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6.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codeName="ThisWorkbook" autoCompressPictures="0"/>
  <mc:AlternateContent xmlns:mc="http://schemas.openxmlformats.org/markup-compatibility/2006">
    <mc:Choice Requires="x15">
      <x15ac:absPath xmlns:x15ac="http://schemas.microsoft.com/office/spreadsheetml/2010/11/ac" url="D:\Users\Florent\Desktop\TFIC\Projet - Identification des facteurs clés affectant les couts de production et les couts de revient de la production d'insectes comestibles au Québec\Livrables\Edition MAPAQ\"/>
    </mc:Choice>
  </mc:AlternateContent>
  <xr:revisionPtr revIDLastSave="0" documentId="13_ncr:1_{CC16B3AE-60EA-466F-9395-ED0F44F900A4}" xr6:coauthVersionLast="47" xr6:coauthVersionMax="47" xr10:uidLastSave="{00000000-0000-0000-0000-000000000000}"/>
  <workbookProtection workbookAlgorithmName="SHA-512" workbookHashValue="hlmdYu2M+1QrGjqvQ5Mpd+lMhjXMMla+09nBtMCeiXfriGCYhuEvtYX4xWfC6fIY7l5b3BU4Cg4wtXM+y73oJQ==" workbookSaltValue="CFLXXy84/VCWcSyICifi6g==" workbookSpinCount="100000" lockStructure="1"/>
  <bookViews>
    <workbookView xWindow="-120" yWindow="-120" windowWidth="29040" windowHeight="15720" tabRatio="928" xr2:uid="{00000000-000D-0000-FFFF-FFFF00000000}"/>
  </bookViews>
  <sheets>
    <sheet name="Guide d'utilisation" sheetId="448" r:id="rId1"/>
    <sheet name="Simulation_Mouche Soldat Noire" sheetId="449" r:id="rId2"/>
    <sheet name="Simulation_Ténébrion" sheetId="450" r:id="rId3"/>
    <sheet name="Scénarios" sheetId="445" state="hidden" r:id="rId4"/>
    <sheet name="Fin Mouches Soldat noir-simul" sheetId="451" state="hidden" r:id="rId5"/>
    <sheet name="Financement Ténébrions-simul" sheetId="452" state="hidden" r:id="rId6"/>
    <sheet name="Etats des Resultats" sheetId="77" state="hidden" r:id="rId7"/>
    <sheet name="Projet Investissement" sheetId="118" state="hidden" r:id="rId8"/>
    <sheet name="Fin Mouches Soldat noir" sheetId="308" state="hidden" r:id="rId9"/>
    <sheet name="Prévision " sheetId="440" state="hidden" r:id="rId10"/>
    <sheet name="Financement Ténébrions" sheetId="439" state="hidden" r:id="rId11"/>
    <sheet name="Graph" sheetId="446" state="hidden" r:id="rId12"/>
    <sheet name="Scenarios dettes(2)" sheetId="447" state="hidden" r:id="rId13"/>
    <sheet name="Hypothèses MSN" sheetId="441" state="hidden" r:id="rId14"/>
    <sheet name="Budget MSN" sheetId="442" state="hidden" r:id="rId15"/>
    <sheet name="Hypothèses TM" sheetId="443" state="hidden" r:id="rId16"/>
    <sheet name="Budget (TM)" sheetId="444" state="hidden"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0" localSheetId="8">'[1]Données oeufs'!#REF!</definedName>
    <definedName name="\0" localSheetId="4">'[1]Données oeufs'!#REF!</definedName>
    <definedName name="\0" localSheetId="10">'[1]Données oeufs'!#REF!</definedName>
    <definedName name="\0" localSheetId="5">'[1]Données oeufs'!#REF!</definedName>
    <definedName name="\0" localSheetId="12">'[1]Données oeufs'!#REF!</definedName>
    <definedName name="\0">'[2]Données oeufs'!#REF!</definedName>
    <definedName name="\d" localSheetId="8">'[1]Données oeufs'!#REF!</definedName>
    <definedName name="\d" localSheetId="4">'[1]Données oeufs'!#REF!</definedName>
    <definedName name="\d" localSheetId="10">'[1]Données oeufs'!#REF!</definedName>
    <definedName name="\d" localSheetId="5">'[1]Données oeufs'!#REF!</definedName>
    <definedName name="\d" localSheetId="12">'[1]Données oeufs'!#REF!</definedName>
    <definedName name="\d">'[2]Données oeufs'!#REF!</definedName>
    <definedName name="\g" localSheetId="8">'[1]Données oeufs'!#REF!</definedName>
    <definedName name="\g" localSheetId="4">'[1]Données oeufs'!#REF!</definedName>
    <definedName name="\g" localSheetId="10">'[1]Données oeufs'!#REF!</definedName>
    <definedName name="\g" localSheetId="5">'[1]Données oeufs'!#REF!</definedName>
    <definedName name="\g" localSheetId="12">'[1]Données oeufs'!#REF!</definedName>
    <definedName name="\g">'[2]Données oeufs'!#REF!</definedName>
    <definedName name="\m" localSheetId="8">'[1]Données oeufs'!#REF!</definedName>
    <definedName name="\m" localSheetId="4">'[1]Données oeufs'!#REF!</definedName>
    <definedName name="\m" localSheetId="10">'[1]Données oeufs'!#REF!</definedName>
    <definedName name="\m" localSheetId="5">'[1]Données oeufs'!#REF!</definedName>
    <definedName name="\m" localSheetId="12">'[1]Données oeufs'!#REF!</definedName>
    <definedName name="\m">'[2]Données oeufs'!#REF!</definedName>
    <definedName name="\p" localSheetId="8">'[1]Données oeufs'!#REF!</definedName>
    <definedName name="\p" localSheetId="4">'[1]Données oeufs'!#REF!</definedName>
    <definedName name="\p" localSheetId="10">'[1]Données oeufs'!#REF!</definedName>
    <definedName name="\p" localSheetId="5">'[1]Données oeufs'!#REF!</definedName>
    <definedName name="\p" localSheetId="12">'[1]Données oeufs'!#REF!</definedName>
    <definedName name="\p">'[2]Données oeufs'!#REF!</definedName>
    <definedName name="\x" localSheetId="8">'[1]Données oeufs'!#REF!</definedName>
    <definedName name="\x" localSheetId="4">'[1]Données oeufs'!#REF!</definedName>
    <definedName name="\x" localSheetId="10">'[1]Données oeufs'!#REF!</definedName>
    <definedName name="\x" localSheetId="5">'[1]Données oeufs'!#REF!</definedName>
    <definedName name="\x" localSheetId="12">'[1]Données oeufs'!#REF!</definedName>
    <definedName name="\x">'[2]Données oeufs'!#REF!</definedName>
    <definedName name="__bd1" localSheetId="8">Scheduled_Payment+Extra_Payment</definedName>
    <definedName name="__bd1" localSheetId="4">Scheduled_Payment+Extra_Payment</definedName>
    <definedName name="__bd1" localSheetId="10">Scheduled_Payment+Extra_Payment</definedName>
    <definedName name="__bd1" localSheetId="5">Scheduled_Payment+Extra_Payment</definedName>
    <definedName name="__bd1" localSheetId="11">Scheduled_Payment+Extra_Payment</definedName>
    <definedName name="__bd1" localSheetId="9">Scheduled_Payment+Extra_Payment</definedName>
    <definedName name="__bd1" localSheetId="3">Scheduled_Payment+Extra_Payment</definedName>
    <definedName name="__bd1" localSheetId="12">Scheduled_Payment+Extra_Payment</definedName>
    <definedName name="__bd1" localSheetId="2">Scheduled_Payment+Extra_Payment</definedName>
    <definedName name="__bd1">Scheduled_Payment+Extra_Payment</definedName>
    <definedName name="_bd1" localSheetId="8">Scheduled_Payment+Extra_Payment</definedName>
    <definedName name="_bd1" localSheetId="4">Scheduled_Payment+Extra_Payment</definedName>
    <definedName name="_bd1" localSheetId="10">Scheduled_Payment+Extra_Payment</definedName>
    <definedName name="_bd1" localSheetId="5">Scheduled_Payment+Extra_Payment</definedName>
    <definedName name="_bd1" localSheetId="11">Scheduled_Payment+Extra_Payment</definedName>
    <definedName name="_bd1" localSheetId="9">Scheduled_Payment+Extra_Payment</definedName>
    <definedName name="_bd1" localSheetId="3">Scheduled_Payment+Extra_Payment</definedName>
    <definedName name="_bd1" localSheetId="12">Scheduled_Payment+Extra_Payment</definedName>
    <definedName name="_bd1" localSheetId="2">Scheduled_Payment+Extra_Payment</definedName>
    <definedName name="_bd1">Scheduled_Payment+Extra_Payment</definedName>
    <definedName name="_Fill" hidden="1">[3]CR!#REF!</definedName>
    <definedName name="_xlnm._FilterDatabase" localSheetId="11" hidden="1">Graph!$C$38:$Z$47</definedName>
    <definedName name="allo">#N/A</definedName>
    <definedName name="Anniversaire">#REF!,#REF!,#REF!,#REF!</definedName>
    <definedName name="bd" localSheetId="8">Scheduled_Payment+Extra_Payment</definedName>
    <definedName name="bd" localSheetId="4">Scheduled_Payment+Extra_Payment</definedName>
    <definedName name="bd" localSheetId="10">Scheduled_Payment+Extra_Payment</definedName>
    <definedName name="bd" localSheetId="5">Scheduled_Payment+Extra_Payment</definedName>
    <definedName name="bd" localSheetId="11">Scheduled_Payment+Extra_Payment</definedName>
    <definedName name="bd" localSheetId="9">Scheduled_Payment+Extra_Payment</definedName>
    <definedName name="bd" localSheetId="3">Scheduled_Payment+Extra_Payment</definedName>
    <definedName name="bd" localSheetId="12">Scheduled_Payment+Extra_Payment</definedName>
    <definedName name="bd" localSheetId="2">Scheduled_Payment+Extra_Payment</definedName>
    <definedName name="bd">Scheduled_Payment+Extra_Payment</definedName>
    <definedName name="bd_1">#NAME?+#NAME?</definedName>
    <definedName name="Beg_Bal" localSheetId="8">#REF!</definedName>
    <definedName name="Beg_Bal" localSheetId="4">#REF!</definedName>
    <definedName name="Beg_Bal" localSheetId="10">#REF!</definedName>
    <definedName name="Beg_Bal" localSheetId="5">#REF!</definedName>
    <definedName name="Beg_Bal" localSheetId="12">#REF!</definedName>
    <definedName name="Beg_Bal">#REF!</definedName>
    <definedName name="Beg_Bal_1" localSheetId="8">#REF!</definedName>
    <definedName name="Beg_Bal_1" localSheetId="4">#REF!</definedName>
    <definedName name="Beg_Bal_1" localSheetId="10">#REF!</definedName>
    <definedName name="Beg_Bal_1" localSheetId="5">#REF!</definedName>
    <definedName name="Beg_Bal_1" localSheetId="12">#REF!</definedName>
    <definedName name="Beg_Bal_1">#REF!</definedName>
    <definedName name="Benchmark" localSheetId="8">#REF!</definedName>
    <definedName name="Benchmark" localSheetId="4">#REF!</definedName>
    <definedName name="Benchmark" localSheetId="10">#REF!</definedName>
    <definedName name="Benchmark" localSheetId="5">#REF!</definedName>
    <definedName name="Benchmark" localSheetId="12">#REF!</definedName>
    <definedName name="Benchmark">#REF!</definedName>
    <definedName name="Benchmark_1" localSheetId="8">#REF!</definedName>
    <definedName name="Benchmark_1" localSheetId="4">#REF!</definedName>
    <definedName name="Benchmark_1" localSheetId="10">#REF!</definedName>
    <definedName name="Benchmark_1" localSheetId="5">#REF!</definedName>
    <definedName name="Benchmark_1" localSheetId="12">#REF!</definedName>
    <definedName name="Benchmark_1">#REF!</definedName>
    <definedName name="BLOC1" localSheetId="8">[4]cri!$E$1</definedName>
    <definedName name="BLOC1" localSheetId="4">[4]cri!$E$1</definedName>
    <definedName name="BLOC1" localSheetId="10">[4]cri!$E$1</definedName>
    <definedName name="BLOC1" localSheetId="5">[4]cri!$E$1</definedName>
    <definedName name="BLOC1" localSheetId="12">[4]cri!$E$1</definedName>
    <definedName name="BLOC1">[5]cri!$E$1</definedName>
    <definedName name="BLOC1_1" localSheetId="8">[4]cri!$E$1</definedName>
    <definedName name="BLOC1_1" localSheetId="4">[4]cri!$E$1</definedName>
    <definedName name="BLOC1_1" localSheetId="10">[4]cri!$E$1</definedName>
    <definedName name="BLOC1_1" localSheetId="5">[4]cri!$E$1</definedName>
    <definedName name="BLOC1_1" localSheetId="12">[4]cri!$E$1</definedName>
    <definedName name="BLOC1_1">[5]cri!$E$1</definedName>
    <definedName name="CAP1E">#REF!</definedName>
    <definedName name="CapitFIXE">#REF!</definedName>
    <definedName name="cash" localSheetId="11">INDEX([6]!Employés[Nom de l’employé],Fiche)</definedName>
    <definedName name="cash">INDEX([6]!Employés[Nom de l’employé],Fiche)</definedName>
    <definedName name="Changement_de_taux" localSheetId="8">#REF!</definedName>
    <definedName name="Changement_de_taux" localSheetId="4">#REF!</definedName>
    <definedName name="Changement_de_taux" localSheetId="10">#REF!</definedName>
    <definedName name="Changement_de_taux" localSheetId="5">#REF!</definedName>
    <definedName name="Changement_de_taux" localSheetId="12">#REF!</definedName>
    <definedName name="Changement_de_taux">#REF!</definedName>
    <definedName name="choix1" localSheetId="8">#REF!</definedName>
    <definedName name="choix1" localSheetId="4">#REF!</definedName>
    <definedName name="choix1" localSheetId="10">#REF!</definedName>
    <definedName name="choix1" localSheetId="5">#REF!</definedName>
    <definedName name="choix1" localSheetId="12">#REF!</definedName>
    <definedName name="choix1">#REF!</definedName>
    <definedName name="choix2" localSheetId="8">#REF!</definedName>
    <definedName name="choix2" localSheetId="4">#REF!</definedName>
    <definedName name="choix2" localSheetId="10">#REF!</definedName>
    <definedName name="choix2" localSheetId="5">#REF!</definedName>
    <definedName name="choix2" localSheetId="12">#REF!</definedName>
    <definedName name="choix2">#REF!</definedName>
    <definedName name="Copie" localSheetId="4">Scheduled_Payment+Extra_Payment</definedName>
    <definedName name="Copie" localSheetId="5">Scheduled_Payment+Extra_Payment</definedName>
    <definedName name="Copie" localSheetId="11">Scheduled_Payment+Extra_Payment</definedName>
    <definedName name="Copie" localSheetId="3">Scheduled_Payment+Extra_Payment</definedName>
    <definedName name="Copie" localSheetId="12">Scheduled_Payment+Extra_Payment</definedName>
    <definedName name="Copie" localSheetId="2">Scheduled_Payment+Extra_Payment</definedName>
    <definedName name="Copie">Scheduled_Payment+Extra_Payment</definedName>
    <definedName name="Cout_Total" localSheetId="8">#REF!</definedName>
    <definedName name="Cout_Total" localSheetId="4">#REF!</definedName>
    <definedName name="Cout_Total" localSheetId="10">#REF!</definedName>
    <definedName name="Cout_Total" localSheetId="5">#REF!</definedName>
    <definedName name="Cout_Total" localSheetId="12">#REF!</definedName>
    <definedName name="Cout_Total">#REF!</definedName>
    <definedName name="Data" localSheetId="8">#REF!</definedName>
    <definedName name="Data" localSheetId="4">#REF!</definedName>
    <definedName name="Data" localSheetId="10">#REF!</definedName>
    <definedName name="Data" localSheetId="5">#REF!</definedName>
    <definedName name="Data" localSheetId="12">#REF!</definedName>
    <definedName name="Data">#REF!</definedName>
    <definedName name="Data_1" localSheetId="8">#REF!</definedName>
    <definedName name="Data_1" localSheetId="4">#REF!</definedName>
    <definedName name="Data_1" localSheetId="10">#REF!</definedName>
    <definedName name="Data_1" localSheetId="5">#REF!</definedName>
    <definedName name="Data_1" localSheetId="12">#REF!</definedName>
    <definedName name="Data_1">#REF!</definedName>
    <definedName name="DATDB">#REF!</definedName>
    <definedName name="date_rapport" localSheetId="8">#REF!</definedName>
    <definedName name="date_rapport" localSheetId="4">#REF!</definedName>
    <definedName name="date_rapport" localSheetId="10">#REF!</definedName>
    <definedName name="date_rapport" localSheetId="5">#REF!</definedName>
    <definedName name="date_rapport" localSheetId="12">#REF!</definedName>
    <definedName name="date_rapport">#REF!</definedName>
    <definedName name="DebAmort">#REF!</definedName>
    <definedName name="Différé">#REF!</definedName>
    <definedName name="DiffSimple" localSheetId="8">#REF!</definedName>
    <definedName name="DiffSimple" localSheetId="4">#REF!</definedName>
    <definedName name="DiffSimple" localSheetId="10">#REF!</definedName>
    <definedName name="DiffSimple" localSheetId="5">#REF!</definedName>
    <definedName name="DiffSimple" localSheetId="12">#REF!</definedName>
    <definedName name="DiffSimple">#REF!</definedName>
    <definedName name="DiffTotal">#REF!</definedName>
    <definedName name="EchFIXE">#REF!</definedName>
    <definedName name="ECRAN5" localSheetId="8">'[1]Données oeufs'!#REF!</definedName>
    <definedName name="ECRAN5" localSheetId="4">'[1]Données oeufs'!#REF!</definedName>
    <definedName name="ECRAN5" localSheetId="10">'[1]Données oeufs'!#REF!</definedName>
    <definedName name="ECRAN5" localSheetId="5">'[1]Données oeufs'!#REF!</definedName>
    <definedName name="ECRAN5" localSheetId="12">'[1]Données oeufs'!#REF!</definedName>
    <definedName name="ECRAN5">'[2]Données oeufs'!#REF!</definedName>
    <definedName name="EF_complete" localSheetId="8">#REF!</definedName>
    <definedName name="EF_complete" localSheetId="4">#REF!</definedName>
    <definedName name="EF_complete" localSheetId="10">#REF!</definedName>
    <definedName name="EF_complete" localSheetId="5">#REF!</definedName>
    <definedName name="EF_complete" localSheetId="12">#REF!</definedName>
    <definedName name="EF_complete">#REF!</definedName>
    <definedName name="EmpActuels" localSheetId="11">INDEX([6]!Employés[Nom de l’employé],Fiche)</definedName>
    <definedName name="EmpActuels">INDEX([6]!Employés[Nom de l’employé],Fiche)</definedName>
    <definedName name="End_Bal" localSheetId="8">#REF!</definedName>
    <definedName name="End_Bal" localSheetId="4">#REF!</definedName>
    <definedName name="End_Bal" localSheetId="10">#REF!</definedName>
    <definedName name="End_Bal" localSheetId="5">#REF!</definedName>
    <definedName name="End_Bal" localSheetId="12">#REF!</definedName>
    <definedName name="End_Bal">#REF!</definedName>
    <definedName name="End_Bal_1" localSheetId="8">#REF!</definedName>
    <definedName name="End_Bal_1" localSheetId="4">#REF!</definedName>
    <definedName name="End_Bal_1" localSheetId="10">#REF!</definedName>
    <definedName name="End_Bal_1" localSheetId="5">#REF!</definedName>
    <definedName name="End_Bal_1" localSheetId="12">#REF!</definedName>
    <definedName name="End_Bal_1">#REF!</definedName>
    <definedName name="ENTRER" localSheetId="8">'[1]Données oeufs'!#REF!</definedName>
    <definedName name="ENTRER" localSheetId="4">'[1]Données oeufs'!#REF!</definedName>
    <definedName name="ENTRER" localSheetId="10">'[1]Données oeufs'!#REF!</definedName>
    <definedName name="ENTRER" localSheetId="5">'[1]Données oeufs'!#REF!</definedName>
    <definedName name="ENTRER" localSheetId="12">'[1]Données oeufs'!#REF!</definedName>
    <definedName name="ENTRER">'[2]Données oeufs'!#REF!</definedName>
    <definedName name="Equipements" localSheetId="8">DATE(YEAR('Fin Mouches Soldat noir'!Loan_Start),MONTH('Fin Mouches Soldat noir'!Loan_Start)+Payment_Number,DAY('Fin Mouches Soldat noir'!Loan_Start))</definedName>
    <definedName name="Equipements" localSheetId="4">DATE(YEAR('Fin Mouches Soldat noir-simul'!Loan_Start),MONTH('Fin Mouches Soldat noir-simul'!Loan_Start)+Payment_Number,DAY('Fin Mouches Soldat noir-simul'!Loan_Start))</definedName>
    <definedName name="Equipements" localSheetId="10">DATE(YEAR('Financement Ténébrions'!Loan_Start),MONTH('Financement Ténébrions'!Loan_Start)+Payment_Number,DAY('Financement Ténébrions'!Loan_Start))</definedName>
    <definedName name="Equipements" localSheetId="5">DATE(YEAR('Financement Ténébrions-simul'!Loan_Start),MONTH('Financement Ténébrions-simul'!Loan_Start)+Payment_Number,DAY('Financement Ténébrions-simul'!Loan_Start))</definedName>
    <definedName name="Equipements" localSheetId="11">DATE(YEAR([0]!Loan_Start),MONTH([0]!Loan_Start)+Payment_Number,DAY([0]!Loan_Start))</definedName>
    <definedName name="Equipements" localSheetId="9">DATE(YEAR([0]!Loan_Start),MONTH([0]!Loan_Start)+Payment_Number,DAY([0]!Loan_Start))</definedName>
    <definedName name="Equipements" localSheetId="3">DATE(YEAR([0]!Loan_Start),MONTH([0]!Loan_Start)+Payment_Number,DAY([0]!Loan_Start))</definedName>
    <definedName name="Equipements" localSheetId="12">DATE(YEAR('Scenarios dettes(2)'!Loan_Start),MONTH('Scenarios dettes(2)'!Loan_Start)+Payment_Number,DAY('Scenarios dettes(2)'!Loan_Start))</definedName>
    <definedName name="Equipements" localSheetId="2">DATE(YEAR([0]!Loan_Start),MONTH([0]!Loan_Start)+Payment_Number,DAY([0]!Loan_Start))</definedName>
    <definedName name="Equipements">DATE(YEAR(Loan_Start),MONTH(Loan_Start)+Payment_Number,DAY(Loan_Start))</definedName>
    <definedName name="Équipements" localSheetId="8">DATE(YEAR([7]!Loan_Start),MONTH([7]!Loan_Start)+Payment_Number,DAY([7]!Loan_Start))</definedName>
    <definedName name="Équipements" localSheetId="4">DATE(YEAR([7]!Loan_Start),MONTH([7]!Loan_Start)+Payment_Number,DAY([7]!Loan_Start))</definedName>
    <definedName name="Équipements" localSheetId="10">DATE(YEAR([7]!Loan_Start),MONTH([7]!Loan_Start)+Payment_Number,DAY([7]!Loan_Start))</definedName>
    <definedName name="Équipements" localSheetId="5">DATE(YEAR([7]!Loan_Start),MONTH([7]!Loan_Start)+Payment_Number,DAY([7]!Loan_Start))</definedName>
    <definedName name="Équipements" localSheetId="11">DATE(YEAR([8]!Loan_Start),MONTH([8]!Loan_Start)+Payment_Number,DAY([8]!Loan_Start))</definedName>
    <definedName name="Équipements" localSheetId="9">DATE(YEAR([8]!Loan_Start),MONTH([8]!Loan_Start)+Payment_Number,DAY([8]!Loan_Start))</definedName>
    <definedName name="Équipements" localSheetId="3">DATE(YEAR([8]!Loan_Start),MONTH([8]!Loan_Start)+Payment_Number,DAY([8]!Loan_Start))</definedName>
    <definedName name="Équipements" localSheetId="12">DATE(YEAR([7]!Loan_Start),MONTH([7]!Loan_Start)+Payment_Number,DAY([7]!Loan_Start))</definedName>
    <definedName name="Équipements" localSheetId="2">DATE(YEAR([8]!Loan_Start),MONTH([8]!Loan_Start)+Payment_Number,DAY([8]!Loan_Start))</definedName>
    <definedName name="Équipements">DATE(YEAR([8]!Loan_Start),MONTH([8]!Loan_Start)+Payment_Number,DAY([8]!Loan_Start))</definedName>
    <definedName name="Equipements_1">NA()</definedName>
    <definedName name="exemple" localSheetId="8">Scheduled_Payment+Extra_Payment</definedName>
    <definedName name="exemple" localSheetId="4">Scheduled_Payment+Extra_Payment</definedName>
    <definedName name="exemple" localSheetId="10">Scheduled_Payment+Extra_Payment</definedName>
    <definedName name="exemple" localSheetId="5">Scheduled_Payment+Extra_Payment</definedName>
    <definedName name="exemple" localSheetId="11">Scheduled_Payment+Extra_Payment</definedName>
    <definedName name="exemple" localSheetId="9">Scheduled_Payment+Extra_Payment</definedName>
    <definedName name="exemple" localSheetId="3">Scheduled_Payment+Extra_Payment</definedName>
    <definedName name="exemple" localSheetId="12">Scheduled_Payment+Extra_Payment</definedName>
    <definedName name="exemple" localSheetId="2">Scheduled_Payment+Extra_Payment</definedName>
    <definedName name="exemple">Scheduled_Payment+Extra_Payment</definedName>
    <definedName name="Extra_Pay" localSheetId="8">#REF!</definedName>
    <definedName name="Extra_Pay" localSheetId="4">#REF!</definedName>
    <definedName name="Extra_Pay" localSheetId="10">#REF!</definedName>
    <definedName name="Extra_Pay" localSheetId="5">#REF!</definedName>
    <definedName name="Extra_Pay" localSheetId="12">#REF!</definedName>
    <definedName name="Extra_Pay">#REF!</definedName>
    <definedName name="Extra_Pay_1" localSheetId="8">#REF!</definedName>
    <definedName name="Extra_Pay_1" localSheetId="4">#REF!</definedName>
    <definedName name="Extra_Pay_1" localSheetId="10">#REF!</definedName>
    <definedName name="Extra_Pay_1" localSheetId="5">#REF!</definedName>
    <definedName name="Extra_Pay_1" localSheetId="12">#REF!</definedName>
    <definedName name="Extra_Pay_1">#REF!</definedName>
    <definedName name="fds" localSheetId="8">IF('Fin Mouches Soldat noir'!Loan_Amount*'Fin Mouches Soldat noir'!Interest_Rate*'Fin Mouches Soldat noir'!Loan_Years*'Fin Mouches Soldat noir'!Loan_Start&gt;0,1,0)</definedName>
    <definedName name="fds" localSheetId="4">IF('Fin Mouches Soldat noir-simul'!Loan_Amount*'Fin Mouches Soldat noir-simul'!Interest_Rate*'Fin Mouches Soldat noir-simul'!Loan_Years*'Fin Mouches Soldat noir-simul'!Loan_Start&gt;0,1,0)</definedName>
    <definedName name="fds" localSheetId="10">IF('Financement Ténébrions'!Loan_Amount*'Financement Ténébrions'!Interest_Rate*'Financement Ténébrions'!Loan_Years*'Financement Ténébrions'!Loan_Start&gt;0,1,0)</definedName>
    <definedName name="fds" localSheetId="5">IF('Financement Ténébrions-simul'!Loan_Amount*'Financement Ténébrions-simul'!Interest_Rate*'Financement Ténébrions-simul'!Loan_Years*'Financement Ténébrions-simul'!Loan_Start&gt;0,1,0)</definedName>
    <definedName name="fds" localSheetId="11">IF(Loan_Amount*Interest_Rate*Loan_Years*Loan_Start&gt;0,1,0)</definedName>
    <definedName name="fds" localSheetId="12">IF('Scenarios dettes(2)'!Loan_Amount*'Scenarios dettes(2)'!Interest_Rate*'Scenarios dettes(2)'!Loan_Years*'Scenarios dettes(2)'!Loan_Start&gt;0,1,0)</definedName>
    <definedName name="fds">IF(Loan_Amount*Interest_Rate*Loan_Years*Loan_Start&gt;0,1,0)</definedName>
    <definedName name="fds_1" localSheetId="8">IF('Fin Mouches Soldat noir'!Loan_Amount_1*'Fin Mouches Soldat noir'!Interest_Rate_1*'Fin Mouches Soldat noir'!Loan_Years_1*'Fin Mouches Soldat noir'!Loan_Start_1&gt;0,1,0)</definedName>
    <definedName name="fds_1" localSheetId="4">IF('Fin Mouches Soldat noir-simul'!Loan_Amount_1*'Fin Mouches Soldat noir-simul'!Interest_Rate_1*'Fin Mouches Soldat noir-simul'!Loan_Years_1*'Fin Mouches Soldat noir-simul'!Loan_Start_1&gt;0,1,0)</definedName>
    <definedName name="fds_1" localSheetId="10">IF('Financement Ténébrions'!Loan_Amount_1*'Financement Ténébrions'!Interest_Rate_1*'Financement Ténébrions'!Loan_Years_1*'Financement Ténébrions'!Loan_Start_1&gt;0,1,0)</definedName>
    <definedName name="fds_1" localSheetId="5">IF('Financement Ténébrions-simul'!Loan_Amount_1*'Financement Ténébrions-simul'!Interest_Rate_1*'Financement Ténébrions-simul'!Loan_Years_1*'Financement Ténébrions-simul'!Loan_Start_1&gt;0,1,0)</definedName>
    <definedName name="fds_1" localSheetId="11">IF(Loan_Amount_1*Interest_Rate_1*Loan_Years_1*Loan_Start_1&gt;0,1,0)</definedName>
    <definedName name="fds_1" localSheetId="12">IF('Scenarios dettes(2)'!Loan_Amount_1*'Scenarios dettes(2)'!Interest_Rate_1*'Scenarios dettes(2)'!Loan_Years_1*'Scenarios dettes(2)'!Loan_Start_1&gt;0,1,0)</definedName>
    <definedName name="fds_1">IF(Loan_Amount_1*Interest_Rate_1*Loan_Years_1*Loan_Start_1&gt;0,1,0)</definedName>
    <definedName name="Ferme_Bessette_1916_SENC" localSheetId="4">[9]Etats_des_Resultats!$D:$F,[9]Etats_des_Resultats!$AG:$AI,[9]Etats_des_Resultats!$BJ:$BL,[9]Etats_des_Resultats!$CM:$CO,[9]Etats_des_Resultats!$DP:$DR,[9]Etats_des_Resultats!$GH:$GJ,[9]Etats_des_Resultats!$HK:$HM,[9]Etats_des_Resultats!$IN:$IP,[9]Etats_des_Resultats!$JQ:$JS Etat</definedName>
    <definedName name="Ferme_Bessette_1916_SENC" localSheetId="10">[9]Etats_des_Resultats!$D:$F,[9]Etats_des_Resultats!$AG:$AI,[9]Etats_des_Resultats!$BJ:$BL,[9]Etats_des_Resultats!$CM:$CO,[9]Etats_des_Resultats!$DP:$DR,[9]Etats_des_Resultats!$GH:$GJ,[9]Etats_des_Resultats!$HK:$HM,[9]Etats_des_Resultats!$IN:$IP,[9]Etats_des_Resultats!$JQ:$JS Etat</definedName>
    <definedName name="Ferme_Bessette_1916_SENC" localSheetId="5">[9]Etats_des_Resultats!$D:$F,[9]Etats_des_Resultats!$AG:$AI,[9]Etats_des_Resultats!$BJ:$BL,[9]Etats_des_Resultats!$CM:$CO,[9]Etats_des_Resultats!$DP:$DR,[9]Etats_des_Resultats!$GH:$GJ,[9]Etats_des_Resultats!$HK:$HM,[9]Etats_des_Resultats!$IN:$IP,[9]Etats_des_Resultats!$JQ:$JS Etat</definedName>
    <definedName name="Ferme_Bessette_1916_SENC" localSheetId="11">[9]Etats_des_Resultats!$D:$F,[9]Etats_des_Resultats!$AG:$AI,[9]Etats_des_Resultats!$BJ:$BL,[9]Etats_des_Resultats!$CM:$CO,[9]Etats_des_Resultats!$DP:$DR,[9]Etats_des_Resultats!$GH:$GJ,[9]Etats_des_Resultats!$HK:$HM,[9]Etats_des_Resultats!$IN:$IP,[9]Etats_des_Resultats!$JQ:$JS Etat</definedName>
    <definedName name="Ferme_Bessette_1916_SENC" localSheetId="9">[9]Etats_des_Resultats!$D:$F,[9]Etats_des_Resultats!$AG:$AI,[9]Etats_des_Resultats!$BJ:$BL,[9]Etats_des_Resultats!$CM:$CO,[9]Etats_des_Resultats!$DP:$DR,[9]Etats_des_Resultats!$GH:$GJ,[9]Etats_des_Resultats!$HK:$HM,[9]Etats_des_Resultats!$IN:$IP,[9]Etats_des_Resultats!$JQ:$JS Etat</definedName>
    <definedName name="Ferme_Bessette_1916_SENC" localSheetId="3">[9]Etats_des_Resultats!$D:$F,[9]Etats_des_Resultats!$AG:$AI,[9]Etats_des_Resultats!$BJ:$BL,[9]Etats_des_Resultats!$CM:$CO,[9]Etats_des_Resultats!$DP:$DR,[9]Etats_des_Resultats!$GH:$GJ,[9]Etats_des_Resultats!$HK:$HM,[9]Etats_des_Resultats!$IN:$IP,[9]Etats_des_Resultats!$JQ:$JS Etat</definedName>
    <definedName name="Ferme_Bessette_1916_SENC" localSheetId="12">[9]Etats_des_Resultats!$D:$F,[9]Etats_des_Resultats!$AG:$AI,[9]Etats_des_Resultats!$BJ:$BL,[9]Etats_des_Resultats!$CM:$CO,[9]Etats_des_Resultats!$DP:$DR,[9]Etats_des_Resultats!$GH:$GJ,[9]Etats_des_Resultats!$HK:$HM,[9]Etats_des_Resultats!$IN:$IP,[9]Etats_des_Resultats!$JQ:$JS Etat</definedName>
    <definedName name="Ferme_Bessette_1916_SENC" localSheetId="2">[9]Etats_des_Resultats!$D:$F,[9]Etats_des_Resultats!$AG:$AI,[9]Etats_des_Resultats!$BJ:$BL,[9]Etats_des_Resultats!$CM:$CO,[9]Etats_des_Resultats!$DP:$DR,[9]Etats_des_Resultats!$GH:$GJ,[9]Etats_des_Resultats!$HK:$HM,[9]Etats_des_Resultats!$IN:$IP,[9]Etats_des_Resultats!$JQ:$JS Etat</definedName>
    <definedName name="Ferme_Bessette_1916_SENC">[9]Etats_des_Resultats!$D:$F,[9]Etats_des_Resultats!$AG:$AI,[9]Etats_des_Resultats!$BJ:$BL,[9]Etats_des_Resultats!$CM:$CO,[9]Etats_des_Resultats!$DP:$DR,[9]Etats_des_Resultats!$GH:$GJ,[9]Etats_des_Resultats!$HK:$HM,[9]Etats_des_Resultats!$IN:$IP,[9]Etats_des_Resultats!$JQ:$JS Etat</definedName>
    <definedName name="Fiche">INT((ROW()-2)/12)+1</definedName>
    <definedName name="fill" localSheetId="8" hidden="1">'[10]FEV 07'!$AN$77</definedName>
    <definedName name="fill" localSheetId="4" hidden="1">'[10]FEV 07'!$AN$77</definedName>
    <definedName name="fill" localSheetId="10" hidden="1">'[10]FEV 07'!$AN$77</definedName>
    <definedName name="fill" localSheetId="5" hidden="1">'[10]FEV 07'!$AN$77</definedName>
    <definedName name="fill" localSheetId="12" hidden="1">'[10]FEV 07'!$AN$77</definedName>
    <definedName name="fill" hidden="1">'[10]FEV 07'!$AN$77</definedName>
    <definedName name="fofo" localSheetId="4">Scheduled_Payment+Extra_Payment</definedName>
    <definedName name="fofo" localSheetId="10">Scheduled_Payment+Extra_Payment</definedName>
    <definedName name="fofo" localSheetId="5">Scheduled_Payment+Extra_Payment</definedName>
    <definedName name="fofo" localSheetId="11">Scheduled_Payment+Extra_Payment</definedName>
    <definedName name="fofo" localSheetId="9">Scheduled_Payment+Extra_Payment</definedName>
    <definedName name="fofo" localSheetId="3">Scheduled_Payment+Extra_Payment</definedName>
    <definedName name="fofo" localSheetId="12">Scheduled_Payment+Extra_Payment</definedName>
    <definedName name="fofo" localSheetId="2">Scheduled_Payment+Extra_Payment</definedName>
    <definedName name="fofo">Scheduled_Payment+Extra_Payment</definedName>
    <definedName name="FraisF">#REF!</definedName>
    <definedName name="FraisV">#REF!</definedName>
    <definedName name="Full_Print" localSheetId="8">#REF!</definedName>
    <definedName name="Full_Print" localSheetId="4">#REF!</definedName>
    <definedName name="Full_Print" localSheetId="10">#REF!</definedName>
    <definedName name="Full_Print" localSheetId="5">#REF!</definedName>
    <definedName name="Full_Print" localSheetId="12">#REF!</definedName>
    <definedName name="Full_Print">#REF!</definedName>
    <definedName name="Full_Print_1" localSheetId="8">#REF!</definedName>
    <definedName name="Full_Print_1" localSheetId="4">#REF!</definedName>
    <definedName name="Full_Print_1" localSheetId="10">#REF!</definedName>
    <definedName name="Full_Print_1" localSheetId="5">#REF!</definedName>
    <definedName name="Full_Print_1" localSheetId="12">#REF!</definedName>
    <definedName name="Full_Print_1">#REF!</definedName>
    <definedName name="g" localSheetId="4">Scheduled_Payment+Extra_Payment</definedName>
    <definedName name="g" localSheetId="10">Scheduled_Payment+Extra_Payment</definedName>
    <definedName name="g" localSheetId="5">Scheduled_Payment+Extra_Payment</definedName>
    <definedName name="g" localSheetId="11">Scheduled_Payment+Extra_Payment</definedName>
    <definedName name="g" localSheetId="9">Scheduled_Payment+Extra_Payment</definedName>
    <definedName name="g" localSheetId="3">Scheduled_Payment+Extra_Payment</definedName>
    <definedName name="g" localSheetId="12">Scheduled_Payment+Extra_Payment</definedName>
    <definedName name="g" localSheetId="2">Scheduled_Payment+Extra_Payment</definedName>
    <definedName name="g">Scheduled_Payment+Extra_Payment</definedName>
    <definedName name="Graph14">#REF!</definedName>
    <definedName name="graph3">#REF!</definedName>
    <definedName name="Graph4">#REF!</definedName>
    <definedName name="graph5">#REF!</definedName>
    <definedName name="graph7">#REF!</definedName>
    <definedName name="graph8">#REF!</definedName>
    <definedName name="graph9">#REF!</definedName>
    <definedName name="h">#REF!</definedName>
    <definedName name="Header_Row">ROW(#REF!)</definedName>
    <definedName name="Header_Row_1">ROW(#REF!)</definedName>
    <definedName name="Ijour">#REF!</definedName>
    <definedName name="Imois">#REF!</definedName>
    <definedName name="IMPRESSION" localSheetId="8">'[1]Données oeufs'!#REF!</definedName>
    <definedName name="IMPRESSION" localSheetId="4">'[1]Données oeufs'!#REF!</definedName>
    <definedName name="IMPRESSION" localSheetId="10">'[1]Données oeufs'!#REF!</definedName>
    <definedName name="IMPRESSION" localSheetId="5">'[1]Données oeufs'!#REF!</definedName>
    <definedName name="IMPRESSION" localSheetId="12">'[1]Données oeufs'!#REF!</definedName>
    <definedName name="IMPRESSION">'[2]Données oeufs'!#REF!</definedName>
    <definedName name="_xlnm.Print_Titles" localSheetId="6">'Etats des Resultats'!$A:$A</definedName>
    <definedName name="IMPRIME" localSheetId="8">'[1]Données oeufs'!#REF!</definedName>
    <definedName name="IMPRIME" localSheetId="4">'[1]Données oeufs'!#REF!</definedName>
    <definedName name="IMPRIME" localSheetId="10">'[1]Données oeufs'!#REF!</definedName>
    <definedName name="IMPRIME" localSheetId="5">'[1]Données oeufs'!#REF!</definedName>
    <definedName name="IMPRIME" localSheetId="12">'[1]Données oeufs'!#REF!</definedName>
    <definedName name="IMPRIME">'[2]Données oeufs'!#REF!</definedName>
    <definedName name="Int" localSheetId="8">#REF!</definedName>
    <definedName name="Int" localSheetId="4">#REF!</definedName>
    <definedName name="Int" localSheetId="10">#REF!</definedName>
    <definedName name="Int" localSheetId="5">#REF!</definedName>
    <definedName name="Int" localSheetId="12">#REF!</definedName>
    <definedName name="Int">#REF!</definedName>
    <definedName name="Int_1" localSheetId="8">#REF!</definedName>
    <definedName name="Int_1" localSheetId="4">#REF!</definedName>
    <definedName name="Int_1" localSheetId="10">#REF!</definedName>
    <definedName name="Int_1" localSheetId="5">#REF!</definedName>
    <definedName name="Int_1" localSheetId="12">#REF!</definedName>
    <definedName name="Int_1">#REF!</definedName>
    <definedName name="INT1E">#REF!</definedName>
    <definedName name="Interest_Rate" localSheetId="8">#REF!</definedName>
    <definedName name="Interest_Rate" localSheetId="4">#REF!</definedName>
    <definedName name="Interest_Rate" localSheetId="10">#REF!</definedName>
    <definedName name="Interest_Rate" localSheetId="5">#REF!</definedName>
    <definedName name="Interest_Rate" localSheetId="12">#REF!</definedName>
    <definedName name="Interest_Rate">#REF!</definedName>
    <definedName name="Interest_Rate_1" localSheetId="8">#REF!</definedName>
    <definedName name="Interest_Rate_1" localSheetId="4">#REF!</definedName>
    <definedName name="Interest_Rate_1" localSheetId="10">#REF!</definedName>
    <definedName name="Interest_Rate_1" localSheetId="5">#REF!</definedName>
    <definedName name="Interest_Rate_1" localSheetId="12">#REF!</definedName>
    <definedName name="Interest_Rate_1">#REF!</definedName>
    <definedName name="j" localSheetId="4">Scheduled_Payment+Extra_Payment</definedName>
    <definedName name="j" localSheetId="10">Scheduled_Payment+Extra_Payment</definedName>
    <definedName name="j" localSheetId="5">Scheduled_Payment+Extra_Payment</definedName>
    <definedName name="j" localSheetId="11">Scheduled_Payment+Extra_Payment</definedName>
    <definedName name="j" localSheetId="9">Scheduled_Payment+Extra_Payment</definedName>
    <definedName name="j" localSheetId="3">Scheduled_Payment+Extra_Payment</definedName>
    <definedName name="j" localSheetId="12">Scheduled_Payment+Extra_Payment</definedName>
    <definedName name="j" localSheetId="2">Scheduled_Payment+Extra_Payment</definedName>
    <definedName name="j">Scheduled_Payment+Extra_Payment</definedName>
    <definedName name="Jour1">#REF!</definedName>
    <definedName name="Jour2">#REF!</definedName>
    <definedName name="lait" localSheetId="8">DATE(YEAR('Fin Mouches Soldat noir'!Loan_Start),MONTH('Fin Mouches Soldat noir'!Loan_Start)+Payment_Number,DAY('Fin Mouches Soldat noir'!Loan_Start))</definedName>
    <definedName name="lait" localSheetId="4">DATE(YEAR('Fin Mouches Soldat noir-simul'!Loan_Start),MONTH('Fin Mouches Soldat noir-simul'!Loan_Start)+Payment_Number,DAY('Fin Mouches Soldat noir-simul'!Loan_Start))</definedName>
    <definedName name="lait" localSheetId="10">DATE(YEAR('Financement Ténébrions'!Loan_Start),MONTH('Financement Ténébrions'!Loan_Start)+Payment_Number,DAY('Financement Ténébrions'!Loan_Start))</definedName>
    <definedName name="lait" localSheetId="5">DATE(YEAR('Financement Ténébrions-simul'!Loan_Start),MONTH('Financement Ténébrions-simul'!Loan_Start)+Payment_Number,DAY('Financement Ténébrions-simul'!Loan_Start))</definedName>
    <definedName name="lait" localSheetId="11">DATE(YEAR([0]!Loan_Start),MONTH([0]!Loan_Start)+Payment_Number,DAY([0]!Loan_Start))</definedName>
    <definedName name="lait" localSheetId="9">DATE(YEAR([0]!Loan_Start),MONTH([0]!Loan_Start)+Payment_Number,DAY([0]!Loan_Start))</definedName>
    <definedName name="lait" localSheetId="3">DATE(YEAR([0]!Loan_Start),MONTH([0]!Loan_Start)+Payment_Number,DAY([0]!Loan_Start))</definedName>
    <definedName name="lait" localSheetId="12">DATE(YEAR('Scenarios dettes(2)'!Loan_Start),MONTH('Scenarios dettes(2)'!Loan_Start)+Payment_Number,DAY('Scenarios dettes(2)'!Loan_Start))</definedName>
    <definedName name="lait" localSheetId="2">DATE(YEAR([0]!Loan_Start),MONTH([0]!Loan_Start)+Payment_Number,DAY([0]!Loan_Start))</definedName>
    <definedName name="lait">DATE(YEAR(Loan_Start),MONTH(Loan_Start)+Payment_Number,DAY(Loan_Start))</definedName>
    <definedName name="lait_1" localSheetId="8">DATE(YEAR('Fin Mouches Soldat noir'!Loan_Start_1),MONTH('Fin Mouches Soldat noir'!Loan_Start_1)+#NAME?,DAY('Fin Mouches Soldat noir'!Loan_Start_1))</definedName>
    <definedName name="lait_1" localSheetId="4">DATE(YEAR('Fin Mouches Soldat noir-simul'!Loan_Start_1),MONTH('Fin Mouches Soldat noir-simul'!Loan_Start_1)+#NAME?,DAY('Fin Mouches Soldat noir-simul'!Loan_Start_1))</definedName>
    <definedName name="lait_1" localSheetId="10">DATE(YEAR('Financement Ténébrions'!Loan_Start_1),MONTH('Financement Ténébrions'!Loan_Start_1)+#NAME?,DAY('Financement Ténébrions'!Loan_Start_1))</definedName>
    <definedName name="lait_1" localSheetId="5">DATE(YEAR('Financement Ténébrions-simul'!Loan_Start_1),MONTH('Financement Ténébrions-simul'!Loan_Start_1)+#NAME?,DAY('Financement Ténébrions-simul'!Loan_Start_1))</definedName>
    <definedName name="lait_1" localSheetId="11">DATE(YEAR(Loan_Start_1),MONTH(Loan_Start_1)+#NAME?,DAY(Loan_Start_1))</definedName>
    <definedName name="lait_1" localSheetId="12">DATE(YEAR('Scenarios dettes(2)'!Loan_Start_1),MONTH('Scenarios dettes(2)'!Loan_Start_1)+#NAME?,DAY('Scenarios dettes(2)'!Loan_Start_1))</definedName>
    <definedName name="lait_1">DATE(YEAR(Loan_Start_1),MONTH(Loan_Start_1)+#NAME?,DAY(Loan_Start_1))</definedName>
    <definedName name="LaPage">[11]stubs_template!$B$1:$N$48</definedName>
    <definedName name="Last_Row" localSheetId="8">IF('Fin Mouches Soldat noir'!Values_Entered,[0]!Header_Row+'Fin Mouches Soldat noir'!Number_of_Payments,[0]!Header_Row)</definedName>
    <definedName name="Last_Row" localSheetId="4">IF('Fin Mouches Soldat noir-simul'!Values_Entered,[0]!Header_Row+'Fin Mouches Soldat noir-simul'!Number_of_Payments,[0]!Header_Row)</definedName>
    <definedName name="Last_Row" localSheetId="10">#N/A</definedName>
    <definedName name="Last_Row" localSheetId="5">#N/A</definedName>
    <definedName name="Last_Row" localSheetId="11">IF(Graph!Values_Entered,Header_Row+Graph!Number_of_Payments,Header_Row)</definedName>
    <definedName name="Last_Row" localSheetId="12">IF('Scenarios dettes(2)'!Values_Entered,[0]!Header_Row+'Scenarios dettes(2)'!Number_of_Payments,[0]!Header_Row)</definedName>
    <definedName name="Last_Row">IF(Values_Entered,Header_Row+Number_of_Payments,Header_Row)</definedName>
    <definedName name="Last_Row_1" localSheetId="8">IF('Fin Mouches Soldat noir'!Values_Entered_1,[0]!Header_Row_1+'Fin Mouches Soldat noir'!Number_of_Payments_1,[0]!Header_Row_1)</definedName>
    <definedName name="Last_Row_1" localSheetId="4">IF('Fin Mouches Soldat noir-simul'!Values_Entered_1,[0]!Header_Row_1+'Fin Mouches Soldat noir-simul'!Number_of_Payments_1,[0]!Header_Row_1)</definedName>
    <definedName name="Last_Row_1" localSheetId="10">#N/A</definedName>
    <definedName name="Last_Row_1" localSheetId="5">#N/A</definedName>
    <definedName name="Last_Row_1" localSheetId="11">IF(Graph!Values_Entered_1,Header_Row_1+Graph!Number_of_Payments_1,Header_Row_1)</definedName>
    <definedName name="Last_Row_1" localSheetId="12">IF('Scenarios dettes(2)'!Values_Entered_1,[0]!Header_Row_1+'Scenarios dettes(2)'!Number_of_Payments_1,[0]!Header_Row_1)</definedName>
    <definedName name="Last_Row_1">IF(Values_Entered_1,Header_Row_1+Number_of_Payments_1,Header_Row_1)</definedName>
    <definedName name="LIGNEMAT">#REF!</definedName>
    <definedName name="Loan_Amount" localSheetId="8">#REF!</definedName>
    <definedName name="Loan_Amount" localSheetId="4">#REF!</definedName>
    <definedName name="Loan_Amount" localSheetId="10">#REF!</definedName>
    <definedName name="Loan_Amount" localSheetId="5">#REF!</definedName>
    <definedName name="Loan_Amount" localSheetId="12">#REF!</definedName>
    <definedName name="Loan_Amount">#REF!</definedName>
    <definedName name="Loan_Amount_1" localSheetId="8">#REF!</definedName>
    <definedName name="Loan_Amount_1" localSheetId="4">#REF!</definedName>
    <definedName name="Loan_Amount_1" localSheetId="10">#REF!</definedName>
    <definedName name="Loan_Amount_1" localSheetId="5">#REF!</definedName>
    <definedName name="Loan_Amount_1" localSheetId="12">#REF!</definedName>
    <definedName name="Loan_Amount_1">#REF!</definedName>
    <definedName name="Loan_Start" localSheetId="8">#REF!</definedName>
    <definedName name="Loan_Start" localSheetId="4">#REF!</definedName>
    <definedName name="Loan_Start" localSheetId="10">#REF!</definedName>
    <definedName name="Loan_Start" localSheetId="5">#REF!</definedName>
    <definedName name="Loan_Start" localSheetId="12">#REF!</definedName>
    <definedName name="Loan_Start">#REF!</definedName>
    <definedName name="Loan_Start_1" localSheetId="8">#REF!</definedName>
    <definedName name="Loan_Start_1" localSheetId="4">#REF!</definedName>
    <definedName name="Loan_Start_1" localSheetId="10">#REF!</definedName>
    <definedName name="Loan_Start_1" localSheetId="5">#REF!</definedName>
    <definedName name="Loan_Start_1" localSheetId="12">#REF!</definedName>
    <definedName name="Loan_Start_1">#REF!</definedName>
    <definedName name="Loan_Years" localSheetId="8">#REF!</definedName>
    <definedName name="Loan_Years" localSheetId="4">#REF!</definedName>
    <definedName name="Loan_Years" localSheetId="10">#REF!</definedName>
    <definedName name="Loan_Years" localSheetId="5">#REF!</definedName>
    <definedName name="Loan_Years" localSheetId="12">#REF!</definedName>
    <definedName name="Loan_Years">#REF!</definedName>
    <definedName name="Loan_Years_1" localSheetId="8">#REF!</definedName>
    <definedName name="Loan_Years_1" localSheetId="4">#REF!</definedName>
    <definedName name="Loan_Years_1" localSheetId="10">#REF!</definedName>
    <definedName name="Loan_Years_1" localSheetId="5">#REF!</definedName>
    <definedName name="Loan_Years_1" localSheetId="12">#REF!</definedName>
    <definedName name="Loan_Years_1">#REF!</definedName>
    <definedName name="m" localSheetId="8">Scheduled_Payment+Extra_Payment</definedName>
    <definedName name="m" localSheetId="4">Scheduled_Payment+Extra_Payment</definedName>
    <definedName name="m" localSheetId="10">Scheduled_Payment+Extra_Payment</definedName>
    <definedName name="m" localSheetId="5">Scheduled_Payment+Extra_Payment</definedName>
    <definedName name="m" localSheetId="11">Scheduled_Payment+Extra_Payment</definedName>
    <definedName name="m" localSheetId="9">Scheduled_Payment+Extra_Payment</definedName>
    <definedName name="m" localSheetId="3">Scheduled_Payment+Extra_Payment</definedName>
    <definedName name="m" localSheetId="12">Scheduled_Payment+Extra_Payment</definedName>
    <definedName name="m" localSheetId="2">Scheduled_Payment+Extra_Payment</definedName>
    <definedName name="m">Scheduled_Payment+Extra_Payment</definedName>
    <definedName name="m_1" localSheetId="8">#NAME?+Extra_Payment</definedName>
    <definedName name="m_1" localSheetId="4">#NAME?+Extra_Payment</definedName>
    <definedName name="m_1" localSheetId="10">#NAME?+Extra_Payment</definedName>
    <definedName name="m_1" localSheetId="5">#NAME?+Extra_Payment</definedName>
    <definedName name="m_1" localSheetId="11">#NAME?+Extra_Payment</definedName>
    <definedName name="m_1" localSheetId="9">#NAME?+Extra_Payment</definedName>
    <definedName name="m_1" localSheetId="3">#NAME?+Extra_Payment</definedName>
    <definedName name="m_1" localSheetId="12">#NAME?+Extra_Payment</definedName>
    <definedName name="m_1" localSheetId="2">#NAME?+Extra_Payment</definedName>
    <definedName name="m_1">#NAME?+Extra_Payment</definedName>
    <definedName name="MoisD">#REF!</definedName>
    <definedName name="MtEch">#REF!</definedName>
    <definedName name="MtEmprunt">#REF!</definedName>
    <definedName name="n" localSheetId="8">Scheduled_Payment+Extra_Payment</definedName>
    <definedName name="n" localSheetId="4">Scheduled_Payment+Extra_Payment</definedName>
    <definedName name="n" localSheetId="10">Scheduled_Payment+Extra_Payment</definedName>
    <definedName name="n" localSheetId="5">Scheduled_Payment+Extra_Payment</definedName>
    <definedName name="n" localSheetId="11">Scheduled_Payment+Extra_Payment</definedName>
    <definedName name="n" localSheetId="9">Scheduled_Payment+Extra_Payment</definedName>
    <definedName name="n" localSheetId="3">Scheduled_Payment+Extra_Payment</definedName>
    <definedName name="n" localSheetId="12">Scheduled_Payment+Extra_Payment</definedName>
    <definedName name="n" localSheetId="2">Scheduled_Payment+Extra_Payment</definedName>
    <definedName name="n">Scheduled_Payment+Extra_Payment</definedName>
    <definedName name="n_1" localSheetId="8">#NAME?+Extra_Payment</definedName>
    <definedName name="n_1" localSheetId="4">#NAME?+Extra_Payment</definedName>
    <definedName name="n_1" localSheetId="10">#NAME?+Extra_Payment</definedName>
    <definedName name="n_1" localSheetId="5">#NAME?+Extra_Payment</definedName>
    <definedName name="n_1" localSheetId="11">#NAME?+Extra_Payment</definedName>
    <definedName name="n_1" localSheetId="9">#NAME?+Extra_Payment</definedName>
    <definedName name="n_1" localSheetId="3">#NAME?+Extra_Payment</definedName>
    <definedName name="n_1" localSheetId="12">#NAME?+Extra_Payment</definedName>
    <definedName name="n_1" localSheetId="2">#NAME?+Extra_Payment</definedName>
    <definedName name="n_1">#NAME?+Extra_Payment</definedName>
    <definedName name="NAT">#N/A</definedName>
    <definedName name="NbDeci">#REF!</definedName>
    <definedName name="NbEch">#REF!</definedName>
    <definedName name="NbEchAn">#REF!</definedName>
    <definedName name="Nettoyage">#REF!</definedName>
    <definedName name="NoEchMaxi">#REF!</definedName>
    <definedName name="NoEchRemb">#REF!</definedName>
    <definedName name="nom" localSheetId="8">#REF!</definedName>
    <definedName name="nom" localSheetId="4">#REF!</definedName>
    <definedName name="nom" localSheetId="10">#REF!</definedName>
    <definedName name="nom" localSheetId="5">#REF!</definedName>
    <definedName name="nom" localSheetId="12">#REF!</definedName>
    <definedName name="nom">#REF!</definedName>
    <definedName name="nom_compagnie" localSheetId="8">#REF!</definedName>
    <definedName name="nom_compagnie" localSheetId="4">#REF!</definedName>
    <definedName name="nom_compagnie" localSheetId="10">#REF!</definedName>
    <definedName name="nom_compagnie" localSheetId="5">#REF!</definedName>
    <definedName name="nom_compagnie" localSheetId="12">#REF!</definedName>
    <definedName name="nom_compagnie">#REF!</definedName>
    <definedName name="Nombre_échéances" localSheetId="8">#REF!</definedName>
    <definedName name="Nombre_échéances" localSheetId="4">#REF!</definedName>
    <definedName name="Nombre_échéances" localSheetId="10">#REF!</definedName>
    <definedName name="Nombre_échéances" localSheetId="5">#REF!</definedName>
    <definedName name="Nombre_échéances" localSheetId="12">#REF!</definedName>
    <definedName name="Nombre_échéances">#REF!</definedName>
    <definedName name="Nombre_Iteration">#REF!</definedName>
    <definedName name="Num_Pmt_Per_Year" localSheetId="8">#REF!</definedName>
    <definedName name="Num_Pmt_Per_Year" localSheetId="4">#REF!</definedName>
    <definedName name="Num_Pmt_Per_Year" localSheetId="10">#REF!</definedName>
    <definedName name="Num_Pmt_Per_Year" localSheetId="5">#REF!</definedName>
    <definedName name="Num_Pmt_Per_Year" localSheetId="12">#REF!</definedName>
    <definedName name="Num_Pmt_Per_Year">#REF!</definedName>
    <definedName name="Num_Pmt_Per_Year_1" localSheetId="8">#REF!</definedName>
    <definedName name="Num_Pmt_Per_Year_1" localSheetId="4">#REF!</definedName>
    <definedName name="Num_Pmt_Per_Year_1" localSheetId="10">#REF!</definedName>
    <definedName name="Num_Pmt_Per_Year_1" localSheetId="5">#REF!</definedName>
    <definedName name="Num_Pmt_Per_Year_1" localSheetId="12">#REF!</definedName>
    <definedName name="Num_Pmt_Per_Year_1">#REF!</definedName>
    <definedName name="Number_of_Payments" localSheetId="8">MATCH(0.01,'Fin Mouches Soldat noir'!End_Bal,-1)+1</definedName>
    <definedName name="Number_of_Payments" localSheetId="4">MATCH(0.01,'Fin Mouches Soldat noir-simul'!End_Bal,-1)+1</definedName>
    <definedName name="Number_of_Payments" localSheetId="10">MATCH(0.01,'Financement Ténébrions'!End_Bal,-1)+1</definedName>
    <definedName name="Number_of_Payments" localSheetId="5">MATCH(0.01,'Financement Ténébrions-simul'!End_Bal,-1)+1</definedName>
    <definedName name="Number_of_Payments" localSheetId="11">MATCH(0.01,End_Bal,-1)+1</definedName>
    <definedName name="Number_of_Payments" localSheetId="12">MATCH(0.01,'Scenarios dettes(2)'!End_Bal,-1)+1</definedName>
    <definedName name="Number_of_Payments">MATCH(0.01,End_Bal,-1)+1</definedName>
    <definedName name="Number_of_Payments_1" localSheetId="8">MATCH(0.01,'Fin Mouches Soldat noir'!End_Bal_1,-1)+1</definedName>
    <definedName name="Number_of_Payments_1" localSheetId="4">MATCH(0.01,'Fin Mouches Soldat noir-simul'!End_Bal_1,-1)+1</definedName>
    <definedName name="Number_of_Payments_1" localSheetId="10">MATCH(0.01,'Financement Ténébrions'!End_Bal_1,-1)+1</definedName>
    <definedName name="Number_of_Payments_1" localSheetId="5">MATCH(0.01,'Financement Ténébrions-simul'!End_Bal_1,-1)+1</definedName>
    <definedName name="Number_of_Payments_1" localSheetId="11">MATCH(0.01,End_Bal_1,-1)+1</definedName>
    <definedName name="Number_of_Payments_1" localSheetId="12">MATCH(0.01,'Scenarios dettes(2)'!End_Bal_1,-1)+1</definedName>
    <definedName name="Number_of_Payments_1">MATCH(0.01,End_Bal_1,-1)+1</definedName>
    <definedName name="OK">#N/A</definedName>
    <definedName name="P01C">#REF!</definedName>
    <definedName name="P01R">#REF!</definedName>
    <definedName name="P02C">#REF!</definedName>
    <definedName name="P02R">#REF!</definedName>
    <definedName name="P04C">#REF!</definedName>
    <definedName name="P04R">#REF!</definedName>
    <definedName name="P05C">#REF!</definedName>
    <definedName name="P05R">#REF!</definedName>
    <definedName name="P06C">#REF!</definedName>
    <definedName name="P06R">#REF!</definedName>
    <definedName name="PAY" localSheetId="8">DATE(YEAR('Fin Mouches Soldat noir'!Loan_Start),MONTH('Fin Mouches Soldat noir'!Loan_Start)+Payment_Number,DAY('Fin Mouches Soldat noir'!Loan_Start))</definedName>
    <definedName name="PAY" localSheetId="4">DATE(YEAR('Fin Mouches Soldat noir-simul'!Loan_Start),MONTH('Fin Mouches Soldat noir-simul'!Loan_Start)+Payment_Number,DAY('Fin Mouches Soldat noir-simul'!Loan_Start))</definedName>
    <definedName name="PAY" localSheetId="10">DATE(YEAR('Financement Ténébrions'!Loan_Start),MONTH('Financement Ténébrions'!Loan_Start)+Payment_Number,DAY('Financement Ténébrions'!Loan_Start))</definedName>
    <definedName name="PAY" localSheetId="5">DATE(YEAR('Financement Ténébrions-simul'!Loan_Start),MONTH('Financement Ténébrions-simul'!Loan_Start)+Payment_Number,DAY('Financement Ténébrions-simul'!Loan_Start))</definedName>
    <definedName name="PAY" localSheetId="11">DATE(YEAR([0]!Loan_Start),MONTH([0]!Loan_Start)+Payment_Number,DAY([0]!Loan_Start))</definedName>
    <definedName name="PAY" localSheetId="9">DATE(YEAR([0]!Loan_Start),MONTH([0]!Loan_Start)+Payment_Number,DAY([0]!Loan_Start))</definedName>
    <definedName name="PAY" localSheetId="3">DATE(YEAR([0]!Loan_Start),MONTH([0]!Loan_Start)+Payment_Number,DAY([0]!Loan_Start))</definedName>
    <definedName name="PAY" localSheetId="12">DATE(YEAR('Scenarios dettes(2)'!Loan_Start),MONTH('Scenarios dettes(2)'!Loan_Start)+Payment_Number,DAY('Scenarios dettes(2)'!Loan_Start))</definedName>
    <definedName name="PAY" localSheetId="2">DATE(YEAR([0]!Loan_Start),MONTH([0]!Loan_Start)+Payment_Number,DAY([0]!Loan_Start))</definedName>
    <definedName name="PAY">DATE(YEAR(Loan_Start),MONTH(Loan_Start)+Payment_Number,DAY(Loan_Start))</definedName>
    <definedName name="PAY_1" localSheetId="8">DATE(YEAR('Fin Mouches Soldat noir'!Loan_Start_1),MONTH('Fin Mouches Soldat noir'!Loan_Start_1)+#NAME?,DAY('Fin Mouches Soldat noir'!Loan_Start_1))</definedName>
    <definedName name="PAY_1" localSheetId="4">DATE(YEAR('Fin Mouches Soldat noir-simul'!Loan_Start_1),MONTH('Fin Mouches Soldat noir-simul'!Loan_Start_1)+#NAME?,DAY('Fin Mouches Soldat noir-simul'!Loan_Start_1))</definedName>
    <definedName name="PAY_1" localSheetId="10">DATE(YEAR('Financement Ténébrions'!Loan_Start_1),MONTH('Financement Ténébrions'!Loan_Start_1)+#NAME?,DAY('Financement Ténébrions'!Loan_Start_1))</definedName>
    <definedName name="PAY_1" localSheetId="5">DATE(YEAR('Financement Ténébrions-simul'!Loan_Start_1),MONTH('Financement Ténébrions-simul'!Loan_Start_1)+#NAME?,DAY('Financement Ténébrions-simul'!Loan_Start_1))</definedName>
    <definedName name="PAY_1" localSheetId="11">DATE(YEAR(Loan_Start_1),MONTH(Loan_Start_1)+#NAME?,DAY(Loan_Start_1))</definedName>
    <definedName name="PAY_1" localSheetId="12">DATE(YEAR('Scenarios dettes(2)'!Loan_Start_1),MONTH('Scenarios dettes(2)'!Loan_Start_1)+#NAME?,DAY('Scenarios dettes(2)'!Loan_Start_1))</definedName>
    <definedName name="PAY_1">DATE(YEAR(Loan_Start_1),MONTH(Loan_Start_1)+#NAME?,DAY(Loan_Start_1))</definedName>
    <definedName name="Pay_Date" localSheetId="8">#REF!</definedName>
    <definedName name="Pay_Date" localSheetId="4">#REF!</definedName>
    <definedName name="Pay_Date" localSheetId="10">#REF!</definedName>
    <definedName name="Pay_Date" localSheetId="5">#REF!</definedName>
    <definedName name="Pay_Date" localSheetId="12">#REF!</definedName>
    <definedName name="Pay_Date">#REF!</definedName>
    <definedName name="Pay_Date_1" localSheetId="8">#REF!</definedName>
    <definedName name="Pay_Date_1" localSheetId="4">#REF!</definedName>
    <definedName name="Pay_Date_1" localSheetId="10">#REF!</definedName>
    <definedName name="Pay_Date_1" localSheetId="5">#REF!</definedName>
    <definedName name="Pay_Date_1" localSheetId="12">#REF!</definedName>
    <definedName name="Pay_Date_1">#REF!</definedName>
    <definedName name="Pay_Num" localSheetId="8">#REF!</definedName>
    <definedName name="Pay_Num" localSheetId="4">#REF!</definedName>
    <definedName name="Pay_Num" localSheetId="10">#REF!</definedName>
    <definedName name="Pay_Num" localSheetId="5">#REF!</definedName>
    <definedName name="Pay_Num" localSheetId="12">#REF!</definedName>
    <definedName name="Pay_Num">#REF!</definedName>
    <definedName name="Pay_Num_1" localSheetId="8">#REF!</definedName>
    <definedName name="Pay_Num_1" localSheetId="4">#REF!</definedName>
    <definedName name="Pay_Num_1" localSheetId="10">#REF!</definedName>
    <definedName name="Pay_Num_1" localSheetId="5">#REF!</definedName>
    <definedName name="Pay_Num_1" localSheetId="12">#REF!</definedName>
    <definedName name="Pay_Num_1">#REF!</definedName>
    <definedName name="Payment_Date" localSheetId="8">DATE(YEAR('Fin Mouches Soldat noir'!Loan_Start),MONTH('Fin Mouches Soldat noir'!Loan_Start)+Payment_Number,DAY('Fin Mouches Soldat noir'!Loan_Start))</definedName>
    <definedName name="Payment_Date" localSheetId="4">DATE(YEAR('Fin Mouches Soldat noir-simul'!Loan_Start),MONTH('Fin Mouches Soldat noir-simul'!Loan_Start)+Payment_Number,DAY('Fin Mouches Soldat noir-simul'!Loan_Start))</definedName>
    <definedName name="Payment_Date" localSheetId="10">DATE(YEAR('Financement Ténébrions'!Loan_Start),MONTH('Financement Ténébrions'!Loan_Start)+Payment_Number,DAY('Financement Ténébrions'!Loan_Start))</definedName>
    <definedName name="Payment_Date" localSheetId="5">DATE(YEAR('Financement Ténébrions-simul'!Loan_Start),MONTH('Financement Ténébrions-simul'!Loan_Start)+Payment_Number,DAY('Financement Ténébrions-simul'!Loan_Start))</definedName>
    <definedName name="Payment_Date" localSheetId="11">DATE(YEAR([0]!Loan_Start),MONTH([0]!Loan_Start)+Payment_Number,DAY([0]!Loan_Start))</definedName>
    <definedName name="Payment_Date" localSheetId="9">DATE(YEAR([0]!Loan_Start),MONTH([0]!Loan_Start)+Payment_Number,DAY([0]!Loan_Start))</definedName>
    <definedName name="Payment_Date" localSheetId="3">DATE(YEAR([0]!Loan_Start),MONTH([0]!Loan_Start)+Payment_Number,DAY([0]!Loan_Start))</definedName>
    <definedName name="Payment_Date" localSheetId="12">DATE(YEAR('Scenarios dettes(2)'!Loan_Start),MONTH('Scenarios dettes(2)'!Loan_Start)+Payment_Number,DAY('Scenarios dettes(2)'!Loan_Start))</definedName>
    <definedName name="Payment_Date" localSheetId="2">DATE(YEAR([0]!Loan_Start),MONTH([0]!Loan_Start)+Payment_Number,DAY([0]!Loan_Start))</definedName>
    <definedName name="Payment_Date">DATE(YEAR(Loan_Start),MONTH(Loan_Start)+Payment_Number,DAY(Loan_Start))</definedName>
    <definedName name="Payment_Date_1" localSheetId="8">DATE(YEAR('Fin Mouches Soldat noir'!Loan_Start_1),MONTH('Fin Mouches Soldat noir'!Loan_Start_1)+#NAME?,DAY('Fin Mouches Soldat noir'!Loan_Start_1))</definedName>
    <definedName name="Payment_Date_1" localSheetId="4">DATE(YEAR('Fin Mouches Soldat noir-simul'!Loan_Start_1),MONTH('Fin Mouches Soldat noir-simul'!Loan_Start_1)+#NAME?,DAY('Fin Mouches Soldat noir-simul'!Loan_Start_1))</definedName>
    <definedName name="Payment_Date_1" localSheetId="10">DATE(YEAR('Financement Ténébrions'!Loan_Start_1),MONTH('Financement Ténébrions'!Loan_Start_1)+#NAME?,DAY('Financement Ténébrions'!Loan_Start_1))</definedName>
    <definedName name="Payment_Date_1" localSheetId="5">DATE(YEAR('Financement Ténébrions-simul'!Loan_Start_1),MONTH('Financement Ténébrions-simul'!Loan_Start_1)+#NAME?,DAY('Financement Ténébrions-simul'!Loan_Start_1))</definedName>
    <definedName name="Payment_Date_1" localSheetId="11">DATE(YEAR(Loan_Start_1),MONTH(Loan_Start_1)+#NAME?,DAY(Loan_Start_1))</definedName>
    <definedName name="Payment_Date_1" localSheetId="12">DATE(YEAR('Scenarios dettes(2)'!Loan_Start_1),MONTH('Scenarios dettes(2)'!Loan_Start_1)+#NAME?,DAY('Scenarios dettes(2)'!Loan_Start_1))</definedName>
    <definedName name="Payment_Date_1">DATE(YEAR(Loan_Start_1),MONTH(Loan_Start_1)+#NAME?,DAY(Loan_Start_1))</definedName>
    <definedName name="Periodicite">#REF!</definedName>
    <definedName name="Porcs">[12]Porc!$M$8:$W$15</definedName>
    <definedName name="Porcs_1">[13]Porc!$M$8:$W$15</definedName>
    <definedName name="prenom" localSheetId="8">#REF!</definedName>
    <definedName name="prenom" localSheetId="4">#REF!</definedName>
    <definedName name="prenom" localSheetId="10">#REF!</definedName>
    <definedName name="prenom" localSheetId="5">#REF!</definedName>
    <definedName name="prenom" localSheetId="12">#REF!</definedName>
    <definedName name="prenom">#REF!</definedName>
    <definedName name="Princ" localSheetId="8">#REF!</definedName>
    <definedName name="Princ" localSheetId="4">#REF!</definedName>
    <definedName name="Princ" localSheetId="10">#REF!</definedName>
    <definedName name="Princ" localSheetId="5">#REF!</definedName>
    <definedName name="Princ" localSheetId="12">#REF!</definedName>
    <definedName name="Princ">#REF!</definedName>
    <definedName name="Princ_1" localSheetId="8">#REF!</definedName>
    <definedName name="Princ_1" localSheetId="4">#REF!</definedName>
    <definedName name="Princ_1" localSheetId="10">#REF!</definedName>
    <definedName name="Princ_1" localSheetId="5">#REF!</definedName>
    <definedName name="Princ_1" localSheetId="12">#REF!</definedName>
    <definedName name="Princ_1">#REF!</definedName>
    <definedName name="PRINCIPAL" localSheetId="8">'[1]Données oeufs'!#REF!</definedName>
    <definedName name="PRINCIPAL" localSheetId="4">'[1]Données oeufs'!#REF!</definedName>
    <definedName name="PRINCIPAL" localSheetId="10">'[1]Données oeufs'!#REF!</definedName>
    <definedName name="PRINCIPAL" localSheetId="5">'[1]Données oeufs'!#REF!</definedName>
    <definedName name="PRINCIPAL" localSheetId="12">'[1]Données oeufs'!#REF!</definedName>
    <definedName name="PRINCIPAL">'[2]Données oeufs'!#REF!</definedName>
    <definedName name="Print_Area_Reset" localSheetId="8">OFFSET('Fin Mouches Soldat noir'!Full_Print,0,0,'Fin Mouches Soldat noir'!Last_Row)</definedName>
    <definedName name="Print_Area_Reset" localSheetId="4">OFFSET('Fin Mouches Soldat noir-simul'!Full_Print,0,0,'Fin Mouches Soldat noir-simul'!Last_Row)</definedName>
    <definedName name="Print_Area_Reset" localSheetId="10">OFFSET('Financement Ténébrions'!Full_Print,0,0,'Financement Ténébrions'!Last_Row)</definedName>
    <definedName name="Print_Area_Reset" localSheetId="5">OFFSET('Financement Ténébrions-simul'!Full_Print,0,0,'Financement Ténébrions-simul'!Last_Row)</definedName>
    <definedName name="Print_Area_Reset" localSheetId="11">OFFSET(Full_Print,0,0,Graph!Last_Row)</definedName>
    <definedName name="Print_Area_Reset" localSheetId="12">OFFSET('Scenarios dettes(2)'!Full_Print,0,0,'Scenarios dettes(2)'!Last_Row)</definedName>
    <definedName name="Print_Area_Reset">OFFSET(Full_Print,0,0,Last_Row)</definedName>
    <definedName name="Print_Area_Reset_1" localSheetId="8">OFFSET('Fin Mouches Soldat noir'!Full_Print_1,0,0,'Fin Mouches Soldat noir'!Last_Row_1)</definedName>
    <definedName name="Print_Area_Reset_1" localSheetId="4">OFFSET('Fin Mouches Soldat noir-simul'!Full_Print_1,0,0,'Fin Mouches Soldat noir-simul'!Last_Row_1)</definedName>
    <definedName name="Print_Area_Reset_1" localSheetId="10">OFFSET('Financement Ténébrions'!Full_Print_1,0,0,'Financement Ténébrions'!Last_Row_1)</definedName>
    <definedName name="Print_Area_Reset_1" localSheetId="5">OFFSET('Financement Ténébrions-simul'!Full_Print_1,0,0,'Financement Ténébrions-simul'!Last_Row_1)</definedName>
    <definedName name="Print_Area_Reset_1" localSheetId="11">OFFSET(Full_Print_1,0,0,Graph!Last_Row_1)</definedName>
    <definedName name="Print_Area_Reset_1" localSheetId="12">OFFSET('Scenarios dettes(2)'!Full_Print_1,0,0,'Scenarios dettes(2)'!Last_Row_1)</definedName>
    <definedName name="Print_Area_Reset_1">OFFSET(Full_Print_1,0,0,Last_Row_1)</definedName>
    <definedName name="QUITTER" localSheetId="8">'[1]Données oeufs'!#REF!</definedName>
    <definedName name="QUITTER" localSheetId="4">'[1]Données oeufs'!#REF!</definedName>
    <definedName name="QUITTER" localSheetId="10">'[1]Données oeufs'!#REF!</definedName>
    <definedName name="QUITTER" localSheetId="5">'[1]Données oeufs'!#REF!</definedName>
    <definedName name="QUITTER" localSheetId="12">'[1]Données oeufs'!#REF!</definedName>
    <definedName name="QUITTER">'[2]Données oeufs'!#REF!</definedName>
    <definedName name="RECUPERATION" localSheetId="8">'[1]Données oeufs'!#REF!</definedName>
    <definedName name="RECUPERATION" localSheetId="4">'[1]Données oeufs'!#REF!</definedName>
    <definedName name="RECUPERATION" localSheetId="10">'[1]Données oeufs'!#REF!</definedName>
    <definedName name="RECUPERATION" localSheetId="5">'[1]Données oeufs'!#REF!</definedName>
    <definedName name="RECUPERATION" localSheetId="12">'[1]Données oeufs'!#REF!</definedName>
    <definedName name="RECUPERATION">'[2]Données oeufs'!#REF!</definedName>
    <definedName name="Resize">'[14]Analyse _de_sensibilite_VBA'!$E$84</definedName>
    <definedName name="revr" localSheetId="8">IF('Fin Mouches Soldat noir'!Values_Entered,[0]!Header_Row+'Fin Mouches Soldat noir'!Number_of_Payments,[0]!Header_Row)</definedName>
    <definedName name="revr" localSheetId="4">IF('Fin Mouches Soldat noir-simul'!Values_Entered,[0]!Header_Row+'Fin Mouches Soldat noir-simul'!Number_of_Payments,[0]!Header_Row)</definedName>
    <definedName name="revr" localSheetId="10">#N/A</definedName>
    <definedName name="revr" localSheetId="5">#N/A</definedName>
    <definedName name="revr" localSheetId="11">IF(Graph!Values_Entered,Header_Row+Graph!Number_of_Payments,Header_Row)</definedName>
    <definedName name="revr" localSheetId="12">IF('Scenarios dettes(2)'!Values_Entered,[0]!Header_Row+'Scenarios dettes(2)'!Number_of_Payments,[0]!Header_Row)</definedName>
    <definedName name="revr">IF(Values_Entered,Header_Row+Number_of_Payments,Header_Row)</definedName>
    <definedName name="revr_1" localSheetId="8">IF('Fin Mouches Soldat noir'!Values_Entered_1,[0]!Header_Row_1+'Fin Mouches Soldat noir'!Number_of_Payments_1,[0]!Header_Row_1)</definedName>
    <definedName name="revr_1" localSheetId="4">IF('Fin Mouches Soldat noir-simul'!Values_Entered_1,[0]!Header_Row_1+'Fin Mouches Soldat noir-simul'!Number_of_Payments_1,[0]!Header_Row_1)</definedName>
    <definedName name="revr_1" localSheetId="10">#N/A</definedName>
    <definedName name="revr_1" localSheetId="5">#N/A</definedName>
    <definedName name="revr_1" localSheetId="11">IF(Graph!Values_Entered_1,Header_Row_1+Graph!Number_of_Payments_1,Header_Row_1)</definedName>
    <definedName name="revr_1" localSheetId="12">IF('Scenarios dettes(2)'!Values_Entered_1,[0]!Header_Row_1+'Scenarios dettes(2)'!Number_of_Payments_1,[0]!Header_Row_1)</definedName>
    <definedName name="revr_1">IF(Values_Entered_1,Header_Row_1+Number_of_Payments_1,Header_Row_1)</definedName>
    <definedName name="RVDebit" localSheetId="8">#REF!</definedName>
    <definedName name="RVDebit" localSheetId="4">#REF!</definedName>
    <definedName name="RVDebit" localSheetId="10">#REF!</definedName>
    <definedName name="RVDebit" localSheetId="5">#REF!</definedName>
    <definedName name="RVDebit" localSheetId="12">#REF!</definedName>
    <definedName name="RVDebit">#REF!</definedName>
    <definedName name="SAUVEGARDE" localSheetId="8">'[1]Données oeufs'!#REF!</definedName>
    <definedName name="SAUVEGARDE" localSheetId="4">'[1]Données oeufs'!#REF!</definedName>
    <definedName name="SAUVEGARDE" localSheetId="10">'[1]Données oeufs'!#REF!</definedName>
    <definedName name="SAUVEGARDE" localSheetId="5">'[1]Données oeufs'!#REF!</definedName>
    <definedName name="SAUVEGARDE" localSheetId="12">'[1]Données oeufs'!#REF!</definedName>
    <definedName name="SAUVEGARDE">'[2]Données oeufs'!#REF!</definedName>
    <definedName name="sc" localSheetId="8">Scheduled_Payment+Extra_Payment</definedName>
    <definedName name="sc" localSheetId="4">Scheduled_Payment+Extra_Payment</definedName>
    <definedName name="sc" localSheetId="10">Scheduled_Payment+Extra_Payment</definedName>
    <definedName name="sc" localSheetId="5">Scheduled_Payment+Extra_Payment</definedName>
    <definedName name="sc" localSheetId="11">Scheduled_Payment+Extra_Payment</definedName>
    <definedName name="sc" localSheetId="9">Scheduled_Payment+Extra_Payment</definedName>
    <definedName name="sc" localSheetId="3">Scheduled_Payment+Extra_Payment</definedName>
    <definedName name="sc" localSheetId="12">Scheduled_Payment+Extra_Payment</definedName>
    <definedName name="sc" localSheetId="2">Scheduled_Payment+Extra_Payment</definedName>
    <definedName name="sc">Scheduled_Payment+Extra_Payment</definedName>
    <definedName name="sc_1" localSheetId="8">#NAME?+Extra_Payment</definedName>
    <definedName name="sc_1" localSheetId="4">#NAME?+Extra_Payment</definedName>
    <definedName name="sc_1" localSheetId="10">#NAME?+Extra_Payment</definedName>
    <definedName name="sc_1" localSheetId="5">#NAME?+Extra_Payment</definedName>
    <definedName name="sc_1" localSheetId="11">#NAME?+Extra_Payment</definedName>
    <definedName name="sc_1" localSheetId="9">#NAME?+Extra_Payment</definedName>
    <definedName name="sc_1" localSheetId="3">#NAME?+Extra_Payment</definedName>
    <definedName name="sc_1" localSheetId="12">#NAME?+Extra_Payment</definedName>
    <definedName name="sc_1" localSheetId="2">#NAME?+Extra_Payment</definedName>
    <definedName name="sc_1">#NAME?+Extra_Payment</definedName>
    <definedName name="Sched_Pay" localSheetId="8">#REF!</definedName>
    <definedName name="Sched_Pay" localSheetId="4">#REF!</definedName>
    <definedName name="Sched_Pay" localSheetId="10">#REF!</definedName>
    <definedName name="Sched_Pay" localSheetId="5">#REF!</definedName>
    <definedName name="Sched_Pay" localSheetId="12">#REF!</definedName>
    <definedName name="Sched_Pay">#REF!</definedName>
    <definedName name="Sched_Pay_1" localSheetId="8">#REF!</definedName>
    <definedName name="Sched_Pay_1" localSheetId="4">#REF!</definedName>
    <definedName name="Sched_Pay_1" localSheetId="10">#REF!</definedName>
    <definedName name="Sched_Pay_1" localSheetId="5">#REF!</definedName>
    <definedName name="Sched_Pay_1" localSheetId="12">#REF!</definedName>
    <definedName name="Sched_Pay_1">#REF!</definedName>
    <definedName name="Scheduled_Extra_Payments" localSheetId="8">#REF!</definedName>
    <definedName name="Scheduled_Extra_Payments" localSheetId="4">#REF!</definedName>
    <definedName name="Scheduled_Extra_Payments" localSheetId="10">#REF!</definedName>
    <definedName name="Scheduled_Extra_Payments" localSheetId="5">#REF!</definedName>
    <definedName name="Scheduled_Extra_Payments" localSheetId="12">#REF!</definedName>
    <definedName name="Scheduled_Extra_Payments">#REF!</definedName>
    <definedName name="Scheduled_Extra_Payments_1" localSheetId="8">#REF!</definedName>
    <definedName name="Scheduled_Extra_Payments_1" localSheetId="4">#REF!</definedName>
    <definedName name="Scheduled_Extra_Payments_1" localSheetId="10">#REF!</definedName>
    <definedName name="Scheduled_Extra_Payments_1" localSheetId="5">#REF!</definedName>
    <definedName name="Scheduled_Extra_Payments_1" localSheetId="12">#REF!</definedName>
    <definedName name="Scheduled_Extra_Payments_1">#REF!</definedName>
    <definedName name="Scheduled_Interest_Rate" localSheetId="8">#REF!</definedName>
    <definedName name="Scheduled_Interest_Rate" localSheetId="4">#REF!</definedName>
    <definedName name="Scheduled_Interest_Rate" localSheetId="10">#REF!</definedName>
    <definedName name="Scheduled_Interest_Rate" localSheetId="5">#REF!</definedName>
    <definedName name="Scheduled_Interest_Rate" localSheetId="12">#REF!</definedName>
    <definedName name="Scheduled_Interest_Rate">#REF!</definedName>
    <definedName name="Scheduled_Interest_Rate_1" localSheetId="8">#REF!</definedName>
    <definedName name="Scheduled_Interest_Rate_1" localSheetId="4">#REF!</definedName>
    <definedName name="Scheduled_Interest_Rate_1" localSheetId="10">#REF!</definedName>
    <definedName name="Scheduled_Interest_Rate_1" localSheetId="5">#REF!</definedName>
    <definedName name="Scheduled_Interest_Rate_1" localSheetId="12">#REF!</definedName>
    <definedName name="Scheduled_Interest_Rate_1">#REF!</definedName>
    <definedName name="Scheduled_Monthly_Payment" localSheetId="8">#REF!</definedName>
    <definedName name="Scheduled_Monthly_Payment" localSheetId="4">#REF!</definedName>
    <definedName name="Scheduled_Monthly_Payment" localSheetId="10">#REF!</definedName>
    <definedName name="Scheduled_Monthly_Payment" localSheetId="5">#REF!</definedName>
    <definedName name="Scheduled_Monthly_Payment" localSheetId="12">#REF!</definedName>
    <definedName name="Scheduled_Monthly_Payment">#REF!</definedName>
    <definedName name="Scheduled_Monthly_Payment_1" localSheetId="8">#REF!</definedName>
    <definedName name="Scheduled_Monthly_Payment_1" localSheetId="4">#REF!</definedName>
    <definedName name="Scheduled_Monthly_Payment_1" localSheetId="10">#REF!</definedName>
    <definedName name="Scheduled_Monthly_Payment_1" localSheetId="5">#REF!</definedName>
    <definedName name="Scheduled_Monthly_Payment_1" localSheetId="12">#REF!</definedName>
    <definedName name="Scheduled_Monthly_Payment_1">#REF!</definedName>
    <definedName name="sept.09">#N/A</definedName>
    <definedName name="Simulation_depart">#REF!</definedName>
    <definedName name="stat" localSheetId="8">Scheduled_Payment+Extra_Payment</definedName>
    <definedName name="stat" localSheetId="4">Scheduled_Payment+Extra_Payment</definedName>
    <definedName name="stat" localSheetId="10">Scheduled_Payment+Extra_Payment</definedName>
    <definedName name="stat" localSheetId="5">Scheduled_Payment+Extra_Payment</definedName>
    <definedName name="stat" localSheetId="11">Scheduled_Payment+Extra_Payment</definedName>
    <definedName name="stat" localSheetId="9">Scheduled_Payment+Extra_Payment</definedName>
    <definedName name="stat" localSheetId="3">Scheduled_Payment+Extra_Payment</definedName>
    <definedName name="stat" localSheetId="12">Scheduled_Payment+Extra_Payment</definedName>
    <definedName name="stat" localSheetId="2">Scheduled_Payment+Extra_Payment</definedName>
    <definedName name="stat">Scheduled_Payment+Extra_Payment</definedName>
    <definedName name="StrucFiche">[11]stubs_template!$B$37:$N$48</definedName>
    <definedName name="SUITE" localSheetId="8">'[1]Données oeufs'!#REF!</definedName>
    <definedName name="SUITE" localSheetId="4">'[1]Données oeufs'!#REF!</definedName>
    <definedName name="SUITE" localSheetId="10">'[1]Données oeufs'!#REF!</definedName>
    <definedName name="SUITE" localSheetId="5">'[1]Données oeufs'!#REF!</definedName>
    <definedName name="SUITE" localSheetId="12">'[1]Données oeufs'!#REF!</definedName>
    <definedName name="SUITE">'[2]Données oeufs'!#REF!</definedName>
    <definedName name="Surplus_Deficit">#REF!</definedName>
    <definedName name="tab_p">[12]Poule!$M$9:$N$16</definedName>
    <definedName name="tab_p_1">[13]Poule!$M$9:$N$16</definedName>
    <definedName name="tab_venzi">[13]Ventilateurs!$B$3:$J$13</definedName>
    <definedName name="tabnat">[12]V_naturelle!$P$7:$T$23</definedName>
    <definedName name="tabnat_1">[13]V_naturelle!$P$7:$T$23</definedName>
    <definedName name="tabrég">[12]V_naturelle!$N$12:$O$15</definedName>
    <definedName name="tabrég_1">[13]V_naturelle!$N$12:$O$15</definedName>
    <definedName name="TauxActuariel">#REF!</definedName>
    <definedName name="test">#REF!</definedName>
    <definedName name="test1" localSheetId="4">Scheduled_Payment+Extra_Payment</definedName>
    <definedName name="test1" localSheetId="10">Scheduled_Payment+Extra_Payment</definedName>
    <definedName name="test1" localSheetId="5">Scheduled_Payment+Extra_Payment</definedName>
    <definedName name="test1" localSheetId="11">Scheduled_Payment+Extra_Payment</definedName>
    <definedName name="test1" localSheetId="9">Scheduled_Payment+Extra_Payment</definedName>
    <definedName name="test1" localSheetId="3">Scheduled_Payment+Extra_Payment</definedName>
    <definedName name="test1" localSheetId="12">Scheduled_Payment+Extra_Payment</definedName>
    <definedName name="test1" localSheetId="2">Scheduled_Payment+Extra_Payment</definedName>
    <definedName name="test1">Scheduled_Payment+Extra_Payment</definedName>
    <definedName name="texte_1" localSheetId="8">#REF!</definedName>
    <definedName name="texte_1" localSheetId="4">#REF!</definedName>
    <definedName name="texte_1" localSheetId="10">#REF!</definedName>
    <definedName name="texte_1" localSheetId="5">#REF!</definedName>
    <definedName name="texte_1" localSheetId="12">#REF!</definedName>
    <definedName name="texte_1">#REF!</definedName>
    <definedName name="texte_2" localSheetId="8">#REF!</definedName>
    <definedName name="texte_2" localSheetId="4">#REF!</definedName>
    <definedName name="texte_2" localSheetId="10">#REF!</definedName>
    <definedName name="texte_2" localSheetId="5">#REF!</definedName>
    <definedName name="texte_2" localSheetId="12">#REF!</definedName>
    <definedName name="texte_2">#REF!</definedName>
    <definedName name="texte_3" localSheetId="8">#REF!</definedName>
    <definedName name="texte_3" localSheetId="4">#REF!</definedName>
    <definedName name="texte_3" localSheetId="10">#REF!</definedName>
    <definedName name="texte_3" localSheetId="5">#REF!</definedName>
    <definedName name="texte_3" localSheetId="12">#REF!</definedName>
    <definedName name="texte_3">#REF!</definedName>
    <definedName name="titre_projet" localSheetId="8">#REF!</definedName>
    <definedName name="titre_projet" localSheetId="4">#REF!</definedName>
    <definedName name="titre_projet" localSheetId="10">#REF!</definedName>
    <definedName name="titre_projet" localSheetId="5">#REF!</definedName>
    <definedName name="titre_projet" localSheetId="12">#REF!</definedName>
    <definedName name="titre_projet">#REF!</definedName>
    <definedName name="TMDebut" localSheetId="8">#REF!</definedName>
    <definedName name="TMDebut" localSheetId="4">#REF!</definedName>
    <definedName name="TMDebut" localSheetId="10">#REF!</definedName>
    <definedName name="TMDebut" localSheetId="5">#REF!</definedName>
    <definedName name="TMDebut" localSheetId="12">#REF!</definedName>
    <definedName name="TMDebut">#REF!</definedName>
    <definedName name="TMDebut_1" localSheetId="8">#REF!</definedName>
    <definedName name="TMDebut_1" localSheetId="4">#REF!</definedName>
    <definedName name="TMDebut_1" localSheetId="10">#REF!</definedName>
    <definedName name="TMDebut_1" localSheetId="5">#REF!</definedName>
    <definedName name="TMDebut_1" localSheetId="12">#REF!</definedName>
    <definedName name="TMDebut_1">#REF!</definedName>
    <definedName name="TMTitreAn" localSheetId="8">#REF!</definedName>
    <definedName name="TMTitreAn" localSheetId="4">#REF!</definedName>
    <definedName name="TMTitreAn" localSheetId="10">#REF!</definedName>
    <definedName name="TMTitreAn" localSheetId="5">#REF!</definedName>
    <definedName name="TMTitreAn" localSheetId="12">#REF!</definedName>
    <definedName name="TMTitreAn">#REF!</definedName>
    <definedName name="TMTitreAn_1" localSheetId="8">#REF!</definedName>
    <definedName name="TMTitreAn_1" localSheetId="4">#REF!</definedName>
    <definedName name="TMTitreAn_1" localSheetId="10">#REF!</definedName>
    <definedName name="TMTitreAn_1" localSheetId="5">#REF!</definedName>
    <definedName name="TMTitreAn_1" localSheetId="12">#REF!</definedName>
    <definedName name="TMTitreAn_1">#REF!</definedName>
    <definedName name="TMTitreFR" localSheetId="8">#REF!</definedName>
    <definedName name="TMTitreFR" localSheetId="4">#REF!</definedName>
    <definedName name="TMTitreFR" localSheetId="10">#REF!</definedName>
    <definedName name="TMTitreFR" localSheetId="5">#REF!</definedName>
    <definedName name="TMTitreFR" localSheetId="12">#REF!</definedName>
    <definedName name="TMTitreFR">#REF!</definedName>
    <definedName name="TMTitreFR_1" localSheetId="8">#REF!</definedName>
    <definedName name="TMTitreFR_1" localSheetId="4">#REF!</definedName>
    <definedName name="TMTitreFR_1" localSheetId="10">#REF!</definedName>
    <definedName name="TMTitreFR_1" localSheetId="5">#REF!</definedName>
    <definedName name="TMTitreFR_1" localSheetId="12">#REF!</definedName>
    <definedName name="TMTitreFR_1">#REF!</definedName>
    <definedName name="total" localSheetId="8">Scheduled_Payment+Extra_Payment</definedName>
    <definedName name="total" localSheetId="4">Scheduled_Payment+Extra_Payment</definedName>
    <definedName name="total" localSheetId="10">Scheduled_Payment+Extra_Payment</definedName>
    <definedName name="total" localSheetId="5">Scheduled_Payment+Extra_Payment</definedName>
    <definedName name="total" localSheetId="11">Scheduled_Payment+Extra_Payment</definedName>
    <definedName name="total" localSheetId="9">Scheduled_Payment+Extra_Payment</definedName>
    <definedName name="total" localSheetId="3">Scheduled_Payment+Extra_Payment</definedName>
    <definedName name="total" localSheetId="12">Scheduled_Payment+Extra_Payment</definedName>
    <definedName name="total" localSheetId="2">Scheduled_Payment+Extra_Payment</definedName>
    <definedName name="total">Scheduled_Payment+Extra_Payment</definedName>
    <definedName name="total_1" localSheetId="8">Scheduled_Payment+Extra_Payment</definedName>
    <definedName name="total_1" localSheetId="4">Scheduled_Payment+Extra_Payment</definedName>
    <definedName name="total_1" localSheetId="10">Scheduled_Payment+Extra_Payment</definedName>
    <definedName name="total_1" localSheetId="5">Scheduled_Payment+Extra_Payment</definedName>
    <definedName name="total_1" localSheetId="11">Scheduled_Payment+Extra_Payment</definedName>
    <definedName name="total_1" localSheetId="9">Scheduled_Payment+Extra_Payment</definedName>
    <definedName name="total_1" localSheetId="3">Scheduled_Payment+Extra_Payment</definedName>
    <definedName name="total_1" localSheetId="12">Scheduled_Payment+Extra_Payment</definedName>
    <definedName name="total_1" localSheetId="2">Scheduled_Payment+Extra_Payment</definedName>
    <definedName name="total_1">Scheduled_Payment+Extra_Payment</definedName>
    <definedName name="Total_Capital" localSheetId="8">#REF!</definedName>
    <definedName name="Total_Capital" localSheetId="4">#REF!</definedName>
    <definedName name="Total_Capital" localSheetId="10">#REF!</definedName>
    <definedName name="Total_Capital" localSheetId="5">#REF!</definedName>
    <definedName name="Total_Capital" localSheetId="12">#REF!</definedName>
    <definedName name="Total_Capital">#REF!</definedName>
    <definedName name="Total_Frais" localSheetId="8">#REF!</definedName>
    <definedName name="Total_Frais" localSheetId="4">#REF!</definedName>
    <definedName name="Total_Frais" localSheetId="10">#REF!</definedName>
    <definedName name="Total_Frais" localSheetId="5">#REF!</definedName>
    <definedName name="Total_Frais" localSheetId="12">#REF!</definedName>
    <definedName name="Total_Frais">#REF!</definedName>
    <definedName name="Total_Interest" localSheetId="8">#REF!</definedName>
    <definedName name="Total_Interest" localSheetId="4">#REF!</definedName>
    <definedName name="Total_Interest" localSheetId="10">#REF!</definedName>
    <definedName name="Total_Interest" localSheetId="5">#REF!</definedName>
    <definedName name="Total_Interest" localSheetId="12">#REF!</definedName>
    <definedName name="Total_Interest">#REF!</definedName>
    <definedName name="Total_Interest_1" localSheetId="8">#REF!</definedName>
    <definedName name="Total_Interest_1" localSheetId="4">#REF!</definedName>
    <definedName name="Total_Interest_1" localSheetId="10">#REF!</definedName>
    <definedName name="Total_Interest_1" localSheetId="5">#REF!</definedName>
    <definedName name="Total_Interest_1" localSheetId="12">#REF!</definedName>
    <definedName name="Total_Interest_1">#REF!</definedName>
    <definedName name="Total_Intérêts" localSheetId="8">#REF!</definedName>
    <definedName name="Total_Intérêts" localSheetId="4">#REF!</definedName>
    <definedName name="Total_Intérêts" localSheetId="10">#REF!</definedName>
    <definedName name="Total_Intérêts" localSheetId="5">#REF!</definedName>
    <definedName name="Total_Intérêts" localSheetId="12">#REF!</definedName>
    <definedName name="Total_Intérêts">#REF!</definedName>
    <definedName name="Total_Pay" localSheetId="8">#REF!</definedName>
    <definedName name="Total_Pay" localSheetId="4">#REF!</definedName>
    <definedName name="Total_Pay" localSheetId="10">#REF!</definedName>
    <definedName name="Total_Pay" localSheetId="5">#REF!</definedName>
    <definedName name="Total_Pay" localSheetId="12">#REF!</definedName>
    <definedName name="Total_Pay">#REF!</definedName>
    <definedName name="Total_Pay_1" localSheetId="8">#REF!</definedName>
    <definedName name="Total_Pay_1" localSheetId="4">#REF!</definedName>
    <definedName name="Total_Pay_1" localSheetId="10">#REF!</definedName>
    <definedName name="Total_Pay_1" localSheetId="5">#REF!</definedName>
    <definedName name="Total_Pay_1" localSheetId="12">#REF!</definedName>
    <definedName name="Total_Pay_1">#REF!</definedName>
    <definedName name="Total_Payment" localSheetId="8">Scheduled_Payment+Extra_Payment</definedName>
    <definedName name="Total_Payment" localSheetId="4">Scheduled_Payment+Extra_Payment</definedName>
    <definedName name="Total_Payment" localSheetId="10">Scheduled_Payment+Extra_Payment</definedName>
    <definedName name="Total_Payment" localSheetId="5">Scheduled_Payment+Extra_Payment</definedName>
    <definedName name="Total_Payment" localSheetId="11">Scheduled_Payment+Extra_Payment</definedName>
    <definedName name="Total_Payment" localSheetId="9">Scheduled_Payment+Extra_Payment</definedName>
    <definedName name="Total_Payment" localSheetId="3">Scheduled_Payment+Extra_Payment</definedName>
    <definedName name="Total_Payment" localSheetId="12">Scheduled_Payment+Extra_Payment</definedName>
    <definedName name="Total_Payment" localSheetId="2">Scheduled_Payment+Extra_Payment</definedName>
    <definedName name="Total_Payment">Scheduled_Payment+Extra_Payment</definedName>
    <definedName name="Total_Payment_1" localSheetId="8">Scheduled_Payment+Extra_Payment</definedName>
    <definedName name="Total_Payment_1" localSheetId="4">Scheduled_Payment+Extra_Payment</definedName>
    <definedName name="Total_Payment_1" localSheetId="10">Scheduled_Payment+Extra_Payment</definedName>
    <definedName name="Total_Payment_1" localSheetId="5">Scheduled_Payment+Extra_Payment</definedName>
    <definedName name="Total_Payment_1" localSheetId="11">Scheduled_Payment+Extra_Payment</definedName>
    <definedName name="Total_Payment_1" localSheetId="9">Scheduled_Payment+Extra_Payment</definedName>
    <definedName name="Total_Payment_1" localSheetId="3">Scheduled_Payment+Extra_Payment</definedName>
    <definedName name="Total_Payment_1" localSheetId="12">Scheduled_Payment+Extra_Payment</definedName>
    <definedName name="Total_Payment_1" localSheetId="2">Scheduled_Payment+Extra_Payment</definedName>
    <definedName name="Total_Payment_1">Scheduled_Payment+Extra_Payment</definedName>
    <definedName name="TVDebit" localSheetId="8">#REF!</definedName>
    <definedName name="TVDebit" localSheetId="4">#REF!</definedName>
    <definedName name="TVDebit" localSheetId="10">#REF!</definedName>
    <definedName name="TVDebit" localSheetId="5">#REF!</definedName>
    <definedName name="TVDebit" localSheetId="12">#REF!</definedName>
    <definedName name="TVDebit">#REF!</definedName>
    <definedName name="TxPer">#REF!</definedName>
    <definedName name="type">[12]V_naturelle!$N$7:$O$10</definedName>
    <definedName name="type_1">[13]V_naturelle!$N$7:$O$10</definedName>
    <definedName name="Values_Entered" localSheetId="8">IF('Fin Mouches Soldat noir'!Loan_Amount*'Fin Mouches Soldat noir'!Interest_Rate*'Fin Mouches Soldat noir'!Loan_Years*'Fin Mouches Soldat noir'!Loan_Start&gt;0,1,0)</definedName>
    <definedName name="Values_Entered" localSheetId="4">IF('Fin Mouches Soldat noir-simul'!Loan_Amount*'Fin Mouches Soldat noir-simul'!Interest_Rate*'Fin Mouches Soldat noir-simul'!Loan_Years*'Fin Mouches Soldat noir-simul'!Loan_Start&gt;0,1,0)</definedName>
    <definedName name="Values_Entered" localSheetId="10">IF('Financement Ténébrions'!Loan_Amount*'Financement Ténébrions'!Interest_Rate*'Financement Ténébrions'!Loan_Years*'Financement Ténébrions'!Loan_Start&gt;0,1,0)</definedName>
    <definedName name="Values_Entered" localSheetId="5">IF('Financement Ténébrions-simul'!Loan_Amount*'Financement Ténébrions-simul'!Interest_Rate*'Financement Ténébrions-simul'!Loan_Years*'Financement Ténébrions-simul'!Loan_Start&gt;0,1,0)</definedName>
    <definedName name="Values_Entered" localSheetId="11">IF(Loan_Amount*Interest_Rate*Loan_Years*Loan_Start&gt;0,1,0)</definedName>
    <definedName name="Values_Entered" localSheetId="12">IF('Scenarios dettes(2)'!Loan_Amount*'Scenarios dettes(2)'!Interest_Rate*'Scenarios dettes(2)'!Loan_Years*'Scenarios dettes(2)'!Loan_Start&gt;0,1,0)</definedName>
    <definedName name="Values_Entered">IF(Loan_Amount*Interest_Rate*Loan_Years*Loan_Start&gt;0,1,0)</definedName>
    <definedName name="Values_Entered_1" localSheetId="8">IF('Fin Mouches Soldat noir'!Loan_Amount_1*'Fin Mouches Soldat noir'!Interest_Rate_1*'Fin Mouches Soldat noir'!Loan_Years_1*'Fin Mouches Soldat noir'!Loan_Start_1&gt;0,1,0)</definedName>
    <definedName name="Values_Entered_1" localSheetId="4">IF('Fin Mouches Soldat noir-simul'!Loan_Amount_1*'Fin Mouches Soldat noir-simul'!Interest_Rate_1*'Fin Mouches Soldat noir-simul'!Loan_Years_1*'Fin Mouches Soldat noir-simul'!Loan_Start_1&gt;0,1,0)</definedName>
    <definedName name="Values_Entered_1" localSheetId="10">IF('Financement Ténébrions'!Loan_Amount_1*'Financement Ténébrions'!Interest_Rate_1*'Financement Ténébrions'!Loan_Years_1*'Financement Ténébrions'!Loan_Start_1&gt;0,1,0)</definedName>
    <definedName name="Values_Entered_1" localSheetId="5">IF('Financement Ténébrions-simul'!Loan_Amount_1*'Financement Ténébrions-simul'!Interest_Rate_1*'Financement Ténébrions-simul'!Loan_Years_1*'Financement Ténébrions-simul'!Loan_Start_1&gt;0,1,0)</definedName>
    <definedName name="Values_Entered_1" localSheetId="11">IF(Loan_Amount_1*Interest_Rate_1*Loan_Years_1*Loan_Start_1&gt;0,1,0)</definedName>
    <definedName name="Values_Entered_1" localSheetId="12">IF('Scenarios dettes(2)'!Loan_Amount_1*'Scenarios dettes(2)'!Interest_Rate_1*'Scenarios dettes(2)'!Loan_Years_1*'Scenarios dettes(2)'!Loan_Start_1&gt;0,1,0)</definedName>
    <definedName name="Values_Entered_1">IF(Loan_Amount_1*Interest_Rate_1*Loan_Years_1*Loan_Start_1&gt;0,1,0)</definedName>
    <definedName name="vent_tun">[12]Ventilateurs!$B$14:$B$17</definedName>
    <definedName name="vent_tun_1">[13]Ventilateurs!$B$14:$B$17</definedName>
    <definedName name="vent2">[12]Ventilateurs!$B$2:$J$17</definedName>
    <definedName name="vent2_1">[13]Ventilateurs!$B$2:$J$17</definedName>
    <definedName name="vent5">[12]Ventilateurs!$B$14:$J$17</definedName>
    <definedName name="vent5_1">[13]Ventilateurs!$B$14:$J$17</definedName>
    <definedName name="venti">[12]Ventilateurs!$B$2:$B$17</definedName>
    <definedName name="venti_1">[13]Ventilateurs!$B$2:$B$17</definedName>
    <definedName name="venzi">[13]Ventilateurs!$B$3:$B$13</definedName>
    <definedName name="xxx">#N/A</definedName>
    <definedName name="zcoche" localSheetId="8">#REF!,#REF!</definedName>
    <definedName name="zcoche" localSheetId="4">#REF!,#REF!</definedName>
    <definedName name="zcoche" localSheetId="10">#REF!,#REF!</definedName>
    <definedName name="zcoche" localSheetId="5">#REF!,#REF!</definedName>
    <definedName name="zcoche" localSheetId="12">#REF!,#REF!</definedName>
    <definedName name="zcoche">#REF!,#REF!</definedName>
    <definedName name="zcoche2" localSheetId="8">#REF!,#REF!</definedName>
    <definedName name="zcoche2" localSheetId="4">#REF!,#REF!</definedName>
    <definedName name="zcoche2" localSheetId="10">#REF!,#REF!</definedName>
    <definedName name="zcoche2" localSheetId="5">#REF!,#REF!</definedName>
    <definedName name="zcoche2" localSheetId="12">#REF!,#REF!</definedName>
    <definedName name="zcoche2">#REF!,#REF!</definedName>
    <definedName name="_xlnm.Print_Area" localSheetId="6">'Etats des Resultats'!$C$4:$V$194,'Etats des Resultats'!$X$4:$AQ$194,'Etats des Resultats'!$AS$4:$BL$194,'Etats des Resultats'!$BN$4:$CG$194,'Etats des Resultats'!$CI$4:$DB$194,'Etats des Resultats'!$DY$4:$ER$194,'Etats des Resultats'!$ET$4:$FM$194,'Etats des Resultats'!$FO$4:$GH$194,'Etats des Resultats'!$GJ$4:$HC$194,'Etats des Resultats'!$HE$4:$HX$194,'Etats des Resultats'!$HZ$4:$IS$194</definedName>
    <definedName name="_xlnm.Print_Area" localSheetId="8">'Fin Mouches Soldat noir'!$B$63:$S$104,'Fin Mouches Soldat noir'!$B$106:$S$143,'Fin Mouches Soldat noir'!$B$145:$S$182,'Fin Mouches Soldat noir'!$B$184:$S$221</definedName>
    <definedName name="_xlnm.Print_Area" localSheetId="4">'Fin Mouches Soldat noir-simul'!$B$63:$S$104,'Fin Mouches Soldat noir-simul'!$B$106:$S$143,'Fin Mouches Soldat noir-simul'!$B$145:$S$182,'Fin Mouches Soldat noir-simul'!$B$184:$S$221</definedName>
    <definedName name="_xlnm.Print_Area" localSheetId="10">'Financement Ténébrions'!$B$63:$S$104,'Financement Ténébrions'!$B$106:$S$143,'Financement Ténébrions'!$B$145:$S$182,'Financement Ténébrions'!$B$184:$S$221</definedName>
    <definedName name="_xlnm.Print_Area" localSheetId="5">'Financement Ténébrions-simul'!$B$63:$S$104,'Financement Ténébrions-simul'!$B$106:$S$143,'Financement Ténébrions-simul'!$B$145:$S$182,'Financement Ténébrions-simul'!$B$184:$S$221</definedName>
    <definedName name="_xlnm.Print_Area" localSheetId="11">Graph!$B$5:$AF$64,Graph!$B$70:$AF$104,Graph!#REF!,Graph!#REF!</definedName>
    <definedName name="_xlnm.Print_Area" localSheetId="0">'Guide d''utilisation'!$A$1:$H$29</definedName>
    <definedName name="_xlnm.Print_Area" localSheetId="9">'Prévision '!$B$5:$AF$56,'Prévision '!$B$62:$AF$96,'Prévision '!#REF!,'Prévision '!#REF!</definedName>
    <definedName name="_xlnm.Print_Area" localSheetId="7">'Projet Investissement'!$B$3:$P$25</definedName>
    <definedName name="_xlnm.Print_Area" localSheetId="3">Scénarios!$E$5:$X$63,Scénarios!$E$69:$X$104,Scénarios!#REF!,Scénarios!#REF!</definedName>
    <definedName name="_xlnm.Print_Area" localSheetId="12">'Scenarios dettes(2)'!$B$63:$S$104,'Scenarios dettes(2)'!$B$106:$S$143,'Scenarios dettes(2)'!$B$145:$S$182,'Scenarios dettes(2)'!$B$184:$S$221</definedName>
    <definedName name="_xlnm.Print_Area" localSheetId="1">'Simulation_Mouche Soldat Noire'!$A$1:$F$57</definedName>
    <definedName name="_xlnm.Print_Area">#REF!</definedName>
    <definedName name="Zone_impres_MI">#REF!</definedName>
  </definedNames>
  <calcPr calcId="191028" calcMode="autoNoTable"/>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2" i="452" l="1"/>
  <c r="O71" i="452"/>
  <c r="O82" i="451"/>
  <c r="O81" i="451"/>
  <c r="O120" i="451" s="1"/>
  <c r="O159" i="451" s="1"/>
  <c r="O198" i="451" s="1"/>
  <c r="O71" i="451"/>
  <c r="J8" i="450"/>
  <c r="B53" i="450"/>
  <c r="B41" i="450"/>
  <c r="B39" i="450"/>
  <c r="B19" i="450"/>
  <c r="C19" i="450" s="1"/>
  <c r="B20" i="450"/>
  <c r="D14" i="450"/>
  <c r="C211" i="452"/>
  <c r="O210" i="452"/>
  <c r="C209" i="452"/>
  <c r="C200" i="452"/>
  <c r="C198" i="452"/>
  <c r="C189" i="452"/>
  <c r="O175" i="452"/>
  <c r="O214" i="452" s="1"/>
  <c r="C175" i="452"/>
  <c r="C214" i="452" s="1"/>
  <c r="C174" i="452"/>
  <c r="C213" i="452" s="1"/>
  <c r="C173" i="452"/>
  <c r="C212" i="452" s="1"/>
  <c r="C172" i="452"/>
  <c r="O171" i="452"/>
  <c r="C171" i="452"/>
  <c r="C210" i="452" s="1"/>
  <c r="C170" i="452"/>
  <c r="C169" i="452"/>
  <c r="C208" i="452" s="1"/>
  <c r="C168" i="452"/>
  <c r="C207" i="452" s="1"/>
  <c r="C167" i="452"/>
  <c r="C206" i="452" s="1"/>
  <c r="C166" i="452"/>
  <c r="C205" i="452" s="1"/>
  <c r="O161" i="452"/>
  <c r="O200" i="452" s="1"/>
  <c r="C161" i="452"/>
  <c r="C160" i="452"/>
  <c r="C199" i="452" s="1"/>
  <c r="O159" i="452"/>
  <c r="O198" i="452" s="1"/>
  <c r="C159" i="452"/>
  <c r="C158" i="452"/>
  <c r="C197" i="452" s="1"/>
  <c r="C153" i="452"/>
  <c r="C192" i="452" s="1"/>
  <c r="C152" i="452"/>
  <c r="C191" i="452" s="1"/>
  <c r="C151" i="452"/>
  <c r="C190" i="452" s="1"/>
  <c r="C150" i="452"/>
  <c r="C149" i="452"/>
  <c r="C188" i="452" s="1"/>
  <c r="O136" i="452"/>
  <c r="O135" i="452"/>
  <c r="O174" i="452" s="1"/>
  <c r="O213" i="452" s="1"/>
  <c r="O134" i="452"/>
  <c r="O173" i="452" s="1"/>
  <c r="O212" i="452" s="1"/>
  <c r="O133" i="452"/>
  <c r="O172" i="452" s="1"/>
  <c r="O211" i="452" s="1"/>
  <c r="O132" i="452"/>
  <c r="O131" i="452"/>
  <c r="O170" i="452" s="1"/>
  <c r="O209" i="452" s="1"/>
  <c r="O130" i="452"/>
  <c r="O169" i="452" s="1"/>
  <c r="O208" i="452" s="1"/>
  <c r="O129" i="452"/>
  <c r="O168" i="452" s="1"/>
  <c r="O207" i="452" s="1"/>
  <c r="O128" i="452"/>
  <c r="O167" i="452" s="1"/>
  <c r="O206" i="452" s="1"/>
  <c r="E128" i="452"/>
  <c r="G128" i="452" s="1"/>
  <c r="O127" i="452"/>
  <c r="O166" i="452" s="1"/>
  <c r="O205" i="452" s="1"/>
  <c r="O122" i="452"/>
  <c r="O121" i="452"/>
  <c r="O160" i="452" s="1"/>
  <c r="O199" i="452" s="1"/>
  <c r="O120" i="452"/>
  <c r="O119" i="452"/>
  <c r="O158" i="452" s="1"/>
  <c r="O197" i="452" s="1"/>
  <c r="O114" i="452"/>
  <c r="O153" i="452" s="1"/>
  <c r="O192" i="452" s="1"/>
  <c r="O113" i="452"/>
  <c r="O152" i="452" s="1"/>
  <c r="O191" i="452" s="1"/>
  <c r="O112" i="452"/>
  <c r="O151" i="452" s="1"/>
  <c r="O190" i="452" s="1"/>
  <c r="O111" i="452"/>
  <c r="O150" i="452" s="1"/>
  <c r="O189" i="452" s="1"/>
  <c r="O110" i="452"/>
  <c r="O149" i="452" s="1"/>
  <c r="O188" i="452" s="1"/>
  <c r="D99" i="452"/>
  <c r="Q97" i="452"/>
  <c r="P97" i="452"/>
  <c r="L97" i="452"/>
  <c r="K97" i="452"/>
  <c r="E136" i="452" s="1"/>
  <c r="G136" i="452" s="1"/>
  <c r="I97" i="452"/>
  <c r="G97" i="452"/>
  <c r="L96" i="452"/>
  <c r="G96" i="452"/>
  <c r="K96" i="452" s="1"/>
  <c r="Q95" i="452"/>
  <c r="L95" i="452"/>
  <c r="G95" i="452"/>
  <c r="K95" i="452" s="1"/>
  <c r="L94" i="452"/>
  <c r="G94" i="452"/>
  <c r="K94" i="452" s="1"/>
  <c r="L93" i="452"/>
  <c r="K93" i="452"/>
  <c r="E132" i="452" s="1"/>
  <c r="G132" i="452" s="1"/>
  <c r="I93" i="452"/>
  <c r="P93" i="452" s="1"/>
  <c r="G93" i="452"/>
  <c r="L92" i="452"/>
  <c r="I92" i="452" s="1"/>
  <c r="P92" i="452" s="1"/>
  <c r="K92" i="452"/>
  <c r="Q92" i="452" s="1"/>
  <c r="G92" i="452"/>
  <c r="L91" i="452"/>
  <c r="G91" i="452"/>
  <c r="K91" i="452" s="1"/>
  <c r="L90" i="452"/>
  <c r="G90" i="452"/>
  <c r="Q89" i="452"/>
  <c r="P89" i="452"/>
  <c r="L89" i="452"/>
  <c r="K89" i="452"/>
  <c r="D128" i="452" s="1"/>
  <c r="I89" i="452"/>
  <c r="G89" i="452"/>
  <c r="L88" i="452"/>
  <c r="L99" i="452" s="1"/>
  <c r="O99" i="452" s="1"/>
  <c r="G88" i="452"/>
  <c r="G99" i="452" s="1"/>
  <c r="K86" i="452"/>
  <c r="D85" i="452"/>
  <c r="L83" i="452"/>
  <c r="L85" i="452" s="1"/>
  <c r="O85" i="452" s="1"/>
  <c r="G83" i="452"/>
  <c r="K83" i="452" s="1"/>
  <c r="Q82" i="452"/>
  <c r="L82" i="452"/>
  <c r="G82" i="452"/>
  <c r="K82" i="452" s="1"/>
  <c r="L81" i="452"/>
  <c r="G81" i="452"/>
  <c r="K81" i="452" s="1"/>
  <c r="L80" i="452"/>
  <c r="K80" i="452"/>
  <c r="I80" i="452"/>
  <c r="G80" i="452"/>
  <c r="G85" i="452" s="1"/>
  <c r="L75" i="452"/>
  <c r="K75" i="452"/>
  <c r="E114" i="452" s="1"/>
  <c r="G114" i="452" s="1"/>
  <c r="I75" i="452"/>
  <c r="P75" i="452" s="1"/>
  <c r="G75" i="452"/>
  <c r="L74" i="452"/>
  <c r="I74" i="452" s="1"/>
  <c r="P74" i="452" s="1"/>
  <c r="K74" i="452"/>
  <c r="Q74" i="452" s="1"/>
  <c r="G74" i="452"/>
  <c r="L73" i="452"/>
  <c r="G73" i="452"/>
  <c r="K73" i="452" s="1"/>
  <c r="Q59" i="452"/>
  <c r="Q56" i="452"/>
  <c r="D56" i="452"/>
  <c r="L54" i="452"/>
  <c r="G54" i="452"/>
  <c r="L53" i="452"/>
  <c r="I53" i="452" s="1"/>
  <c r="P53" i="452" s="1"/>
  <c r="G53" i="452"/>
  <c r="K53" i="452" s="1"/>
  <c r="L52" i="452"/>
  <c r="G52" i="452"/>
  <c r="K52" i="452" s="1"/>
  <c r="L51" i="452"/>
  <c r="K51" i="452"/>
  <c r="G51" i="452"/>
  <c r="L50" i="452"/>
  <c r="I50" i="452" s="1"/>
  <c r="P50" i="452" s="1"/>
  <c r="K50" i="452"/>
  <c r="G50" i="452"/>
  <c r="L49" i="452"/>
  <c r="K49" i="452"/>
  <c r="I49" i="452" s="1"/>
  <c r="P49" i="452" s="1"/>
  <c r="G49" i="452"/>
  <c r="L48" i="452"/>
  <c r="K48" i="452"/>
  <c r="I48" i="452"/>
  <c r="P48" i="452" s="1"/>
  <c r="G48" i="452"/>
  <c r="L47" i="452"/>
  <c r="K47" i="452"/>
  <c r="I47" i="452"/>
  <c r="P47" i="452" s="1"/>
  <c r="G47" i="452"/>
  <c r="L46" i="452"/>
  <c r="G46" i="452"/>
  <c r="K46" i="452" s="1"/>
  <c r="I46" i="452" s="1"/>
  <c r="P46" i="452" s="1"/>
  <c r="L45" i="452"/>
  <c r="G45" i="452"/>
  <c r="Q42" i="452"/>
  <c r="D42" i="452"/>
  <c r="L40" i="452"/>
  <c r="G40" i="452"/>
  <c r="K40" i="452" s="1"/>
  <c r="L39" i="452"/>
  <c r="G39" i="452"/>
  <c r="K39" i="452" s="1"/>
  <c r="P38" i="452"/>
  <c r="L38" i="452"/>
  <c r="K38" i="452"/>
  <c r="I38" i="452"/>
  <c r="G38" i="452"/>
  <c r="L37" i="452"/>
  <c r="K37" i="452"/>
  <c r="I37" i="452"/>
  <c r="P37" i="452" s="1"/>
  <c r="G37" i="452"/>
  <c r="L36" i="452"/>
  <c r="G36" i="452"/>
  <c r="L35" i="452"/>
  <c r="G35" i="452"/>
  <c r="K35" i="452" s="1"/>
  <c r="L34" i="452"/>
  <c r="G34" i="452"/>
  <c r="K34" i="452" s="1"/>
  <c r="L33" i="452"/>
  <c r="K33" i="452"/>
  <c r="G33" i="452"/>
  <c r="L32" i="452"/>
  <c r="I32" i="452" s="1"/>
  <c r="P32" i="452" s="1"/>
  <c r="K32" i="452"/>
  <c r="G32" i="452"/>
  <c r="L31" i="452"/>
  <c r="G31" i="452"/>
  <c r="K31" i="452" s="1"/>
  <c r="Q28" i="452"/>
  <c r="D28" i="452"/>
  <c r="L26" i="452"/>
  <c r="G26" i="452"/>
  <c r="K26" i="452" s="1"/>
  <c r="I26" i="452" s="1"/>
  <c r="P26" i="452" s="1"/>
  <c r="L25" i="452"/>
  <c r="G25" i="452"/>
  <c r="K25" i="452" s="1"/>
  <c r="I25" i="452" s="1"/>
  <c r="P25" i="452" s="1"/>
  <c r="L24" i="452"/>
  <c r="G24" i="452"/>
  <c r="K24" i="452" s="1"/>
  <c r="I24" i="452" s="1"/>
  <c r="P24" i="452" s="1"/>
  <c r="L23" i="452"/>
  <c r="I23" i="452" s="1"/>
  <c r="P23" i="452" s="1"/>
  <c r="G23" i="452"/>
  <c r="K23" i="452" s="1"/>
  <c r="L22" i="452"/>
  <c r="G22" i="452"/>
  <c r="K22" i="452" s="1"/>
  <c r="L21" i="452"/>
  <c r="I21" i="452" s="1"/>
  <c r="P21" i="452" s="1"/>
  <c r="G21" i="452"/>
  <c r="K21" i="452" s="1"/>
  <c r="P20" i="452"/>
  <c r="L20" i="452"/>
  <c r="K20" i="452"/>
  <c r="I20" i="452"/>
  <c r="G20" i="452"/>
  <c r="L19" i="452"/>
  <c r="K19" i="452"/>
  <c r="I19" i="452"/>
  <c r="P19" i="452" s="1"/>
  <c r="G19" i="452"/>
  <c r="L18" i="452"/>
  <c r="G18" i="452"/>
  <c r="L17" i="452"/>
  <c r="G17" i="452"/>
  <c r="K17" i="452" s="1"/>
  <c r="L16" i="452"/>
  <c r="G16" i="452"/>
  <c r="K16" i="452" s="1"/>
  <c r="I16" i="452" s="1"/>
  <c r="P16" i="452" s="1"/>
  <c r="L15" i="452"/>
  <c r="K15" i="452"/>
  <c r="G15" i="452"/>
  <c r="L14" i="452"/>
  <c r="I14" i="452" s="1"/>
  <c r="P14" i="452" s="1"/>
  <c r="K14" i="452"/>
  <c r="G14" i="452"/>
  <c r="L13" i="452"/>
  <c r="G13" i="452"/>
  <c r="G28" i="452" s="1"/>
  <c r="L12" i="452"/>
  <c r="K12" i="452"/>
  <c r="I12" i="452"/>
  <c r="P12" i="452" s="1"/>
  <c r="G12" i="452"/>
  <c r="L11" i="452"/>
  <c r="K11" i="452"/>
  <c r="I11" i="452"/>
  <c r="P11" i="452" s="1"/>
  <c r="G11" i="452"/>
  <c r="M9" i="450"/>
  <c r="N9" i="450" s="1"/>
  <c r="D72" i="452" s="1"/>
  <c r="L72" i="452" s="1"/>
  <c r="M8" i="450"/>
  <c r="N8" i="450" s="1"/>
  <c r="D71" i="452" s="1"/>
  <c r="I10" i="450"/>
  <c r="K9" i="450"/>
  <c r="K8" i="450"/>
  <c r="K10" i="450" s="1"/>
  <c r="N7" i="450"/>
  <c r="L7" i="450"/>
  <c r="M7" i="450"/>
  <c r="J7" i="450"/>
  <c r="K7" i="450"/>
  <c r="J9" i="450"/>
  <c r="H8" i="450"/>
  <c r="I8" i="450"/>
  <c r="H9" i="450"/>
  <c r="I9" i="450"/>
  <c r="I7" i="450"/>
  <c r="H7" i="450"/>
  <c r="C39" i="450"/>
  <c r="D25" i="450"/>
  <c r="F27" i="450"/>
  <c r="F30" i="450"/>
  <c r="F31" i="450"/>
  <c r="F33" i="450"/>
  <c r="G31" i="450"/>
  <c r="G25" i="450"/>
  <c r="E31" i="450"/>
  <c r="E26" i="450"/>
  <c r="F26" i="450" s="1"/>
  <c r="D32" i="450"/>
  <c r="E32" i="450" s="1"/>
  <c r="D31" i="450"/>
  <c r="D28" i="450"/>
  <c r="E28" i="450" s="1"/>
  <c r="D26" i="450"/>
  <c r="E25" i="450"/>
  <c r="F25" i="450" s="1"/>
  <c r="A24" i="450"/>
  <c r="C26" i="450"/>
  <c r="C27" i="450"/>
  <c r="C28" i="450"/>
  <c r="C29" i="450"/>
  <c r="C30" i="450"/>
  <c r="C31" i="450"/>
  <c r="C32" i="450"/>
  <c r="C33" i="450"/>
  <c r="C25" i="450"/>
  <c r="A16" i="450"/>
  <c r="E14" i="450"/>
  <c r="F18" i="450" s="1"/>
  <c r="E18" i="450" s="1"/>
  <c r="B14" i="450"/>
  <c r="C214" i="451"/>
  <c r="C212" i="451"/>
  <c r="C207" i="451"/>
  <c r="C206" i="451"/>
  <c r="C192" i="451"/>
  <c r="C190" i="451"/>
  <c r="O175" i="451"/>
  <c r="O214" i="451" s="1"/>
  <c r="C175" i="451"/>
  <c r="C174" i="451"/>
  <c r="C213" i="451" s="1"/>
  <c r="C173" i="451"/>
  <c r="C172" i="451"/>
  <c r="C211" i="451" s="1"/>
  <c r="C171" i="451"/>
  <c r="C210" i="451" s="1"/>
  <c r="C170" i="451"/>
  <c r="C209" i="451" s="1"/>
  <c r="C169" i="451"/>
  <c r="C208" i="451" s="1"/>
  <c r="C168" i="451"/>
  <c r="O167" i="451"/>
  <c r="O206" i="451" s="1"/>
  <c r="C167" i="451"/>
  <c r="C166" i="451"/>
  <c r="C205" i="451" s="1"/>
  <c r="O161" i="451"/>
  <c r="O200" i="451" s="1"/>
  <c r="C161" i="451"/>
  <c r="C200" i="451" s="1"/>
  <c r="C160" i="451"/>
  <c r="C199" i="451" s="1"/>
  <c r="C159" i="451"/>
  <c r="C198" i="451" s="1"/>
  <c r="C158" i="451"/>
  <c r="C197" i="451" s="1"/>
  <c r="O153" i="451"/>
  <c r="O192" i="451" s="1"/>
  <c r="C153" i="451"/>
  <c r="C152" i="451"/>
  <c r="C191" i="451" s="1"/>
  <c r="C151" i="451"/>
  <c r="O150" i="451"/>
  <c r="O189" i="451" s="1"/>
  <c r="C150" i="451"/>
  <c r="C189" i="451" s="1"/>
  <c r="C149" i="451"/>
  <c r="C188" i="451" s="1"/>
  <c r="O136" i="451"/>
  <c r="O135" i="451"/>
  <c r="O174" i="451" s="1"/>
  <c r="O213" i="451" s="1"/>
  <c r="O134" i="451"/>
  <c r="O173" i="451" s="1"/>
  <c r="O212" i="451" s="1"/>
  <c r="O133" i="451"/>
  <c r="O172" i="451" s="1"/>
  <c r="O211" i="451" s="1"/>
  <c r="O132" i="451"/>
  <c r="O171" i="451" s="1"/>
  <c r="O210" i="451" s="1"/>
  <c r="O131" i="451"/>
  <c r="O170" i="451" s="1"/>
  <c r="O209" i="451" s="1"/>
  <c r="O130" i="451"/>
  <c r="O169" i="451" s="1"/>
  <c r="O208" i="451" s="1"/>
  <c r="O129" i="451"/>
  <c r="O168" i="451" s="1"/>
  <c r="O207" i="451" s="1"/>
  <c r="O128" i="451"/>
  <c r="O127" i="451"/>
  <c r="O166" i="451" s="1"/>
  <c r="O205" i="451" s="1"/>
  <c r="O122" i="451"/>
  <c r="D122" i="451"/>
  <c r="O121" i="451"/>
  <c r="O160" i="451" s="1"/>
  <c r="O199" i="451" s="1"/>
  <c r="O119" i="451"/>
  <c r="O158" i="451" s="1"/>
  <c r="O197" i="451" s="1"/>
  <c r="O114" i="451"/>
  <c r="O113" i="451"/>
  <c r="O152" i="451" s="1"/>
  <c r="O191" i="451" s="1"/>
  <c r="O112" i="451"/>
  <c r="O151" i="451" s="1"/>
  <c r="O190" i="451" s="1"/>
  <c r="O111" i="451"/>
  <c r="O110" i="451"/>
  <c r="O149" i="451" s="1"/>
  <c r="O188" i="451" s="1"/>
  <c r="L99" i="451"/>
  <c r="O99" i="451" s="1"/>
  <c r="D99" i="451"/>
  <c r="L97" i="451"/>
  <c r="K97" i="451" s="1"/>
  <c r="G97" i="451"/>
  <c r="L96" i="451"/>
  <c r="K96" i="451"/>
  <c r="G96" i="451"/>
  <c r="L95" i="451"/>
  <c r="G95" i="451"/>
  <c r="K95" i="451" s="1"/>
  <c r="L94" i="451"/>
  <c r="G94" i="451"/>
  <c r="K94" i="451" s="1"/>
  <c r="L93" i="451"/>
  <c r="G93" i="451"/>
  <c r="L92" i="451"/>
  <c r="G92" i="451"/>
  <c r="K92" i="451" s="1"/>
  <c r="L91" i="451"/>
  <c r="G91" i="451"/>
  <c r="K91" i="451" s="1"/>
  <c r="Q90" i="451"/>
  <c r="L90" i="451"/>
  <c r="K90" i="451" s="1"/>
  <c r="G90" i="451"/>
  <c r="L89" i="451"/>
  <c r="K89" i="451" s="1"/>
  <c r="G89" i="451"/>
  <c r="L88" i="451"/>
  <c r="K88" i="451"/>
  <c r="Q88" i="451" s="1"/>
  <c r="I88" i="451"/>
  <c r="G88" i="451"/>
  <c r="L83" i="451"/>
  <c r="K83" i="451"/>
  <c r="I83" i="451"/>
  <c r="P83" i="451" s="1"/>
  <c r="G83" i="451"/>
  <c r="D80" i="451"/>
  <c r="L75" i="451"/>
  <c r="I75" i="451" s="1"/>
  <c r="P75" i="451" s="1"/>
  <c r="G75" i="451"/>
  <c r="K75" i="451" s="1"/>
  <c r="L74" i="451"/>
  <c r="G74" i="451"/>
  <c r="K74" i="451" s="1"/>
  <c r="L73" i="451"/>
  <c r="K73" i="451" s="1"/>
  <c r="G73" i="451"/>
  <c r="L72" i="451"/>
  <c r="G72" i="451"/>
  <c r="K72" i="451" s="1"/>
  <c r="Q59" i="451"/>
  <c r="D59" i="451"/>
  <c r="Q56" i="451"/>
  <c r="D56" i="451"/>
  <c r="L54" i="451"/>
  <c r="G54" i="451"/>
  <c r="K54" i="451" s="1"/>
  <c r="I54" i="451" s="1"/>
  <c r="P54" i="451" s="1"/>
  <c r="L53" i="451"/>
  <c r="G53" i="451"/>
  <c r="K53" i="451" s="1"/>
  <c r="L52" i="451"/>
  <c r="K52" i="451"/>
  <c r="I52" i="451"/>
  <c r="P52" i="451" s="1"/>
  <c r="G52" i="451"/>
  <c r="L51" i="451"/>
  <c r="G51" i="451"/>
  <c r="K51" i="451" s="1"/>
  <c r="L50" i="451"/>
  <c r="K50" i="451" s="1"/>
  <c r="G50" i="451"/>
  <c r="L49" i="451"/>
  <c r="L56" i="451" s="1"/>
  <c r="G49" i="451"/>
  <c r="K49" i="451" s="1"/>
  <c r="I49" i="451" s="1"/>
  <c r="P49" i="451" s="1"/>
  <c r="L48" i="451"/>
  <c r="G48" i="451"/>
  <c r="K48" i="451" s="1"/>
  <c r="L47" i="451"/>
  <c r="K47" i="451"/>
  <c r="I47" i="451" s="1"/>
  <c r="P47" i="451" s="1"/>
  <c r="G47" i="451"/>
  <c r="L46" i="451"/>
  <c r="I46" i="451" s="1"/>
  <c r="P46" i="451" s="1"/>
  <c r="G46" i="451"/>
  <c r="K46" i="451" s="1"/>
  <c r="L45" i="451"/>
  <c r="I45" i="451" s="1"/>
  <c r="P45" i="451" s="1"/>
  <c r="K45" i="451"/>
  <c r="G45" i="451"/>
  <c r="Q42" i="451"/>
  <c r="D42" i="451"/>
  <c r="L40" i="451"/>
  <c r="G40" i="451"/>
  <c r="L39" i="451"/>
  <c r="G39" i="451"/>
  <c r="K39" i="451" s="1"/>
  <c r="I39" i="451" s="1"/>
  <c r="P39" i="451" s="1"/>
  <c r="L38" i="451"/>
  <c r="G38" i="451"/>
  <c r="K38" i="451" s="1"/>
  <c r="I38" i="451" s="1"/>
  <c r="P38" i="451" s="1"/>
  <c r="L37" i="451"/>
  <c r="K37" i="451"/>
  <c r="G37" i="451"/>
  <c r="L36" i="451"/>
  <c r="G36" i="451"/>
  <c r="K36" i="451" s="1"/>
  <c r="I36" i="451" s="1"/>
  <c r="P36" i="451" s="1"/>
  <c r="L35" i="451"/>
  <c r="G35" i="451"/>
  <c r="K35" i="451" s="1"/>
  <c r="L34" i="451"/>
  <c r="K34" i="451"/>
  <c r="I34" i="451"/>
  <c r="P34" i="451" s="1"/>
  <c r="G34" i="451"/>
  <c r="L33" i="451"/>
  <c r="G33" i="451"/>
  <c r="K33" i="451" s="1"/>
  <c r="I33" i="451" s="1"/>
  <c r="P33" i="451" s="1"/>
  <c r="L32" i="451"/>
  <c r="K32" i="451" s="1"/>
  <c r="G32" i="451"/>
  <c r="L31" i="451"/>
  <c r="G31" i="451"/>
  <c r="Q28" i="451"/>
  <c r="D28" i="451"/>
  <c r="L26" i="451"/>
  <c r="G26" i="451"/>
  <c r="K26" i="451" s="1"/>
  <c r="L25" i="451"/>
  <c r="G25" i="451"/>
  <c r="L24" i="451"/>
  <c r="G24" i="451"/>
  <c r="K24" i="451" s="1"/>
  <c r="I24" i="451" s="1"/>
  <c r="P24" i="451" s="1"/>
  <c r="L23" i="451"/>
  <c r="G23" i="451"/>
  <c r="K23" i="451" s="1"/>
  <c r="I23" i="451" s="1"/>
  <c r="P23" i="451" s="1"/>
  <c r="L22" i="451"/>
  <c r="G22" i="451"/>
  <c r="L21" i="451"/>
  <c r="G21" i="451"/>
  <c r="K21" i="451" s="1"/>
  <c r="I21" i="451" s="1"/>
  <c r="P21" i="451" s="1"/>
  <c r="L20" i="451"/>
  <c r="G20" i="451"/>
  <c r="K20" i="451" s="1"/>
  <c r="I20" i="451" s="1"/>
  <c r="P20" i="451" s="1"/>
  <c r="L19" i="451"/>
  <c r="K19" i="451"/>
  <c r="G19" i="451"/>
  <c r="L18" i="451"/>
  <c r="G18" i="451"/>
  <c r="K18" i="451" s="1"/>
  <c r="I18" i="451" s="1"/>
  <c r="P18" i="451" s="1"/>
  <c r="L17" i="451"/>
  <c r="G17" i="451"/>
  <c r="K17" i="451" s="1"/>
  <c r="L16" i="451"/>
  <c r="K16" i="451"/>
  <c r="I16" i="451"/>
  <c r="P16" i="451" s="1"/>
  <c r="G16" i="451"/>
  <c r="L15" i="451"/>
  <c r="G15" i="451"/>
  <c r="K15" i="451" s="1"/>
  <c r="I15" i="451" s="1"/>
  <c r="P15" i="451" s="1"/>
  <c r="L14" i="451"/>
  <c r="K14" i="451" s="1"/>
  <c r="G14" i="451"/>
  <c r="L13" i="451"/>
  <c r="G13" i="451"/>
  <c r="L12" i="451"/>
  <c r="G12" i="451"/>
  <c r="K12" i="451" s="1"/>
  <c r="L11" i="451"/>
  <c r="L28" i="451" s="1"/>
  <c r="O28" i="451" s="1"/>
  <c r="K11" i="451"/>
  <c r="G11" i="451"/>
  <c r="B56" i="449"/>
  <c r="N7" i="449"/>
  <c r="M9" i="449"/>
  <c r="N9" i="449" s="1"/>
  <c r="D81" i="451" s="1"/>
  <c r="M7" i="449"/>
  <c r="L7" i="449"/>
  <c r="K10" i="449"/>
  <c r="J8" i="449"/>
  <c r="K8" i="449" s="1"/>
  <c r="J9" i="449"/>
  <c r="K9" i="449" s="1"/>
  <c r="J10" i="449"/>
  <c r="K7" i="449"/>
  <c r="J7" i="449"/>
  <c r="H10" i="449"/>
  <c r="I10" i="449"/>
  <c r="M10" i="449" s="1"/>
  <c r="N10" i="449" s="1"/>
  <c r="D82" i="451" s="1"/>
  <c r="L82" i="451" s="1"/>
  <c r="H11" i="449"/>
  <c r="H9" i="449"/>
  <c r="I9" i="449"/>
  <c r="I8" i="449"/>
  <c r="I11" i="449" s="1"/>
  <c r="H8" i="449"/>
  <c r="I7" i="449"/>
  <c r="H7" i="449"/>
  <c r="K11" i="449" l="1"/>
  <c r="M8" i="449"/>
  <c r="N8" i="449" s="1"/>
  <c r="D71" i="451" s="1"/>
  <c r="D77" i="451" s="1"/>
  <c r="G28" i="450"/>
  <c r="F28" i="450"/>
  <c r="F32" i="450"/>
  <c r="G32" i="450"/>
  <c r="G26" i="450"/>
  <c r="G14" i="450"/>
  <c r="M10" i="450"/>
  <c r="G71" i="452"/>
  <c r="L71" i="452"/>
  <c r="I91" i="452"/>
  <c r="P91" i="452" s="1"/>
  <c r="I22" i="452"/>
  <c r="P22" i="452" s="1"/>
  <c r="I52" i="452"/>
  <c r="P52" i="452" s="1"/>
  <c r="Q83" i="452"/>
  <c r="E122" i="452"/>
  <c r="G122" i="452" s="1"/>
  <c r="D122" i="452"/>
  <c r="I17" i="452"/>
  <c r="P17" i="452" s="1"/>
  <c r="Q73" i="452"/>
  <c r="E112" i="452"/>
  <c r="G112" i="452" s="1"/>
  <c r="D112" i="452"/>
  <c r="K18" i="452"/>
  <c r="K29" i="452" s="1"/>
  <c r="I18" i="452"/>
  <c r="P18" i="452" s="1"/>
  <c r="I34" i="452"/>
  <c r="P34" i="452" s="1"/>
  <c r="E133" i="452"/>
  <c r="G133" i="452" s="1"/>
  <c r="D133" i="452"/>
  <c r="Q94" i="452"/>
  <c r="I94" i="452"/>
  <c r="P94" i="452" s="1"/>
  <c r="I33" i="452"/>
  <c r="P33" i="452" s="1"/>
  <c r="I51" i="452"/>
  <c r="P51" i="452" s="1"/>
  <c r="I39" i="452"/>
  <c r="P39" i="452" s="1"/>
  <c r="I40" i="452"/>
  <c r="P40" i="452" s="1"/>
  <c r="L128" i="452"/>
  <c r="K128" i="452"/>
  <c r="E167" i="452" s="1"/>
  <c r="G167" i="452" s="1"/>
  <c r="K43" i="452"/>
  <c r="K85" i="452"/>
  <c r="I95" i="452"/>
  <c r="P95" i="452" s="1"/>
  <c r="E134" i="452"/>
  <c r="G134" i="452" s="1"/>
  <c r="D134" i="452"/>
  <c r="K54" i="452"/>
  <c r="I54" i="452"/>
  <c r="P54" i="452" s="1"/>
  <c r="I35" i="452"/>
  <c r="P35" i="452" s="1"/>
  <c r="P80" i="452"/>
  <c r="K36" i="452"/>
  <c r="I36" i="452"/>
  <c r="P36" i="452" s="1"/>
  <c r="L77" i="452"/>
  <c r="E49" i="450" s="1"/>
  <c r="Q81" i="452"/>
  <c r="I81" i="452"/>
  <c r="P81" i="452" s="1"/>
  <c r="E120" i="452"/>
  <c r="G120" i="452" s="1"/>
  <c r="D120" i="452"/>
  <c r="I73" i="452"/>
  <c r="P73" i="452" s="1"/>
  <c r="Q91" i="452"/>
  <c r="E130" i="452"/>
  <c r="G130" i="452" s="1"/>
  <c r="D130" i="452"/>
  <c r="L28" i="452"/>
  <c r="O28" i="452" s="1"/>
  <c r="G56" i="452"/>
  <c r="G59" i="452" s="1"/>
  <c r="K45" i="452"/>
  <c r="L56" i="452"/>
  <c r="E135" i="452"/>
  <c r="G135" i="452" s="1"/>
  <c r="D135" i="452"/>
  <c r="Q96" i="452"/>
  <c r="I15" i="452"/>
  <c r="P15" i="452" s="1"/>
  <c r="K42" i="452"/>
  <c r="I31" i="452"/>
  <c r="I82" i="452"/>
  <c r="P82" i="452" s="1"/>
  <c r="E121" i="452"/>
  <c r="G121" i="452" s="1"/>
  <c r="D121" i="452"/>
  <c r="K90" i="452"/>
  <c r="I90" i="452"/>
  <c r="P90" i="452" s="1"/>
  <c r="I96" i="452"/>
  <c r="P96" i="452" s="1"/>
  <c r="I83" i="452"/>
  <c r="P83" i="452" s="1"/>
  <c r="K88" i="452"/>
  <c r="D132" i="452"/>
  <c r="Q75" i="452"/>
  <c r="Q80" i="452"/>
  <c r="Q85" i="452" s="1"/>
  <c r="Q93" i="452"/>
  <c r="D77" i="452"/>
  <c r="D114" i="452"/>
  <c r="K13" i="452"/>
  <c r="I13" i="452" s="1"/>
  <c r="P13" i="452" s="1"/>
  <c r="P28" i="452" s="1"/>
  <c r="D136" i="452"/>
  <c r="G42" i="452"/>
  <c r="D119" i="452"/>
  <c r="E119" i="452"/>
  <c r="G119" i="452" s="1"/>
  <c r="D131" i="452"/>
  <c r="E131" i="452"/>
  <c r="G131" i="452" s="1"/>
  <c r="D59" i="452"/>
  <c r="D113" i="452"/>
  <c r="G72" i="452"/>
  <c r="E113" i="452"/>
  <c r="G113" i="452" s="1"/>
  <c r="L42" i="452"/>
  <c r="O42" i="452" s="1"/>
  <c r="N10" i="450"/>
  <c r="E57" i="450" s="1"/>
  <c r="Q73" i="451"/>
  <c r="D112" i="451"/>
  <c r="E112" i="451"/>
  <c r="G112" i="451" s="1"/>
  <c r="E135" i="451"/>
  <c r="G135" i="451" s="1"/>
  <c r="D135" i="451"/>
  <c r="Q96" i="451"/>
  <c r="I48" i="451"/>
  <c r="G56" i="451"/>
  <c r="G59" i="451" s="1"/>
  <c r="E129" i="451"/>
  <c r="G129" i="451" s="1"/>
  <c r="D129" i="451"/>
  <c r="Q97" i="451"/>
  <c r="E136" i="451"/>
  <c r="G136" i="451" s="1"/>
  <c r="D136" i="451"/>
  <c r="I92" i="451"/>
  <c r="P92" i="451" s="1"/>
  <c r="L122" i="451"/>
  <c r="G28" i="451"/>
  <c r="K13" i="451"/>
  <c r="I13" i="451" s="1"/>
  <c r="P13" i="451" s="1"/>
  <c r="I17" i="451"/>
  <c r="P17" i="451" s="1"/>
  <c r="I91" i="451"/>
  <c r="P91" i="451" s="1"/>
  <c r="K57" i="451"/>
  <c r="K40" i="451"/>
  <c r="I40" i="451"/>
  <c r="P40" i="451" s="1"/>
  <c r="Q91" i="451"/>
  <c r="D130" i="451"/>
  <c r="L81" i="451"/>
  <c r="G81" i="451"/>
  <c r="K81" i="451" s="1"/>
  <c r="L71" i="451"/>
  <c r="Q72" i="451"/>
  <c r="E111" i="451"/>
  <c r="G111" i="451" s="1"/>
  <c r="I72" i="451"/>
  <c r="P72" i="451" s="1"/>
  <c r="D111" i="451"/>
  <c r="E133" i="451"/>
  <c r="G133" i="451" s="1"/>
  <c r="D133" i="451"/>
  <c r="Q94" i="451"/>
  <c r="I94" i="451"/>
  <c r="P94" i="451" s="1"/>
  <c r="K56" i="451"/>
  <c r="I26" i="451"/>
  <c r="P26" i="451" s="1"/>
  <c r="G99" i="451"/>
  <c r="O56" i="451"/>
  <c r="D128" i="451"/>
  <c r="Q89" i="451"/>
  <c r="E128" i="451"/>
  <c r="G128" i="451" s="1"/>
  <c r="K43" i="451"/>
  <c r="I25" i="451"/>
  <c r="P25" i="451" s="1"/>
  <c r="Q92" i="451"/>
  <c r="E131" i="451"/>
  <c r="G131" i="451" s="1"/>
  <c r="D131" i="451"/>
  <c r="I35" i="451"/>
  <c r="P35" i="451" s="1"/>
  <c r="Q83" i="451"/>
  <c r="E122" i="451"/>
  <c r="G122" i="451" s="1"/>
  <c r="K122" i="451" s="1"/>
  <c r="G42" i="451"/>
  <c r="K31" i="451"/>
  <c r="P88" i="451"/>
  <c r="I53" i="451"/>
  <c r="P53" i="451" s="1"/>
  <c r="I74" i="451"/>
  <c r="P74" i="451" s="1"/>
  <c r="E130" i="451"/>
  <c r="G130" i="451" s="1"/>
  <c r="K29" i="451"/>
  <c r="I12" i="451"/>
  <c r="P12" i="451" s="1"/>
  <c r="I51" i="451"/>
  <c r="P51" i="451" s="1"/>
  <c r="I19" i="451"/>
  <c r="P19" i="451" s="1"/>
  <c r="K93" i="451"/>
  <c r="I93" i="451" s="1"/>
  <c r="P93" i="451" s="1"/>
  <c r="I73" i="451"/>
  <c r="P73" i="451" s="1"/>
  <c r="I95" i="451"/>
  <c r="P95" i="451" s="1"/>
  <c r="D134" i="451"/>
  <c r="E134" i="451"/>
  <c r="G134" i="451" s="1"/>
  <c r="Q95" i="451"/>
  <c r="I37" i="451"/>
  <c r="P37" i="451" s="1"/>
  <c r="E113" i="451"/>
  <c r="G113" i="451" s="1"/>
  <c r="D113" i="451"/>
  <c r="Q74" i="451"/>
  <c r="L42" i="451"/>
  <c r="O42" i="451" s="1"/>
  <c r="K22" i="451"/>
  <c r="I22" i="451"/>
  <c r="P22" i="451" s="1"/>
  <c r="E114" i="451"/>
  <c r="G114" i="451" s="1"/>
  <c r="D114" i="451"/>
  <c r="Q75" i="451"/>
  <c r="I96" i="451"/>
  <c r="P96" i="451" s="1"/>
  <c r="K25" i="451"/>
  <c r="L80" i="451"/>
  <c r="K99" i="451"/>
  <c r="K100" i="451"/>
  <c r="D127" i="451"/>
  <c r="D85" i="451"/>
  <c r="D102" i="451" s="1"/>
  <c r="E127" i="451"/>
  <c r="G127" i="451" s="1"/>
  <c r="I14" i="451"/>
  <c r="P14" i="451" s="1"/>
  <c r="I32" i="451"/>
  <c r="P32" i="451" s="1"/>
  <c r="I50" i="451"/>
  <c r="P50" i="451" s="1"/>
  <c r="I89" i="451"/>
  <c r="P89" i="451" s="1"/>
  <c r="I97" i="451"/>
  <c r="P97" i="451" s="1"/>
  <c r="I11" i="451"/>
  <c r="G82" i="451"/>
  <c r="K82" i="451" s="1"/>
  <c r="E121" i="451" s="1"/>
  <c r="G80" i="451"/>
  <c r="I90" i="451"/>
  <c r="P90" i="451" s="1"/>
  <c r="N11" i="449"/>
  <c r="E56" i="449" s="1"/>
  <c r="M11" i="449"/>
  <c r="E13" i="449"/>
  <c r="A6" i="450"/>
  <c r="A10" i="450"/>
  <c r="B10" i="450"/>
  <c r="E10" i="450" s="1"/>
  <c r="B57" i="450"/>
  <c r="B56" i="450"/>
  <c r="B50" i="450"/>
  <c r="B49" i="450"/>
  <c r="E39" i="450"/>
  <c r="F39" i="450" s="1"/>
  <c r="B33" i="450"/>
  <c r="E33" i="450" s="1"/>
  <c r="B31" i="450"/>
  <c r="B30" i="450"/>
  <c r="E30" i="450" s="1"/>
  <c r="B27" i="450"/>
  <c r="E27" i="450" s="1"/>
  <c r="B25" i="450"/>
  <c r="B18" i="450"/>
  <c r="E12" i="450"/>
  <c r="B11" i="450"/>
  <c r="E11" i="450" s="1"/>
  <c r="A58" i="450"/>
  <c r="A57" i="450"/>
  <c r="A56" i="450"/>
  <c r="A51" i="450"/>
  <c r="A50" i="450"/>
  <c r="A49" i="450"/>
  <c r="A47" i="450"/>
  <c r="A41" i="450"/>
  <c r="A46" i="450" s="1"/>
  <c r="A39" i="450"/>
  <c r="A37" i="450"/>
  <c r="A36" i="450"/>
  <c r="A33" i="450"/>
  <c r="A32" i="450"/>
  <c r="A31" i="450"/>
  <c r="A30" i="450"/>
  <c r="A29" i="450"/>
  <c r="A28" i="450"/>
  <c r="A27" i="450"/>
  <c r="A26" i="450"/>
  <c r="A25" i="450"/>
  <c r="A20" i="450"/>
  <c r="A19" i="450"/>
  <c r="A18" i="450"/>
  <c r="A17" i="450"/>
  <c r="A12" i="450"/>
  <c r="A11" i="450"/>
  <c r="A57" i="449"/>
  <c r="B55" i="449"/>
  <c r="A56" i="449"/>
  <c r="A55" i="449"/>
  <c r="A49" i="449"/>
  <c r="A50" i="449"/>
  <c r="A48" i="449"/>
  <c r="B49" i="449"/>
  <c r="B48" i="449"/>
  <c r="A46" i="449"/>
  <c r="A40" i="449"/>
  <c r="A45" i="449" s="1"/>
  <c r="A38" i="449"/>
  <c r="A36" i="449"/>
  <c r="A35" i="449"/>
  <c r="B26" i="449"/>
  <c r="D26" i="449" s="1"/>
  <c r="E26" i="449" s="1"/>
  <c r="B27" i="449"/>
  <c r="E27" i="449" s="1"/>
  <c r="F27" i="449" s="1"/>
  <c r="B28" i="449"/>
  <c r="D28" i="449" s="1"/>
  <c r="E28" i="449" s="1"/>
  <c r="B29" i="449"/>
  <c r="E29" i="449" s="1"/>
  <c r="F29" i="449" s="1"/>
  <c r="B30" i="449"/>
  <c r="E30" i="449" s="1"/>
  <c r="F30" i="449" s="1"/>
  <c r="B31" i="449"/>
  <c r="D31" i="449" s="1"/>
  <c r="E31" i="449" s="1"/>
  <c r="B32" i="449"/>
  <c r="E32" i="449" s="1"/>
  <c r="F32" i="449" s="1"/>
  <c r="B25" i="449"/>
  <c r="D25" i="449" s="1"/>
  <c r="E25" i="449" s="1"/>
  <c r="A25" i="449"/>
  <c r="A26" i="449"/>
  <c r="A27" i="449"/>
  <c r="A28" i="449"/>
  <c r="A29" i="449"/>
  <c r="A30" i="449"/>
  <c r="A31" i="449"/>
  <c r="A32" i="449"/>
  <c r="A24" i="449"/>
  <c r="A16" i="449"/>
  <c r="B18" i="449"/>
  <c r="B19" i="449"/>
  <c r="B20" i="449"/>
  <c r="B17" i="449"/>
  <c r="A18" i="449"/>
  <c r="A19" i="449"/>
  <c r="A20" i="449"/>
  <c r="A17" i="449"/>
  <c r="B11" i="449"/>
  <c r="E11" i="449" s="1"/>
  <c r="B12" i="449"/>
  <c r="E12" i="449" s="1"/>
  <c r="B10" i="449"/>
  <c r="E10" i="449" s="1"/>
  <c r="A6" i="449"/>
  <c r="A11" i="449"/>
  <c r="A12" i="449"/>
  <c r="A10" i="449"/>
  <c r="K71" i="452" l="1"/>
  <c r="I71" i="452" s="1"/>
  <c r="G77" i="452"/>
  <c r="G102" i="452" s="1"/>
  <c r="P102" i="452" s="1"/>
  <c r="D102" i="452"/>
  <c r="I42" i="452"/>
  <c r="E42" i="452" s="1"/>
  <c r="P31" i="452"/>
  <c r="P42" i="452" s="1"/>
  <c r="L120" i="452"/>
  <c r="K120" i="452"/>
  <c r="E159" i="452" s="1"/>
  <c r="G159" i="452" s="1"/>
  <c r="Q88" i="452"/>
  <c r="Q99" i="452" s="1"/>
  <c r="E127" i="452"/>
  <c r="G127" i="452" s="1"/>
  <c r="G138" i="452" s="1"/>
  <c r="D127" i="452"/>
  <c r="K100" i="452"/>
  <c r="K99" i="452"/>
  <c r="L102" i="452"/>
  <c r="O102" i="452" s="1"/>
  <c r="O77" i="452"/>
  <c r="I128" i="452"/>
  <c r="P128" i="452" s="1"/>
  <c r="K72" i="452"/>
  <c r="K77" i="452" s="1"/>
  <c r="E50" i="450" s="1"/>
  <c r="E51" i="450" s="1"/>
  <c r="L131" i="452"/>
  <c r="K131" i="452"/>
  <c r="E170" i="452" s="1"/>
  <c r="G170" i="452" s="1"/>
  <c r="Q131" i="452"/>
  <c r="L59" i="452"/>
  <c r="O59" i="452" s="1"/>
  <c r="O56" i="452"/>
  <c r="D167" i="452"/>
  <c r="L135" i="452"/>
  <c r="K135" i="452"/>
  <c r="E174" i="452" s="1"/>
  <c r="G174" i="452" s="1"/>
  <c r="Q128" i="452"/>
  <c r="P85" i="452"/>
  <c r="L122" i="452"/>
  <c r="K122" i="452" s="1"/>
  <c r="L112" i="452"/>
  <c r="K112" i="452"/>
  <c r="E151" i="452" s="1"/>
  <c r="G151" i="452" s="1"/>
  <c r="G124" i="452"/>
  <c r="K57" i="452"/>
  <c r="K56" i="452"/>
  <c r="K59" i="452" s="1"/>
  <c r="I45" i="452"/>
  <c r="I85" i="452"/>
  <c r="E85" i="452" s="1"/>
  <c r="I28" i="452"/>
  <c r="E28" i="452" s="1"/>
  <c r="P71" i="452"/>
  <c r="L119" i="452"/>
  <c r="K119" i="452" s="1"/>
  <c r="D124" i="452"/>
  <c r="E129" i="452"/>
  <c r="G129" i="452" s="1"/>
  <c r="D129" i="452"/>
  <c r="Q90" i="452"/>
  <c r="K28" i="452"/>
  <c r="Q71" i="452"/>
  <c r="E110" i="452"/>
  <c r="D110" i="452"/>
  <c r="L121" i="452"/>
  <c r="K121" i="452"/>
  <c r="E160" i="452" s="1"/>
  <c r="G160" i="452" s="1"/>
  <c r="L130" i="452"/>
  <c r="K130" i="452"/>
  <c r="E169" i="452" s="1"/>
  <c r="G169" i="452" s="1"/>
  <c r="D169" i="452"/>
  <c r="L113" i="452"/>
  <c r="K113" i="452"/>
  <c r="E152" i="452" s="1"/>
  <c r="G152" i="452" s="1"/>
  <c r="L133" i="452"/>
  <c r="K133" i="452"/>
  <c r="E172" i="452" s="1"/>
  <c r="G172" i="452" s="1"/>
  <c r="L132" i="452"/>
  <c r="K132" i="452"/>
  <c r="E171" i="452" s="1"/>
  <c r="G171" i="452" s="1"/>
  <c r="I88" i="452"/>
  <c r="L136" i="452"/>
  <c r="K136" i="452"/>
  <c r="E175" i="452" s="1"/>
  <c r="G175" i="452" s="1"/>
  <c r="L114" i="452"/>
  <c r="K114" i="452" s="1"/>
  <c r="L134" i="452"/>
  <c r="K134" i="452"/>
  <c r="E173" i="452" s="1"/>
  <c r="G173" i="452" s="1"/>
  <c r="C17" i="450"/>
  <c r="B13" i="450" s="1"/>
  <c r="D13" i="450" s="1"/>
  <c r="E13" i="450" s="1"/>
  <c r="G85" i="451"/>
  <c r="E120" i="451"/>
  <c r="Q81" i="451"/>
  <c r="D120" i="451"/>
  <c r="E161" i="451"/>
  <c r="G161" i="451" s="1"/>
  <c r="D161" i="451"/>
  <c r="Q122" i="451"/>
  <c r="P48" i="451"/>
  <c r="P56" i="451" s="1"/>
  <c r="I56" i="451"/>
  <c r="E56" i="451" s="1"/>
  <c r="K86" i="451"/>
  <c r="L133" i="451"/>
  <c r="K133" i="451"/>
  <c r="E172" i="451" s="1"/>
  <c r="G172" i="451" s="1"/>
  <c r="L111" i="451"/>
  <c r="L113" i="451"/>
  <c r="K113" i="451"/>
  <c r="E152" i="451" s="1"/>
  <c r="G152" i="451" s="1"/>
  <c r="P99" i="451"/>
  <c r="K42" i="451"/>
  <c r="K59" i="451" s="1"/>
  <c r="I31" i="451"/>
  <c r="L77" i="451"/>
  <c r="L135" i="451"/>
  <c r="K135" i="451"/>
  <c r="E174" i="451" s="1"/>
  <c r="G174" i="451" s="1"/>
  <c r="G138" i="451"/>
  <c r="L128" i="451"/>
  <c r="K128" i="451" s="1"/>
  <c r="L127" i="451"/>
  <c r="K127" i="451"/>
  <c r="D166" i="451"/>
  <c r="D138" i="451"/>
  <c r="L59" i="451"/>
  <c r="O59" i="451" s="1"/>
  <c r="L134" i="451"/>
  <c r="K134" i="451"/>
  <c r="E173" i="451" s="1"/>
  <c r="G173" i="451" s="1"/>
  <c r="I122" i="451"/>
  <c r="P122" i="451" s="1"/>
  <c r="L136" i="451"/>
  <c r="K136" i="451"/>
  <c r="E175" i="451" s="1"/>
  <c r="G175" i="451" s="1"/>
  <c r="D121" i="451"/>
  <c r="K80" i="451"/>
  <c r="L130" i="451"/>
  <c r="K130" i="451" s="1"/>
  <c r="Q82" i="451"/>
  <c r="L85" i="451"/>
  <c r="O85" i="451" s="1"/>
  <c r="I82" i="451"/>
  <c r="P82" i="451" s="1"/>
  <c r="K28" i="451"/>
  <c r="P11" i="451"/>
  <c r="P28" i="451" s="1"/>
  <c r="I28" i="451"/>
  <c r="E28" i="451" s="1"/>
  <c r="E132" i="451"/>
  <c r="G132" i="451" s="1"/>
  <c r="Q93" i="451"/>
  <c r="Q99" i="451" s="1"/>
  <c r="D132" i="451"/>
  <c r="L131" i="451"/>
  <c r="K131" i="451"/>
  <c r="E170" i="451" s="1"/>
  <c r="G170" i="451" s="1"/>
  <c r="D170" i="451"/>
  <c r="Q131" i="451"/>
  <c r="I81" i="451"/>
  <c r="P81" i="451" s="1"/>
  <c r="L112" i="451"/>
  <c r="K112" i="451" s="1"/>
  <c r="L129" i="451"/>
  <c r="K129" i="451"/>
  <c r="E168" i="451" s="1"/>
  <c r="G168" i="451" s="1"/>
  <c r="D168" i="451"/>
  <c r="Q129" i="451"/>
  <c r="I99" i="451"/>
  <c r="L114" i="451"/>
  <c r="K114" i="451"/>
  <c r="E153" i="451" s="1"/>
  <c r="G153" i="451" s="1"/>
  <c r="F28" i="449"/>
  <c r="G28" i="449"/>
  <c r="F26" i="449"/>
  <c r="G26" i="449"/>
  <c r="F25" i="449"/>
  <c r="G25" i="449"/>
  <c r="G31" i="449"/>
  <c r="F31" i="449"/>
  <c r="F17" i="449"/>
  <c r="E17" i="449" s="1"/>
  <c r="B50" i="449"/>
  <c r="B34" i="450"/>
  <c r="B21" i="450"/>
  <c r="E29" i="450"/>
  <c r="F29" i="450" s="1"/>
  <c r="C18" i="450"/>
  <c r="B51" i="450"/>
  <c r="C20" i="450"/>
  <c r="B15" i="450" s="1"/>
  <c r="D15" i="450" s="1"/>
  <c r="E15" i="450" s="1"/>
  <c r="B21" i="449"/>
  <c r="B38" i="449" s="1"/>
  <c r="E38" i="449" s="1"/>
  <c r="F38" i="449" s="1"/>
  <c r="C17" i="449"/>
  <c r="C28" i="449"/>
  <c r="B33" i="449"/>
  <c r="B35" i="449" s="1"/>
  <c r="C29" i="449"/>
  <c r="C19" i="449"/>
  <c r="C27" i="449"/>
  <c r="C32" i="449"/>
  <c r="C31" i="449"/>
  <c r="C30" i="449"/>
  <c r="C20" i="449"/>
  <c r="C25" i="449"/>
  <c r="C18" i="449"/>
  <c r="C26" i="449"/>
  <c r="C38" i="449" l="1"/>
  <c r="F17" i="450"/>
  <c r="E17" i="450" s="1"/>
  <c r="E19" i="450" s="1"/>
  <c r="G13" i="450"/>
  <c r="F20" i="450"/>
  <c r="E20" i="450" s="1"/>
  <c r="E21" i="450" s="1"/>
  <c r="G15" i="450"/>
  <c r="G110" i="452"/>
  <c r="E153" i="452"/>
  <c r="G153" i="452" s="1"/>
  <c r="D153" i="452"/>
  <c r="Q114" i="452"/>
  <c r="E161" i="452"/>
  <c r="G161" i="452" s="1"/>
  <c r="Q122" i="452"/>
  <c r="D161" i="452"/>
  <c r="E158" i="452"/>
  <c r="G158" i="452" s="1"/>
  <c r="G163" i="452" s="1"/>
  <c r="K124" i="452"/>
  <c r="D158" i="452"/>
  <c r="Q119" i="452"/>
  <c r="I134" i="452"/>
  <c r="P134" i="452" s="1"/>
  <c r="Q134" i="452"/>
  <c r="D174" i="452"/>
  <c r="Q167" i="452"/>
  <c r="L167" i="452"/>
  <c r="K167" i="452"/>
  <c r="I113" i="452"/>
  <c r="P113" i="452" s="1"/>
  <c r="I120" i="452"/>
  <c r="P120" i="452" s="1"/>
  <c r="D160" i="452"/>
  <c r="I56" i="452"/>
  <c r="I59" i="452" s="1"/>
  <c r="P45" i="452"/>
  <c r="P56" i="452" s="1"/>
  <c r="P59" i="452" s="1"/>
  <c r="E59" i="452"/>
  <c r="Q120" i="452"/>
  <c r="I132" i="452"/>
  <c r="P132" i="452" s="1"/>
  <c r="L127" i="452"/>
  <c r="K127" i="452"/>
  <c r="D138" i="452"/>
  <c r="L129" i="452"/>
  <c r="K129" i="452"/>
  <c r="E168" i="452" s="1"/>
  <c r="G168" i="452" s="1"/>
  <c r="D168" i="452"/>
  <c r="Q129" i="452"/>
  <c r="D152" i="452"/>
  <c r="L169" i="452"/>
  <c r="K169" i="452"/>
  <c r="D151" i="452"/>
  <c r="D170" i="452"/>
  <c r="I114" i="452"/>
  <c r="P114" i="452" s="1"/>
  <c r="Q112" i="452"/>
  <c r="I133" i="452"/>
  <c r="P133" i="452" s="1"/>
  <c r="D172" i="452"/>
  <c r="I112" i="452"/>
  <c r="P112" i="452" s="1"/>
  <c r="I136" i="452"/>
  <c r="P136" i="452" s="1"/>
  <c r="D175" i="452"/>
  <c r="Q136" i="452"/>
  <c r="I130" i="452"/>
  <c r="P130" i="452" s="1"/>
  <c r="I131" i="452"/>
  <c r="P131" i="452" s="1"/>
  <c r="I121" i="452"/>
  <c r="P121" i="452" s="1"/>
  <c r="L110" i="452"/>
  <c r="Q133" i="452"/>
  <c r="E111" i="452"/>
  <c r="I72" i="452"/>
  <c r="Q72" i="452"/>
  <c r="Q77" i="452" s="1"/>
  <c r="Q102" i="452" s="1"/>
  <c r="D111" i="452"/>
  <c r="D116" i="452" s="1"/>
  <c r="K78" i="452"/>
  <c r="K103" i="452" s="1"/>
  <c r="I119" i="452"/>
  <c r="L124" i="452"/>
  <c r="O124" i="452" s="1"/>
  <c r="Q132" i="452"/>
  <c r="D173" i="452"/>
  <c r="I135" i="452"/>
  <c r="P135" i="452" s="1"/>
  <c r="K102" i="452"/>
  <c r="Q135" i="452"/>
  <c r="Q113" i="452"/>
  <c r="D159" i="452"/>
  <c r="P88" i="452"/>
  <c r="P99" i="452" s="1"/>
  <c r="I99" i="452"/>
  <c r="Q130" i="452"/>
  <c r="I122" i="452"/>
  <c r="P122" i="452" s="1"/>
  <c r="D171" i="452"/>
  <c r="Q121" i="452"/>
  <c r="K125" i="452"/>
  <c r="E167" i="451"/>
  <c r="G167" i="451" s="1"/>
  <c r="D167" i="451"/>
  <c r="Q128" i="451"/>
  <c r="E169" i="451"/>
  <c r="G169" i="451" s="1"/>
  <c r="D169" i="451"/>
  <c r="Q130" i="451"/>
  <c r="E151" i="451"/>
  <c r="G151" i="451" s="1"/>
  <c r="Q112" i="451"/>
  <c r="D151" i="451"/>
  <c r="E59" i="451"/>
  <c r="L121" i="451"/>
  <c r="P59" i="451"/>
  <c r="E166" i="451"/>
  <c r="G166" i="451" s="1"/>
  <c r="K166" i="451" s="1"/>
  <c r="L168" i="451"/>
  <c r="K168" i="451"/>
  <c r="D207" i="451" s="1"/>
  <c r="D173" i="451"/>
  <c r="I114" i="451"/>
  <c r="P114" i="451" s="1"/>
  <c r="L132" i="451"/>
  <c r="K132" i="451"/>
  <c r="E171" i="451" s="1"/>
  <c r="G171" i="451" s="1"/>
  <c r="P31" i="451"/>
  <c r="P42" i="451" s="1"/>
  <c r="I42" i="451"/>
  <c r="E42" i="451" s="1"/>
  <c r="I134" i="451"/>
  <c r="P134" i="451" s="1"/>
  <c r="I135" i="451"/>
  <c r="P135" i="451" s="1"/>
  <c r="Q133" i="451"/>
  <c r="K85" i="451"/>
  <c r="E119" i="451"/>
  <c r="Q80" i="451"/>
  <c r="Q85" i="451" s="1"/>
  <c r="D119" i="451"/>
  <c r="D172" i="451"/>
  <c r="Q114" i="451"/>
  <c r="G121" i="451"/>
  <c r="D153" i="451"/>
  <c r="E99" i="451"/>
  <c r="L161" i="451"/>
  <c r="K161" i="451"/>
  <c r="E200" i="451" s="1"/>
  <c r="G200" i="451" s="1"/>
  <c r="D175" i="451"/>
  <c r="Q113" i="451"/>
  <c r="I129" i="451"/>
  <c r="P129" i="451" s="1"/>
  <c r="Q136" i="451"/>
  <c r="D152" i="451"/>
  <c r="L120" i="451"/>
  <c r="I130" i="451"/>
  <c r="P130" i="451" s="1"/>
  <c r="I133" i="451"/>
  <c r="P133" i="451" s="1"/>
  <c r="Q135" i="451"/>
  <c r="L102" i="451"/>
  <c r="E48" i="449" s="1"/>
  <c r="O77" i="451"/>
  <c r="I131" i="451"/>
  <c r="P131" i="451" s="1"/>
  <c r="I59" i="451"/>
  <c r="I127" i="451"/>
  <c r="D174" i="451"/>
  <c r="Q134" i="451"/>
  <c r="L170" i="451"/>
  <c r="K170" i="451" s="1"/>
  <c r="K139" i="451"/>
  <c r="L166" i="451"/>
  <c r="Q127" i="451"/>
  <c r="I136" i="451"/>
  <c r="P136" i="451" s="1"/>
  <c r="I113" i="451"/>
  <c r="P113" i="451" s="1"/>
  <c r="I128" i="451"/>
  <c r="P128" i="451" s="1"/>
  <c r="I112" i="451"/>
  <c r="P112" i="451" s="1"/>
  <c r="I80" i="451"/>
  <c r="K111" i="451"/>
  <c r="G120" i="451"/>
  <c r="B13" i="449"/>
  <c r="G13" i="449" s="1"/>
  <c r="B14" i="449"/>
  <c r="D14" i="449" s="1"/>
  <c r="E14" i="449" s="1"/>
  <c r="B15" i="449"/>
  <c r="E34" i="450"/>
  <c r="B36" i="450"/>
  <c r="F34" i="450"/>
  <c r="C34" i="450"/>
  <c r="B40" i="449"/>
  <c r="C35" i="449"/>
  <c r="B36" i="449"/>
  <c r="E33" i="449"/>
  <c r="C33" i="449"/>
  <c r="C40" i="449" s="1"/>
  <c r="F33" i="449"/>
  <c r="D15" i="449" l="1"/>
  <c r="E15" i="449" s="1"/>
  <c r="F20" i="449" s="1"/>
  <c r="E20" i="449" s="1"/>
  <c r="K110" i="452"/>
  <c r="Q110" i="452" s="1"/>
  <c r="E36" i="450"/>
  <c r="E37" i="450" s="1"/>
  <c r="C36" i="450"/>
  <c r="C41" i="450" s="1"/>
  <c r="F19" i="450"/>
  <c r="G19" i="450"/>
  <c r="F36" i="450"/>
  <c r="E149" i="452"/>
  <c r="D163" i="452"/>
  <c r="L158" i="452"/>
  <c r="K158" i="452"/>
  <c r="I127" i="452"/>
  <c r="L138" i="452"/>
  <c r="O138" i="452" s="1"/>
  <c r="D149" i="452"/>
  <c r="L152" i="452"/>
  <c r="K152" i="452"/>
  <c r="Q160" i="452"/>
  <c r="D199" i="452"/>
  <c r="L160" i="452"/>
  <c r="K160" i="452"/>
  <c r="L174" i="452"/>
  <c r="K174" i="452"/>
  <c r="E208" i="452"/>
  <c r="G208" i="452" s="1"/>
  <c r="I169" i="452"/>
  <c r="P169" i="452" s="1"/>
  <c r="D141" i="452"/>
  <c r="L161" i="452"/>
  <c r="K161" i="452"/>
  <c r="E200" i="452" s="1"/>
  <c r="G200" i="452" s="1"/>
  <c r="L173" i="452"/>
  <c r="K173" i="452" s="1"/>
  <c r="I110" i="452"/>
  <c r="D208" i="452"/>
  <c r="L159" i="452"/>
  <c r="K159" i="452" s="1"/>
  <c r="E124" i="452"/>
  <c r="L175" i="452"/>
  <c r="K175" i="452"/>
  <c r="E214" i="452" s="1"/>
  <c r="G214" i="452" s="1"/>
  <c r="I167" i="452"/>
  <c r="P167" i="452" s="1"/>
  <c r="E206" i="452"/>
  <c r="G206" i="452" s="1"/>
  <c r="E166" i="452"/>
  <c r="G166" i="452" s="1"/>
  <c r="G177" i="452" s="1"/>
  <c r="K138" i="452"/>
  <c r="L170" i="452"/>
  <c r="K170" i="452" s="1"/>
  <c r="I124" i="452"/>
  <c r="P119" i="452"/>
  <c r="P124" i="452" s="1"/>
  <c r="E56" i="452"/>
  <c r="L111" i="452"/>
  <c r="L153" i="452"/>
  <c r="Q127" i="452"/>
  <c r="Q138" i="452" s="1"/>
  <c r="L151" i="452"/>
  <c r="K151" i="452"/>
  <c r="Q151" i="452"/>
  <c r="Q124" i="452"/>
  <c r="Q169" i="452"/>
  <c r="L168" i="452"/>
  <c r="K168" i="452"/>
  <c r="L171" i="452"/>
  <c r="K171" i="452" s="1"/>
  <c r="L172" i="452"/>
  <c r="K172" i="452"/>
  <c r="I129" i="452"/>
  <c r="P129" i="452" s="1"/>
  <c r="P72" i="452"/>
  <c r="P77" i="452" s="1"/>
  <c r="I77" i="452"/>
  <c r="E77" i="452" s="1"/>
  <c r="K139" i="452"/>
  <c r="E99" i="452"/>
  <c r="G111" i="452"/>
  <c r="G116" i="452" s="1"/>
  <c r="G141" i="452" s="1"/>
  <c r="P141" i="452" s="1"/>
  <c r="D166" i="452"/>
  <c r="D206" i="452"/>
  <c r="O102" i="451"/>
  <c r="K121" i="451"/>
  <c r="D160" i="451" s="1"/>
  <c r="K120" i="451"/>
  <c r="I120" i="451" s="1"/>
  <c r="P120" i="451" s="1"/>
  <c r="E160" i="451"/>
  <c r="Q121" i="451"/>
  <c r="I170" i="451"/>
  <c r="P170" i="451" s="1"/>
  <c r="E209" i="451"/>
  <c r="G209" i="451" s="1"/>
  <c r="Q170" i="451"/>
  <c r="D209" i="451"/>
  <c r="E159" i="451"/>
  <c r="D159" i="451"/>
  <c r="Q120" i="451"/>
  <c r="L207" i="451"/>
  <c r="E205" i="451"/>
  <c r="G205" i="451" s="1"/>
  <c r="Q166" i="451"/>
  <c r="D205" i="451"/>
  <c r="K138" i="451"/>
  <c r="E150" i="451"/>
  <c r="G150" i="451" s="1"/>
  <c r="Q111" i="451"/>
  <c r="D150" i="451"/>
  <c r="I85" i="451"/>
  <c r="P80" i="451"/>
  <c r="P85" i="451" s="1"/>
  <c r="I132" i="451"/>
  <c r="P132" i="451" s="1"/>
  <c r="Q132" i="451"/>
  <c r="L173" i="451"/>
  <c r="K173" i="451"/>
  <c r="Q173" i="451"/>
  <c r="L152" i="451"/>
  <c r="K152" i="451"/>
  <c r="L174" i="451"/>
  <c r="K174" i="451"/>
  <c r="L151" i="451"/>
  <c r="K151" i="451"/>
  <c r="D190" i="451" s="1"/>
  <c r="L138" i="451"/>
  <c r="O138" i="451" s="1"/>
  <c r="I161" i="451"/>
  <c r="P161" i="451" s="1"/>
  <c r="Q161" i="451"/>
  <c r="I111" i="451"/>
  <c r="P111" i="451" s="1"/>
  <c r="E207" i="451"/>
  <c r="G207" i="451" s="1"/>
  <c r="I168" i="451"/>
  <c r="P168" i="451" s="1"/>
  <c r="Q168" i="451"/>
  <c r="L169" i="451"/>
  <c r="K169" i="451" s="1"/>
  <c r="I166" i="451"/>
  <c r="D200" i="451"/>
  <c r="L167" i="451"/>
  <c r="K167" i="451" s="1"/>
  <c r="Q138" i="451"/>
  <c r="L153" i="451"/>
  <c r="K153" i="451" s="1"/>
  <c r="L172" i="451"/>
  <c r="K172" i="451" s="1"/>
  <c r="L119" i="451"/>
  <c r="D124" i="451"/>
  <c r="G119" i="451"/>
  <c r="G124" i="451" s="1"/>
  <c r="P127" i="451"/>
  <c r="L175" i="451"/>
  <c r="G177" i="451"/>
  <c r="D171" i="451"/>
  <c r="I121" i="451"/>
  <c r="P121" i="451" s="1"/>
  <c r="F18" i="449"/>
  <c r="E18" i="449" s="1"/>
  <c r="G14" i="449"/>
  <c r="B37" i="450"/>
  <c r="E41" i="450"/>
  <c r="E46" i="450" s="1"/>
  <c r="F41" i="450"/>
  <c r="B45" i="449"/>
  <c r="B41" i="449"/>
  <c r="B46" i="449" s="1"/>
  <c r="D36" i="445"/>
  <c r="AS51" i="445"/>
  <c r="R21" i="445"/>
  <c r="R23" i="445"/>
  <c r="R24" i="445"/>
  <c r="R22" i="445"/>
  <c r="BA22" i="445" s="1"/>
  <c r="R38" i="445"/>
  <c r="R39" i="445"/>
  <c r="S39" i="445" s="1"/>
  <c r="R40" i="445"/>
  <c r="R41" i="445"/>
  <c r="S41" i="445" s="1"/>
  <c r="R42" i="445"/>
  <c r="S42" i="445" s="1"/>
  <c r="R43" i="445"/>
  <c r="S43" i="445" s="1"/>
  <c r="R44" i="445"/>
  <c r="S44" i="445" s="1"/>
  <c r="R45" i="445"/>
  <c r="R46" i="445"/>
  <c r="S46" i="445" s="1"/>
  <c r="R54" i="445"/>
  <c r="AQ54" i="445" s="1"/>
  <c r="AS54" i="445" s="1"/>
  <c r="L22" i="445"/>
  <c r="L23" i="445" s="1"/>
  <c r="L24" i="445"/>
  <c r="L21" i="445"/>
  <c r="L38" i="445"/>
  <c r="M38" i="445" s="1"/>
  <c r="L39" i="445"/>
  <c r="L40" i="445"/>
  <c r="L41" i="445"/>
  <c r="L42" i="445"/>
  <c r="L43" i="445"/>
  <c r="L44" i="445"/>
  <c r="M44" i="445" s="1"/>
  <c r="L45" i="445"/>
  <c r="L46" i="445"/>
  <c r="L54" i="445"/>
  <c r="AG54" i="445" s="1"/>
  <c r="X24" i="440"/>
  <c r="X31" i="440"/>
  <c r="X38" i="440"/>
  <c r="Y38" i="440" s="1"/>
  <c r="X32" i="440"/>
  <c r="Y32" i="440" s="1"/>
  <c r="X35" i="440"/>
  <c r="X39" i="440"/>
  <c r="X34" i="440"/>
  <c r="X33" i="440"/>
  <c r="X37" i="440"/>
  <c r="X36" i="440"/>
  <c r="X30" i="440"/>
  <c r="AC12" i="445"/>
  <c r="AC13" i="445"/>
  <c r="AC14" i="445"/>
  <c r="AC26" i="445"/>
  <c r="L28" i="445"/>
  <c r="AC28" i="445" s="1"/>
  <c r="AC33" i="445"/>
  <c r="AC54" i="445"/>
  <c r="L10" i="118"/>
  <c r="N10" i="118" s="1"/>
  <c r="L14" i="118"/>
  <c r="N14" i="118" s="1"/>
  <c r="L16" i="118"/>
  <c r="N16" i="118" s="1"/>
  <c r="AW26" i="445"/>
  <c r="AY26" i="445"/>
  <c r="BA26" i="445"/>
  <c r="AW33" i="445"/>
  <c r="AY33" i="445"/>
  <c r="BA33" i="445"/>
  <c r="AU26" i="445"/>
  <c r="AU33" i="445"/>
  <c r="AQ26" i="445"/>
  <c r="AS26" i="445"/>
  <c r="AQ33" i="445"/>
  <c r="AS33" i="445"/>
  <c r="BA13" i="445"/>
  <c r="BA12" i="445"/>
  <c r="BA11" i="445"/>
  <c r="AY13" i="445"/>
  <c r="AY12" i="445"/>
  <c r="AY11" i="445"/>
  <c r="AW13" i="445"/>
  <c r="AW12" i="445"/>
  <c r="AW11" i="445"/>
  <c r="AU13" i="445"/>
  <c r="AU12" i="445"/>
  <c r="AU11" i="445"/>
  <c r="AS13" i="445"/>
  <c r="AS12" i="445"/>
  <c r="AS11" i="445"/>
  <c r="AQ13" i="445"/>
  <c r="AQ12" i="445"/>
  <c r="AQ11" i="445"/>
  <c r="BA52" i="445"/>
  <c r="AY52" i="445"/>
  <c r="AW52" i="445"/>
  <c r="AU52" i="445"/>
  <c r="AS52" i="445"/>
  <c r="BA51" i="445"/>
  <c r="AY51" i="445"/>
  <c r="AW51" i="445"/>
  <c r="AU51" i="445"/>
  <c r="BA47" i="445"/>
  <c r="BA46" i="445"/>
  <c r="BA45" i="445"/>
  <c r="BA44" i="445"/>
  <c r="BA43" i="445"/>
  <c r="BA42" i="445"/>
  <c r="BA41" i="445"/>
  <c r="BA40" i="445"/>
  <c r="BA39" i="445"/>
  <c r="BA38" i="445"/>
  <c r="BA37" i="445"/>
  <c r="AQ19" i="445"/>
  <c r="AQ18" i="445"/>
  <c r="AQ17" i="445"/>
  <c r="AQ16" i="445"/>
  <c r="AQ15" i="445"/>
  <c r="AQ14" i="445"/>
  <c r="C214" i="447"/>
  <c r="C211" i="447"/>
  <c r="C209" i="447"/>
  <c r="C208" i="447"/>
  <c r="C206" i="447"/>
  <c r="C200" i="447"/>
  <c r="C198" i="447"/>
  <c r="C197" i="447"/>
  <c r="C192" i="447"/>
  <c r="C189" i="447"/>
  <c r="C175" i="447"/>
  <c r="C174" i="447"/>
  <c r="C213" i="447"/>
  <c r="C173" i="447"/>
  <c r="C212" i="447"/>
  <c r="C172" i="447"/>
  <c r="C171" i="447"/>
  <c r="C210" i="447"/>
  <c r="O170" i="447"/>
  <c r="O209" i="447"/>
  <c r="C170" i="447"/>
  <c r="C169" i="447"/>
  <c r="O168" i="447"/>
  <c r="O207" i="447"/>
  <c r="C168" i="447"/>
  <c r="C207" i="447"/>
  <c r="C167" i="447"/>
  <c r="C166" i="447"/>
  <c r="C205" i="447"/>
  <c r="O161" i="447"/>
  <c r="O200" i="447"/>
  <c r="C161" i="447"/>
  <c r="C160" i="447"/>
  <c r="C199" i="447"/>
  <c r="O159" i="447"/>
  <c r="O198" i="447"/>
  <c r="C159" i="447"/>
  <c r="C158" i="447"/>
  <c r="O153" i="447"/>
  <c r="O192" i="447"/>
  <c r="C153" i="447"/>
  <c r="C152" i="447"/>
  <c r="C191" i="447"/>
  <c r="C151" i="447"/>
  <c r="C190" i="447"/>
  <c r="C150" i="447"/>
  <c r="C149" i="447"/>
  <c r="C188" i="447"/>
  <c r="O136" i="447"/>
  <c r="O175" i="447"/>
  <c r="O214" i="447"/>
  <c r="O135" i="447"/>
  <c r="O174" i="447"/>
  <c r="O213" i="447"/>
  <c r="O134" i="447"/>
  <c r="O173" i="447"/>
  <c r="O212" i="447"/>
  <c r="O133" i="447"/>
  <c r="O172" i="447"/>
  <c r="O211" i="447"/>
  <c r="O132" i="447"/>
  <c r="O171" i="447"/>
  <c r="O210" i="447"/>
  <c r="O131" i="447"/>
  <c r="O130" i="447"/>
  <c r="O169" i="447"/>
  <c r="O208" i="447"/>
  <c r="O129" i="447"/>
  <c r="O128" i="447"/>
  <c r="O167" i="447"/>
  <c r="O206" i="447"/>
  <c r="G128" i="447"/>
  <c r="E128" i="447"/>
  <c r="O127" i="447"/>
  <c r="O166" i="447"/>
  <c r="O205" i="447"/>
  <c r="O122" i="447"/>
  <c r="O121" i="447"/>
  <c r="O160" i="447"/>
  <c r="O199" i="447"/>
  <c r="O120" i="447"/>
  <c r="O119" i="447"/>
  <c r="O158" i="447"/>
  <c r="O197" i="447"/>
  <c r="O114" i="447"/>
  <c r="O113" i="447"/>
  <c r="O152" i="447"/>
  <c r="O191" i="447"/>
  <c r="O112" i="447"/>
  <c r="O151" i="447"/>
  <c r="O190" i="447"/>
  <c r="O111" i="447"/>
  <c r="O150" i="447"/>
  <c r="O189" i="447"/>
  <c r="O110" i="447"/>
  <c r="O149" i="447"/>
  <c r="O188" i="447"/>
  <c r="D99" i="447"/>
  <c r="Q97" i="447"/>
  <c r="L97" i="447"/>
  <c r="I97" i="447"/>
  <c r="P97" i="447"/>
  <c r="K97" i="447"/>
  <c r="E136" i="447"/>
  <c r="G136" i="447"/>
  <c r="G97" i="447"/>
  <c r="L96" i="447"/>
  <c r="G96" i="447"/>
  <c r="K96" i="447"/>
  <c r="Q95" i="447"/>
  <c r="L95" i="447"/>
  <c r="K95" i="447"/>
  <c r="E134" i="447"/>
  <c r="G134" i="447"/>
  <c r="I95" i="447"/>
  <c r="P95" i="447"/>
  <c r="G95" i="447"/>
  <c r="L94" i="447"/>
  <c r="G94" i="447"/>
  <c r="K94" i="447"/>
  <c r="L93" i="447"/>
  <c r="L99" i="447"/>
  <c r="O99" i="447"/>
  <c r="K93" i="447"/>
  <c r="E132" i="447"/>
  <c r="G132" i="447"/>
  <c r="G93" i="447"/>
  <c r="L92" i="447"/>
  <c r="I92" i="447"/>
  <c r="P92" i="447"/>
  <c r="G92" i="447"/>
  <c r="K92" i="447"/>
  <c r="L91" i="447"/>
  <c r="K91" i="447"/>
  <c r="G91" i="447"/>
  <c r="L90" i="447"/>
  <c r="G90" i="447"/>
  <c r="K90" i="447"/>
  <c r="Q89" i="447"/>
  <c r="L89" i="447"/>
  <c r="I89" i="447"/>
  <c r="P89" i="447"/>
  <c r="K89" i="447"/>
  <c r="D128" i="447"/>
  <c r="G89" i="447"/>
  <c r="L88" i="447"/>
  <c r="G88" i="447"/>
  <c r="G99" i="447"/>
  <c r="L83" i="447"/>
  <c r="G83" i="447"/>
  <c r="K83" i="447"/>
  <c r="L80" i="447"/>
  <c r="D80" i="447"/>
  <c r="L75" i="447"/>
  <c r="G75" i="447"/>
  <c r="K75" i="447"/>
  <c r="L74" i="447"/>
  <c r="I74" i="447"/>
  <c r="P74" i="447"/>
  <c r="G74" i="447"/>
  <c r="K74" i="447"/>
  <c r="L73" i="447"/>
  <c r="K73" i="447"/>
  <c r="Q73" i="447"/>
  <c r="I73" i="447"/>
  <c r="P73" i="447"/>
  <c r="G73" i="447"/>
  <c r="L72" i="447"/>
  <c r="I72" i="447"/>
  <c r="P72" i="447"/>
  <c r="K72" i="447"/>
  <c r="Q72" i="447"/>
  <c r="G72" i="447"/>
  <c r="Q59" i="447"/>
  <c r="Q56" i="447"/>
  <c r="D56" i="447"/>
  <c r="D59" i="447"/>
  <c r="L54" i="447"/>
  <c r="K54" i="447"/>
  <c r="I54" i="447"/>
  <c r="P54" i="447"/>
  <c r="G54" i="447"/>
  <c r="L53" i="447"/>
  <c r="G53" i="447"/>
  <c r="K53" i="447"/>
  <c r="L52" i="447"/>
  <c r="G52" i="447"/>
  <c r="G56" i="447"/>
  <c r="L51" i="447"/>
  <c r="G51" i="447"/>
  <c r="K51" i="447"/>
  <c r="I51" i="447"/>
  <c r="P51" i="447"/>
  <c r="L50" i="447"/>
  <c r="I50" i="447"/>
  <c r="P50" i="447"/>
  <c r="K50" i="447"/>
  <c r="G50" i="447"/>
  <c r="L49" i="447"/>
  <c r="I49" i="447"/>
  <c r="P49" i="447"/>
  <c r="G49" i="447"/>
  <c r="K49" i="447"/>
  <c r="L48" i="447"/>
  <c r="G48" i="447"/>
  <c r="K48" i="447"/>
  <c r="L47" i="447"/>
  <c r="K47" i="447"/>
  <c r="G47" i="447"/>
  <c r="L46" i="447"/>
  <c r="K46" i="447"/>
  <c r="I46" i="447"/>
  <c r="P46" i="447"/>
  <c r="G46" i="447"/>
  <c r="L45" i="447"/>
  <c r="G45" i="447"/>
  <c r="Q42" i="447"/>
  <c r="D42" i="447"/>
  <c r="L40" i="447"/>
  <c r="I40" i="447"/>
  <c r="P40" i="447"/>
  <c r="K40" i="447"/>
  <c r="G40" i="447"/>
  <c r="L39" i="447"/>
  <c r="I39" i="447"/>
  <c r="P39" i="447"/>
  <c r="K39" i="447"/>
  <c r="G39" i="447"/>
  <c r="L38" i="447"/>
  <c r="G38" i="447"/>
  <c r="K38" i="447"/>
  <c r="I38" i="447"/>
  <c r="P38" i="447"/>
  <c r="L37" i="447"/>
  <c r="K37" i="447"/>
  <c r="I37" i="447"/>
  <c r="P37" i="447"/>
  <c r="G37" i="447"/>
  <c r="L36" i="447"/>
  <c r="K36" i="447"/>
  <c r="I36" i="447"/>
  <c r="P36" i="447"/>
  <c r="G36" i="447"/>
  <c r="L35" i="447"/>
  <c r="I35" i="447"/>
  <c r="P35" i="447"/>
  <c r="G35" i="447"/>
  <c r="K35" i="447"/>
  <c r="L34" i="447"/>
  <c r="G34" i="447"/>
  <c r="K34" i="447"/>
  <c r="I34" i="447"/>
  <c r="P34" i="447"/>
  <c r="L33" i="447"/>
  <c r="G33" i="447"/>
  <c r="K33" i="447"/>
  <c r="I33" i="447"/>
  <c r="P33" i="447"/>
  <c r="L32" i="447"/>
  <c r="I32" i="447"/>
  <c r="P32" i="447"/>
  <c r="K32" i="447"/>
  <c r="G32" i="447"/>
  <c r="L31" i="447"/>
  <c r="L42" i="447"/>
  <c r="O42" i="447"/>
  <c r="G31" i="447"/>
  <c r="K31" i="447"/>
  <c r="Q28" i="447"/>
  <c r="D28" i="447"/>
  <c r="L26" i="447"/>
  <c r="K26" i="447"/>
  <c r="I26" i="447"/>
  <c r="P26" i="447"/>
  <c r="G26" i="447"/>
  <c r="L25" i="447"/>
  <c r="G25" i="447"/>
  <c r="L24" i="447"/>
  <c r="K24" i="447"/>
  <c r="G24" i="447"/>
  <c r="L23" i="447"/>
  <c r="G23" i="447"/>
  <c r="K23" i="447"/>
  <c r="I23" i="447"/>
  <c r="P23" i="447"/>
  <c r="L22" i="447"/>
  <c r="I22" i="447"/>
  <c r="P22" i="447"/>
  <c r="K22" i="447"/>
  <c r="G22" i="447"/>
  <c r="L21" i="447"/>
  <c r="I21" i="447"/>
  <c r="P21" i="447"/>
  <c r="K21" i="447"/>
  <c r="G21" i="447"/>
  <c r="L20" i="447"/>
  <c r="G20" i="447"/>
  <c r="K20" i="447"/>
  <c r="I20" i="447"/>
  <c r="P20" i="447"/>
  <c r="L19" i="447"/>
  <c r="K19" i="447"/>
  <c r="I19" i="447"/>
  <c r="P19" i="447"/>
  <c r="G19" i="447"/>
  <c r="L18" i="447"/>
  <c r="K18" i="447"/>
  <c r="I18" i="447"/>
  <c r="P18" i="447"/>
  <c r="G18" i="447"/>
  <c r="L17" i="447"/>
  <c r="G17" i="447"/>
  <c r="K17" i="447"/>
  <c r="L16" i="447"/>
  <c r="G16" i="447"/>
  <c r="K16" i="447"/>
  <c r="I16" i="447"/>
  <c r="P16" i="447"/>
  <c r="L15" i="447"/>
  <c r="G15" i="447"/>
  <c r="K15" i="447"/>
  <c r="I15" i="447"/>
  <c r="P15" i="447"/>
  <c r="L14" i="447"/>
  <c r="I14" i="447"/>
  <c r="P14" i="447"/>
  <c r="K14" i="447"/>
  <c r="G14" i="447"/>
  <c r="L13" i="447"/>
  <c r="G13" i="447"/>
  <c r="K13" i="447"/>
  <c r="L12" i="447"/>
  <c r="L28" i="447"/>
  <c r="O28" i="447"/>
  <c r="G12" i="447"/>
  <c r="K12" i="447"/>
  <c r="L11" i="447"/>
  <c r="K11" i="447"/>
  <c r="G11" i="447"/>
  <c r="G28" i="447"/>
  <c r="AM26" i="445"/>
  <c r="AM33" i="445"/>
  <c r="AK26" i="445"/>
  <c r="AK33" i="445"/>
  <c r="AI26" i="445"/>
  <c r="AI33" i="445"/>
  <c r="AG26" i="445"/>
  <c r="AG33" i="445"/>
  <c r="AE12" i="445"/>
  <c r="AI12" i="445" s="1"/>
  <c r="AM12" i="445" s="1"/>
  <c r="AE13" i="445"/>
  <c r="AI13" i="445"/>
  <c r="AM13" i="445"/>
  <c r="AE26" i="445"/>
  <c r="AE33" i="445"/>
  <c r="AG12" i="445"/>
  <c r="AK12" i="445"/>
  <c r="AG13" i="445"/>
  <c r="AK13" i="445" s="1"/>
  <c r="G8" i="446"/>
  <c r="F11" i="446"/>
  <c r="G11" i="446"/>
  <c r="M11" i="446"/>
  <c r="S11" i="446"/>
  <c r="AA11" i="446"/>
  <c r="AB11" i="446"/>
  <c r="AC11" i="446"/>
  <c r="F12" i="446"/>
  <c r="G12" i="446"/>
  <c r="M12" i="446"/>
  <c r="AA12" i="446"/>
  <c r="AB12" i="446"/>
  <c r="AC12" i="446"/>
  <c r="C15" i="446"/>
  <c r="F15" i="446"/>
  <c r="F19" i="446"/>
  <c r="G15" i="446"/>
  <c r="M15" i="446"/>
  <c r="S15" i="446"/>
  <c r="X15" i="446"/>
  <c r="AA15" i="446"/>
  <c r="AB15" i="446"/>
  <c r="AC15" i="446"/>
  <c r="C16" i="446"/>
  <c r="F16" i="446"/>
  <c r="G16" i="446"/>
  <c r="M16" i="446"/>
  <c r="S16" i="446"/>
  <c r="S19" i="446"/>
  <c r="X16" i="446"/>
  <c r="X19" i="446"/>
  <c r="AA16" i="446"/>
  <c r="AB16" i="446"/>
  <c r="AB19" i="446"/>
  <c r="AC16" i="446"/>
  <c r="C17" i="446"/>
  <c r="F17" i="446"/>
  <c r="G17" i="446"/>
  <c r="M17" i="446"/>
  <c r="S17" i="446"/>
  <c r="X17" i="446"/>
  <c r="AA17" i="446"/>
  <c r="AB17" i="446"/>
  <c r="AC17" i="446"/>
  <c r="C18" i="446"/>
  <c r="F18" i="446"/>
  <c r="G18" i="446"/>
  <c r="M18" i="446"/>
  <c r="S18" i="446"/>
  <c r="X18" i="446"/>
  <c r="AA18" i="446"/>
  <c r="AB18" i="446"/>
  <c r="AC18" i="446"/>
  <c r="C21" i="446"/>
  <c r="F21" i="446"/>
  <c r="G21" i="446"/>
  <c r="M21" i="446"/>
  <c r="S21" i="446"/>
  <c r="X21" i="446"/>
  <c r="Y21" i="446"/>
  <c r="AA21" i="446"/>
  <c r="AB21" i="446"/>
  <c r="AC21" i="446"/>
  <c r="AC25" i="446"/>
  <c r="C22" i="446"/>
  <c r="F22" i="446"/>
  <c r="F25" i="446"/>
  <c r="G22" i="446"/>
  <c r="M22" i="446"/>
  <c r="S22" i="446"/>
  <c r="T22" i="446"/>
  <c r="X22" i="446"/>
  <c r="Y22" i="446"/>
  <c r="AA22" i="446"/>
  <c r="AB22" i="446"/>
  <c r="AC22" i="446"/>
  <c r="C24" i="446"/>
  <c r="F24" i="446"/>
  <c r="G24" i="446"/>
  <c r="M24" i="446"/>
  <c r="S24" i="446"/>
  <c r="X24" i="446"/>
  <c r="AA24" i="446"/>
  <c r="AA25" i="446"/>
  <c r="AB24" i="446"/>
  <c r="AC24" i="446"/>
  <c r="C27" i="446"/>
  <c r="F27" i="446"/>
  <c r="G27" i="446"/>
  <c r="M27" i="446"/>
  <c r="S27" i="446"/>
  <c r="X27" i="446"/>
  <c r="AA27" i="446"/>
  <c r="AB27" i="446"/>
  <c r="AC27" i="446"/>
  <c r="C28" i="446"/>
  <c r="F28" i="446"/>
  <c r="G28" i="446"/>
  <c r="M28" i="446"/>
  <c r="S28" i="446"/>
  <c r="X28" i="446"/>
  <c r="AA28" i="446"/>
  <c r="AB28" i="446"/>
  <c r="AC28" i="446"/>
  <c r="C29" i="446"/>
  <c r="F29" i="446"/>
  <c r="G29" i="446"/>
  <c r="M29" i="446"/>
  <c r="S29" i="446"/>
  <c r="X29" i="446"/>
  <c r="AA29" i="446"/>
  <c r="AB29" i="446"/>
  <c r="AC29" i="446"/>
  <c r="C30" i="446"/>
  <c r="F30" i="446"/>
  <c r="G30" i="446"/>
  <c r="M30" i="446"/>
  <c r="S30" i="446"/>
  <c r="X30" i="446"/>
  <c r="AA30" i="446"/>
  <c r="AB30" i="446"/>
  <c r="AC30" i="446"/>
  <c r="C31" i="446"/>
  <c r="F31" i="446"/>
  <c r="G31" i="446"/>
  <c r="M31" i="446"/>
  <c r="S31" i="446"/>
  <c r="X31" i="446"/>
  <c r="AA31" i="446"/>
  <c r="AB31" i="446"/>
  <c r="AC31" i="446"/>
  <c r="AB32" i="446"/>
  <c r="AC32" i="446"/>
  <c r="F34" i="446"/>
  <c r="G34" i="446"/>
  <c r="M34" i="446"/>
  <c r="S34" i="446"/>
  <c r="X34" i="446"/>
  <c r="AA34" i="446"/>
  <c r="AB34" i="446"/>
  <c r="AC34" i="446"/>
  <c r="F36" i="446"/>
  <c r="G36" i="446"/>
  <c r="M36" i="446"/>
  <c r="AA36" i="446"/>
  <c r="AB36" i="446"/>
  <c r="AC36" i="446"/>
  <c r="F38" i="446"/>
  <c r="F49" i="446"/>
  <c r="G38" i="446"/>
  <c r="G49" i="446"/>
  <c r="M38" i="446"/>
  <c r="M49" i="446"/>
  <c r="S38" i="446"/>
  <c r="T38" i="446"/>
  <c r="X38" i="446"/>
  <c r="AA38" i="446"/>
  <c r="AB38" i="446"/>
  <c r="AC38" i="446"/>
  <c r="S39" i="446"/>
  <c r="T39" i="446"/>
  <c r="X39" i="446"/>
  <c r="Y39" i="446"/>
  <c r="F40" i="446"/>
  <c r="G40" i="446"/>
  <c r="M40" i="446"/>
  <c r="S40" i="446"/>
  <c r="X40" i="446"/>
  <c r="Y40" i="446"/>
  <c r="S41" i="446"/>
  <c r="X41" i="446"/>
  <c r="Y41" i="446"/>
  <c r="S42" i="446"/>
  <c r="T42" i="446"/>
  <c r="X42" i="446"/>
  <c r="Y42" i="446"/>
  <c r="S43" i="446"/>
  <c r="X43" i="446"/>
  <c r="Y43" i="446"/>
  <c r="AA43" i="446"/>
  <c r="AB43" i="446"/>
  <c r="AC43" i="446"/>
  <c r="F44" i="446"/>
  <c r="G44" i="446"/>
  <c r="M44" i="446"/>
  <c r="S44" i="446"/>
  <c r="T44" i="446"/>
  <c r="X44" i="446"/>
  <c r="Y44" i="446"/>
  <c r="AA44" i="446"/>
  <c r="AB44" i="446"/>
  <c r="AC44" i="446"/>
  <c r="F45" i="446"/>
  <c r="G45" i="446"/>
  <c r="M45" i="446"/>
  <c r="S45" i="446"/>
  <c r="T45" i="446"/>
  <c r="X45" i="446"/>
  <c r="Y45" i="446"/>
  <c r="AA45" i="446"/>
  <c r="AB45" i="446"/>
  <c r="AC45" i="446"/>
  <c r="F46" i="446"/>
  <c r="G46" i="446"/>
  <c r="M46" i="446"/>
  <c r="S46" i="446"/>
  <c r="X46" i="446"/>
  <c r="Y46" i="446"/>
  <c r="AA46" i="446"/>
  <c r="AB46" i="446"/>
  <c r="AC46" i="446"/>
  <c r="F47" i="446"/>
  <c r="G47" i="446"/>
  <c r="M47" i="446"/>
  <c r="S47" i="446"/>
  <c r="X47" i="446"/>
  <c r="Y47" i="446"/>
  <c r="F48" i="446"/>
  <c r="G48" i="446"/>
  <c r="M48" i="446"/>
  <c r="AA48" i="446"/>
  <c r="AB48" i="446"/>
  <c r="AC48" i="446"/>
  <c r="F55" i="446"/>
  <c r="G55" i="446"/>
  <c r="M55" i="446"/>
  <c r="S55" i="446"/>
  <c r="T55" i="446"/>
  <c r="X55" i="446"/>
  <c r="Y55" i="446"/>
  <c r="AA55" i="446"/>
  <c r="AB55" i="446"/>
  <c r="AC55" i="446"/>
  <c r="F61" i="446"/>
  <c r="F75" i="446"/>
  <c r="G61" i="446"/>
  <c r="G75" i="446"/>
  <c r="M61" i="446"/>
  <c r="M62" i="446"/>
  <c r="X61" i="446"/>
  <c r="Y61" i="446"/>
  <c r="AA61" i="446"/>
  <c r="AA62" i="446"/>
  <c r="AB61" i="446"/>
  <c r="AB62" i="446"/>
  <c r="AC61" i="446"/>
  <c r="AC62" i="446"/>
  <c r="F62" i="446"/>
  <c r="G62" i="446"/>
  <c r="S72" i="446"/>
  <c r="G73" i="446"/>
  <c r="F79" i="446"/>
  <c r="G79" i="446"/>
  <c r="M79" i="446"/>
  <c r="M86" i="446"/>
  <c r="S79" i="446"/>
  <c r="S86" i="446"/>
  <c r="X79" i="446"/>
  <c r="AA79" i="446"/>
  <c r="AB79" i="446"/>
  <c r="AB86" i="446"/>
  <c r="AC79" i="446"/>
  <c r="AC86" i="446"/>
  <c r="F80" i="446"/>
  <c r="G80" i="446"/>
  <c r="M80" i="446"/>
  <c r="S80" i="446"/>
  <c r="X80" i="446"/>
  <c r="AA80" i="446"/>
  <c r="AB80" i="446"/>
  <c r="AC80" i="446"/>
  <c r="F81" i="446"/>
  <c r="G81" i="446"/>
  <c r="M81" i="446"/>
  <c r="S81" i="446"/>
  <c r="X81" i="446"/>
  <c r="AA81" i="446"/>
  <c r="AB81" i="446"/>
  <c r="AC81" i="446"/>
  <c r="F82" i="446"/>
  <c r="G82" i="446"/>
  <c r="M82" i="446"/>
  <c r="S82" i="446"/>
  <c r="X82" i="446"/>
  <c r="AA82" i="446"/>
  <c r="AB82" i="446"/>
  <c r="AC82" i="446"/>
  <c r="F83" i="446"/>
  <c r="G83" i="446"/>
  <c r="M83" i="446"/>
  <c r="S83" i="446"/>
  <c r="X83" i="446"/>
  <c r="AA83" i="446"/>
  <c r="AB83" i="446"/>
  <c r="AC83" i="446"/>
  <c r="F84" i="446"/>
  <c r="G84" i="446"/>
  <c r="M84" i="446"/>
  <c r="S84" i="446"/>
  <c r="X84" i="446"/>
  <c r="AA84" i="446"/>
  <c r="AB84" i="446"/>
  <c r="AC84" i="446"/>
  <c r="F86" i="446"/>
  <c r="G86" i="446"/>
  <c r="X86" i="446"/>
  <c r="AA86" i="446"/>
  <c r="F89" i="446"/>
  <c r="G89" i="446"/>
  <c r="M89" i="446"/>
  <c r="S89" i="446"/>
  <c r="X89" i="446"/>
  <c r="AA89" i="446"/>
  <c r="AB89" i="446"/>
  <c r="AC89" i="446"/>
  <c r="F91" i="446"/>
  <c r="G91" i="446"/>
  <c r="G98" i="446"/>
  <c r="M91" i="446"/>
  <c r="M98" i="446"/>
  <c r="L34" i="118"/>
  <c r="N34" i="118" s="1"/>
  <c r="L37" i="118"/>
  <c r="N37" i="118"/>
  <c r="D72" i="439" s="1"/>
  <c r="AA91" i="446"/>
  <c r="AB91" i="446"/>
  <c r="AC91" i="446"/>
  <c r="AC93" i="446"/>
  <c r="AC96" i="446"/>
  <c r="F92" i="446"/>
  <c r="G92" i="446"/>
  <c r="M92" i="446"/>
  <c r="AA92" i="446"/>
  <c r="AB92" i="446"/>
  <c r="AC92" i="446"/>
  <c r="G93" i="446"/>
  <c r="M93" i="446"/>
  <c r="F95" i="446"/>
  <c r="G95" i="446"/>
  <c r="M95" i="446"/>
  <c r="AA95" i="446"/>
  <c r="AB95" i="446"/>
  <c r="AC95" i="446"/>
  <c r="F99" i="446"/>
  <c r="G99" i="446"/>
  <c r="M99" i="446"/>
  <c r="R88" i="445"/>
  <c r="L88" i="445"/>
  <c r="R83" i="445"/>
  <c r="L83" i="445"/>
  <c r="R82" i="445"/>
  <c r="L82" i="445"/>
  <c r="R81" i="445"/>
  <c r="L81" i="445"/>
  <c r="R80" i="445"/>
  <c r="L80" i="445"/>
  <c r="R79" i="445"/>
  <c r="L79" i="445"/>
  <c r="R78" i="445"/>
  <c r="R85" i="445"/>
  <c r="L78" i="445"/>
  <c r="L85" i="445"/>
  <c r="L71" i="445"/>
  <c r="AM54" i="445"/>
  <c r="S45" i="445"/>
  <c r="S40" i="445"/>
  <c r="R34" i="445"/>
  <c r="AW34" i="445" s="1"/>
  <c r="L34" i="445"/>
  <c r="AK34" i="445" s="1"/>
  <c r="R31" i="445"/>
  <c r="AU31" i="445" s="1"/>
  <c r="L31" i="445"/>
  <c r="AE31" i="445" s="1"/>
  <c r="F31" i="445"/>
  <c r="R30" i="445"/>
  <c r="AW30" i="445" s="1"/>
  <c r="L30" i="445"/>
  <c r="AK30" i="445" s="1"/>
  <c r="F30" i="445"/>
  <c r="R29" i="445"/>
  <c r="AW29" i="445" s="1"/>
  <c r="L29" i="445"/>
  <c r="AE29" i="445" s="1"/>
  <c r="F29" i="445"/>
  <c r="R28" i="445"/>
  <c r="AW28" i="445" s="1"/>
  <c r="AK28" i="445"/>
  <c r="F28" i="445"/>
  <c r="R27" i="445"/>
  <c r="AS27" i="445" s="1"/>
  <c r="L27" i="445"/>
  <c r="AE27" i="445" s="1"/>
  <c r="F27" i="445"/>
  <c r="AQ24" i="445"/>
  <c r="AM24" i="445"/>
  <c r="F24" i="445"/>
  <c r="M22" i="445"/>
  <c r="F22" i="445"/>
  <c r="S21" i="445"/>
  <c r="F21" i="445"/>
  <c r="R18" i="445"/>
  <c r="L18" i="445"/>
  <c r="AC18" i="445" s="1"/>
  <c r="F18" i="445"/>
  <c r="R17" i="445"/>
  <c r="R19" i="445" s="1"/>
  <c r="L17" i="445"/>
  <c r="AC17" i="445" s="1"/>
  <c r="F17" i="445"/>
  <c r="R16" i="445"/>
  <c r="L16" i="445"/>
  <c r="AC16" i="445" s="1"/>
  <c r="F16" i="445"/>
  <c r="R15" i="445"/>
  <c r="L15" i="445"/>
  <c r="AC15" i="445" s="1"/>
  <c r="F15" i="445"/>
  <c r="L11" i="445"/>
  <c r="E16" i="118"/>
  <c r="E14" i="118"/>
  <c r="E10" i="118"/>
  <c r="FQ71" i="77"/>
  <c r="EY27" i="77"/>
  <c r="JM3" i="77"/>
  <c r="EX60" i="77"/>
  <c r="EV55" i="77"/>
  <c r="EV61" i="77"/>
  <c r="EY66" i="77"/>
  <c r="FQ28" i="77"/>
  <c r="FQ27" i="77"/>
  <c r="FQ26" i="77"/>
  <c r="AC24" i="445"/>
  <c r="AC22" i="445"/>
  <c r="AC34" i="445"/>
  <c r="AC30" i="445"/>
  <c r="AC29" i="445"/>
  <c r="AC11" i="445"/>
  <c r="AG11" i="445" s="1"/>
  <c r="AK11" i="445" s="1"/>
  <c r="AG22" i="445"/>
  <c r="AM34" i="445"/>
  <c r="AQ22" i="445"/>
  <c r="AE34" i="445"/>
  <c r="AG34" i="445"/>
  <c r="AK22" i="445"/>
  <c r="AI22" i="445"/>
  <c r="AE24" i="445"/>
  <c r="AE22" i="445"/>
  <c r="AI34" i="445"/>
  <c r="AE11" i="445"/>
  <c r="AI11" i="445"/>
  <c r="AM11" i="445" s="1"/>
  <c r="AU34" i="445"/>
  <c r="AS21" i="445"/>
  <c r="AS31" i="445"/>
  <c r="AU21" i="445"/>
  <c r="AW21" i="445"/>
  <c r="AS29" i="445"/>
  <c r="AW31" i="445"/>
  <c r="AY31" i="445"/>
  <c r="AK24" i="445"/>
  <c r="AS22" i="445"/>
  <c r="AQ31" i="445"/>
  <c r="BA31" i="445"/>
  <c r="AG31" i="445"/>
  <c r="AM31" i="445"/>
  <c r="AQ28" i="445"/>
  <c r="BA24" i="445"/>
  <c r="AG30" i="445"/>
  <c r="AM22" i="445"/>
  <c r="AM30" i="445"/>
  <c r="BA29" i="445"/>
  <c r="AY24" i="445"/>
  <c r="AI30" i="445"/>
  <c r="AM29" i="445"/>
  <c r="BA34" i="445"/>
  <c r="AY29" i="445"/>
  <c r="AW24" i="445"/>
  <c r="AY54" i="445"/>
  <c r="AY21" i="445"/>
  <c r="AM28" i="445"/>
  <c r="AS34" i="445"/>
  <c r="AY34" i="445"/>
  <c r="BA21" i="445"/>
  <c r="AE30" i="445"/>
  <c r="AQ34" i="445"/>
  <c r="AY28" i="445"/>
  <c r="BA54" i="445"/>
  <c r="AE28" i="445"/>
  <c r="AI24" i="445"/>
  <c r="AU24" i="445"/>
  <c r="AG24" i="445"/>
  <c r="AS24" i="445"/>
  <c r="AY22" i="445"/>
  <c r="AQ21" i="445"/>
  <c r="AU22" i="445"/>
  <c r="I75" i="447"/>
  <c r="P75" i="447"/>
  <c r="E114" i="447"/>
  <c r="G114" i="447"/>
  <c r="D114" i="447"/>
  <c r="Q75" i="447"/>
  <c r="E135" i="447"/>
  <c r="G135" i="447"/>
  <c r="D135" i="447"/>
  <c r="I96" i="447"/>
  <c r="P96" i="447"/>
  <c r="Q96" i="447"/>
  <c r="I48" i="447"/>
  <c r="P48" i="447"/>
  <c r="I90" i="447"/>
  <c r="P90" i="447"/>
  <c r="I17" i="447"/>
  <c r="P17" i="447"/>
  <c r="K80" i="447"/>
  <c r="D119" i="447"/>
  <c r="I80" i="447"/>
  <c r="E130" i="447"/>
  <c r="G130" i="447"/>
  <c r="Q91" i="447"/>
  <c r="D130" i="447"/>
  <c r="I91" i="447"/>
  <c r="P91" i="447"/>
  <c r="Q92" i="447"/>
  <c r="E131" i="447"/>
  <c r="G131" i="447"/>
  <c r="D131" i="447"/>
  <c r="I25" i="447"/>
  <c r="P25" i="447"/>
  <c r="K43" i="447"/>
  <c r="I13" i="447"/>
  <c r="P13" i="447"/>
  <c r="E133" i="447"/>
  <c r="G133" i="447"/>
  <c r="D133" i="447"/>
  <c r="Q94" i="447"/>
  <c r="I94" i="447"/>
  <c r="P94" i="447"/>
  <c r="E129" i="447"/>
  <c r="G129" i="447"/>
  <c r="D129" i="447"/>
  <c r="Q90" i="447"/>
  <c r="K29" i="447"/>
  <c r="I83" i="447"/>
  <c r="P83" i="447"/>
  <c r="Q83" i="447"/>
  <c r="E122" i="447"/>
  <c r="G122" i="447"/>
  <c r="D122" i="447"/>
  <c r="I45" i="447"/>
  <c r="I53" i="447"/>
  <c r="P53" i="447"/>
  <c r="K42" i="447"/>
  <c r="E113" i="447"/>
  <c r="G113" i="447"/>
  <c r="D113" i="447"/>
  <c r="Q74" i="447"/>
  <c r="L128" i="447"/>
  <c r="K128" i="447"/>
  <c r="E167" i="447"/>
  <c r="G167" i="447"/>
  <c r="K25" i="447"/>
  <c r="K28" i="447"/>
  <c r="K45" i="447"/>
  <c r="I93" i="447"/>
  <c r="P93" i="447"/>
  <c r="I31" i="447"/>
  <c r="K52" i="447"/>
  <c r="I52" i="447"/>
  <c r="P52" i="447"/>
  <c r="K88" i="447"/>
  <c r="D112" i="447"/>
  <c r="D132" i="447"/>
  <c r="Q93" i="447"/>
  <c r="E112" i="447"/>
  <c r="G112" i="447"/>
  <c r="L56" i="447"/>
  <c r="D134" i="447"/>
  <c r="D136" i="447"/>
  <c r="G42" i="447"/>
  <c r="G59" i="447"/>
  <c r="I11" i="447"/>
  <c r="I47" i="447"/>
  <c r="P47" i="447"/>
  <c r="K57" i="447"/>
  <c r="I24" i="447"/>
  <c r="P24" i="447"/>
  <c r="D111" i="447"/>
  <c r="E111" i="447"/>
  <c r="G111" i="447"/>
  <c r="G80" i="447"/>
  <c r="I12" i="447"/>
  <c r="P12" i="447"/>
  <c r="R32" i="445"/>
  <c r="BA32" i="445" s="1"/>
  <c r="M19" i="446"/>
  <c r="G19" i="446"/>
  <c r="G66" i="446"/>
  <c r="M25" i="446"/>
  <c r="AA93" i="446"/>
  <c r="AA96" i="446"/>
  <c r="F93" i="446"/>
  <c r="F98" i="446"/>
  <c r="AC49" i="446"/>
  <c r="AC57" i="446"/>
  <c r="AC58" i="446"/>
  <c r="AB75" i="446"/>
  <c r="AB76" i="446"/>
  <c r="AB49" i="446"/>
  <c r="AB52" i="446"/>
  <c r="AB53" i="446"/>
  <c r="AA32" i="446"/>
  <c r="AA19" i="446"/>
  <c r="AC19" i="446"/>
  <c r="AB93" i="446"/>
  <c r="AB96" i="446"/>
  <c r="AA75" i="446"/>
  <c r="AA76" i="446"/>
  <c r="AA49" i="446"/>
  <c r="AA50" i="446"/>
  <c r="X32" i="446"/>
  <c r="AB25" i="446"/>
  <c r="AB66" i="446"/>
  <c r="X75" i="446"/>
  <c r="S32" i="446"/>
  <c r="T41" i="446"/>
  <c r="M75" i="446"/>
  <c r="M76" i="446"/>
  <c r="M32" i="446"/>
  <c r="G32" i="446"/>
  <c r="AC75" i="446"/>
  <c r="AC76" i="446"/>
  <c r="M96" i="446"/>
  <c r="X49" i="446"/>
  <c r="Y49" i="446"/>
  <c r="F32" i="446"/>
  <c r="G96" i="446"/>
  <c r="G25" i="446"/>
  <c r="M50" i="446"/>
  <c r="M57" i="446"/>
  <c r="F50" i="446"/>
  <c r="F57" i="446"/>
  <c r="F66" i="446"/>
  <c r="F76" i="446"/>
  <c r="F101" i="446"/>
  <c r="F52" i="446"/>
  <c r="F53" i="446"/>
  <c r="M52" i="446"/>
  <c r="M53" i="446"/>
  <c r="G76" i="446"/>
  <c r="G101" i="446"/>
  <c r="AA66" i="446"/>
  <c r="AC66" i="446"/>
  <c r="G50" i="446"/>
  <c r="G57" i="446"/>
  <c r="G52" i="446"/>
  <c r="G53" i="446"/>
  <c r="Z45" i="446"/>
  <c r="AA57" i="446"/>
  <c r="AA58" i="446"/>
  <c r="X57" i="446"/>
  <c r="T47" i="446"/>
  <c r="T43" i="446"/>
  <c r="S23" i="446"/>
  <c r="Y38" i="446"/>
  <c r="X25" i="446"/>
  <c r="X36" i="446"/>
  <c r="Z49" i="446"/>
  <c r="S25" i="446"/>
  <c r="S36" i="446"/>
  <c r="U44" i="446"/>
  <c r="S49" i="446"/>
  <c r="T40" i="446"/>
  <c r="T46" i="446"/>
  <c r="X23" i="446"/>
  <c r="M45" i="445"/>
  <c r="M54" i="445"/>
  <c r="M46" i="445"/>
  <c r="M40" i="445"/>
  <c r="M41" i="445"/>
  <c r="M42" i="445"/>
  <c r="S38" i="445"/>
  <c r="M43" i="445"/>
  <c r="X22" i="440"/>
  <c r="X21" i="440"/>
  <c r="Y21" i="440" s="1"/>
  <c r="AM98" i="445"/>
  <c r="AK98" i="445"/>
  <c r="S23" i="445"/>
  <c r="AU23" i="445"/>
  <c r="AW23" i="445"/>
  <c r="AY23" i="445"/>
  <c r="BA23" i="445"/>
  <c r="AS23" i="445"/>
  <c r="AQ23" i="445"/>
  <c r="AY98" i="445"/>
  <c r="L119" i="447"/>
  <c r="K119" i="447"/>
  <c r="Q119" i="447"/>
  <c r="D158" i="447"/>
  <c r="L112" i="447"/>
  <c r="K112" i="447"/>
  <c r="E151" i="447"/>
  <c r="G151" i="447"/>
  <c r="L122" i="447"/>
  <c r="Q128" i="447"/>
  <c r="L129" i="447"/>
  <c r="K129" i="447"/>
  <c r="E168" i="447"/>
  <c r="G168" i="447"/>
  <c r="D168" i="447"/>
  <c r="Q129" i="447"/>
  <c r="L131" i="447"/>
  <c r="K131" i="447"/>
  <c r="E170" i="447"/>
  <c r="G170" i="447"/>
  <c r="P80" i="447"/>
  <c r="L136" i="447"/>
  <c r="K136" i="447"/>
  <c r="E175" i="447"/>
  <c r="G175" i="447"/>
  <c r="D167" i="447"/>
  <c r="L135" i="447"/>
  <c r="K99" i="447"/>
  <c r="Q88" i="447"/>
  <c r="Q99" i="447"/>
  <c r="E127" i="447"/>
  <c r="G127" i="447"/>
  <c r="G138" i="447"/>
  <c r="D127" i="447"/>
  <c r="K100" i="447"/>
  <c r="I88" i="447"/>
  <c r="P31" i="447"/>
  <c r="P42" i="447"/>
  <c r="I42" i="447"/>
  <c r="E42" i="447"/>
  <c r="I128" i="447"/>
  <c r="P128" i="447"/>
  <c r="L134" i="447"/>
  <c r="K134" i="447"/>
  <c r="E173" i="447"/>
  <c r="G173" i="447"/>
  <c r="L59" i="447"/>
  <c r="O59" i="447"/>
  <c r="O56" i="447"/>
  <c r="P45" i="447"/>
  <c r="P56" i="447"/>
  <c r="P59" i="447"/>
  <c r="I56" i="447"/>
  <c r="I59" i="447"/>
  <c r="P11" i="447"/>
  <c r="P28" i="447"/>
  <c r="I28" i="447"/>
  <c r="E28" i="447"/>
  <c r="L113" i="447"/>
  <c r="K113" i="447"/>
  <c r="E152" i="447"/>
  <c r="G152" i="447"/>
  <c r="L133" i="447"/>
  <c r="K133" i="447"/>
  <c r="E172" i="447"/>
  <c r="G172" i="447"/>
  <c r="L114" i="447"/>
  <c r="K114" i="447"/>
  <c r="E153" i="447"/>
  <c r="G153" i="447"/>
  <c r="Q80" i="447"/>
  <c r="E119" i="447"/>
  <c r="G119" i="447"/>
  <c r="K56" i="447"/>
  <c r="K59" i="447"/>
  <c r="L111" i="447"/>
  <c r="K111" i="447"/>
  <c r="E150" i="447"/>
  <c r="G150" i="447"/>
  <c r="L132" i="447"/>
  <c r="K132" i="447"/>
  <c r="E171" i="447"/>
  <c r="G171" i="447"/>
  <c r="D171" i="447"/>
  <c r="D169" i="447"/>
  <c r="Q130" i="447"/>
  <c r="L130" i="447"/>
  <c r="K130" i="447"/>
  <c r="E169" i="447"/>
  <c r="G169" i="447"/>
  <c r="M66" i="446"/>
  <c r="AC52" i="446"/>
  <c r="AC53" i="446"/>
  <c r="AB57" i="446"/>
  <c r="AB58" i="446"/>
  <c r="AC50" i="446"/>
  <c r="AA52" i="446"/>
  <c r="AA53" i="446"/>
  <c r="F96" i="446"/>
  <c r="S66" i="446"/>
  <c r="X76" i="446"/>
  <c r="X66" i="446"/>
  <c r="AB50" i="446"/>
  <c r="AA67" i="446"/>
  <c r="U38" i="446"/>
  <c r="M101" i="446"/>
  <c r="S57" i="446"/>
  <c r="T49" i="446"/>
  <c r="U49" i="446"/>
  <c r="U43" i="446"/>
  <c r="U47" i="446"/>
  <c r="U55" i="446"/>
  <c r="U39" i="446"/>
  <c r="U41" i="446"/>
  <c r="U45" i="446"/>
  <c r="S52" i="446"/>
  <c r="S61" i="446"/>
  <c r="U46" i="446"/>
  <c r="AC67" i="446"/>
  <c r="X52" i="446"/>
  <c r="Z55" i="446"/>
  <c r="Z43" i="446"/>
  <c r="Z47" i="446"/>
  <c r="Z46" i="446"/>
  <c r="X62" i="446"/>
  <c r="X67" i="446"/>
  <c r="Z42" i="446"/>
  <c r="Z38" i="446"/>
  <c r="Z44" i="446"/>
  <c r="Z41" i="446"/>
  <c r="G58" i="446"/>
  <c r="G67" i="446"/>
  <c r="F67" i="446"/>
  <c r="F58" i="446"/>
  <c r="M67" i="446"/>
  <c r="M58" i="446"/>
  <c r="Z40" i="446"/>
  <c r="AB67" i="446"/>
  <c r="U42" i="446"/>
  <c r="Y57" i="446"/>
  <c r="X58" i="446"/>
  <c r="Z39" i="446"/>
  <c r="U40" i="446"/>
  <c r="Y22" i="440"/>
  <c r="S24" i="440"/>
  <c r="EZ28" i="77"/>
  <c r="EZ29" i="77"/>
  <c r="FA29" i="77"/>
  <c r="L171" i="447"/>
  <c r="K171" i="447"/>
  <c r="I122" i="447"/>
  <c r="P122" i="447"/>
  <c r="L169" i="447"/>
  <c r="K169" i="447"/>
  <c r="I114" i="447"/>
  <c r="P114" i="447"/>
  <c r="L168" i="447"/>
  <c r="K168" i="447"/>
  <c r="I129" i="447"/>
  <c r="P129" i="447"/>
  <c r="L167" i="447"/>
  <c r="K167" i="447"/>
  <c r="I111" i="447"/>
  <c r="P111" i="447"/>
  <c r="I136" i="447"/>
  <c r="P136" i="447"/>
  <c r="E158" i="447"/>
  <c r="G158" i="447"/>
  <c r="E59" i="447"/>
  <c r="I132" i="447"/>
  <c r="P132" i="447"/>
  <c r="D153" i="447"/>
  <c r="Q132" i="447"/>
  <c r="D151" i="447"/>
  <c r="D173" i="447"/>
  <c r="I134" i="447"/>
  <c r="P134" i="447"/>
  <c r="D175" i="447"/>
  <c r="L158" i="447"/>
  <c r="Q111" i="447"/>
  <c r="D172" i="447"/>
  <c r="D150" i="447"/>
  <c r="D152" i="447"/>
  <c r="Q136" i="447"/>
  <c r="I119" i="447"/>
  <c r="Q114" i="447"/>
  <c r="K135" i="447"/>
  <c r="E56" i="447"/>
  <c r="I112" i="447"/>
  <c r="P112" i="447"/>
  <c r="Q112" i="447"/>
  <c r="Q134" i="447"/>
  <c r="I113" i="447"/>
  <c r="P113" i="447"/>
  <c r="P88" i="447"/>
  <c r="P99" i="447"/>
  <c r="I99" i="447"/>
  <c r="Q131" i="447"/>
  <c r="I131" i="447"/>
  <c r="P131" i="447"/>
  <c r="Q133" i="447"/>
  <c r="I133" i="447"/>
  <c r="P133" i="447"/>
  <c r="Q113" i="447"/>
  <c r="I130" i="447"/>
  <c r="P130" i="447"/>
  <c r="L127" i="447"/>
  <c r="K127" i="447"/>
  <c r="D138" i="447"/>
  <c r="D170" i="447"/>
  <c r="K122" i="447"/>
  <c r="Y52" i="446"/>
  <c r="X53" i="446"/>
  <c r="T61" i="446"/>
  <c r="S75" i="446"/>
  <c r="S62" i="446"/>
  <c r="S67" i="446"/>
  <c r="T52" i="446"/>
  <c r="S53" i="446"/>
  <c r="S58" i="446"/>
  <c r="T57" i="446"/>
  <c r="FQ156" i="77"/>
  <c r="E20" i="118"/>
  <c r="J72" i="444"/>
  <c r="H72" i="444"/>
  <c r="J66" i="444"/>
  <c r="H66" i="444"/>
  <c r="J65" i="444"/>
  <c r="H65" i="444"/>
  <c r="J64" i="444"/>
  <c r="H64" i="444"/>
  <c r="J61" i="444"/>
  <c r="H61" i="444"/>
  <c r="J60" i="444"/>
  <c r="H60" i="444"/>
  <c r="J57" i="444"/>
  <c r="H57" i="444"/>
  <c r="E57" i="444"/>
  <c r="J56" i="444"/>
  <c r="H56" i="444"/>
  <c r="I55" i="444"/>
  <c r="J55" i="444"/>
  <c r="H55" i="444"/>
  <c r="G55" i="444"/>
  <c r="E51" i="444"/>
  <c r="E50" i="444"/>
  <c r="E49" i="444"/>
  <c r="E48" i="444"/>
  <c r="E69" i="444"/>
  <c r="E47" i="444"/>
  <c r="E68" i="444"/>
  <c r="E46" i="444"/>
  <c r="E67" i="444"/>
  <c r="E45" i="444"/>
  <c r="E44" i="444"/>
  <c r="E43" i="444"/>
  <c r="E42" i="444"/>
  <c r="E41" i="444"/>
  <c r="E52" i="444"/>
  <c r="E39" i="444"/>
  <c r="E38" i="444"/>
  <c r="E37" i="444"/>
  <c r="E33" i="444"/>
  <c r="E72" i="444"/>
  <c r="E32" i="444"/>
  <c r="E71" i="444"/>
  <c r="E31" i="444"/>
  <c r="E70" i="444"/>
  <c r="E30" i="444"/>
  <c r="E29" i="444"/>
  <c r="E28" i="444"/>
  <c r="E27" i="444"/>
  <c r="E65" i="444"/>
  <c r="E26" i="444"/>
  <c r="E63" i="444"/>
  <c r="E25" i="444"/>
  <c r="E62" i="444"/>
  <c r="E24" i="444"/>
  <c r="E61" i="444"/>
  <c r="E23" i="444"/>
  <c r="E60" i="444"/>
  <c r="E20" i="444"/>
  <c r="E21" i="444"/>
  <c r="E58" i="444"/>
  <c r="E19" i="444"/>
  <c r="E55" i="444"/>
  <c r="J14" i="444"/>
  <c r="I14" i="444"/>
  <c r="G14" i="444"/>
  <c r="H14" i="444"/>
  <c r="J13" i="444"/>
  <c r="I13" i="444"/>
  <c r="H13" i="444"/>
  <c r="H26" i="443"/>
  <c r="H28" i="443"/>
  <c r="H29" i="443"/>
  <c r="D26" i="443"/>
  <c r="D29" i="443"/>
  <c r="E12" i="444"/>
  <c r="M24" i="443"/>
  <c r="M25" i="443"/>
  <c r="H24" i="443"/>
  <c r="J29" i="442"/>
  <c r="I29" i="442"/>
  <c r="K29" i="442"/>
  <c r="I26" i="442"/>
  <c r="J19" i="442"/>
  <c r="I19" i="442"/>
  <c r="K19" i="442"/>
  <c r="I17" i="442"/>
  <c r="J12" i="442"/>
  <c r="I12" i="442"/>
  <c r="K12" i="442"/>
  <c r="I11" i="442"/>
  <c r="K11" i="442"/>
  <c r="I10" i="442"/>
  <c r="K10" i="442"/>
  <c r="E51" i="441"/>
  <c r="E48" i="441"/>
  <c r="G48" i="441"/>
  <c r="E46" i="441"/>
  <c r="E44" i="441"/>
  <c r="G44" i="441"/>
  <c r="K32" i="442"/>
  <c r="E43" i="441"/>
  <c r="G43" i="441"/>
  <c r="K31" i="442"/>
  <c r="E42" i="441"/>
  <c r="G42" i="441"/>
  <c r="K30" i="442"/>
  <c r="E41" i="441"/>
  <c r="G41" i="441"/>
  <c r="J40" i="441"/>
  <c r="J41" i="441"/>
  <c r="J42" i="441"/>
  <c r="J43" i="441"/>
  <c r="E39" i="441"/>
  <c r="E40" i="441"/>
  <c r="G37" i="441"/>
  <c r="K26" i="442"/>
  <c r="E37" i="441"/>
  <c r="E34" i="441"/>
  <c r="G34" i="441"/>
  <c r="E33" i="441"/>
  <c r="G33" i="441"/>
  <c r="K31" i="441"/>
  <c r="L31" i="441"/>
  <c r="G31" i="441"/>
  <c r="E31" i="441"/>
  <c r="K24" i="442"/>
  <c r="K30" i="441"/>
  <c r="L30" i="441"/>
  <c r="L29" i="441"/>
  <c r="M29" i="441"/>
  <c r="E29" i="441"/>
  <c r="G29" i="441"/>
  <c r="K22" i="442"/>
  <c r="G28" i="441"/>
  <c r="K21" i="442"/>
  <c r="E28" i="441"/>
  <c r="E27" i="441"/>
  <c r="G27" i="441"/>
  <c r="K20" i="442"/>
  <c r="E26" i="441"/>
  <c r="G26" i="441"/>
  <c r="K24" i="441"/>
  <c r="E24" i="441"/>
  <c r="E25" i="441"/>
  <c r="G25" i="441"/>
  <c r="K18" i="442"/>
  <c r="G23" i="441"/>
  <c r="K17" i="442"/>
  <c r="E23" i="441"/>
  <c r="B23" i="441"/>
  <c r="E18" i="441"/>
  <c r="E17" i="441"/>
  <c r="E16" i="441"/>
  <c r="E15" i="441"/>
  <c r="E13" i="441"/>
  <c r="E14" i="441"/>
  <c r="E47" i="441"/>
  <c r="E12" i="441"/>
  <c r="Y36" i="440"/>
  <c r="Y35" i="440"/>
  <c r="GD91" i="77"/>
  <c r="Y39" i="440"/>
  <c r="GD71" i="77"/>
  <c r="GD67" i="77"/>
  <c r="GD70" i="77"/>
  <c r="M87" i="440"/>
  <c r="F87" i="440"/>
  <c r="M83" i="440"/>
  <c r="M84" i="440"/>
  <c r="G83" i="440"/>
  <c r="G84" i="440"/>
  <c r="F83" i="440"/>
  <c r="F84" i="440"/>
  <c r="AC81" i="440"/>
  <c r="AB81" i="440"/>
  <c r="AA81" i="440"/>
  <c r="S81" i="440"/>
  <c r="M81" i="440"/>
  <c r="G81" i="440"/>
  <c r="F81" i="440"/>
  <c r="M91" i="440"/>
  <c r="AC71" i="440"/>
  <c r="AC78" i="440"/>
  <c r="AC72" i="440"/>
  <c r="AC73" i="440"/>
  <c r="AC74" i="440"/>
  <c r="AC75" i="440"/>
  <c r="AC76" i="440"/>
  <c r="AB71" i="440"/>
  <c r="AB78" i="440"/>
  <c r="AB72" i="440"/>
  <c r="AB73" i="440"/>
  <c r="AB74" i="440"/>
  <c r="AB75" i="440"/>
  <c r="AB76" i="440"/>
  <c r="AA71" i="440"/>
  <c r="AA78" i="440" s="1"/>
  <c r="AA72" i="440"/>
  <c r="AA73" i="440"/>
  <c r="AA74" i="440"/>
  <c r="AA75" i="440"/>
  <c r="AA76" i="440"/>
  <c r="X71" i="440"/>
  <c r="X78" i="440"/>
  <c r="X72" i="440"/>
  <c r="X73" i="440"/>
  <c r="X74" i="440"/>
  <c r="X75" i="440"/>
  <c r="X76" i="440"/>
  <c r="S71" i="440"/>
  <c r="S78" i="440"/>
  <c r="S72" i="440"/>
  <c r="S73" i="440"/>
  <c r="S74" i="440"/>
  <c r="S75" i="440"/>
  <c r="S76" i="440"/>
  <c r="M71" i="440"/>
  <c r="M78" i="440"/>
  <c r="M72" i="440"/>
  <c r="M73" i="440"/>
  <c r="M74" i="440"/>
  <c r="M75" i="440"/>
  <c r="M76" i="440"/>
  <c r="G71" i="440"/>
  <c r="G78" i="440" s="1"/>
  <c r="G72" i="440"/>
  <c r="G73" i="440"/>
  <c r="G74" i="440"/>
  <c r="G75" i="440"/>
  <c r="G76" i="440"/>
  <c r="G87" i="440"/>
  <c r="F71" i="440"/>
  <c r="F78" i="440" s="1"/>
  <c r="F72" i="440"/>
  <c r="F73" i="440"/>
  <c r="F74" i="440"/>
  <c r="F75" i="440"/>
  <c r="F76" i="440"/>
  <c r="G65" i="440"/>
  <c r="S64" i="440"/>
  <c r="X15" i="440"/>
  <c r="C24" i="440"/>
  <c r="C22" i="440"/>
  <c r="C21" i="440"/>
  <c r="C18" i="440"/>
  <c r="C17" i="440"/>
  <c r="C16" i="440"/>
  <c r="C15" i="440"/>
  <c r="S11" i="440"/>
  <c r="G8" i="440"/>
  <c r="IO61" i="77"/>
  <c r="IQ61" i="77"/>
  <c r="IJ61" i="77"/>
  <c r="II61" i="77"/>
  <c r="IG61" i="77"/>
  <c r="IF61" i="77"/>
  <c r="ID61" i="77"/>
  <c r="IC61" i="77"/>
  <c r="HT61" i="77"/>
  <c r="HU61" i="77"/>
  <c r="HO61" i="77"/>
  <c r="HN61" i="77"/>
  <c r="HL61" i="77"/>
  <c r="HK61" i="77"/>
  <c r="HI61" i="77"/>
  <c r="HH61" i="77"/>
  <c r="GY61" i="77"/>
  <c r="HA61" i="77"/>
  <c r="GT61" i="77"/>
  <c r="GS61" i="77"/>
  <c r="GQ61" i="77"/>
  <c r="GP61" i="77"/>
  <c r="GN61" i="77"/>
  <c r="GM61" i="77"/>
  <c r="GD61" i="77"/>
  <c r="GF61" i="77"/>
  <c r="FY61" i="77"/>
  <c r="FX61" i="77"/>
  <c r="FV61" i="77"/>
  <c r="FU61" i="77"/>
  <c r="FS61" i="77"/>
  <c r="FR61" i="77"/>
  <c r="FI61" i="77"/>
  <c r="FD61" i="77"/>
  <c r="FC61" i="77"/>
  <c r="FA61" i="77"/>
  <c r="EZ61" i="77"/>
  <c r="EW61" i="77"/>
  <c r="EN61" i="77"/>
  <c r="EI61" i="77"/>
  <c r="EH61" i="77"/>
  <c r="EF61" i="77"/>
  <c r="EE61" i="77"/>
  <c r="EC61" i="77"/>
  <c r="EB61" i="77"/>
  <c r="DS61" i="77"/>
  <c r="DN61" i="77"/>
  <c r="DM61" i="77"/>
  <c r="DK61" i="77"/>
  <c r="DJ61" i="77"/>
  <c r="DH61" i="77"/>
  <c r="DG61" i="77"/>
  <c r="R61" i="77"/>
  <c r="S61" i="77"/>
  <c r="AM61" i="77"/>
  <c r="AO61" i="77"/>
  <c r="BH61" i="77"/>
  <c r="BJ61" i="77"/>
  <c r="CC61" i="77"/>
  <c r="CQ61" i="77"/>
  <c r="CN61" i="77"/>
  <c r="CK61" i="77"/>
  <c r="BX61" i="77"/>
  <c r="BW61" i="77"/>
  <c r="BU61" i="77"/>
  <c r="BT61" i="77"/>
  <c r="BR61" i="77"/>
  <c r="BQ61" i="77"/>
  <c r="BC61" i="77"/>
  <c r="BB61" i="77"/>
  <c r="AZ61" i="77"/>
  <c r="AY61" i="77"/>
  <c r="AW61" i="77"/>
  <c r="AV61" i="77"/>
  <c r="AH61" i="77"/>
  <c r="AG61" i="77"/>
  <c r="AE61" i="77"/>
  <c r="AD61" i="77"/>
  <c r="AB61" i="77"/>
  <c r="AA61" i="77"/>
  <c r="M61" i="77"/>
  <c r="L61" i="77"/>
  <c r="J61" i="77"/>
  <c r="I61" i="77"/>
  <c r="G61" i="77"/>
  <c r="F61" i="77"/>
  <c r="G88" i="439"/>
  <c r="L88" i="439"/>
  <c r="K88" i="439"/>
  <c r="D127" i="439"/>
  <c r="E127" i="439"/>
  <c r="G127" i="439"/>
  <c r="O127" i="439"/>
  <c r="L127" i="439"/>
  <c r="K127" i="439"/>
  <c r="D166" i="439"/>
  <c r="E166" i="439"/>
  <c r="G166" i="439"/>
  <c r="O166" i="439"/>
  <c r="O205" i="439"/>
  <c r="G89" i="439"/>
  <c r="L89" i="439"/>
  <c r="K89" i="439"/>
  <c r="D128" i="439"/>
  <c r="E128" i="439"/>
  <c r="G128" i="439"/>
  <c r="O128" i="439"/>
  <c r="L128" i="439"/>
  <c r="K128" i="439"/>
  <c r="Q128" i="439"/>
  <c r="O167" i="439"/>
  <c r="O206" i="439"/>
  <c r="G90" i="439"/>
  <c r="L90" i="439"/>
  <c r="K90" i="439"/>
  <c r="D129" i="439"/>
  <c r="E129" i="439"/>
  <c r="G129" i="439"/>
  <c r="O129" i="439"/>
  <c r="L129" i="439"/>
  <c r="K129" i="439"/>
  <c r="O168" i="439"/>
  <c r="O207" i="439"/>
  <c r="G91" i="439"/>
  <c r="L91" i="439"/>
  <c r="K91" i="439"/>
  <c r="D130" i="439"/>
  <c r="E130" i="439"/>
  <c r="G130" i="439"/>
  <c r="O130" i="439"/>
  <c r="L130" i="439"/>
  <c r="K130" i="439"/>
  <c r="O169" i="439"/>
  <c r="O208" i="439"/>
  <c r="G92" i="439"/>
  <c r="L92" i="439"/>
  <c r="K92" i="439"/>
  <c r="D131" i="439"/>
  <c r="E131" i="439"/>
  <c r="G131" i="439"/>
  <c r="O131" i="439"/>
  <c r="L131" i="439"/>
  <c r="I131" i="439"/>
  <c r="P131" i="439"/>
  <c r="K131" i="439"/>
  <c r="D170" i="439"/>
  <c r="O170" i="439"/>
  <c r="O209" i="439"/>
  <c r="G93" i="439"/>
  <c r="L93" i="439"/>
  <c r="K93" i="439"/>
  <c r="D132" i="439"/>
  <c r="E132" i="439"/>
  <c r="G132" i="439"/>
  <c r="O132" i="439"/>
  <c r="L132" i="439"/>
  <c r="O171" i="439"/>
  <c r="O210" i="439"/>
  <c r="G94" i="439"/>
  <c r="L94" i="439"/>
  <c r="K94" i="439"/>
  <c r="D133" i="439"/>
  <c r="E133" i="439"/>
  <c r="G133" i="439"/>
  <c r="O133" i="439"/>
  <c r="L133" i="439"/>
  <c r="O172" i="439"/>
  <c r="O211" i="439"/>
  <c r="G95" i="439"/>
  <c r="L95" i="439"/>
  <c r="K95" i="439"/>
  <c r="D134" i="439"/>
  <c r="E134" i="439"/>
  <c r="G134" i="439"/>
  <c r="K134" i="439"/>
  <c r="O134" i="439"/>
  <c r="L134" i="439"/>
  <c r="O173" i="439"/>
  <c r="O212" i="439"/>
  <c r="G96" i="439"/>
  <c r="L96" i="439"/>
  <c r="K96" i="439"/>
  <c r="D135" i="439"/>
  <c r="E135" i="439"/>
  <c r="G135" i="439"/>
  <c r="K135" i="439"/>
  <c r="O135" i="439"/>
  <c r="L135" i="439"/>
  <c r="O174" i="439"/>
  <c r="O213" i="439"/>
  <c r="G97" i="439"/>
  <c r="L97" i="439"/>
  <c r="K97" i="439"/>
  <c r="D136" i="439"/>
  <c r="E136" i="439"/>
  <c r="G136" i="439"/>
  <c r="K136" i="439"/>
  <c r="O136" i="439"/>
  <c r="L136" i="439"/>
  <c r="O175" i="439"/>
  <c r="O214" i="439"/>
  <c r="G80" i="439"/>
  <c r="G85" i="439"/>
  <c r="L80" i="439"/>
  <c r="L85" i="439"/>
  <c r="K80" i="439"/>
  <c r="Q80" i="439"/>
  <c r="E119" i="439"/>
  <c r="G119" i="439"/>
  <c r="O119" i="439"/>
  <c r="O158" i="439"/>
  <c r="O197" i="439"/>
  <c r="G81" i="439"/>
  <c r="K81" i="439"/>
  <c r="L81" i="439"/>
  <c r="O120" i="439"/>
  <c r="O159" i="439"/>
  <c r="O198" i="439"/>
  <c r="G82" i="439"/>
  <c r="L82" i="439"/>
  <c r="O121" i="439"/>
  <c r="O160" i="439"/>
  <c r="O199" i="439"/>
  <c r="G83" i="439"/>
  <c r="K83" i="439"/>
  <c r="L83" i="439"/>
  <c r="O122" i="439"/>
  <c r="O161" i="439"/>
  <c r="O200" i="439"/>
  <c r="O110" i="439"/>
  <c r="O149" i="439"/>
  <c r="O188" i="439"/>
  <c r="O111" i="439"/>
  <c r="O150" i="439"/>
  <c r="O189" i="439"/>
  <c r="G73" i="439"/>
  <c r="L73" i="439"/>
  <c r="K73" i="439"/>
  <c r="D112" i="439"/>
  <c r="E112" i="439"/>
  <c r="G112" i="439"/>
  <c r="O112" i="439"/>
  <c r="L112" i="439"/>
  <c r="K112" i="439"/>
  <c r="O151" i="439"/>
  <c r="O190" i="439"/>
  <c r="G74" i="439"/>
  <c r="L74" i="439"/>
  <c r="K74" i="439"/>
  <c r="D113" i="439"/>
  <c r="E113" i="439"/>
  <c r="G113" i="439"/>
  <c r="O113" i="439"/>
  <c r="L113" i="439"/>
  <c r="K113" i="439"/>
  <c r="O152" i="439"/>
  <c r="O191" i="439"/>
  <c r="G75" i="439"/>
  <c r="L75" i="439"/>
  <c r="K75" i="439"/>
  <c r="D114" i="439"/>
  <c r="E114" i="439"/>
  <c r="G114" i="439"/>
  <c r="K114" i="439"/>
  <c r="O114" i="439"/>
  <c r="L114" i="439"/>
  <c r="I114" i="439"/>
  <c r="P114" i="439"/>
  <c r="O153" i="439"/>
  <c r="O192" i="439"/>
  <c r="C175" i="439"/>
  <c r="C214" i="439"/>
  <c r="C174" i="439"/>
  <c r="C213" i="439"/>
  <c r="C173" i="439"/>
  <c r="C212" i="439"/>
  <c r="C172" i="439"/>
  <c r="C211" i="439"/>
  <c r="C171" i="439"/>
  <c r="C210" i="439"/>
  <c r="C170" i="439"/>
  <c r="C209" i="439"/>
  <c r="C169" i="439"/>
  <c r="C208" i="439"/>
  <c r="C168" i="439"/>
  <c r="C207" i="439"/>
  <c r="C167" i="439"/>
  <c r="C206" i="439"/>
  <c r="C166" i="439"/>
  <c r="C205" i="439"/>
  <c r="C161" i="439"/>
  <c r="C200" i="439"/>
  <c r="C160" i="439"/>
  <c r="C199" i="439"/>
  <c r="C159" i="439"/>
  <c r="C198" i="439"/>
  <c r="C158" i="439"/>
  <c r="C197" i="439"/>
  <c r="C153" i="439"/>
  <c r="C192" i="439"/>
  <c r="C152" i="439"/>
  <c r="C191" i="439"/>
  <c r="C151" i="439"/>
  <c r="C190" i="439"/>
  <c r="C150" i="439"/>
  <c r="C189" i="439"/>
  <c r="C149" i="439"/>
  <c r="C188" i="439"/>
  <c r="D138" i="439"/>
  <c r="Q127" i="439"/>
  <c r="Q131" i="439"/>
  <c r="G138" i="439"/>
  <c r="I127" i="439"/>
  <c r="P127" i="439"/>
  <c r="I128" i="439"/>
  <c r="P128" i="439"/>
  <c r="D99" i="439"/>
  <c r="K100" i="439"/>
  <c r="D85" i="439"/>
  <c r="Q73" i="439"/>
  <c r="Q74" i="439"/>
  <c r="Q75" i="439"/>
  <c r="Q88" i="439"/>
  <c r="Q89" i="439"/>
  <c r="Q90" i="439"/>
  <c r="Q91" i="439"/>
  <c r="Q92" i="439"/>
  <c r="Q93" i="439"/>
  <c r="Q94" i="439"/>
  <c r="Q95" i="439"/>
  <c r="Q96" i="439"/>
  <c r="Q97" i="439"/>
  <c r="Q99" i="439"/>
  <c r="G99" i="439"/>
  <c r="L99" i="439"/>
  <c r="K99" i="439"/>
  <c r="I88" i="439"/>
  <c r="I89" i="439"/>
  <c r="I90" i="439"/>
  <c r="I91" i="439"/>
  <c r="I92" i="439"/>
  <c r="I93" i="439"/>
  <c r="I94" i="439"/>
  <c r="I95" i="439"/>
  <c r="I96" i="439"/>
  <c r="I97" i="439"/>
  <c r="I99" i="439"/>
  <c r="I73" i="439"/>
  <c r="I74" i="439"/>
  <c r="I75" i="439"/>
  <c r="P88" i="439"/>
  <c r="P89" i="439"/>
  <c r="P90" i="439"/>
  <c r="P91" i="439"/>
  <c r="P92" i="439"/>
  <c r="P93" i="439"/>
  <c r="P94" i="439"/>
  <c r="P95" i="439"/>
  <c r="P96" i="439"/>
  <c r="P97" i="439"/>
  <c r="P99" i="439"/>
  <c r="O99" i="439"/>
  <c r="E99" i="439"/>
  <c r="P73" i="439"/>
  <c r="P74" i="439"/>
  <c r="P75" i="439"/>
  <c r="Q56" i="439"/>
  <c r="Q42" i="439"/>
  <c r="Q28" i="439"/>
  <c r="Q59" i="439"/>
  <c r="L45" i="439"/>
  <c r="G45" i="439"/>
  <c r="K45" i="439"/>
  <c r="I45" i="439"/>
  <c r="P45" i="439"/>
  <c r="L46" i="439"/>
  <c r="G46" i="439"/>
  <c r="K46" i="439"/>
  <c r="I46" i="439"/>
  <c r="P46" i="439"/>
  <c r="L47" i="439"/>
  <c r="G47" i="439"/>
  <c r="K47" i="439"/>
  <c r="I47" i="439"/>
  <c r="P47" i="439"/>
  <c r="L48" i="439"/>
  <c r="G48" i="439"/>
  <c r="K48" i="439"/>
  <c r="I48" i="439"/>
  <c r="P48" i="439"/>
  <c r="L49" i="439"/>
  <c r="G49" i="439"/>
  <c r="K49" i="439"/>
  <c r="I49" i="439"/>
  <c r="P49" i="439"/>
  <c r="L50" i="439"/>
  <c r="G50" i="439"/>
  <c r="K50" i="439"/>
  <c r="I50" i="439"/>
  <c r="P50" i="439"/>
  <c r="L51" i="439"/>
  <c r="G51" i="439"/>
  <c r="K51" i="439"/>
  <c r="I51" i="439"/>
  <c r="P51" i="439"/>
  <c r="L52" i="439"/>
  <c r="G52" i="439"/>
  <c r="K52" i="439"/>
  <c r="I52" i="439"/>
  <c r="P52" i="439"/>
  <c r="L53" i="439"/>
  <c r="G53" i="439"/>
  <c r="K53" i="439"/>
  <c r="I53" i="439"/>
  <c r="P53" i="439"/>
  <c r="L54" i="439"/>
  <c r="G54" i="439"/>
  <c r="K54" i="439"/>
  <c r="I54" i="439"/>
  <c r="P54" i="439"/>
  <c r="P56" i="439"/>
  <c r="L31" i="439"/>
  <c r="G31" i="439"/>
  <c r="K31" i="439"/>
  <c r="I31" i="439"/>
  <c r="P31" i="439"/>
  <c r="L32" i="439"/>
  <c r="G32" i="439"/>
  <c r="K32" i="439"/>
  <c r="I32" i="439"/>
  <c r="P32" i="439"/>
  <c r="L33" i="439"/>
  <c r="G33" i="439"/>
  <c r="K33" i="439"/>
  <c r="I33" i="439"/>
  <c r="P33" i="439"/>
  <c r="L34" i="439"/>
  <c r="G34" i="439"/>
  <c r="K34" i="439"/>
  <c r="I34" i="439"/>
  <c r="P34" i="439"/>
  <c r="L35" i="439"/>
  <c r="G35" i="439"/>
  <c r="K35" i="439"/>
  <c r="I35" i="439"/>
  <c r="P35" i="439"/>
  <c r="L36" i="439"/>
  <c r="G36" i="439"/>
  <c r="K36" i="439"/>
  <c r="I36" i="439"/>
  <c r="P36" i="439"/>
  <c r="L37" i="439"/>
  <c r="G37" i="439"/>
  <c r="K37" i="439"/>
  <c r="I37" i="439"/>
  <c r="P37" i="439"/>
  <c r="L38" i="439"/>
  <c r="G38" i="439"/>
  <c r="K38" i="439"/>
  <c r="I38" i="439"/>
  <c r="P38" i="439"/>
  <c r="L39" i="439"/>
  <c r="G39" i="439"/>
  <c r="K39" i="439"/>
  <c r="I39" i="439"/>
  <c r="P39" i="439"/>
  <c r="L40" i="439"/>
  <c r="G40" i="439"/>
  <c r="K40" i="439"/>
  <c r="I40" i="439"/>
  <c r="P40" i="439"/>
  <c r="P42" i="439"/>
  <c r="L11" i="439"/>
  <c r="G11" i="439"/>
  <c r="K11" i="439"/>
  <c r="I11" i="439"/>
  <c r="P11" i="439"/>
  <c r="L12" i="439"/>
  <c r="G12" i="439"/>
  <c r="K12" i="439"/>
  <c r="I12" i="439"/>
  <c r="P12" i="439"/>
  <c r="L13" i="439"/>
  <c r="G13" i="439"/>
  <c r="K13" i="439"/>
  <c r="I13" i="439"/>
  <c r="P13" i="439"/>
  <c r="L14" i="439"/>
  <c r="G14" i="439"/>
  <c r="K14" i="439"/>
  <c r="I14" i="439"/>
  <c r="P14" i="439"/>
  <c r="L15" i="439"/>
  <c r="G15" i="439"/>
  <c r="K15" i="439"/>
  <c r="I15" i="439"/>
  <c r="P15" i="439"/>
  <c r="L16" i="439"/>
  <c r="G16" i="439"/>
  <c r="K16" i="439"/>
  <c r="I16" i="439"/>
  <c r="P16" i="439"/>
  <c r="L17" i="439"/>
  <c r="G17" i="439"/>
  <c r="K17" i="439"/>
  <c r="I17" i="439"/>
  <c r="P17" i="439"/>
  <c r="L18" i="439"/>
  <c r="G18" i="439"/>
  <c r="K18" i="439"/>
  <c r="I18" i="439"/>
  <c r="P18" i="439"/>
  <c r="L19" i="439"/>
  <c r="G19" i="439"/>
  <c r="K19" i="439"/>
  <c r="I19" i="439"/>
  <c r="P19" i="439"/>
  <c r="L20" i="439"/>
  <c r="G20" i="439"/>
  <c r="K20" i="439"/>
  <c r="I20" i="439"/>
  <c r="P20" i="439"/>
  <c r="L21" i="439"/>
  <c r="G21" i="439"/>
  <c r="K21" i="439"/>
  <c r="I21" i="439"/>
  <c r="P21" i="439"/>
  <c r="L22" i="439"/>
  <c r="G22" i="439"/>
  <c r="K22" i="439"/>
  <c r="I22" i="439"/>
  <c r="P22" i="439"/>
  <c r="L23" i="439"/>
  <c r="G23" i="439"/>
  <c r="K23" i="439"/>
  <c r="I23" i="439"/>
  <c r="P23" i="439"/>
  <c r="L24" i="439"/>
  <c r="G24" i="439"/>
  <c r="K24" i="439"/>
  <c r="I24" i="439"/>
  <c r="P24" i="439"/>
  <c r="L25" i="439"/>
  <c r="G25" i="439"/>
  <c r="K25" i="439"/>
  <c r="I25" i="439"/>
  <c r="P25" i="439"/>
  <c r="L26" i="439"/>
  <c r="G26" i="439"/>
  <c r="K26" i="439"/>
  <c r="I26" i="439"/>
  <c r="P26" i="439"/>
  <c r="P28" i="439"/>
  <c r="P59" i="439"/>
  <c r="L56" i="439"/>
  <c r="L42" i="439"/>
  <c r="L28" i="439"/>
  <c r="L59" i="439"/>
  <c r="D56" i="439"/>
  <c r="D42" i="439"/>
  <c r="D28" i="439"/>
  <c r="D59" i="439"/>
  <c r="O59" i="439"/>
  <c r="K56" i="439"/>
  <c r="K42" i="439"/>
  <c r="K28" i="439"/>
  <c r="K59" i="439"/>
  <c r="I56" i="439"/>
  <c r="I42" i="439"/>
  <c r="I28" i="439"/>
  <c r="I59" i="439"/>
  <c r="G56" i="439"/>
  <c r="G42" i="439"/>
  <c r="G28" i="439"/>
  <c r="G59" i="439"/>
  <c r="E59" i="439"/>
  <c r="K57" i="439"/>
  <c r="O56" i="439"/>
  <c r="E56" i="439"/>
  <c r="K43" i="439"/>
  <c r="O42" i="439"/>
  <c r="E42" i="439"/>
  <c r="K29" i="439"/>
  <c r="O28" i="439"/>
  <c r="E28" i="439"/>
  <c r="E41" i="118"/>
  <c r="I34" i="118"/>
  <c r="I37" i="118"/>
  <c r="I41" i="118"/>
  <c r="GD27" i="77"/>
  <c r="GD7" i="77"/>
  <c r="FI29" i="77"/>
  <c r="FI28" i="77"/>
  <c r="FJ28" i="77"/>
  <c r="FI19" i="77"/>
  <c r="FI71" i="77"/>
  <c r="FK71" i="77"/>
  <c r="FI96" i="77"/>
  <c r="FI97" i="77"/>
  <c r="FJ97" i="77"/>
  <c r="FI98" i="77"/>
  <c r="L12" i="118"/>
  <c r="N12" i="118"/>
  <c r="D80" i="308"/>
  <c r="EY99" i="77"/>
  <c r="EZ99" i="77"/>
  <c r="EY31" i="77"/>
  <c r="EZ31" i="77"/>
  <c r="EY72" i="77"/>
  <c r="EZ72" i="77"/>
  <c r="EY62" i="77"/>
  <c r="FA62" i="77"/>
  <c r="I12" i="118"/>
  <c r="I14" i="118"/>
  <c r="I16" i="118"/>
  <c r="L83" i="308"/>
  <c r="I10" i="118"/>
  <c r="I20" i="118"/>
  <c r="FI156" i="77"/>
  <c r="EV156" i="77"/>
  <c r="EW156" i="77"/>
  <c r="L72" i="308"/>
  <c r="L73" i="308"/>
  <c r="L74" i="308"/>
  <c r="L75" i="308"/>
  <c r="EV23" i="77"/>
  <c r="EX18" i="77"/>
  <c r="EZ91" i="77"/>
  <c r="EZ96" i="77"/>
  <c r="EZ97" i="77"/>
  <c r="EZ98" i="77"/>
  <c r="EZ95" i="77"/>
  <c r="EZ66" i="77"/>
  <c r="EZ67" i="77"/>
  <c r="EZ68" i="77"/>
  <c r="EZ69" i="77"/>
  <c r="EZ70" i="77"/>
  <c r="EZ71" i="77"/>
  <c r="EZ65" i="77"/>
  <c r="EZ26" i="77"/>
  <c r="IO34" i="77"/>
  <c r="IO35" i="77"/>
  <c r="IO36" i="77"/>
  <c r="IO37" i="77"/>
  <c r="IO38" i="77"/>
  <c r="IO42" i="77"/>
  <c r="IP42" i="77"/>
  <c r="IO43" i="77"/>
  <c r="IQ43" i="77"/>
  <c r="IO44" i="77"/>
  <c r="IO45" i="77"/>
  <c r="IO46" i="77"/>
  <c r="IO19" i="77"/>
  <c r="IP19" i="77"/>
  <c r="IO20" i="77"/>
  <c r="IP20" i="77"/>
  <c r="IO21" i="77"/>
  <c r="IO22" i="77"/>
  <c r="IO26" i="77"/>
  <c r="IO27" i="77"/>
  <c r="IO28" i="77"/>
  <c r="IP28" i="77"/>
  <c r="IO29" i="77"/>
  <c r="IQ29" i="77"/>
  <c r="IO30" i="77"/>
  <c r="IQ30" i="77"/>
  <c r="HT34" i="77"/>
  <c r="HT35" i="77"/>
  <c r="HT36" i="77"/>
  <c r="HU36" i="77"/>
  <c r="HT37" i="77"/>
  <c r="HT38" i="77"/>
  <c r="HU38" i="77"/>
  <c r="HT42" i="77"/>
  <c r="HU42" i="77"/>
  <c r="HT43" i="77"/>
  <c r="HU43" i="77"/>
  <c r="HT44" i="77"/>
  <c r="HT45" i="77"/>
  <c r="HU45" i="77"/>
  <c r="HT46" i="77"/>
  <c r="HV46" i="77"/>
  <c r="HT19" i="77"/>
  <c r="HT20" i="77"/>
  <c r="AB16" i="440"/>
  <c r="HT21" i="77"/>
  <c r="HT22" i="77"/>
  <c r="HT26" i="77"/>
  <c r="AB21" i="440"/>
  <c r="AB25" i="440" s="1"/>
  <c r="HT27" i="77"/>
  <c r="AB22" i="440"/>
  <c r="HT28" i="77"/>
  <c r="HT29" i="77"/>
  <c r="HV29" i="77"/>
  <c r="HT30" i="77"/>
  <c r="GY34" i="77"/>
  <c r="GY35" i="77"/>
  <c r="GY36" i="77"/>
  <c r="HA36" i="77"/>
  <c r="GY37" i="77"/>
  <c r="GY38" i="77"/>
  <c r="GY42" i="77"/>
  <c r="HA42" i="77"/>
  <c r="GY43" i="77"/>
  <c r="HA43" i="77"/>
  <c r="GY44" i="77"/>
  <c r="HA44" i="77"/>
  <c r="GY45" i="77"/>
  <c r="GY46" i="77"/>
  <c r="HA46" i="77"/>
  <c r="GY19" i="77"/>
  <c r="GY20" i="77"/>
  <c r="HA20" i="77"/>
  <c r="GY21" i="77"/>
  <c r="GZ21" i="77"/>
  <c r="GY22" i="77"/>
  <c r="HA22" i="77"/>
  <c r="GY26" i="77"/>
  <c r="GY27" i="77"/>
  <c r="AA22" i="440"/>
  <c r="GY28" i="77"/>
  <c r="AA24" i="440"/>
  <c r="AA25" i="440" s="1"/>
  <c r="GY29" i="77"/>
  <c r="GY30" i="77"/>
  <c r="GD34" i="77"/>
  <c r="GF34" i="77"/>
  <c r="GD35" i="77"/>
  <c r="GD36" i="77"/>
  <c r="GE36" i="77"/>
  <c r="GD37" i="77"/>
  <c r="GD38" i="77"/>
  <c r="GF38" i="77"/>
  <c r="GD42" i="77"/>
  <c r="GF42" i="77"/>
  <c r="GD43" i="77"/>
  <c r="GD44" i="77"/>
  <c r="GF44" i="77"/>
  <c r="GD45" i="77"/>
  <c r="GF45" i="77"/>
  <c r="GD46" i="77"/>
  <c r="GD20" i="77"/>
  <c r="GF20" i="77"/>
  <c r="GD21" i="77"/>
  <c r="GD22" i="77"/>
  <c r="X18" i="440"/>
  <c r="GD29" i="77"/>
  <c r="GD30" i="77"/>
  <c r="GF30" i="77"/>
  <c r="FI20" i="77"/>
  <c r="FI21" i="77"/>
  <c r="FK21" i="77"/>
  <c r="FI22" i="77"/>
  <c r="S18" i="440"/>
  <c r="FI26" i="77"/>
  <c r="FI27" i="77"/>
  <c r="FI30" i="77"/>
  <c r="FJ30" i="77"/>
  <c r="FI34" i="77"/>
  <c r="FK34" i="77"/>
  <c r="FI35" i="77"/>
  <c r="FJ35" i="77"/>
  <c r="FI36" i="77"/>
  <c r="FJ36" i="77"/>
  <c r="FI37" i="77"/>
  <c r="FK37" i="77"/>
  <c r="FI38" i="77"/>
  <c r="FK38" i="77"/>
  <c r="FI42" i="77"/>
  <c r="FK42" i="77"/>
  <c r="FI43" i="77"/>
  <c r="FJ43" i="77"/>
  <c r="FI44" i="77"/>
  <c r="FJ44" i="77"/>
  <c r="FI45" i="77"/>
  <c r="FI46" i="77"/>
  <c r="FK46" i="77"/>
  <c r="IO55" i="77"/>
  <c r="IQ55" i="77"/>
  <c r="IO56" i="77"/>
  <c r="IO57" i="77"/>
  <c r="IO58" i="77"/>
  <c r="IQ58" i="77"/>
  <c r="IO59" i="77"/>
  <c r="IO60" i="77"/>
  <c r="IQ60" i="77"/>
  <c r="IO65" i="77"/>
  <c r="IO66" i="77"/>
  <c r="IO67" i="77"/>
  <c r="IP67" i="77"/>
  <c r="IO68" i="77"/>
  <c r="IQ68" i="77"/>
  <c r="IO69" i="77"/>
  <c r="IO70" i="77"/>
  <c r="IO71" i="77"/>
  <c r="IO76" i="77"/>
  <c r="IP76" i="77"/>
  <c r="IO77" i="77"/>
  <c r="IP77" i="77"/>
  <c r="IO78" i="77"/>
  <c r="IP78" i="77"/>
  <c r="IO79" i="77"/>
  <c r="IP79" i="77"/>
  <c r="IO80" i="77"/>
  <c r="IO81" i="77"/>
  <c r="IQ81" i="77"/>
  <c r="IO82" i="77"/>
  <c r="IQ82" i="77"/>
  <c r="IO83" i="77"/>
  <c r="IO84" i="77"/>
  <c r="IP84" i="77"/>
  <c r="IO85" i="77"/>
  <c r="IO86" i="77"/>
  <c r="IO90" i="77"/>
  <c r="IQ90" i="77"/>
  <c r="IO91" i="77"/>
  <c r="IQ91" i="77"/>
  <c r="IO115" i="77"/>
  <c r="IQ115" i="77"/>
  <c r="IO116" i="77"/>
  <c r="IP116" i="77"/>
  <c r="IO109" i="77"/>
  <c r="IO110" i="77"/>
  <c r="IP110" i="77"/>
  <c r="IO103" i="77"/>
  <c r="IQ103" i="77"/>
  <c r="IO104" i="77"/>
  <c r="IQ104" i="77"/>
  <c r="IO95" i="77"/>
  <c r="IO96" i="77"/>
  <c r="IO97" i="77"/>
  <c r="IO98" i="77"/>
  <c r="HT55" i="77"/>
  <c r="HV55" i="77"/>
  <c r="HT56" i="77"/>
  <c r="HT57" i="77"/>
  <c r="HU57" i="77"/>
  <c r="HT58" i="77"/>
  <c r="HV58" i="77"/>
  <c r="HT59" i="77"/>
  <c r="HV59" i="77"/>
  <c r="HT60" i="77"/>
  <c r="HV60" i="77"/>
  <c r="HT65" i="77"/>
  <c r="HT66" i="77"/>
  <c r="HT67" i="77"/>
  <c r="HT68" i="77"/>
  <c r="HU68" i="77"/>
  <c r="HT69" i="77"/>
  <c r="HT70" i="77"/>
  <c r="HT71" i="77"/>
  <c r="HU71" i="77"/>
  <c r="HT76" i="77"/>
  <c r="HU76" i="77"/>
  <c r="HT77" i="77"/>
  <c r="HV77" i="77"/>
  <c r="HT78" i="77"/>
  <c r="HV78" i="77"/>
  <c r="HT79" i="77"/>
  <c r="HV79" i="77"/>
  <c r="HT80" i="77"/>
  <c r="HV80" i="77"/>
  <c r="HT81" i="77"/>
  <c r="HU81" i="77"/>
  <c r="HT82" i="77"/>
  <c r="HV82" i="77"/>
  <c r="HT83" i="77"/>
  <c r="HT84" i="77"/>
  <c r="HT85" i="77"/>
  <c r="HT86" i="77"/>
  <c r="HU86" i="77"/>
  <c r="HT90" i="77"/>
  <c r="HT91" i="77"/>
  <c r="HU91" i="77"/>
  <c r="HT92" i="77"/>
  <c r="HU92" i="77"/>
  <c r="HT115" i="77"/>
  <c r="HT116" i="77"/>
  <c r="HV116" i="77"/>
  <c r="HT109" i="77"/>
  <c r="HU109" i="77"/>
  <c r="HT110" i="77"/>
  <c r="HT103" i="77"/>
  <c r="HT104" i="77"/>
  <c r="HU104" i="77"/>
  <c r="HT95" i="77"/>
  <c r="HV95" i="77"/>
  <c r="HT96" i="77"/>
  <c r="HT97" i="77"/>
  <c r="HV97" i="77"/>
  <c r="HT98" i="77"/>
  <c r="GY55" i="77"/>
  <c r="GY56" i="77"/>
  <c r="GY57" i="77"/>
  <c r="HA57" i="77"/>
  <c r="GY58" i="77"/>
  <c r="GY59" i="77"/>
  <c r="GZ59" i="77"/>
  <c r="GY60" i="77"/>
  <c r="GY65" i="77"/>
  <c r="GY66" i="77"/>
  <c r="GY67" i="77"/>
  <c r="GY68" i="77"/>
  <c r="HA68" i="77"/>
  <c r="GY69" i="77"/>
  <c r="HA69" i="77"/>
  <c r="GY70" i="77"/>
  <c r="HA70" i="77"/>
  <c r="GY71" i="77"/>
  <c r="HA71" i="77"/>
  <c r="GY76" i="77"/>
  <c r="GY77" i="77"/>
  <c r="HA77" i="77"/>
  <c r="GY78" i="77"/>
  <c r="HA78" i="77"/>
  <c r="GY79" i="77"/>
  <c r="GY80" i="77"/>
  <c r="HA80" i="77"/>
  <c r="GY81" i="77"/>
  <c r="HA81" i="77"/>
  <c r="GY82" i="77"/>
  <c r="GY83" i="77"/>
  <c r="HA83" i="77"/>
  <c r="GY84" i="77"/>
  <c r="GZ84" i="77"/>
  <c r="GY85" i="77"/>
  <c r="GY86" i="77"/>
  <c r="GZ86" i="77"/>
  <c r="GY90" i="77"/>
  <c r="GY91" i="77"/>
  <c r="HA91" i="77"/>
  <c r="GY115" i="77"/>
  <c r="GY116" i="77"/>
  <c r="GZ116" i="77"/>
  <c r="GY109" i="77"/>
  <c r="GY110" i="77"/>
  <c r="GY103" i="77"/>
  <c r="HA103" i="77"/>
  <c r="GY104" i="77"/>
  <c r="HA104" i="77"/>
  <c r="GY95" i="77"/>
  <c r="GZ95" i="77"/>
  <c r="GY96" i="77"/>
  <c r="GY97" i="77"/>
  <c r="GY98" i="77"/>
  <c r="HA98" i="77"/>
  <c r="GD55" i="77"/>
  <c r="GF55" i="77"/>
  <c r="GD56" i="77"/>
  <c r="GF56" i="77"/>
  <c r="GD57" i="77"/>
  <c r="GE57" i="77"/>
  <c r="GD58" i="77"/>
  <c r="GD59" i="77"/>
  <c r="GF59" i="77"/>
  <c r="GD60" i="77"/>
  <c r="GD65" i="77"/>
  <c r="GD76" i="77"/>
  <c r="GF76" i="77"/>
  <c r="GD77" i="77"/>
  <c r="GF77" i="77"/>
  <c r="GD78" i="77"/>
  <c r="GF78" i="77"/>
  <c r="GD79" i="77"/>
  <c r="GE79" i="77"/>
  <c r="GD80" i="77"/>
  <c r="GF80" i="77"/>
  <c r="GD81" i="77"/>
  <c r="GD82" i="77"/>
  <c r="GF82" i="77"/>
  <c r="GD83" i="77"/>
  <c r="GF83" i="77"/>
  <c r="GD84" i="77"/>
  <c r="GD85" i="77"/>
  <c r="GF85" i="77"/>
  <c r="GD86" i="77"/>
  <c r="GD90" i="77"/>
  <c r="GF90" i="77"/>
  <c r="GD115" i="77"/>
  <c r="GD116" i="77"/>
  <c r="GD109" i="77"/>
  <c r="GD110" i="77"/>
  <c r="GF110" i="77"/>
  <c r="GD103" i="77"/>
  <c r="GE103" i="77"/>
  <c r="GD104" i="77"/>
  <c r="GF104" i="77"/>
  <c r="GD96" i="77"/>
  <c r="GF96" i="77"/>
  <c r="GD97" i="77"/>
  <c r="GD98" i="77"/>
  <c r="FI55" i="77"/>
  <c r="FI56" i="77"/>
  <c r="FJ56" i="77"/>
  <c r="FI57" i="77"/>
  <c r="FJ57" i="77"/>
  <c r="FI58" i="77"/>
  <c r="FJ58" i="77"/>
  <c r="FI59" i="77"/>
  <c r="FJ59" i="77"/>
  <c r="FI60" i="77"/>
  <c r="FI66" i="77"/>
  <c r="FI67" i="77"/>
  <c r="S32" i="440"/>
  <c r="FI68" i="77"/>
  <c r="FJ68" i="77"/>
  <c r="FI69" i="77"/>
  <c r="FJ69" i="77"/>
  <c r="FI70" i="77"/>
  <c r="S35" i="440"/>
  <c r="T35" i="440" s="1"/>
  <c r="FI76" i="77"/>
  <c r="FJ76" i="77"/>
  <c r="FI77" i="77"/>
  <c r="FJ77" i="77"/>
  <c r="FI78" i="77"/>
  <c r="FI79" i="77"/>
  <c r="FJ79" i="77"/>
  <c r="FI80" i="77"/>
  <c r="FK80" i="77"/>
  <c r="FI81" i="77"/>
  <c r="FK81" i="77"/>
  <c r="FI82" i="77"/>
  <c r="FJ82" i="77"/>
  <c r="FI83" i="77"/>
  <c r="FK83" i="77"/>
  <c r="FI84" i="77"/>
  <c r="FK84" i="77"/>
  <c r="FI85" i="77"/>
  <c r="FI86" i="77"/>
  <c r="FI91" i="77"/>
  <c r="FJ91" i="77"/>
  <c r="FI115" i="77"/>
  <c r="FK115" i="77"/>
  <c r="FI116" i="77"/>
  <c r="FI109" i="77"/>
  <c r="FJ109" i="77"/>
  <c r="FI110" i="77"/>
  <c r="FI111" i="77"/>
  <c r="FJ111" i="77"/>
  <c r="FI103" i="77"/>
  <c r="FI104" i="77"/>
  <c r="FJ104" i="77"/>
  <c r="FI95" i="77"/>
  <c r="FJ95" i="77"/>
  <c r="CC55" i="77"/>
  <c r="CD55" i="77"/>
  <c r="CC56" i="77"/>
  <c r="CC57" i="77"/>
  <c r="CE57" i="77"/>
  <c r="CC58" i="77"/>
  <c r="CE58" i="77"/>
  <c r="CC59" i="77"/>
  <c r="CC60" i="77"/>
  <c r="CD60" i="77"/>
  <c r="CC65" i="77"/>
  <c r="CC66" i="77"/>
  <c r="CD66" i="77"/>
  <c r="CC67" i="77"/>
  <c r="CD67" i="77"/>
  <c r="CC68" i="77"/>
  <c r="CD68" i="77"/>
  <c r="CC69" i="77"/>
  <c r="CD69" i="77"/>
  <c r="CC70" i="77"/>
  <c r="CC71" i="77"/>
  <c r="CC76" i="77"/>
  <c r="CD76" i="77"/>
  <c r="CC77" i="77"/>
  <c r="CD77" i="77"/>
  <c r="CC78" i="77"/>
  <c r="CE78" i="77"/>
  <c r="CC79" i="77"/>
  <c r="CC80" i="77"/>
  <c r="CC81" i="77"/>
  <c r="CC82" i="77"/>
  <c r="CC83" i="77"/>
  <c r="CC84" i="77"/>
  <c r="CC85" i="77"/>
  <c r="CE85" i="77"/>
  <c r="CC86" i="77"/>
  <c r="CE86" i="77"/>
  <c r="CC90" i="77"/>
  <c r="CC91" i="77"/>
  <c r="CC115" i="77"/>
  <c r="CD115" i="77"/>
  <c r="CC116" i="77"/>
  <c r="CE116" i="77"/>
  <c r="CC109" i="77"/>
  <c r="CE109" i="77"/>
  <c r="CC110" i="77"/>
  <c r="CE110" i="77"/>
  <c r="CC103" i="77"/>
  <c r="CE103" i="77"/>
  <c r="CC104" i="77"/>
  <c r="CE104" i="77"/>
  <c r="CC95" i="77"/>
  <c r="CE95" i="77"/>
  <c r="CC96" i="77"/>
  <c r="CD96" i="77"/>
  <c r="CC97" i="77"/>
  <c r="CD97" i="77"/>
  <c r="CC98" i="77"/>
  <c r="BH55" i="77"/>
  <c r="BJ55" i="77"/>
  <c r="BH56" i="77"/>
  <c r="BJ56" i="77"/>
  <c r="BH57" i="77"/>
  <c r="BI57" i="77"/>
  <c r="BH58" i="77"/>
  <c r="BH59" i="77"/>
  <c r="BJ59" i="77"/>
  <c r="BH60" i="77"/>
  <c r="BI60" i="77"/>
  <c r="BH65" i="77"/>
  <c r="BJ65" i="77"/>
  <c r="BH66" i="77"/>
  <c r="BJ66" i="77"/>
  <c r="BH67" i="77"/>
  <c r="BI67" i="77"/>
  <c r="BH68" i="77"/>
  <c r="BJ68" i="77"/>
  <c r="BH69" i="77"/>
  <c r="BI69" i="77"/>
  <c r="BH70" i="77"/>
  <c r="BI70" i="77"/>
  <c r="BH71" i="77"/>
  <c r="BH76" i="77"/>
  <c r="BJ76" i="77"/>
  <c r="BH77" i="77"/>
  <c r="BH78" i="77"/>
  <c r="BH79" i="77"/>
  <c r="BI79" i="77"/>
  <c r="BH80" i="77"/>
  <c r="BH81" i="77"/>
  <c r="BH82" i="77"/>
  <c r="BH83" i="77"/>
  <c r="BJ83" i="77"/>
  <c r="BH84" i="77"/>
  <c r="BJ84" i="77"/>
  <c r="BH85" i="77"/>
  <c r="BH86" i="77"/>
  <c r="BI86" i="77"/>
  <c r="BH90" i="77"/>
  <c r="BI90" i="77"/>
  <c r="BH91" i="77"/>
  <c r="BH115" i="77"/>
  <c r="BH117" i="77"/>
  <c r="BH116" i="77"/>
  <c r="BJ116" i="77"/>
  <c r="BH109" i="77"/>
  <c r="BH110" i="77"/>
  <c r="BH103" i="77"/>
  <c r="BH104" i="77"/>
  <c r="BH95" i="77"/>
  <c r="BH96" i="77"/>
  <c r="BI96" i="77"/>
  <c r="BH97" i="77"/>
  <c r="BI97" i="77"/>
  <c r="BH98" i="77"/>
  <c r="BJ98" i="77"/>
  <c r="AM55" i="77"/>
  <c r="AN55" i="77"/>
  <c r="AM56" i="77"/>
  <c r="AO56" i="77"/>
  <c r="AM57" i="77"/>
  <c r="AN57" i="77"/>
  <c r="AM58" i="77"/>
  <c r="AO58" i="77"/>
  <c r="AM59" i="77"/>
  <c r="AM60" i="77"/>
  <c r="AM65" i="77"/>
  <c r="AM66" i="77"/>
  <c r="AO66" i="77"/>
  <c r="AM67" i="77"/>
  <c r="AM68" i="77"/>
  <c r="AN68" i="77"/>
  <c r="AM69" i="77"/>
  <c r="AO69" i="77"/>
  <c r="AM70" i="77"/>
  <c r="AM71" i="77"/>
  <c r="AN71" i="77"/>
  <c r="AM76" i="77"/>
  <c r="AO76" i="77"/>
  <c r="AM77" i="77"/>
  <c r="AM78" i="77"/>
  <c r="AO78" i="77"/>
  <c r="AM79" i="77"/>
  <c r="AN79" i="77"/>
  <c r="AM80" i="77"/>
  <c r="AO80" i="77"/>
  <c r="AM81" i="77"/>
  <c r="AO81" i="77"/>
  <c r="AM82" i="77"/>
  <c r="AM83" i="77"/>
  <c r="AN83" i="77"/>
  <c r="AM84" i="77"/>
  <c r="AN84" i="77"/>
  <c r="AM85" i="77"/>
  <c r="AM86" i="77"/>
  <c r="AO86" i="77"/>
  <c r="AM90" i="77"/>
  <c r="AM91" i="77"/>
  <c r="AM92" i="77"/>
  <c r="AN92" i="77"/>
  <c r="AM115" i="77"/>
  <c r="AM116" i="77"/>
  <c r="AM109" i="77"/>
  <c r="AO109" i="77"/>
  <c r="AM110" i="77"/>
  <c r="AM103" i="77"/>
  <c r="AN103" i="77"/>
  <c r="AM104" i="77"/>
  <c r="AM105" i="77"/>
  <c r="AO105" i="77"/>
  <c r="AM95" i="77"/>
  <c r="AM96" i="77"/>
  <c r="AM97" i="77"/>
  <c r="AM98" i="77"/>
  <c r="AN98" i="77"/>
  <c r="R55" i="77"/>
  <c r="R56" i="77"/>
  <c r="S56" i="77"/>
  <c r="R57" i="77"/>
  <c r="R58" i="77"/>
  <c r="R59" i="77"/>
  <c r="T59" i="77"/>
  <c r="R60" i="77"/>
  <c r="T60" i="77"/>
  <c r="R65" i="77"/>
  <c r="S65" i="77"/>
  <c r="R66" i="77"/>
  <c r="T66" i="77"/>
  <c r="R67" i="77"/>
  <c r="R68" i="77"/>
  <c r="T68" i="77"/>
  <c r="R69" i="77"/>
  <c r="T69" i="77"/>
  <c r="R70" i="77"/>
  <c r="S70" i="77"/>
  <c r="R71" i="77"/>
  <c r="R76" i="77"/>
  <c r="R77" i="77"/>
  <c r="R78" i="77"/>
  <c r="S78" i="77"/>
  <c r="R79" i="77"/>
  <c r="R80" i="77"/>
  <c r="S80" i="77"/>
  <c r="R81" i="77"/>
  <c r="R82" i="77"/>
  <c r="R83" i="77"/>
  <c r="R84" i="77"/>
  <c r="T84" i="77"/>
  <c r="R85" i="77"/>
  <c r="R86" i="77"/>
  <c r="T86" i="77"/>
  <c r="R90" i="77"/>
  <c r="R91" i="77"/>
  <c r="R115" i="77"/>
  <c r="R116" i="77"/>
  <c r="T116" i="77"/>
  <c r="R117" i="77"/>
  <c r="T117" i="77"/>
  <c r="R109" i="77"/>
  <c r="T109" i="77"/>
  <c r="R110" i="77"/>
  <c r="T110" i="77"/>
  <c r="R103" i="77"/>
  <c r="S103" i="77"/>
  <c r="R104" i="77"/>
  <c r="R95" i="77"/>
  <c r="T95" i="77"/>
  <c r="R96" i="77"/>
  <c r="R97" i="77"/>
  <c r="R98" i="77"/>
  <c r="CC34" i="77"/>
  <c r="CD34" i="77"/>
  <c r="CC35" i="77"/>
  <c r="CE35" i="77"/>
  <c r="CC36" i="77"/>
  <c r="CC37" i="77"/>
  <c r="CC38" i="77"/>
  <c r="CC42" i="77"/>
  <c r="CE42" i="77"/>
  <c r="CC43" i="77"/>
  <c r="CD43" i="77"/>
  <c r="CC44" i="77"/>
  <c r="CE44" i="77"/>
  <c r="CC45" i="77"/>
  <c r="CD45" i="77"/>
  <c r="CC46" i="77"/>
  <c r="CD46" i="77"/>
  <c r="CC19" i="77"/>
  <c r="F15" i="440"/>
  <c r="CC20" i="77"/>
  <c r="CC21" i="77"/>
  <c r="CC22" i="77"/>
  <c r="CC26" i="77"/>
  <c r="CC27" i="77"/>
  <c r="CC28" i="77"/>
  <c r="CD28" i="77"/>
  <c r="CC29" i="77"/>
  <c r="CC30" i="77"/>
  <c r="CD30" i="77"/>
  <c r="BH34" i="77"/>
  <c r="BH35" i="77"/>
  <c r="BJ35" i="77"/>
  <c r="BH36" i="77"/>
  <c r="BH37" i="77"/>
  <c r="BJ37" i="77"/>
  <c r="BH38" i="77"/>
  <c r="BJ38" i="77"/>
  <c r="BH42" i="77"/>
  <c r="BH43" i="77"/>
  <c r="BI43" i="77"/>
  <c r="BH44" i="77"/>
  <c r="BJ44" i="77"/>
  <c r="BH45" i="77"/>
  <c r="BH46" i="77"/>
  <c r="BH19" i="77"/>
  <c r="BJ19" i="77"/>
  <c r="BH20" i="77"/>
  <c r="BH21" i="77"/>
  <c r="BI21" i="77"/>
  <c r="BH22" i="77"/>
  <c r="BI22" i="77"/>
  <c r="BH26" i="77"/>
  <c r="BH27" i="77"/>
  <c r="BH28" i="77"/>
  <c r="BI28" i="77"/>
  <c r="BH29" i="77"/>
  <c r="BJ29" i="77"/>
  <c r="BH30" i="77"/>
  <c r="BI30" i="77"/>
  <c r="AM34" i="77"/>
  <c r="AN34" i="77"/>
  <c r="AM35" i="77"/>
  <c r="AM36" i="77"/>
  <c r="AM37" i="77"/>
  <c r="AM38" i="77"/>
  <c r="AO38" i="77"/>
  <c r="AM42" i="77"/>
  <c r="AO42" i="77"/>
  <c r="AM43" i="77"/>
  <c r="AM44" i="77"/>
  <c r="AO44" i="77"/>
  <c r="AM45" i="77"/>
  <c r="AO45" i="77"/>
  <c r="AM46" i="77"/>
  <c r="AN46" i="77"/>
  <c r="AM19" i="77"/>
  <c r="AN19" i="77"/>
  <c r="AM20" i="77"/>
  <c r="AM21" i="77"/>
  <c r="AO21" i="77"/>
  <c r="AM22" i="77"/>
  <c r="AM26" i="77"/>
  <c r="AM27" i="77"/>
  <c r="AO27" i="77"/>
  <c r="AM28" i="77"/>
  <c r="AM29" i="77"/>
  <c r="AM30" i="77"/>
  <c r="R34" i="77"/>
  <c r="T34" i="77"/>
  <c r="R35" i="77"/>
  <c r="R36" i="77"/>
  <c r="S36" i="77"/>
  <c r="R37" i="77"/>
  <c r="R38" i="77"/>
  <c r="S38" i="77"/>
  <c r="R42" i="77"/>
  <c r="R43" i="77"/>
  <c r="R44" i="77"/>
  <c r="S44" i="77"/>
  <c r="R45" i="77"/>
  <c r="S45" i="77"/>
  <c r="R46" i="77"/>
  <c r="S46" i="77"/>
  <c r="R19" i="77"/>
  <c r="T19" i="77"/>
  <c r="R20" i="77"/>
  <c r="T20" i="77"/>
  <c r="R21" i="77"/>
  <c r="R22" i="77"/>
  <c r="R26" i="77"/>
  <c r="R27" i="77"/>
  <c r="T27" i="77"/>
  <c r="R28" i="77"/>
  <c r="S28" i="77"/>
  <c r="R29" i="77"/>
  <c r="R30" i="77"/>
  <c r="IO128" i="77"/>
  <c r="IQ128" i="77"/>
  <c r="IO129" i="77"/>
  <c r="IO130" i="77"/>
  <c r="IQ130" i="77"/>
  <c r="IO131" i="77"/>
  <c r="IQ131" i="77"/>
  <c r="IO132" i="77"/>
  <c r="IP132" i="77"/>
  <c r="IO133" i="77"/>
  <c r="IQ133" i="77"/>
  <c r="IO134" i="77"/>
  <c r="IP134" i="77"/>
  <c r="IO137" i="77"/>
  <c r="IO138" i="77"/>
  <c r="IO139" i="77"/>
  <c r="IO140" i="77"/>
  <c r="IQ140" i="77"/>
  <c r="IO141" i="77"/>
  <c r="IP141" i="77"/>
  <c r="IO142" i="77"/>
  <c r="IO143" i="77"/>
  <c r="IQ143" i="77"/>
  <c r="IO144" i="77"/>
  <c r="HT128" i="77"/>
  <c r="HT129" i="77"/>
  <c r="HU129" i="77"/>
  <c r="HT130" i="77"/>
  <c r="HT131" i="77"/>
  <c r="HU131" i="77"/>
  <c r="HT132" i="77"/>
  <c r="HT133" i="77"/>
  <c r="HV133" i="77"/>
  <c r="HT134" i="77"/>
  <c r="HU134" i="77"/>
  <c r="HT137" i="77"/>
  <c r="HT138" i="77"/>
  <c r="HT139" i="77"/>
  <c r="HT140" i="77"/>
  <c r="HT141" i="77"/>
  <c r="HU141" i="77"/>
  <c r="HT142" i="77"/>
  <c r="HT143" i="77"/>
  <c r="HT144" i="77"/>
  <c r="HV144" i="77"/>
  <c r="GY128" i="77"/>
  <c r="GZ128" i="77"/>
  <c r="GY129" i="77"/>
  <c r="GY130" i="77"/>
  <c r="GZ130" i="77"/>
  <c r="GY131" i="77"/>
  <c r="GY132" i="77"/>
  <c r="GY133" i="77"/>
  <c r="HA133" i="77"/>
  <c r="GY134" i="77"/>
  <c r="GY137" i="77"/>
  <c r="GY138" i="77"/>
  <c r="GY139" i="77"/>
  <c r="HA139" i="77"/>
  <c r="GY140" i="77"/>
  <c r="GZ140" i="77"/>
  <c r="GY141" i="77"/>
  <c r="GY142" i="77"/>
  <c r="GY143" i="77"/>
  <c r="HA143" i="77"/>
  <c r="GY144" i="77"/>
  <c r="GD128" i="77"/>
  <c r="GF128" i="77"/>
  <c r="GD129" i="77"/>
  <c r="GD130" i="77"/>
  <c r="GD131" i="77"/>
  <c r="GF131" i="77"/>
  <c r="GD132" i="77"/>
  <c r="GD133" i="77"/>
  <c r="GD134" i="77"/>
  <c r="GD137" i="77"/>
  <c r="GD138" i="77"/>
  <c r="GF138" i="77"/>
  <c r="GD139" i="77"/>
  <c r="GF139" i="77"/>
  <c r="GD140" i="77"/>
  <c r="GD141" i="77"/>
  <c r="GE141" i="77"/>
  <c r="GD142" i="77"/>
  <c r="GF142" i="77"/>
  <c r="GD143" i="77"/>
  <c r="GF143" i="77"/>
  <c r="GD144" i="77"/>
  <c r="GF144" i="77"/>
  <c r="FI128" i="77"/>
  <c r="FJ128" i="77"/>
  <c r="FI129" i="77"/>
  <c r="FK129" i="77"/>
  <c r="FI130" i="77"/>
  <c r="FK130" i="77"/>
  <c r="FI131" i="77"/>
  <c r="FK131" i="77"/>
  <c r="FI132" i="77"/>
  <c r="FI133" i="77"/>
  <c r="FI134" i="77"/>
  <c r="FI137" i="77"/>
  <c r="FI138" i="77"/>
  <c r="FJ138" i="77"/>
  <c r="FI139" i="77"/>
  <c r="FJ139" i="77"/>
  <c r="FI140" i="77"/>
  <c r="FK140" i="77"/>
  <c r="FI141" i="77"/>
  <c r="FK141" i="77"/>
  <c r="FI142" i="77"/>
  <c r="FI143" i="77"/>
  <c r="FI144" i="77"/>
  <c r="R179" i="77"/>
  <c r="AM179" i="77"/>
  <c r="BH179" i="77"/>
  <c r="CC179" i="77"/>
  <c r="CD179" i="77"/>
  <c r="R180" i="77"/>
  <c r="T180" i="77"/>
  <c r="AM180" i="77"/>
  <c r="AO180" i="77"/>
  <c r="BH180" i="77"/>
  <c r="BJ180" i="77"/>
  <c r="CC180" i="77"/>
  <c r="CE180" i="77"/>
  <c r="CC178" i="77"/>
  <c r="BH178" i="77"/>
  <c r="BJ178" i="77"/>
  <c r="AM178" i="77"/>
  <c r="R178" i="77"/>
  <c r="CC163" i="77"/>
  <c r="CC164" i="77"/>
  <c r="CD164" i="77"/>
  <c r="BH163" i="77"/>
  <c r="BH164" i="77"/>
  <c r="BI164" i="77"/>
  <c r="AM163" i="77"/>
  <c r="AN163" i="77"/>
  <c r="AM164" i="77"/>
  <c r="AN164" i="77"/>
  <c r="R163" i="77"/>
  <c r="T163" i="77"/>
  <c r="R164" i="77"/>
  <c r="CX164" i="77"/>
  <c r="CC157" i="77"/>
  <c r="CC158" i="77"/>
  <c r="CE158" i="77"/>
  <c r="BH157" i="77"/>
  <c r="BH158" i="77"/>
  <c r="AM157" i="77"/>
  <c r="AO157" i="77"/>
  <c r="AM158" i="77"/>
  <c r="AO158" i="77"/>
  <c r="R157" i="77"/>
  <c r="R158" i="77"/>
  <c r="CC153" i="77"/>
  <c r="CE153" i="77"/>
  <c r="BH153" i="77"/>
  <c r="BI153" i="77"/>
  <c r="AM153" i="77"/>
  <c r="AO153" i="77"/>
  <c r="R153" i="77"/>
  <c r="CC128" i="77"/>
  <c r="CC129" i="77"/>
  <c r="CC130" i="77"/>
  <c r="CD130" i="77"/>
  <c r="CC131" i="77"/>
  <c r="CC132" i="77"/>
  <c r="CE132" i="77"/>
  <c r="CC133" i="77"/>
  <c r="CC134" i="77"/>
  <c r="CC137" i="77"/>
  <c r="CC138" i="77"/>
  <c r="CE138" i="77"/>
  <c r="CC139" i="77"/>
  <c r="CE139" i="77"/>
  <c r="CC140" i="77"/>
  <c r="CC141" i="77"/>
  <c r="CE141" i="77"/>
  <c r="CC142" i="77"/>
  <c r="CD142" i="77"/>
  <c r="CC143" i="77"/>
  <c r="CE143" i="77"/>
  <c r="CC144" i="77"/>
  <c r="CC156" i="77"/>
  <c r="CD156" i="77"/>
  <c r="CC184" i="77"/>
  <c r="CC171" i="77"/>
  <c r="CE171" i="77"/>
  <c r="CC172" i="77"/>
  <c r="CE172" i="77"/>
  <c r="CC173" i="77"/>
  <c r="BH128" i="77"/>
  <c r="BH129" i="77"/>
  <c r="BI129" i="77"/>
  <c r="BH130" i="77"/>
  <c r="BJ130" i="77"/>
  <c r="BH131" i="77"/>
  <c r="BJ131" i="77"/>
  <c r="BH132" i="77"/>
  <c r="BI132" i="77"/>
  <c r="BH133" i="77"/>
  <c r="BI133" i="77"/>
  <c r="BH134" i="77"/>
  <c r="BH137" i="77"/>
  <c r="BJ137" i="77"/>
  <c r="BH138" i="77"/>
  <c r="BJ138" i="77"/>
  <c r="BH139" i="77"/>
  <c r="BH140" i="77"/>
  <c r="BH141" i="77"/>
  <c r="BI141" i="77"/>
  <c r="BH142" i="77"/>
  <c r="BH143" i="77"/>
  <c r="BH144" i="77"/>
  <c r="BH156" i="77"/>
  <c r="BJ156" i="77"/>
  <c r="BH184" i="77"/>
  <c r="BJ184" i="77"/>
  <c r="BH171" i="77"/>
  <c r="BJ171" i="77"/>
  <c r="BH172" i="77"/>
  <c r="BH173" i="77"/>
  <c r="AM128" i="77"/>
  <c r="AM129" i="77"/>
  <c r="AO129" i="77"/>
  <c r="AM130" i="77"/>
  <c r="AN130" i="77"/>
  <c r="AM131" i="77"/>
  <c r="AM132" i="77"/>
  <c r="AM133" i="77"/>
  <c r="AM134" i="77"/>
  <c r="AN134" i="77"/>
  <c r="AM137" i="77"/>
  <c r="AM138" i="77"/>
  <c r="AO138" i="77"/>
  <c r="AM139" i="77"/>
  <c r="AN139" i="77"/>
  <c r="AM140" i="77"/>
  <c r="AO140" i="77"/>
  <c r="AM141" i="77"/>
  <c r="AN141" i="77"/>
  <c r="AM142" i="77"/>
  <c r="AO142" i="77"/>
  <c r="AM143" i="77"/>
  <c r="AM144" i="77"/>
  <c r="AN144" i="77"/>
  <c r="AM156" i="77"/>
  <c r="AM184" i="77"/>
  <c r="AM171" i="77"/>
  <c r="AM172" i="77"/>
  <c r="AN172" i="77"/>
  <c r="AM173" i="77"/>
  <c r="R128" i="77"/>
  <c r="T128" i="77"/>
  <c r="R129" i="77"/>
  <c r="R130" i="77"/>
  <c r="T130" i="77"/>
  <c r="R131" i="77"/>
  <c r="T131" i="77"/>
  <c r="R132" i="77"/>
  <c r="R133" i="77"/>
  <c r="T133" i="77"/>
  <c r="R134" i="77"/>
  <c r="R137" i="77"/>
  <c r="R138" i="77"/>
  <c r="R139" i="77"/>
  <c r="S139" i="77"/>
  <c r="R140" i="77"/>
  <c r="R141" i="77"/>
  <c r="R142" i="77"/>
  <c r="T142" i="77"/>
  <c r="R143" i="77"/>
  <c r="S143" i="77"/>
  <c r="R144" i="77"/>
  <c r="R156" i="77"/>
  <c r="R184" i="77"/>
  <c r="S184" i="77"/>
  <c r="R171" i="77"/>
  <c r="T171" i="77"/>
  <c r="R172" i="77"/>
  <c r="R173" i="77"/>
  <c r="S173" i="77"/>
  <c r="DS34" i="77"/>
  <c r="DS35" i="77"/>
  <c r="DS36" i="77"/>
  <c r="DS37" i="77"/>
  <c r="DS38" i="77"/>
  <c r="DS42" i="77"/>
  <c r="DS43" i="77"/>
  <c r="DS44" i="77"/>
  <c r="DS45" i="77"/>
  <c r="DS46" i="77"/>
  <c r="DS19" i="77"/>
  <c r="DS20" i="77"/>
  <c r="DS21" i="77"/>
  <c r="DS22" i="77"/>
  <c r="DS26" i="77"/>
  <c r="DU26" i="77"/>
  <c r="DS27" i="77"/>
  <c r="DT27" i="77"/>
  <c r="DS28" i="77"/>
  <c r="DU28" i="77"/>
  <c r="DS29" i="77"/>
  <c r="DT29" i="77"/>
  <c r="DS30" i="77"/>
  <c r="DS55" i="77"/>
  <c r="DU55" i="77"/>
  <c r="DS56" i="77"/>
  <c r="DU56" i="77"/>
  <c r="DS57" i="77"/>
  <c r="DS58" i="77"/>
  <c r="DS59" i="77"/>
  <c r="DT59" i="77"/>
  <c r="DS60" i="77"/>
  <c r="DS65" i="77"/>
  <c r="DT65" i="77"/>
  <c r="DS66" i="77"/>
  <c r="DS67" i="77"/>
  <c r="DT67" i="77"/>
  <c r="DS68" i="77"/>
  <c r="DT68" i="77"/>
  <c r="DS69" i="77"/>
  <c r="DS70" i="77"/>
  <c r="DU70" i="77"/>
  <c r="DS71" i="77"/>
  <c r="DU71" i="77"/>
  <c r="DS76" i="77"/>
  <c r="DS77" i="77"/>
  <c r="DS78" i="77"/>
  <c r="DU78" i="77"/>
  <c r="DS79" i="77"/>
  <c r="DU79" i="77"/>
  <c r="DS80" i="77"/>
  <c r="DT80" i="77"/>
  <c r="DS81" i="77"/>
  <c r="DT81" i="77"/>
  <c r="DS82" i="77"/>
  <c r="DS83" i="77"/>
  <c r="DU83" i="77"/>
  <c r="DS84" i="77"/>
  <c r="DS85" i="77"/>
  <c r="DS86" i="77"/>
  <c r="DS90" i="77"/>
  <c r="DS91" i="77"/>
  <c r="DS115" i="77"/>
  <c r="DS116" i="77"/>
  <c r="DS109" i="77"/>
  <c r="DU109" i="77"/>
  <c r="DS110" i="77"/>
  <c r="DT110" i="77"/>
  <c r="DS103" i="77"/>
  <c r="DS104" i="77"/>
  <c r="DT104" i="77"/>
  <c r="DS95" i="77"/>
  <c r="DS96" i="77"/>
  <c r="DS97" i="77"/>
  <c r="DT97" i="77"/>
  <c r="DS98" i="77"/>
  <c r="DS128" i="77"/>
  <c r="DT128" i="77"/>
  <c r="DS129" i="77"/>
  <c r="DS130" i="77"/>
  <c r="DS131" i="77"/>
  <c r="DU131" i="77"/>
  <c r="DS132" i="77"/>
  <c r="DS133" i="77"/>
  <c r="DS134" i="77"/>
  <c r="DT134" i="77"/>
  <c r="DS137" i="77"/>
  <c r="DU137" i="77"/>
  <c r="DS138" i="77"/>
  <c r="DT138" i="77"/>
  <c r="DS139" i="77"/>
  <c r="DS140" i="77"/>
  <c r="DS141" i="77"/>
  <c r="DS142" i="77"/>
  <c r="DS143" i="77"/>
  <c r="DS144" i="77"/>
  <c r="DT144" i="77"/>
  <c r="EN34" i="77"/>
  <c r="EO34" i="77"/>
  <c r="EN35" i="77"/>
  <c r="EP35" i="77"/>
  <c r="EN36" i="77"/>
  <c r="EP36" i="77"/>
  <c r="EN37" i="77"/>
  <c r="EN38" i="77"/>
  <c r="EN42" i="77"/>
  <c r="EO42" i="77"/>
  <c r="EN43" i="77"/>
  <c r="EN44" i="77"/>
  <c r="EN45" i="77"/>
  <c r="EN46" i="77"/>
  <c r="EO46" i="77"/>
  <c r="EN19" i="77"/>
  <c r="EP19" i="77"/>
  <c r="EN20" i="77"/>
  <c r="EN21" i="77"/>
  <c r="M17" i="440"/>
  <c r="EN22" i="77"/>
  <c r="M18" i="440"/>
  <c r="EN26" i="77"/>
  <c r="EO26" i="77"/>
  <c r="EN27" i="77"/>
  <c r="EN28" i="77"/>
  <c r="EN29" i="77"/>
  <c r="EN30" i="77"/>
  <c r="EO30" i="77"/>
  <c r="EN55" i="77"/>
  <c r="EN56" i="77"/>
  <c r="EN57" i="77"/>
  <c r="EP57" i="77"/>
  <c r="EN58" i="77"/>
  <c r="EP58" i="77"/>
  <c r="EN59" i="77"/>
  <c r="EN60" i="77"/>
  <c r="EP60" i="77"/>
  <c r="EN65" i="77"/>
  <c r="EO65" i="77"/>
  <c r="EN66" i="77"/>
  <c r="EN67" i="77"/>
  <c r="EN68" i="77"/>
  <c r="EP68" i="77"/>
  <c r="EN69" i="77"/>
  <c r="EN70" i="77"/>
  <c r="EO70" i="77"/>
  <c r="EN71" i="77"/>
  <c r="EN76" i="77"/>
  <c r="EP76" i="77"/>
  <c r="EN77" i="77"/>
  <c r="EN78" i="77"/>
  <c r="EN79" i="77"/>
  <c r="EO79" i="77"/>
  <c r="EN80" i="77"/>
  <c r="EO80" i="77"/>
  <c r="EN81" i="77"/>
  <c r="EP81" i="77"/>
  <c r="EN82" i="77"/>
  <c r="EP82" i="77"/>
  <c r="EN83" i="77"/>
  <c r="EP83" i="77"/>
  <c r="EN84" i="77"/>
  <c r="EP84" i="77"/>
  <c r="EN85" i="77"/>
  <c r="EO85" i="77"/>
  <c r="EN86" i="77"/>
  <c r="EO86" i="77"/>
  <c r="EN90" i="77"/>
  <c r="EP90" i="77"/>
  <c r="EN91" i="77"/>
  <c r="EN115" i="77"/>
  <c r="EO115" i="77"/>
  <c r="EN116" i="77"/>
  <c r="EN109" i="77"/>
  <c r="EN110" i="77"/>
  <c r="EN103" i="77"/>
  <c r="EO103" i="77"/>
  <c r="EN104" i="77"/>
  <c r="EP104" i="77"/>
  <c r="EN95" i="77"/>
  <c r="EN96" i="77"/>
  <c r="EO96" i="77"/>
  <c r="EN97" i="77"/>
  <c r="EN98" i="77"/>
  <c r="EP98" i="77"/>
  <c r="EN128" i="77"/>
  <c r="EN129" i="77"/>
  <c r="EN130" i="77"/>
  <c r="EO130" i="77"/>
  <c r="EN131" i="77"/>
  <c r="EP131" i="77"/>
  <c r="EN132" i="77"/>
  <c r="EO132" i="77"/>
  <c r="EN133" i="77"/>
  <c r="EN134" i="77"/>
  <c r="EP134" i="77"/>
  <c r="EN137" i="77"/>
  <c r="EP137" i="77"/>
  <c r="EN138" i="77"/>
  <c r="EN139" i="77"/>
  <c r="EP139" i="77"/>
  <c r="EN140" i="77"/>
  <c r="EP140" i="77"/>
  <c r="EN141" i="77"/>
  <c r="EN142" i="77"/>
  <c r="EN143" i="77"/>
  <c r="EN144" i="77"/>
  <c r="G88" i="308"/>
  <c r="L88" i="308"/>
  <c r="K88" i="308"/>
  <c r="D127" i="308"/>
  <c r="E127" i="308"/>
  <c r="G127" i="308"/>
  <c r="O127" i="308"/>
  <c r="L127" i="308"/>
  <c r="L138" i="308"/>
  <c r="K127" i="308"/>
  <c r="D166" i="308"/>
  <c r="O166" i="308"/>
  <c r="G89" i="308"/>
  <c r="L89" i="308"/>
  <c r="K89" i="308"/>
  <c r="D128" i="308"/>
  <c r="E128" i="308"/>
  <c r="G128" i="308"/>
  <c r="K128" i="308"/>
  <c r="O128" i="308"/>
  <c r="L128" i="308"/>
  <c r="O167" i="308"/>
  <c r="O206" i="308"/>
  <c r="G90" i="308"/>
  <c r="L90" i="308"/>
  <c r="K90" i="308"/>
  <c r="D129" i="308"/>
  <c r="E129" i="308"/>
  <c r="G129" i="308"/>
  <c r="K129" i="308"/>
  <c r="O129" i="308"/>
  <c r="L129" i="308"/>
  <c r="O168" i="308"/>
  <c r="G91" i="308"/>
  <c r="L91" i="308"/>
  <c r="K91" i="308"/>
  <c r="D130" i="308"/>
  <c r="E130" i="308"/>
  <c r="G130" i="308"/>
  <c r="O130" i="308"/>
  <c r="L130" i="308"/>
  <c r="K130" i="308"/>
  <c r="D169" i="308"/>
  <c r="L169" i="308"/>
  <c r="E169" i="308"/>
  <c r="G169" i="308"/>
  <c r="O169" i="308"/>
  <c r="G92" i="308"/>
  <c r="L92" i="308"/>
  <c r="K92" i="308"/>
  <c r="D131" i="308"/>
  <c r="E131" i="308"/>
  <c r="G131" i="308"/>
  <c r="O131" i="308"/>
  <c r="L131" i="308"/>
  <c r="K131" i="308"/>
  <c r="E170" i="308"/>
  <c r="G170" i="308"/>
  <c r="O170" i="308"/>
  <c r="G93" i="308"/>
  <c r="L93" i="308"/>
  <c r="K93" i="308"/>
  <c r="D132" i="308"/>
  <c r="E132" i="308"/>
  <c r="G132" i="308"/>
  <c r="O132" i="308"/>
  <c r="L132" i="308"/>
  <c r="K132" i="308"/>
  <c r="D171" i="308"/>
  <c r="O171" i="308"/>
  <c r="G94" i="308"/>
  <c r="L94" i="308"/>
  <c r="K94" i="308"/>
  <c r="D133" i="308"/>
  <c r="E133" i="308"/>
  <c r="G133" i="308"/>
  <c r="K133" i="308"/>
  <c r="O133" i="308"/>
  <c r="L133" i="308"/>
  <c r="O172" i="308"/>
  <c r="G95" i="308"/>
  <c r="L95" i="308"/>
  <c r="K95" i="308"/>
  <c r="D134" i="308"/>
  <c r="E134" i="308"/>
  <c r="G134" i="308"/>
  <c r="K134" i="308"/>
  <c r="O134" i="308"/>
  <c r="L134" i="308"/>
  <c r="O173" i="308"/>
  <c r="G96" i="308"/>
  <c r="L96" i="308"/>
  <c r="K96" i="308"/>
  <c r="D135" i="308"/>
  <c r="E135" i="308"/>
  <c r="G135" i="308"/>
  <c r="O135" i="308"/>
  <c r="L135" i="308"/>
  <c r="K135" i="308"/>
  <c r="D174" i="308"/>
  <c r="L174" i="308"/>
  <c r="E174" i="308"/>
  <c r="G174" i="308"/>
  <c r="K174" i="308"/>
  <c r="O174" i="308"/>
  <c r="G97" i="308"/>
  <c r="L97" i="308"/>
  <c r="K97" i="308"/>
  <c r="D136" i="308"/>
  <c r="E136" i="308"/>
  <c r="G136" i="308"/>
  <c r="O136" i="308"/>
  <c r="L136" i="308"/>
  <c r="K136" i="308"/>
  <c r="E175" i="308"/>
  <c r="G175" i="308"/>
  <c r="O175" i="308"/>
  <c r="D138" i="308"/>
  <c r="D99" i="308"/>
  <c r="CC11" i="77"/>
  <c r="IO11" i="77"/>
  <c r="HT11" i="77"/>
  <c r="GY11" i="77"/>
  <c r="GD11" i="77"/>
  <c r="FI11" i="77"/>
  <c r="EN11" i="77"/>
  <c r="DS11" i="77"/>
  <c r="CQ11" i="77"/>
  <c r="CN11" i="77"/>
  <c r="CK11" i="77"/>
  <c r="BH11" i="77"/>
  <c r="AM11" i="77"/>
  <c r="R11" i="77"/>
  <c r="IO12" i="77"/>
  <c r="HT12" i="77"/>
  <c r="GY12" i="77"/>
  <c r="GD12" i="77"/>
  <c r="FI12" i="77"/>
  <c r="EN12" i="77"/>
  <c r="DS12" i="77"/>
  <c r="CQ12" i="77"/>
  <c r="CN12" i="77"/>
  <c r="CK12" i="77"/>
  <c r="CC12" i="77"/>
  <c r="BH12" i="77"/>
  <c r="AM12" i="77"/>
  <c r="R12" i="77"/>
  <c r="O110" i="308"/>
  <c r="O149" i="308"/>
  <c r="O188" i="308"/>
  <c r="G72" i="308"/>
  <c r="K72" i="308"/>
  <c r="D111" i="308"/>
  <c r="E111" i="308"/>
  <c r="G111" i="308"/>
  <c r="O111" i="308"/>
  <c r="L111" i="308"/>
  <c r="K111" i="308"/>
  <c r="O150" i="308"/>
  <c r="O189" i="308"/>
  <c r="G73" i="308"/>
  <c r="K73" i="308"/>
  <c r="D112" i="308"/>
  <c r="E112" i="308"/>
  <c r="G112" i="308"/>
  <c r="O112" i="308"/>
  <c r="L112" i="308"/>
  <c r="K112" i="308"/>
  <c r="O151" i="308"/>
  <c r="O190" i="308"/>
  <c r="G74" i="308"/>
  <c r="K74" i="308"/>
  <c r="D113" i="308"/>
  <c r="E113" i="308"/>
  <c r="G113" i="308"/>
  <c r="O113" i="308"/>
  <c r="L113" i="308"/>
  <c r="K113" i="308"/>
  <c r="O152" i="308"/>
  <c r="O191" i="308"/>
  <c r="G75" i="308"/>
  <c r="K75" i="308"/>
  <c r="D114" i="308"/>
  <c r="E114" i="308"/>
  <c r="G114" i="308"/>
  <c r="O114" i="308"/>
  <c r="L114" i="308"/>
  <c r="K114" i="308"/>
  <c r="O153" i="308"/>
  <c r="O192" i="308"/>
  <c r="O119" i="308"/>
  <c r="O158" i="308"/>
  <c r="O197" i="308"/>
  <c r="O120" i="308"/>
  <c r="O159" i="308"/>
  <c r="O198" i="308"/>
  <c r="O121" i="308"/>
  <c r="O160" i="308"/>
  <c r="O199" i="308"/>
  <c r="G83" i="308"/>
  <c r="K83" i="308"/>
  <c r="D122" i="308"/>
  <c r="E122" i="308"/>
  <c r="G122" i="308"/>
  <c r="O122" i="308"/>
  <c r="L122" i="308"/>
  <c r="K122" i="308"/>
  <c r="E161" i="308"/>
  <c r="G161" i="308"/>
  <c r="O161" i="308"/>
  <c r="O200" i="308"/>
  <c r="O205" i="308"/>
  <c r="O207" i="308"/>
  <c r="O208" i="308"/>
  <c r="O209" i="308"/>
  <c r="O210" i="308"/>
  <c r="O211" i="308"/>
  <c r="O212" i="308"/>
  <c r="O213" i="308"/>
  <c r="O214" i="308"/>
  <c r="K99" i="308"/>
  <c r="L99" i="308"/>
  <c r="DL193" i="77"/>
  <c r="DI193" i="77"/>
  <c r="DK193" i="77"/>
  <c r="DF193" i="77"/>
  <c r="DS192" i="77"/>
  <c r="DN192" i="77"/>
  <c r="DM192" i="77"/>
  <c r="DK192" i="77"/>
  <c r="DJ192" i="77"/>
  <c r="DH192" i="77"/>
  <c r="DG192" i="77"/>
  <c r="DS191" i="77"/>
  <c r="DN191" i="77"/>
  <c r="DM191" i="77"/>
  <c r="DK191" i="77"/>
  <c r="DJ191" i="77"/>
  <c r="DH191" i="77"/>
  <c r="DG191" i="77"/>
  <c r="DS184" i="77"/>
  <c r="DT184" i="77"/>
  <c r="DN184" i="77"/>
  <c r="DM184" i="77"/>
  <c r="DK184" i="77"/>
  <c r="DJ184" i="77"/>
  <c r="DH184" i="77"/>
  <c r="DG184" i="77"/>
  <c r="DL181" i="77"/>
  <c r="DI181" i="77"/>
  <c r="DK181" i="77"/>
  <c r="DF181" i="77"/>
  <c r="DG181" i="77"/>
  <c r="DS180" i="77"/>
  <c r="DN180" i="77"/>
  <c r="DM180" i="77"/>
  <c r="DK180" i="77"/>
  <c r="DJ180" i="77"/>
  <c r="DH180" i="77"/>
  <c r="DG180" i="77"/>
  <c r="DS179" i="77"/>
  <c r="DN179" i="77"/>
  <c r="DM179" i="77"/>
  <c r="DK179" i="77"/>
  <c r="DJ179" i="77"/>
  <c r="DH179" i="77"/>
  <c r="DG179" i="77"/>
  <c r="DS178" i="77"/>
  <c r="DU178" i="77"/>
  <c r="DN178" i="77"/>
  <c r="DM178" i="77"/>
  <c r="DK178" i="77"/>
  <c r="DJ178" i="77"/>
  <c r="DH178" i="77"/>
  <c r="DG178" i="77"/>
  <c r="DL175" i="77"/>
  <c r="DI175" i="77"/>
  <c r="DF175" i="77"/>
  <c r="DG175" i="77"/>
  <c r="DS173" i="77"/>
  <c r="DU173" i="77"/>
  <c r="DT173" i="77"/>
  <c r="DN173" i="77"/>
  <c r="DM173" i="77"/>
  <c r="DK173" i="77"/>
  <c r="DJ173" i="77"/>
  <c r="DH173" i="77"/>
  <c r="DG173" i="77"/>
  <c r="DS172" i="77"/>
  <c r="DT172" i="77"/>
  <c r="DN172" i="77"/>
  <c r="DM172" i="77"/>
  <c r="DK172" i="77"/>
  <c r="DJ172" i="77"/>
  <c r="DH172" i="77"/>
  <c r="DG172" i="77"/>
  <c r="DS171" i="77"/>
  <c r="DU171" i="77"/>
  <c r="DN171" i="77"/>
  <c r="DM171" i="77"/>
  <c r="DK171" i="77"/>
  <c r="DJ171" i="77"/>
  <c r="DH171" i="77"/>
  <c r="DG171" i="77"/>
  <c r="DL165" i="77"/>
  <c r="DI165" i="77"/>
  <c r="DF165" i="77"/>
  <c r="DS164" i="77"/>
  <c r="DN164" i="77"/>
  <c r="DM164" i="77"/>
  <c r="DK164" i="77"/>
  <c r="DJ164" i="77"/>
  <c r="DH164" i="77"/>
  <c r="DG164" i="77"/>
  <c r="DS163" i="77"/>
  <c r="DN163" i="77"/>
  <c r="DM163" i="77"/>
  <c r="DK163" i="77"/>
  <c r="DJ163" i="77"/>
  <c r="DH163" i="77"/>
  <c r="DG163" i="77"/>
  <c r="DL159" i="77"/>
  <c r="DI159" i="77"/>
  <c r="DF159" i="77"/>
  <c r="DS158" i="77"/>
  <c r="DT158" i="77"/>
  <c r="DN158" i="77"/>
  <c r="DM158" i="77"/>
  <c r="DK158" i="77"/>
  <c r="DJ158" i="77"/>
  <c r="DH158" i="77"/>
  <c r="DG158" i="77"/>
  <c r="DS157" i="77"/>
  <c r="DT157" i="77"/>
  <c r="DN157" i="77"/>
  <c r="DM157" i="77"/>
  <c r="DK157" i="77"/>
  <c r="DJ157" i="77"/>
  <c r="DH157" i="77"/>
  <c r="DG157" i="77"/>
  <c r="DS156" i="77"/>
  <c r="DT156" i="77"/>
  <c r="DN156" i="77"/>
  <c r="DM156" i="77"/>
  <c r="DK156" i="77"/>
  <c r="DJ156" i="77"/>
  <c r="DH156" i="77"/>
  <c r="DG156" i="77"/>
  <c r="DS153" i="77"/>
  <c r="DT153" i="77"/>
  <c r="DN153" i="77"/>
  <c r="DM153" i="77"/>
  <c r="DK153" i="77"/>
  <c r="DJ153" i="77"/>
  <c r="DH153" i="77"/>
  <c r="DG153" i="77"/>
  <c r="DL145" i="77"/>
  <c r="DI145" i="77"/>
  <c r="DF145" i="77"/>
  <c r="DN144" i="77"/>
  <c r="DM144" i="77"/>
  <c r="DK144" i="77"/>
  <c r="DJ144" i="77"/>
  <c r="DH144" i="77"/>
  <c r="DG144" i="77"/>
  <c r="DN143" i="77"/>
  <c r="DM143" i="77"/>
  <c r="DK143" i="77"/>
  <c r="DJ143" i="77"/>
  <c r="DH143" i="77"/>
  <c r="DG143" i="77"/>
  <c r="DN142" i="77"/>
  <c r="DM142" i="77"/>
  <c r="DK142" i="77"/>
  <c r="DJ142" i="77"/>
  <c r="DH142" i="77"/>
  <c r="DG142" i="77"/>
  <c r="DN141" i="77"/>
  <c r="DM141" i="77"/>
  <c r="DK141" i="77"/>
  <c r="DJ141" i="77"/>
  <c r="DH141" i="77"/>
  <c r="DG141" i="77"/>
  <c r="DN140" i="77"/>
  <c r="DM140" i="77"/>
  <c r="DK140" i="77"/>
  <c r="DJ140" i="77"/>
  <c r="DH140" i="77"/>
  <c r="DG140" i="77"/>
  <c r="DN139" i="77"/>
  <c r="DM139" i="77"/>
  <c r="DK139" i="77"/>
  <c r="DJ139" i="77"/>
  <c r="DH139" i="77"/>
  <c r="DG139" i="77"/>
  <c r="DN138" i="77"/>
  <c r="DM138" i="77"/>
  <c r="DK138" i="77"/>
  <c r="DJ138" i="77"/>
  <c r="DH138" i="77"/>
  <c r="DG138" i="77"/>
  <c r="DN137" i="77"/>
  <c r="DM137" i="77"/>
  <c r="DK137" i="77"/>
  <c r="DJ137" i="77"/>
  <c r="DH137" i="77"/>
  <c r="DG137" i="77"/>
  <c r="DL135" i="77"/>
  <c r="DN135" i="77"/>
  <c r="DI135" i="77"/>
  <c r="DJ135" i="77"/>
  <c r="DF135" i="77"/>
  <c r="DH135" i="77"/>
  <c r="DN134" i="77"/>
  <c r="DM134" i="77"/>
  <c r="DK134" i="77"/>
  <c r="DJ134" i="77"/>
  <c r="DH134" i="77"/>
  <c r="DG134" i="77"/>
  <c r="DN133" i="77"/>
  <c r="DM133" i="77"/>
  <c r="DK133" i="77"/>
  <c r="DJ133" i="77"/>
  <c r="DH133" i="77"/>
  <c r="DG133" i="77"/>
  <c r="DN132" i="77"/>
  <c r="DM132" i="77"/>
  <c r="DK132" i="77"/>
  <c r="DJ132" i="77"/>
  <c r="DH132" i="77"/>
  <c r="DG132" i="77"/>
  <c r="DN131" i="77"/>
  <c r="DM131" i="77"/>
  <c r="DK131" i="77"/>
  <c r="DJ131" i="77"/>
  <c r="DH131" i="77"/>
  <c r="DG131" i="77"/>
  <c r="DN130" i="77"/>
  <c r="DM130" i="77"/>
  <c r="DK130" i="77"/>
  <c r="DJ130" i="77"/>
  <c r="DH130" i="77"/>
  <c r="DG130" i="77"/>
  <c r="DN129" i="77"/>
  <c r="DM129" i="77"/>
  <c r="DK129" i="77"/>
  <c r="DJ129" i="77"/>
  <c r="DH129" i="77"/>
  <c r="DG129" i="77"/>
  <c r="DN128" i="77"/>
  <c r="DM128" i="77"/>
  <c r="DK128" i="77"/>
  <c r="DJ128" i="77"/>
  <c r="DH128" i="77"/>
  <c r="DG128" i="77"/>
  <c r="DL117" i="77"/>
  <c r="DI117" i="77"/>
  <c r="DJ117" i="77"/>
  <c r="DF117" i="77"/>
  <c r="DG117" i="77"/>
  <c r="DN116" i="77"/>
  <c r="DM116" i="77"/>
  <c r="DK116" i="77"/>
  <c r="DJ116" i="77"/>
  <c r="DH116" i="77"/>
  <c r="DG116" i="77"/>
  <c r="DN115" i="77"/>
  <c r="DM115" i="77"/>
  <c r="DK115" i="77"/>
  <c r="DJ115" i="77"/>
  <c r="DH115" i="77"/>
  <c r="DG115" i="77"/>
  <c r="DL111" i="77"/>
  <c r="DI111" i="77"/>
  <c r="DJ111" i="77"/>
  <c r="DF111" i="77"/>
  <c r="DG111" i="77"/>
  <c r="DU110" i="77"/>
  <c r="DN110" i="77"/>
  <c r="DM110" i="77"/>
  <c r="DK110" i="77"/>
  <c r="DJ110" i="77"/>
  <c r="DH110" i="77"/>
  <c r="DG110" i="77"/>
  <c r="DN109" i="77"/>
  <c r="DM109" i="77"/>
  <c r="DK109" i="77"/>
  <c r="DJ109" i="77"/>
  <c r="DH109" i="77"/>
  <c r="DG109" i="77"/>
  <c r="DL105" i="77"/>
  <c r="DN105" i="77"/>
  <c r="DI105" i="77"/>
  <c r="DF105" i="77"/>
  <c r="DH105" i="77"/>
  <c r="DU104" i="77"/>
  <c r="DN104" i="77"/>
  <c r="DM104" i="77"/>
  <c r="DK104" i="77"/>
  <c r="DJ104" i="77"/>
  <c r="DH104" i="77"/>
  <c r="DG104" i="77"/>
  <c r="DN103" i="77"/>
  <c r="DM103" i="77"/>
  <c r="DK103" i="77"/>
  <c r="DJ103" i="77"/>
  <c r="DH103" i="77"/>
  <c r="DG103" i="77"/>
  <c r="DL99" i="77"/>
  <c r="DI99" i="77"/>
  <c r="DF99" i="77"/>
  <c r="DH99" i="77"/>
  <c r="DN98" i="77"/>
  <c r="DM98" i="77"/>
  <c r="DK98" i="77"/>
  <c r="DJ98" i="77"/>
  <c r="DH98" i="77"/>
  <c r="DG98" i="77"/>
  <c r="DN97" i="77"/>
  <c r="DM97" i="77"/>
  <c r="DK97" i="77"/>
  <c r="DJ97" i="77"/>
  <c r="DH97" i="77"/>
  <c r="DG97" i="77"/>
  <c r="DN96" i="77"/>
  <c r="DM96" i="77"/>
  <c r="DK96" i="77"/>
  <c r="DJ96" i="77"/>
  <c r="DH96" i="77"/>
  <c r="DG96" i="77"/>
  <c r="DN95" i="77"/>
  <c r="DM95" i="77"/>
  <c r="DK95" i="77"/>
  <c r="DJ95" i="77"/>
  <c r="DH95" i="77"/>
  <c r="DG95" i="77"/>
  <c r="DL92" i="77"/>
  <c r="DI92" i="77"/>
  <c r="DJ92" i="77"/>
  <c r="DF92" i="77"/>
  <c r="DH92" i="77"/>
  <c r="DN91" i="77"/>
  <c r="DM91" i="77"/>
  <c r="DK91" i="77"/>
  <c r="DJ91" i="77"/>
  <c r="DH91" i="77"/>
  <c r="DG91" i="77"/>
  <c r="DN90" i="77"/>
  <c r="DM90" i="77"/>
  <c r="DK90" i="77"/>
  <c r="DJ90" i="77"/>
  <c r="DH90" i="77"/>
  <c r="DG90" i="77"/>
  <c r="DL87" i="77"/>
  <c r="DI87" i="77"/>
  <c r="DF87" i="77"/>
  <c r="DG87" i="77"/>
  <c r="DN86" i="77"/>
  <c r="DM86" i="77"/>
  <c r="DK86" i="77"/>
  <c r="DJ86" i="77"/>
  <c r="DH86" i="77"/>
  <c r="DG86" i="77"/>
  <c r="DN85" i="77"/>
  <c r="DM85" i="77"/>
  <c r="DK85" i="77"/>
  <c r="DJ85" i="77"/>
  <c r="DH85" i="77"/>
  <c r="DG85" i="77"/>
  <c r="DN82" i="77"/>
  <c r="DM82" i="77"/>
  <c r="DK82" i="77"/>
  <c r="DJ82" i="77"/>
  <c r="DH82" i="77"/>
  <c r="DG82" i="77"/>
  <c r="DN81" i="77"/>
  <c r="DM81" i="77"/>
  <c r="DK81" i="77"/>
  <c r="DJ81" i="77"/>
  <c r="DH81" i="77"/>
  <c r="DG81" i="77"/>
  <c r="DN80" i="77"/>
  <c r="DM80" i="77"/>
  <c r="DK80" i="77"/>
  <c r="DJ80" i="77"/>
  <c r="DH80" i="77"/>
  <c r="DG80" i="77"/>
  <c r="DN79" i="77"/>
  <c r="DM79" i="77"/>
  <c r="DK79" i="77"/>
  <c r="DJ79" i="77"/>
  <c r="DH79" i="77"/>
  <c r="DG79" i="77"/>
  <c r="DN78" i="77"/>
  <c r="DM78" i="77"/>
  <c r="DK78" i="77"/>
  <c r="DJ78" i="77"/>
  <c r="DH78" i="77"/>
  <c r="DG78" i="77"/>
  <c r="DN77" i="77"/>
  <c r="DM77" i="77"/>
  <c r="DK77" i="77"/>
  <c r="DJ77" i="77"/>
  <c r="DH77" i="77"/>
  <c r="DG77" i="77"/>
  <c r="DN84" i="77"/>
  <c r="DM84" i="77"/>
  <c r="DK84" i="77"/>
  <c r="DJ84" i="77"/>
  <c r="DH84" i="77"/>
  <c r="DG84" i="77"/>
  <c r="DN83" i="77"/>
  <c r="DM83" i="77"/>
  <c r="DK83" i="77"/>
  <c r="DJ83" i="77"/>
  <c r="DH83" i="77"/>
  <c r="DG83" i="77"/>
  <c r="DN76" i="77"/>
  <c r="DM76" i="77"/>
  <c r="DK76" i="77"/>
  <c r="DJ76" i="77"/>
  <c r="DH76" i="77"/>
  <c r="DG76" i="77"/>
  <c r="DL72" i="77"/>
  <c r="DI72" i="77"/>
  <c r="DK72" i="77"/>
  <c r="DF72" i="77"/>
  <c r="DH72" i="77"/>
  <c r="DG72" i="77"/>
  <c r="DN71" i="77"/>
  <c r="DM71" i="77"/>
  <c r="DK71" i="77"/>
  <c r="DJ71" i="77"/>
  <c r="DH71" i="77"/>
  <c r="DG71" i="77"/>
  <c r="DN68" i="77"/>
  <c r="DM68" i="77"/>
  <c r="DK68" i="77"/>
  <c r="DJ68" i="77"/>
  <c r="DH68" i="77"/>
  <c r="DG68" i="77"/>
  <c r="DN69" i="77"/>
  <c r="DM69" i="77"/>
  <c r="DK69" i="77"/>
  <c r="DJ69" i="77"/>
  <c r="DH69" i="77"/>
  <c r="DG69" i="77"/>
  <c r="DN70" i="77"/>
  <c r="DM70" i="77"/>
  <c r="DK70" i="77"/>
  <c r="DJ70" i="77"/>
  <c r="DH70" i="77"/>
  <c r="DG70" i="77"/>
  <c r="DN67" i="77"/>
  <c r="DM67" i="77"/>
  <c r="DK67" i="77"/>
  <c r="DJ67" i="77"/>
  <c r="DH67" i="77"/>
  <c r="DG67" i="77"/>
  <c r="DN66" i="77"/>
  <c r="DM66" i="77"/>
  <c r="DK66" i="77"/>
  <c r="DJ66" i="77"/>
  <c r="DH66" i="77"/>
  <c r="DG66" i="77"/>
  <c r="DN65" i="77"/>
  <c r="DM65" i="77"/>
  <c r="DK65" i="77"/>
  <c r="DJ65" i="77"/>
  <c r="DH65" i="77"/>
  <c r="DG65" i="77"/>
  <c r="DL62" i="77"/>
  <c r="DN62" i="77"/>
  <c r="DI62" i="77"/>
  <c r="DJ62" i="77"/>
  <c r="DF62" i="77"/>
  <c r="DH62" i="77"/>
  <c r="DN60" i="77"/>
  <c r="DM60" i="77"/>
  <c r="DK60" i="77"/>
  <c r="DJ60" i="77"/>
  <c r="DH60" i="77"/>
  <c r="DG60" i="77"/>
  <c r="DN59" i="77"/>
  <c r="DM59" i="77"/>
  <c r="DK59" i="77"/>
  <c r="DJ59" i="77"/>
  <c r="DH59" i="77"/>
  <c r="DG59" i="77"/>
  <c r="DN58" i="77"/>
  <c r="DM58" i="77"/>
  <c r="DK58" i="77"/>
  <c r="DJ58" i="77"/>
  <c r="DH58" i="77"/>
  <c r="DG58" i="77"/>
  <c r="DN57" i="77"/>
  <c r="DM57" i="77"/>
  <c r="DK57" i="77"/>
  <c r="DJ57" i="77"/>
  <c r="DH57" i="77"/>
  <c r="DG57" i="77"/>
  <c r="DN56" i="77"/>
  <c r="DM56" i="77"/>
  <c r="DK56" i="77"/>
  <c r="DJ56" i="77"/>
  <c r="DH56" i="77"/>
  <c r="DG56" i="77"/>
  <c r="DN55" i="77"/>
  <c r="DM55" i="77"/>
  <c r="DK55" i="77"/>
  <c r="DJ55" i="77"/>
  <c r="DH55" i="77"/>
  <c r="DG55" i="77"/>
  <c r="DL47" i="77"/>
  <c r="DI47" i="77"/>
  <c r="DJ47" i="77"/>
  <c r="DF47" i="77"/>
  <c r="DN46" i="77"/>
  <c r="DM46" i="77"/>
  <c r="DK46" i="77"/>
  <c r="DJ46" i="77"/>
  <c r="DH46" i="77"/>
  <c r="DG46" i="77"/>
  <c r="DN45" i="77"/>
  <c r="DM45" i="77"/>
  <c r="DK45" i="77"/>
  <c r="DJ45" i="77"/>
  <c r="DH45" i="77"/>
  <c r="DG45" i="77"/>
  <c r="DN44" i="77"/>
  <c r="DM44" i="77"/>
  <c r="DK44" i="77"/>
  <c r="DJ44" i="77"/>
  <c r="DH44" i="77"/>
  <c r="DG44" i="77"/>
  <c r="DN43" i="77"/>
  <c r="DM43" i="77"/>
  <c r="DK43" i="77"/>
  <c r="DJ43" i="77"/>
  <c r="DH43" i="77"/>
  <c r="DG43" i="77"/>
  <c r="DN42" i="77"/>
  <c r="DM42" i="77"/>
  <c r="DK42" i="77"/>
  <c r="DJ42" i="77"/>
  <c r="DH42" i="77"/>
  <c r="DG42" i="77"/>
  <c r="DL39" i="77"/>
  <c r="DI39" i="77"/>
  <c r="DJ39" i="77"/>
  <c r="DF39" i="77"/>
  <c r="DH39" i="77"/>
  <c r="DN38" i="77"/>
  <c r="DM38" i="77"/>
  <c r="DK38" i="77"/>
  <c r="DJ38" i="77"/>
  <c r="DH38" i="77"/>
  <c r="DG38" i="77"/>
  <c r="DN37" i="77"/>
  <c r="DM37" i="77"/>
  <c r="DK37" i="77"/>
  <c r="DJ37" i="77"/>
  <c r="DH37" i="77"/>
  <c r="DG37" i="77"/>
  <c r="DN36" i="77"/>
  <c r="DM36" i="77"/>
  <c r="DK36" i="77"/>
  <c r="DJ36" i="77"/>
  <c r="DH36" i="77"/>
  <c r="DG36" i="77"/>
  <c r="DN35" i="77"/>
  <c r="DM35" i="77"/>
  <c r="DK35" i="77"/>
  <c r="DJ35" i="77"/>
  <c r="DH35" i="77"/>
  <c r="DG35" i="77"/>
  <c r="DN34" i="77"/>
  <c r="DM34" i="77"/>
  <c r="DK34" i="77"/>
  <c r="DJ34" i="77"/>
  <c r="DH34" i="77"/>
  <c r="DG34" i="77"/>
  <c r="DT33" i="77"/>
  <c r="DM33" i="77"/>
  <c r="DJ33" i="77"/>
  <c r="DG33" i="77"/>
  <c r="DL31" i="77"/>
  <c r="DM31" i="77"/>
  <c r="DI31" i="77"/>
  <c r="DK31" i="77"/>
  <c r="DF31" i="77"/>
  <c r="DN30" i="77"/>
  <c r="DM30" i="77"/>
  <c r="DK30" i="77"/>
  <c r="DJ30" i="77"/>
  <c r="DH30" i="77"/>
  <c r="DG30" i="77"/>
  <c r="DN29" i="77"/>
  <c r="DM29" i="77"/>
  <c r="DK29" i="77"/>
  <c r="DJ29" i="77"/>
  <c r="DH29" i="77"/>
  <c r="DG29" i="77"/>
  <c r="DN28" i="77"/>
  <c r="DM28" i="77"/>
  <c r="DK28" i="77"/>
  <c r="DJ28" i="77"/>
  <c r="DH28" i="77"/>
  <c r="DG28" i="77"/>
  <c r="DU27" i="77"/>
  <c r="DN27" i="77"/>
  <c r="DM27" i="77"/>
  <c r="DK27" i="77"/>
  <c r="DJ27" i="77"/>
  <c r="DH27" i="77"/>
  <c r="DG27" i="77"/>
  <c r="DN26" i="77"/>
  <c r="DM26" i="77"/>
  <c r="DK26" i="77"/>
  <c r="DJ26" i="77"/>
  <c r="DH26" i="77"/>
  <c r="DG26" i="77"/>
  <c r="DL23" i="77"/>
  <c r="DI23" i="77"/>
  <c r="DK18" i="77"/>
  <c r="DF23" i="77"/>
  <c r="DN22" i="77"/>
  <c r="DM22" i="77"/>
  <c r="DK22" i="77"/>
  <c r="DJ22" i="77"/>
  <c r="DH22" i="77"/>
  <c r="DG22" i="77"/>
  <c r="DN21" i="77"/>
  <c r="DM21" i="77"/>
  <c r="DK21" i="77"/>
  <c r="DJ21" i="77"/>
  <c r="DH21" i="77"/>
  <c r="DG21" i="77"/>
  <c r="DN20" i="77"/>
  <c r="DM20" i="77"/>
  <c r="DK20" i="77"/>
  <c r="DJ20" i="77"/>
  <c r="DH20" i="77"/>
  <c r="DG20" i="77"/>
  <c r="DN19" i="77"/>
  <c r="DM19" i="77"/>
  <c r="DK19" i="77"/>
  <c r="DJ19" i="77"/>
  <c r="DH19" i="77"/>
  <c r="DG19" i="77"/>
  <c r="DS13" i="77"/>
  <c r="DS8" i="77"/>
  <c r="DS10" i="77"/>
  <c r="DS7" i="77"/>
  <c r="IO13" i="77"/>
  <c r="HT13" i="77"/>
  <c r="GY13" i="77"/>
  <c r="GD13" i="77"/>
  <c r="FI13" i="77"/>
  <c r="EN13" i="77"/>
  <c r="R13" i="77"/>
  <c r="AM13" i="77"/>
  <c r="BH13" i="77"/>
  <c r="CC13" i="77"/>
  <c r="DU80" i="77"/>
  <c r="DJ87" i="77"/>
  <c r="DK87" i="77"/>
  <c r="DK117" i="77"/>
  <c r="DU138" i="77"/>
  <c r="DK39" i="77"/>
  <c r="DU133" i="77"/>
  <c r="DT133" i="77"/>
  <c r="DJ72" i="77"/>
  <c r="DT28" i="77"/>
  <c r="DT71" i="77"/>
  <c r="DM72" i="77"/>
  <c r="Q56" i="308"/>
  <c r="Q42" i="308"/>
  <c r="Q28" i="308"/>
  <c r="Q59" i="308"/>
  <c r="EG193" i="77"/>
  <c r="ED193" i="77"/>
  <c r="EF193" i="77"/>
  <c r="EE193" i="77"/>
  <c r="EA193" i="77"/>
  <c r="EB193" i="77"/>
  <c r="EN192" i="77"/>
  <c r="EI192" i="77"/>
  <c r="EH192" i="77"/>
  <c r="EF192" i="77"/>
  <c r="EE192" i="77"/>
  <c r="EC192" i="77"/>
  <c r="EB192" i="77"/>
  <c r="EN191" i="77"/>
  <c r="EP191" i="77"/>
  <c r="EI191" i="77"/>
  <c r="EH191" i="77"/>
  <c r="EF191" i="77"/>
  <c r="EE191" i="77"/>
  <c r="EC191" i="77"/>
  <c r="EB191" i="77"/>
  <c r="EN184" i="77"/>
  <c r="EO184" i="77"/>
  <c r="EI184" i="77"/>
  <c r="EH184" i="77"/>
  <c r="EF184" i="77"/>
  <c r="EE184" i="77"/>
  <c r="EC184" i="77"/>
  <c r="EB184" i="77"/>
  <c r="EG181" i="77"/>
  <c r="EI181" i="77"/>
  <c r="ED181" i="77"/>
  <c r="EE181" i="77"/>
  <c r="EA181" i="77"/>
  <c r="EN180" i="77"/>
  <c r="EP180" i="77"/>
  <c r="EI180" i="77"/>
  <c r="EH180" i="77"/>
  <c r="EF180" i="77"/>
  <c r="EE180" i="77"/>
  <c r="EC180" i="77"/>
  <c r="EB180" i="77"/>
  <c r="EN179" i="77"/>
  <c r="EP179" i="77"/>
  <c r="EI179" i="77"/>
  <c r="EH179" i="77"/>
  <c r="EF179" i="77"/>
  <c r="EE179" i="77"/>
  <c r="EC179" i="77"/>
  <c r="EB179" i="77"/>
  <c r="EN178" i="77"/>
  <c r="EO178" i="77"/>
  <c r="EI178" i="77"/>
  <c r="EH178" i="77"/>
  <c r="EF178" i="77"/>
  <c r="EE178" i="77"/>
  <c r="EC178" i="77"/>
  <c r="EB178" i="77"/>
  <c r="EG175" i="77"/>
  <c r="ED175" i="77"/>
  <c r="EA175" i="77"/>
  <c r="EN173" i="77"/>
  <c r="EO173" i="77"/>
  <c r="EI173" i="77"/>
  <c r="EH173" i="77"/>
  <c r="EF173" i="77"/>
  <c r="EE173" i="77"/>
  <c r="EC173" i="77"/>
  <c r="EB173" i="77"/>
  <c r="EN172" i="77"/>
  <c r="EI172" i="77"/>
  <c r="EH172" i="77"/>
  <c r="EF172" i="77"/>
  <c r="EE172" i="77"/>
  <c r="EC172" i="77"/>
  <c r="EB172" i="77"/>
  <c r="EN171" i="77"/>
  <c r="EI171" i="77"/>
  <c r="EH171" i="77"/>
  <c r="EF171" i="77"/>
  <c r="EE171" i="77"/>
  <c r="EC171" i="77"/>
  <c r="EB171" i="77"/>
  <c r="EG165" i="77"/>
  <c r="ED165" i="77"/>
  <c r="EA165" i="77"/>
  <c r="EN164" i="77"/>
  <c r="EP164" i="77"/>
  <c r="EI164" i="77"/>
  <c r="EH164" i="77"/>
  <c r="EF164" i="77"/>
  <c r="EE164" i="77"/>
  <c r="EC164" i="77"/>
  <c r="EB164" i="77"/>
  <c r="EN163" i="77"/>
  <c r="EP163" i="77"/>
  <c r="EI163" i="77"/>
  <c r="EH163" i="77"/>
  <c r="EF163" i="77"/>
  <c r="EE163" i="77"/>
  <c r="EC163" i="77"/>
  <c r="EB163" i="77"/>
  <c r="EG159" i="77"/>
  <c r="ED159" i="77"/>
  <c r="EA159" i="77"/>
  <c r="EN158" i="77"/>
  <c r="EI158" i="77"/>
  <c r="EH158" i="77"/>
  <c r="EF158" i="77"/>
  <c r="EE158" i="77"/>
  <c r="EC158" i="77"/>
  <c r="EB158" i="77"/>
  <c r="EN157" i="77"/>
  <c r="EP157" i="77"/>
  <c r="EI157" i="77"/>
  <c r="EH157" i="77"/>
  <c r="EF157" i="77"/>
  <c r="EE157" i="77"/>
  <c r="EC157" i="77"/>
  <c r="EB157" i="77"/>
  <c r="EN156" i="77"/>
  <c r="EI156" i="77"/>
  <c r="EH156" i="77"/>
  <c r="EF156" i="77"/>
  <c r="EE156" i="77"/>
  <c r="EC156" i="77"/>
  <c r="EB156" i="77"/>
  <c r="EN153" i="77"/>
  <c r="EI153" i="77"/>
  <c r="EH153" i="77"/>
  <c r="EF153" i="77"/>
  <c r="EE153" i="77"/>
  <c r="EC153" i="77"/>
  <c r="EB153" i="77"/>
  <c r="EG145" i="77"/>
  <c r="EI145" i="77"/>
  <c r="ED145" i="77"/>
  <c r="EE145" i="77"/>
  <c r="EA145" i="77"/>
  <c r="EI144" i="77"/>
  <c r="EH144" i="77"/>
  <c r="EF144" i="77"/>
  <c r="EE144" i="77"/>
  <c r="EC144" i="77"/>
  <c r="EB144" i="77"/>
  <c r="EI143" i="77"/>
  <c r="EH143" i="77"/>
  <c r="EF143" i="77"/>
  <c r="EE143" i="77"/>
  <c r="EC143" i="77"/>
  <c r="EB143" i="77"/>
  <c r="EI142" i="77"/>
  <c r="EH142" i="77"/>
  <c r="EF142" i="77"/>
  <c r="EE142" i="77"/>
  <c r="EC142" i="77"/>
  <c r="EB142" i="77"/>
  <c r="EI141" i="77"/>
  <c r="EH141" i="77"/>
  <c r="EF141" i="77"/>
  <c r="EE141" i="77"/>
  <c r="EC141" i="77"/>
  <c r="EB141" i="77"/>
  <c r="EI140" i="77"/>
  <c r="EH140" i="77"/>
  <c r="EF140" i="77"/>
  <c r="EE140" i="77"/>
  <c r="EC140" i="77"/>
  <c r="EB140" i="77"/>
  <c r="EI139" i="77"/>
  <c r="EH139" i="77"/>
  <c r="EF139" i="77"/>
  <c r="EE139" i="77"/>
  <c r="EC139" i="77"/>
  <c r="EB139" i="77"/>
  <c r="EI138" i="77"/>
  <c r="EH138" i="77"/>
  <c r="EF138" i="77"/>
  <c r="EE138" i="77"/>
  <c r="EC138" i="77"/>
  <c r="EB138" i="77"/>
  <c r="EI137" i="77"/>
  <c r="EH137" i="77"/>
  <c r="EF137" i="77"/>
  <c r="EE137" i="77"/>
  <c r="EC137" i="77"/>
  <c r="EB137" i="77"/>
  <c r="EG135" i="77"/>
  <c r="ED135" i="77"/>
  <c r="EA135" i="77"/>
  <c r="EC135" i="77"/>
  <c r="EI134" i="77"/>
  <c r="EH134" i="77"/>
  <c r="EF134" i="77"/>
  <c r="EE134" i="77"/>
  <c r="EC134" i="77"/>
  <c r="EB134" i="77"/>
  <c r="EI133" i="77"/>
  <c r="EH133" i="77"/>
  <c r="EF133" i="77"/>
  <c r="EE133" i="77"/>
  <c r="EC133" i="77"/>
  <c r="EB133" i="77"/>
  <c r="EI132" i="77"/>
  <c r="EH132" i="77"/>
  <c r="EF132" i="77"/>
  <c r="EE132" i="77"/>
  <c r="EC132" i="77"/>
  <c r="EB132" i="77"/>
  <c r="EI131" i="77"/>
  <c r="EH131" i="77"/>
  <c r="EF131" i="77"/>
  <c r="EE131" i="77"/>
  <c r="EC131" i="77"/>
  <c r="EB131" i="77"/>
  <c r="EI130" i="77"/>
  <c r="EH130" i="77"/>
  <c r="EF130" i="77"/>
  <c r="EE130" i="77"/>
  <c r="EC130" i="77"/>
  <c r="EB130" i="77"/>
  <c r="EI129" i="77"/>
  <c r="EH129" i="77"/>
  <c r="EF129" i="77"/>
  <c r="EE129" i="77"/>
  <c r="EC129" i="77"/>
  <c r="EB129" i="77"/>
  <c r="EI128" i="77"/>
  <c r="EH128" i="77"/>
  <c r="EF128" i="77"/>
  <c r="EE128" i="77"/>
  <c r="EC128" i="77"/>
  <c r="EB128" i="77"/>
  <c r="EG117" i="77"/>
  <c r="EH117" i="77"/>
  <c r="ED117" i="77"/>
  <c r="EE117" i="77"/>
  <c r="EF117" i="77"/>
  <c r="EA117" i="77"/>
  <c r="EI116" i="77"/>
  <c r="EH116" i="77"/>
  <c r="EF116" i="77"/>
  <c r="EE116" i="77"/>
  <c r="EC116" i="77"/>
  <c r="EB116" i="77"/>
  <c r="EI115" i="77"/>
  <c r="EH115" i="77"/>
  <c r="EF115" i="77"/>
  <c r="EE115" i="77"/>
  <c r="EC115" i="77"/>
  <c r="EB115" i="77"/>
  <c r="EG111" i="77"/>
  <c r="ED111" i="77"/>
  <c r="EF111" i="77"/>
  <c r="EA111" i="77"/>
  <c r="EI110" i="77"/>
  <c r="EH110" i="77"/>
  <c r="EF110" i="77"/>
  <c r="EE110" i="77"/>
  <c r="EC110" i="77"/>
  <c r="EB110" i="77"/>
  <c r="EI109" i="77"/>
  <c r="EH109" i="77"/>
  <c r="EF109" i="77"/>
  <c r="EE109" i="77"/>
  <c r="EC109" i="77"/>
  <c r="EB109" i="77"/>
  <c r="EG105" i="77"/>
  <c r="ED105" i="77"/>
  <c r="EE105" i="77"/>
  <c r="EF105" i="77"/>
  <c r="EA105" i="77"/>
  <c r="EC105" i="77"/>
  <c r="EI104" i="77"/>
  <c r="EH104" i="77"/>
  <c r="EF104" i="77"/>
  <c r="EE104" i="77"/>
  <c r="EC104" i="77"/>
  <c r="EB104" i="77"/>
  <c r="EI103" i="77"/>
  <c r="EH103" i="77"/>
  <c r="EF103" i="77"/>
  <c r="EE103" i="77"/>
  <c r="EC103" i="77"/>
  <c r="EB103" i="77"/>
  <c r="EG99" i="77"/>
  <c r="EH99" i="77"/>
  <c r="ED99" i="77"/>
  <c r="EF99" i="77"/>
  <c r="EA99" i="77"/>
  <c r="EB99" i="77"/>
  <c r="EI98" i="77"/>
  <c r="EH98" i="77"/>
  <c r="EF98" i="77"/>
  <c r="EE98" i="77"/>
  <c r="EC98" i="77"/>
  <c r="EB98" i="77"/>
  <c r="EI97" i="77"/>
  <c r="EH97" i="77"/>
  <c r="EF97" i="77"/>
  <c r="EE97" i="77"/>
  <c r="EC97" i="77"/>
  <c r="EB97" i="77"/>
  <c r="EP96" i="77"/>
  <c r="EI96" i="77"/>
  <c r="EH96" i="77"/>
  <c r="EF96" i="77"/>
  <c r="EE96" i="77"/>
  <c r="EC96" i="77"/>
  <c r="EB96" i="77"/>
  <c r="EI95" i="77"/>
  <c r="EH95" i="77"/>
  <c r="EF95" i="77"/>
  <c r="EE95" i="77"/>
  <c r="EC95" i="77"/>
  <c r="EB95" i="77"/>
  <c r="EG92" i="77"/>
  <c r="EH92" i="77"/>
  <c r="ED92" i="77"/>
  <c r="EE92" i="77"/>
  <c r="EF92" i="77"/>
  <c r="EA92" i="77"/>
  <c r="EI91" i="77"/>
  <c r="EH91" i="77"/>
  <c r="EF91" i="77"/>
  <c r="EE91" i="77"/>
  <c r="EC91" i="77"/>
  <c r="EB91" i="77"/>
  <c r="EI90" i="77"/>
  <c r="EH90" i="77"/>
  <c r="EF90" i="77"/>
  <c r="EE90" i="77"/>
  <c r="EC90" i="77"/>
  <c r="EB90" i="77"/>
  <c r="EG87" i="77"/>
  <c r="EI87" i="77"/>
  <c r="EH87" i="77"/>
  <c r="ED87" i="77"/>
  <c r="EF87" i="77"/>
  <c r="EA87" i="77"/>
  <c r="EP86" i="77"/>
  <c r="EI86" i="77"/>
  <c r="EH86" i="77"/>
  <c r="EF86" i="77"/>
  <c r="EE86" i="77"/>
  <c r="EC86" i="77"/>
  <c r="EB86" i="77"/>
  <c r="EP85" i="77"/>
  <c r="EI85" i="77"/>
  <c r="EH85" i="77"/>
  <c r="EF85" i="77"/>
  <c r="EE85" i="77"/>
  <c r="EC85" i="77"/>
  <c r="EB85" i="77"/>
  <c r="EI82" i="77"/>
  <c r="EH82" i="77"/>
  <c r="EF82" i="77"/>
  <c r="EE82" i="77"/>
  <c r="EC82" i="77"/>
  <c r="EB82" i="77"/>
  <c r="EI81" i="77"/>
  <c r="EH81" i="77"/>
  <c r="EF81" i="77"/>
  <c r="EE81" i="77"/>
  <c r="EC81" i="77"/>
  <c r="EB81" i="77"/>
  <c r="EI80" i="77"/>
  <c r="EH80" i="77"/>
  <c r="EF80" i="77"/>
  <c r="EE80" i="77"/>
  <c r="EC80" i="77"/>
  <c r="EB80" i="77"/>
  <c r="EI79" i="77"/>
  <c r="EH79" i="77"/>
  <c r="EF79" i="77"/>
  <c r="EE79" i="77"/>
  <c r="EC79" i="77"/>
  <c r="EB79" i="77"/>
  <c r="EI78" i="77"/>
  <c r="EH78" i="77"/>
  <c r="EF78" i="77"/>
  <c r="EE78" i="77"/>
  <c r="EC78" i="77"/>
  <c r="EB78" i="77"/>
  <c r="EI77" i="77"/>
  <c r="EH77" i="77"/>
  <c r="EF77" i="77"/>
  <c r="EE77" i="77"/>
  <c r="EC77" i="77"/>
  <c r="EB77" i="77"/>
  <c r="EI84" i="77"/>
  <c r="EH84" i="77"/>
  <c r="EF84" i="77"/>
  <c r="EE84" i="77"/>
  <c r="EC84" i="77"/>
  <c r="EB84" i="77"/>
  <c r="EI83" i="77"/>
  <c r="EH83" i="77"/>
  <c r="EF83" i="77"/>
  <c r="EE83" i="77"/>
  <c r="EC83" i="77"/>
  <c r="EB83" i="77"/>
  <c r="EI76" i="77"/>
  <c r="EH76" i="77"/>
  <c r="EF76" i="77"/>
  <c r="EE76" i="77"/>
  <c r="EC76" i="77"/>
  <c r="EB76" i="77"/>
  <c r="EG72" i="77"/>
  <c r="EH72" i="77"/>
  <c r="EI72" i="77"/>
  <c r="ED72" i="77"/>
  <c r="EF72" i="77"/>
  <c r="EA72" i="77"/>
  <c r="EI71" i="77"/>
  <c r="EH71" i="77"/>
  <c r="EF71" i="77"/>
  <c r="EE71" i="77"/>
  <c r="EC71" i="77"/>
  <c r="EB71" i="77"/>
  <c r="EI68" i="77"/>
  <c r="EH68" i="77"/>
  <c r="EF68" i="77"/>
  <c r="EE68" i="77"/>
  <c r="EC68" i="77"/>
  <c r="EB68" i="77"/>
  <c r="EI69" i="77"/>
  <c r="EH69" i="77"/>
  <c r="EF69" i="77"/>
  <c r="EE69" i="77"/>
  <c r="EC69" i="77"/>
  <c r="EB69" i="77"/>
  <c r="EI70" i="77"/>
  <c r="EH70" i="77"/>
  <c r="EF70" i="77"/>
  <c r="EE70" i="77"/>
  <c r="EC70" i="77"/>
  <c r="EB70" i="77"/>
  <c r="EI67" i="77"/>
  <c r="EH67" i="77"/>
  <c r="EF67" i="77"/>
  <c r="EE67" i="77"/>
  <c r="EC67" i="77"/>
  <c r="EB67" i="77"/>
  <c r="EO66" i="77"/>
  <c r="EI66" i="77"/>
  <c r="EH66" i="77"/>
  <c r="EF66" i="77"/>
  <c r="EE66" i="77"/>
  <c r="EC66" i="77"/>
  <c r="EB66" i="77"/>
  <c r="EI65" i="77"/>
  <c r="EH65" i="77"/>
  <c r="EF65" i="77"/>
  <c r="EE65" i="77"/>
  <c r="EC65" i="77"/>
  <c r="EB65" i="77"/>
  <c r="EG62" i="77"/>
  <c r="ED62" i="77"/>
  <c r="EE62" i="77"/>
  <c r="EA62" i="77"/>
  <c r="EI60" i="77"/>
  <c r="EH60" i="77"/>
  <c r="EF60" i="77"/>
  <c r="EE60" i="77"/>
  <c r="EC60" i="77"/>
  <c r="EB60" i="77"/>
  <c r="EI59" i="77"/>
  <c r="EH59" i="77"/>
  <c r="EF59" i="77"/>
  <c r="EE59" i="77"/>
  <c r="EC59" i="77"/>
  <c r="EB59" i="77"/>
  <c r="EO58" i="77"/>
  <c r="EI58" i="77"/>
  <c r="EH58" i="77"/>
  <c r="EF58" i="77"/>
  <c r="EE58" i="77"/>
  <c r="EC58" i="77"/>
  <c r="EB58" i="77"/>
  <c r="EO57" i="77"/>
  <c r="EI57" i="77"/>
  <c r="EH57" i="77"/>
  <c r="EF57" i="77"/>
  <c r="EE57" i="77"/>
  <c r="EC57" i="77"/>
  <c r="EB57" i="77"/>
  <c r="EI56" i="77"/>
  <c r="EH56" i="77"/>
  <c r="EF56" i="77"/>
  <c r="EE56" i="77"/>
  <c r="EC56" i="77"/>
  <c r="EB56" i="77"/>
  <c r="EO55" i="77"/>
  <c r="EI55" i="77"/>
  <c r="EH55" i="77"/>
  <c r="EF55" i="77"/>
  <c r="EE55" i="77"/>
  <c r="EC55" i="77"/>
  <c r="EB55" i="77"/>
  <c r="EG47" i="77"/>
  <c r="EI47" i="77"/>
  <c r="ED47" i="77"/>
  <c r="EE47" i="77"/>
  <c r="EA47" i="77"/>
  <c r="EB47" i="77"/>
  <c r="EP46" i="77"/>
  <c r="EI46" i="77"/>
  <c r="EH46" i="77"/>
  <c r="EF46" i="77"/>
  <c r="EE46" i="77"/>
  <c r="EC46" i="77"/>
  <c r="EB46" i="77"/>
  <c r="EI45" i="77"/>
  <c r="EH45" i="77"/>
  <c r="EF45" i="77"/>
  <c r="EE45" i="77"/>
  <c r="EC45" i="77"/>
  <c r="EB45" i="77"/>
  <c r="EI44" i="77"/>
  <c r="EH44" i="77"/>
  <c r="EF44" i="77"/>
  <c r="EE44" i="77"/>
  <c r="EC44" i="77"/>
  <c r="EB44" i="77"/>
  <c r="EP43" i="77"/>
  <c r="EI43" i="77"/>
  <c r="EH43" i="77"/>
  <c r="EF43" i="77"/>
  <c r="EE43" i="77"/>
  <c r="EC43" i="77"/>
  <c r="EB43" i="77"/>
  <c r="EI42" i="77"/>
  <c r="EH42" i="77"/>
  <c r="EF42" i="77"/>
  <c r="EE42" i="77"/>
  <c r="EC42" i="77"/>
  <c r="EB42" i="77"/>
  <c r="EG39" i="77"/>
  <c r="EI39" i="77"/>
  <c r="ED39" i="77"/>
  <c r="EA39" i="77"/>
  <c r="EI38" i="77"/>
  <c r="EH38" i="77"/>
  <c r="EF38" i="77"/>
  <c r="EE38" i="77"/>
  <c r="EC38" i="77"/>
  <c r="EB38" i="77"/>
  <c r="EI37" i="77"/>
  <c r="EH37" i="77"/>
  <c r="EF37" i="77"/>
  <c r="EE37" i="77"/>
  <c r="EC37" i="77"/>
  <c r="EB37" i="77"/>
  <c r="EI36" i="77"/>
  <c r="EH36" i="77"/>
  <c r="EF36" i="77"/>
  <c r="EE36" i="77"/>
  <c r="EC36" i="77"/>
  <c r="EB36" i="77"/>
  <c r="EI35" i="77"/>
  <c r="EH35" i="77"/>
  <c r="EF35" i="77"/>
  <c r="EE35" i="77"/>
  <c r="EC35" i="77"/>
  <c r="EB35" i="77"/>
  <c r="EI34" i="77"/>
  <c r="EH34" i="77"/>
  <c r="EF34" i="77"/>
  <c r="EE34" i="77"/>
  <c r="EC34" i="77"/>
  <c r="EB34" i="77"/>
  <c r="EO33" i="77"/>
  <c r="EH33" i="77"/>
  <c r="EE33" i="77"/>
  <c r="EB33" i="77"/>
  <c r="EG31" i="77"/>
  <c r="EI31" i="77"/>
  <c r="ED31" i="77"/>
  <c r="EA31" i="77"/>
  <c r="EC31" i="77"/>
  <c r="EI30" i="77"/>
  <c r="EH30" i="77"/>
  <c r="EF30" i="77"/>
  <c r="EE30" i="77"/>
  <c r="EC30" i="77"/>
  <c r="EB30" i="77"/>
  <c r="EI29" i="77"/>
  <c r="EH29" i="77"/>
  <c r="EF29" i="77"/>
  <c r="EE29" i="77"/>
  <c r="EC29" i="77"/>
  <c r="EB29" i="77"/>
  <c r="EI28" i="77"/>
  <c r="EH28" i="77"/>
  <c r="EF28" i="77"/>
  <c r="EE28" i="77"/>
  <c r="EC28" i="77"/>
  <c r="EB28" i="77"/>
  <c r="EI27" i="77"/>
  <c r="EH27" i="77"/>
  <c r="EF27" i="77"/>
  <c r="EE27" i="77"/>
  <c r="EC27" i="77"/>
  <c r="EB27" i="77"/>
  <c r="EI26" i="77"/>
  <c r="EH26" i="77"/>
  <c r="EF26" i="77"/>
  <c r="EE26" i="77"/>
  <c r="EC26" i="77"/>
  <c r="EB26" i="77"/>
  <c r="EG23" i="77"/>
  <c r="EI23" i="77"/>
  <c r="ED23" i="77"/>
  <c r="EA23" i="77"/>
  <c r="EI22" i="77"/>
  <c r="EH22" i="77"/>
  <c r="EF22" i="77"/>
  <c r="EE22" i="77"/>
  <c r="EC22" i="77"/>
  <c r="EB22" i="77"/>
  <c r="EI21" i="77"/>
  <c r="EH21" i="77"/>
  <c r="EF21" i="77"/>
  <c r="EE21" i="77"/>
  <c r="EC21" i="77"/>
  <c r="EB21" i="77"/>
  <c r="EI20" i="77"/>
  <c r="EH20" i="77"/>
  <c r="EF20" i="77"/>
  <c r="EE20" i="77"/>
  <c r="EC20" i="77"/>
  <c r="EB20" i="77"/>
  <c r="EI19" i="77"/>
  <c r="EH19" i="77"/>
  <c r="EF19" i="77"/>
  <c r="EE19" i="77"/>
  <c r="EC19" i="77"/>
  <c r="EB19" i="77"/>
  <c r="EN8" i="77"/>
  <c r="EN10" i="77"/>
  <c r="M12" i="440"/>
  <c r="EN7" i="77"/>
  <c r="M11" i="440"/>
  <c r="EP80" i="77"/>
  <c r="EP42" i="77"/>
  <c r="EO43" i="77"/>
  <c r="EH47" i="77"/>
  <c r="EH181" i="77"/>
  <c r="EO191" i="77"/>
  <c r="EF47" i="77"/>
  <c r="EP66" i="77"/>
  <c r="EP79" i="77"/>
  <c r="EO157" i="77"/>
  <c r="FB156" i="77"/>
  <c r="FD156" i="77"/>
  <c r="FT156" i="77"/>
  <c r="FV156" i="77"/>
  <c r="FW156" i="77"/>
  <c r="FX156" i="77"/>
  <c r="FB153" i="77"/>
  <c r="FC153" i="77"/>
  <c r="GO156" i="77"/>
  <c r="GQ156" i="77"/>
  <c r="GR156" i="77"/>
  <c r="GT156" i="77"/>
  <c r="HJ156" i="77"/>
  <c r="HL156" i="77"/>
  <c r="GL156" i="77"/>
  <c r="HM156" i="77"/>
  <c r="HO156" i="77"/>
  <c r="IE156" i="77"/>
  <c r="IF156" i="77"/>
  <c r="HG156" i="77"/>
  <c r="HH156" i="77"/>
  <c r="IH156" i="77"/>
  <c r="IJ156" i="77"/>
  <c r="IB156" i="77"/>
  <c r="IC156" i="77"/>
  <c r="F91" i="440"/>
  <c r="F90" i="440" s="1"/>
  <c r="G91" i="440"/>
  <c r="IJ56" i="77"/>
  <c r="II56" i="77"/>
  <c r="IG56" i="77"/>
  <c r="IF56" i="77"/>
  <c r="ID56" i="77"/>
  <c r="IC56" i="77"/>
  <c r="HO56" i="77"/>
  <c r="HN56" i="77"/>
  <c r="HL56" i="77"/>
  <c r="HK56" i="77"/>
  <c r="HI56" i="77"/>
  <c r="HH56" i="77"/>
  <c r="GT56" i="77"/>
  <c r="GS56" i="77"/>
  <c r="GQ56" i="77"/>
  <c r="GP56" i="77"/>
  <c r="GN56" i="77"/>
  <c r="GM56" i="77"/>
  <c r="FY56" i="77"/>
  <c r="FX56" i="77"/>
  <c r="FV56" i="77"/>
  <c r="FU56" i="77"/>
  <c r="FS56" i="77"/>
  <c r="FR56" i="77"/>
  <c r="FD56" i="77"/>
  <c r="FC56" i="77"/>
  <c r="FA56" i="77"/>
  <c r="EZ56" i="77"/>
  <c r="EV31" i="77"/>
  <c r="EW31" i="77"/>
  <c r="EV39" i="77"/>
  <c r="EV47" i="77"/>
  <c r="EX47" i="77"/>
  <c r="EW56" i="77"/>
  <c r="CQ56" i="77"/>
  <c r="CN56" i="77"/>
  <c r="CP56" i="77"/>
  <c r="CK56" i="77"/>
  <c r="BX56" i="77"/>
  <c r="BW56" i="77"/>
  <c r="BU56" i="77"/>
  <c r="BT56" i="77"/>
  <c r="BR56" i="77"/>
  <c r="BQ56" i="77"/>
  <c r="BC56" i="77"/>
  <c r="BB56" i="77"/>
  <c r="AZ56" i="77"/>
  <c r="AY56" i="77"/>
  <c r="AW56" i="77"/>
  <c r="AV56" i="77"/>
  <c r="AH56" i="77"/>
  <c r="AG56" i="77"/>
  <c r="AE56" i="77"/>
  <c r="AD56" i="77"/>
  <c r="AB56" i="77"/>
  <c r="AA56" i="77"/>
  <c r="M56" i="77"/>
  <c r="L56" i="77"/>
  <c r="J56" i="77"/>
  <c r="I56" i="77"/>
  <c r="G56" i="77"/>
  <c r="F56" i="77"/>
  <c r="AN56" i="77"/>
  <c r="BI56" i="77"/>
  <c r="CQ8" i="77"/>
  <c r="CN8" i="77"/>
  <c r="CK8" i="77"/>
  <c r="CC8" i="77"/>
  <c r="BH8" i="77"/>
  <c r="AM8" i="77"/>
  <c r="R8" i="77"/>
  <c r="D56" i="308"/>
  <c r="L54" i="308"/>
  <c r="G54" i="308"/>
  <c r="L53" i="308"/>
  <c r="G53" i="308"/>
  <c r="L52" i="308"/>
  <c r="G52" i="308"/>
  <c r="L51" i="308"/>
  <c r="G51" i="308"/>
  <c r="K51" i="308"/>
  <c r="I51" i="308"/>
  <c r="P51" i="308"/>
  <c r="L50" i="308"/>
  <c r="G50" i="308"/>
  <c r="L49" i="308"/>
  <c r="G49" i="308"/>
  <c r="L48" i="308"/>
  <c r="G48" i="308"/>
  <c r="L47" i="308"/>
  <c r="G47" i="308"/>
  <c r="K47" i="308"/>
  <c r="I47" i="308"/>
  <c r="P47" i="308"/>
  <c r="L46" i="308"/>
  <c r="G46" i="308"/>
  <c r="L45" i="308"/>
  <c r="G45" i="308"/>
  <c r="D42" i="308"/>
  <c r="L40" i="308"/>
  <c r="G40" i="308"/>
  <c r="L39" i="308"/>
  <c r="G39" i="308"/>
  <c r="L38" i="308"/>
  <c r="G38" i="308"/>
  <c r="L37" i="308"/>
  <c r="G37" i="308"/>
  <c r="K37" i="308"/>
  <c r="I37" i="308"/>
  <c r="P37" i="308"/>
  <c r="L36" i="308"/>
  <c r="G36" i="308"/>
  <c r="L35" i="308"/>
  <c r="G35" i="308"/>
  <c r="L34" i="308"/>
  <c r="G34" i="308"/>
  <c r="L33" i="308"/>
  <c r="G33" i="308"/>
  <c r="K33" i="308"/>
  <c r="I33" i="308"/>
  <c r="P33" i="308"/>
  <c r="L32" i="308"/>
  <c r="G32" i="308"/>
  <c r="L31" i="308"/>
  <c r="G31" i="308"/>
  <c r="D28" i="308"/>
  <c r="L26" i="308"/>
  <c r="G26" i="308"/>
  <c r="L25" i="308"/>
  <c r="G25" i="308"/>
  <c r="L24" i="308"/>
  <c r="G24" i="308"/>
  <c r="K24" i="308"/>
  <c r="I24" i="308"/>
  <c r="P24" i="308"/>
  <c r="L23" i="308"/>
  <c r="G23" i="308"/>
  <c r="L22" i="308"/>
  <c r="G22" i="308"/>
  <c r="L21" i="308"/>
  <c r="G21" i="308"/>
  <c r="L20" i="308"/>
  <c r="G20" i="308"/>
  <c r="K20" i="308"/>
  <c r="I20" i="308"/>
  <c r="P20" i="308"/>
  <c r="L19" i="308"/>
  <c r="G19" i="308"/>
  <c r="L18" i="308"/>
  <c r="G18" i="308"/>
  <c r="K18" i="308"/>
  <c r="I18" i="308"/>
  <c r="P18" i="308"/>
  <c r="L17" i="308"/>
  <c r="G17" i="308"/>
  <c r="L16" i="308"/>
  <c r="G16" i="308"/>
  <c r="L15" i="308"/>
  <c r="G15" i="308"/>
  <c r="L14" i="308"/>
  <c r="G14" i="308"/>
  <c r="L13" i="308"/>
  <c r="G13" i="308"/>
  <c r="L12" i="308"/>
  <c r="G12" i="308"/>
  <c r="K12" i="308"/>
  <c r="L11" i="308"/>
  <c r="G11" i="308"/>
  <c r="K31" i="308"/>
  <c r="K35" i="308"/>
  <c r="K23" i="308"/>
  <c r="I23" i="308"/>
  <c r="P23" i="308"/>
  <c r="K54" i="308"/>
  <c r="I54" i="308"/>
  <c r="P54" i="308"/>
  <c r="K50" i="308"/>
  <c r="G28" i="308"/>
  <c r="K15" i="308"/>
  <c r="I15" i="308"/>
  <c r="P15" i="308"/>
  <c r="K45" i="308"/>
  <c r="I45" i="308"/>
  <c r="K49" i="308"/>
  <c r="I49" i="308"/>
  <c r="P49" i="308"/>
  <c r="K53" i="308"/>
  <c r="I53" i="308"/>
  <c r="P53" i="308"/>
  <c r="K19" i="308"/>
  <c r="I19" i="308"/>
  <c r="P19" i="308"/>
  <c r="K34" i="308"/>
  <c r="I34" i="308"/>
  <c r="P34" i="308"/>
  <c r="K38" i="308"/>
  <c r="I38" i="308"/>
  <c r="P38" i="308"/>
  <c r="D59" i="308"/>
  <c r="K14" i="308"/>
  <c r="I14" i="308"/>
  <c r="P14" i="308"/>
  <c r="K25" i="308"/>
  <c r="I25" i="308"/>
  <c r="P25" i="308"/>
  <c r="K32" i="308"/>
  <c r="K52" i="308"/>
  <c r="I52" i="308"/>
  <c r="P52" i="308"/>
  <c r="K13" i="308"/>
  <c r="I13" i="308"/>
  <c r="P13" i="308"/>
  <c r="K36" i="308"/>
  <c r="I36" i="308"/>
  <c r="P36" i="308"/>
  <c r="L56" i="308"/>
  <c r="K17" i="308"/>
  <c r="I17" i="308"/>
  <c r="P17" i="308"/>
  <c r="K22" i="308"/>
  <c r="I22" i="308"/>
  <c r="P22" i="308"/>
  <c r="L28" i="308"/>
  <c r="K16" i="308"/>
  <c r="I16" i="308"/>
  <c r="P16" i="308"/>
  <c r="K21" i="308"/>
  <c r="I21" i="308"/>
  <c r="P21" i="308"/>
  <c r="K26" i="308"/>
  <c r="I26" i="308"/>
  <c r="P26" i="308"/>
  <c r="K39" i="308"/>
  <c r="I39" i="308"/>
  <c r="P39" i="308"/>
  <c r="K46" i="308"/>
  <c r="I46" i="308"/>
  <c r="P46" i="308"/>
  <c r="K48" i="308"/>
  <c r="I48" i="308"/>
  <c r="P48" i="308"/>
  <c r="L42" i="308"/>
  <c r="K40" i="308"/>
  <c r="I40" i="308"/>
  <c r="P40" i="308"/>
  <c r="I35" i="308"/>
  <c r="P35" i="308"/>
  <c r="K43" i="308"/>
  <c r="G42" i="308"/>
  <c r="G56" i="308"/>
  <c r="K11" i="308"/>
  <c r="I12" i="308"/>
  <c r="P12" i="308"/>
  <c r="I31" i="308"/>
  <c r="I50" i="308"/>
  <c r="P50" i="308"/>
  <c r="K57" i="308"/>
  <c r="K42" i="308"/>
  <c r="G59" i="308"/>
  <c r="I32" i="308"/>
  <c r="P32" i="308"/>
  <c r="K56" i="308"/>
  <c r="O56" i="308"/>
  <c r="L59" i="308"/>
  <c r="O28" i="308"/>
  <c r="O42" i="308"/>
  <c r="P45" i="308"/>
  <c r="P56" i="308"/>
  <c r="I56" i="308"/>
  <c r="I42" i="308"/>
  <c r="P31" i="308"/>
  <c r="K29" i="308"/>
  <c r="K28" i="308"/>
  <c r="I11" i="308"/>
  <c r="P42" i="308"/>
  <c r="E42" i="308"/>
  <c r="K59" i="308"/>
  <c r="E56" i="308"/>
  <c r="P11" i="308"/>
  <c r="P28" i="308"/>
  <c r="P59" i="308"/>
  <c r="I28" i="308"/>
  <c r="E28" i="308"/>
  <c r="I59" i="308"/>
  <c r="IH165" i="77"/>
  <c r="IE165" i="77"/>
  <c r="IB165" i="77"/>
  <c r="HM165" i="77"/>
  <c r="HJ165" i="77"/>
  <c r="HG165" i="77"/>
  <c r="GR165" i="77"/>
  <c r="GO165" i="77"/>
  <c r="GL165" i="77"/>
  <c r="FW165" i="77"/>
  <c r="FT165" i="77"/>
  <c r="FQ165" i="77"/>
  <c r="FB165" i="77"/>
  <c r="EY165" i="77"/>
  <c r="EV165" i="77"/>
  <c r="BV165" i="77"/>
  <c r="BS165" i="77"/>
  <c r="BP165" i="77"/>
  <c r="BA165" i="77"/>
  <c r="AX165" i="77"/>
  <c r="AU165" i="77"/>
  <c r="AF165" i="77"/>
  <c r="AC165" i="77"/>
  <c r="Z165" i="77"/>
  <c r="K165" i="77"/>
  <c r="H165" i="77"/>
  <c r="E165" i="77"/>
  <c r="C175" i="308"/>
  <c r="C214" i="308"/>
  <c r="C174" i="308"/>
  <c r="C213" i="308"/>
  <c r="C173" i="308"/>
  <c r="C212" i="308"/>
  <c r="C172" i="308"/>
  <c r="C211" i="308"/>
  <c r="C171" i="308"/>
  <c r="C210" i="308"/>
  <c r="C170" i="308"/>
  <c r="C209" i="308"/>
  <c r="C169" i="308"/>
  <c r="C208" i="308"/>
  <c r="C168" i="308"/>
  <c r="C207" i="308"/>
  <c r="C167" i="308"/>
  <c r="C206" i="308"/>
  <c r="C166" i="308"/>
  <c r="C205" i="308"/>
  <c r="C161" i="308"/>
  <c r="C200" i="308"/>
  <c r="C160" i="308"/>
  <c r="C199" i="308"/>
  <c r="C159" i="308"/>
  <c r="C198" i="308"/>
  <c r="C158" i="308"/>
  <c r="C197" i="308"/>
  <c r="C153" i="308"/>
  <c r="C192" i="308"/>
  <c r="C152" i="308"/>
  <c r="C191" i="308"/>
  <c r="C151" i="308"/>
  <c r="C190" i="308"/>
  <c r="C150" i="308"/>
  <c r="C189" i="308"/>
  <c r="C149" i="308"/>
  <c r="C188" i="308"/>
  <c r="CD137" i="77"/>
  <c r="CD138" i="77"/>
  <c r="BV23" i="77"/>
  <c r="BX23" i="77"/>
  <c r="BV31" i="77"/>
  <c r="BV39" i="77"/>
  <c r="BX39" i="77"/>
  <c r="BV47" i="77"/>
  <c r="BW47" i="77"/>
  <c r="BV62" i="77"/>
  <c r="BV72" i="77"/>
  <c r="BV87" i="77"/>
  <c r="BV92" i="77"/>
  <c r="BV105" i="77"/>
  <c r="BW105" i="77"/>
  <c r="BV117" i="77"/>
  <c r="BW117" i="77"/>
  <c r="BV111" i="77"/>
  <c r="BW111" i="77"/>
  <c r="BX111" i="77"/>
  <c r="BV99" i="77"/>
  <c r="BV135" i="77"/>
  <c r="BV145" i="77"/>
  <c r="BV181" i="77"/>
  <c r="BV175" i="77"/>
  <c r="BW175" i="77"/>
  <c r="BS23" i="77"/>
  <c r="BS31" i="77"/>
  <c r="BT31" i="77"/>
  <c r="BS39" i="77"/>
  <c r="BT39" i="77"/>
  <c r="BS47" i="77"/>
  <c r="BS62" i="77"/>
  <c r="BS72" i="77"/>
  <c r="BS87" i="77"/>
  <c r="BU87" i="77"/>
  <c r="BS92" i="77"/>
  <c r="BS105" i="77"/>
  <c r="BT105" i="77"/>
  <c r="BU105" i="77"/>
  <c r="BS117" i="77"/>
  <c r="BT117" i="77"/>
  <c r="BS111" i="77"/>
  <c r="BS99" i="77"/>
  <c r="BS135" i="77"/>
  <c r="BU135" i="77"/>
  <c r="BS145" i="77"/>
  <c r="BS181" i="77"/>
  <c r="BS175" i="77"/>
  <c r="BU175" i="77"/>
  <c r="BP23" i="77"/>
  <c r="BR18" i="77"/>
  <c r="BP31" i="77"/>
  <c r="BP39" i="77"/>
  <c r="BP47" i="77"/>
  <c r="BP62" i="77"/>
  <c r="BR62" i="77"/>
  <c r="BQ62" i="77"/>
  <c r="BP72" i="77"/>
  <c r="BR72" i="77"/>
  <c r="BP87" i="77"/>
  <c r="BP92" i="77"/>
  <c r="BQ92" i="77"/>
  <c r="BP105" i="77"/>
  <c r="BP117" i="77"/>
  <c r="BR117" i="77"/>
  <c r="BP111" i="77"/>
  <c r="BR111" i="77"/>
  <c r="BP99" i="77"/>
  <c r="BP135" i="77"/>
  <c r="BP147" i="77"/>
  <c r="BQ147" i="77"/>
  <c r="BP145" i="77"/>
  <c r="BP181" i="77"/>
  <c r="BP175" i="77"/>
  <c r="BR175" i="77"/>
  <c r="IO171" i="77"/>
  <c r="IO172" i="77"/>
  <c r="IO173" i="77"/>
  <c r="IP173" i="77"/>
  <c r="IH175" i="77"/>
  <c r="IE175" i="77"/>
  <c r="IF175" i="77"/>
  <c r="IB175" i="77"/>
  <c r="IC175" i="77"/>
  <c r="HT171" i="77"/>
  <c r="HU171" i="77"/>
  <c r="HT172" i="77"/>
  <c r="HT173" i="77"/>
  <c r="HV173" i="77"/>
  <c r="HM175" i="77"/>
  <c r="HJ175" i="77"/>
  <c r="HG175" i="77"/>
  <c r="HH175" i="77"/>
  <c r="GY171" i="77"/>
  <c r="GY172" i="77"/>
  <c r="GZ172" i="77"/>
  <c r="GY173" i="77"/>
  <c r="GZ173" i="77"/>
  <c r="GR175" i="77"/>
  <c r="GO175" i="77"/>
  <c r="GL175" i="77"/>
  <c r="GD171" i="77"/>
  <c r="GF171" i="77"/>
  <c r="GD172" i="77"/>
  <c r="GF172" i="77"/>
  <c r="GD173" i="77"/>
  <c r="GE173" i="77"/>
  <c r="FW175" i="77"/>
  <c r="FX175" i="77"/>
  <c r="FT175" i="77"/>
  <c r="FV175" i="77"/>
  <c r="FQ175" i="77"/>
  <c r="FI171" i="77"/>
  <c r="FI172" i="77"/>
  <c r="FJ172" i="77"/>
  <c r="FI173" i="77"/>
  <c r="FB175" i="77"/>
  <c r="FD175" i="77"/>
  <c r="EY175" i="77"/>
  <c r="EV175" i="77"/>
  <c r="CQ171" i="77"/>
  <c r="CR171" i="77"/>
  <c r="CQ172" i="77"/>
  <c r="CS172" i="77"/>
  <c r="CQ173" i="77"/>
  <c r="CS173" i="77"/>
  <c r="CN171" i="77"/>
  <c r="CN172" i="77"/>
  <c r="CO172" i="77"/>
  <c r="CN173" i="77"/>
  <c r="CK171" i="77"/>
  <c r="CM171" i="77"/>
  <c r="CK172" i="77"/>
  <c r="CL172" i="77"/>
  <c r="CK173" i="77"/>
  <c r="BA175" i="77"/>
  <c r="AX175" i="77"/>
  <c r="AZ175" i="77"/>
  <c r="AU175" i="77"/>
  <c r="AV175" i="77"/>
  <c r="AF175" i="77"/>
  <c r="AC175" i="77"/>
  <c r="Z175" i="77"/>
  <c r="AB175" i="77"/>
  <c r="K175" i="77"/>
  <c r="M175" i="77"/>
  <c r="H175" i="77"/>
  <c r="I175" i="77"/>
  <c r="E175" i="77"/>
  <c r="G175" i="77"/>
  <c r="IJ173" i="77"/>
  <c r="II173" i="77"/>
  <c r="IG173" i="77"/>
  <c r="IF173" i="77"/>
  <c r="ID173" i="77"/>
  <c r="IC173" i="77"/>
  <c r="HO173" i="77"/>
  <c r="HN173" i="77"/>
  <c r="HL173" i="77"/>
  <c r="HK173" i="77"/>
  <c r="HI173" i="77"/>
  <c r="HH173" i="77"/>
  <c r="GT173" i="77"/>
  <c r="GS173" i="77"/>
  <c r="GQ173" i="77"/>
  <c r="GP173" i="77"/>
  <c r="GN173" i="77"/>
  <c r="GM173" i="77"/>
  <c r="FY173" i="77"/>
  <c r="FX173" i="77"/>
  <c r="FV173" i="77"/>
  <c r="FU173" i="77"/>
  <c r="FS173" i="77"/>
  <c r="FR173" i="77"/>
  <c r="FD173" i="77"/>
  <c r="FC173" i="77"/>
  <c r="FA173" i="77"/>
  <c r="EZ173" i="77"/>
  <c r="EX173" i="77"/>
  <c r="EW173" i="77"/>
  <c r="BX173" i="77"/>
  <c r="BW173" i="77"/>
  <c r="BU173" i="77"/>
  <c r="BT173" i="77"/>
  <c r="BR173" i="77"/>
  <c r="BQ173" i="77"/>
  <c r="BC173" i="77"/>
  <c r="BB173" i="77"/>
  <c r="AZ173" i="77"/>
  <c r="AY173" i="77"/>
  <c r="AW173" i="77"/>
  <c r="AV173" i="77"/>
  <c r="AH173" i="77"/>
  <c r="AG173" i="77"/>
  <c r="AE173" i="77"/>
  <c r="AD173" i="77"/>
  <c r="AB173" i="77"/>
  <c r="AA173" i="77"/>
  <c r="M173" i="77"/>
  <c r="L173" i="77"/>
  <c r="J173" i="77"/>
  <c r="I173" i="77"/>
  <c r="G173" i="77"/>
  <c r="F173" i="77"/>
  <c r="IJ172" i="77"/>
  <c r="II172" i="77"/>
  <c r="IG172" i="77"/>
  <c r="IF172" i="77"/>
  <c r="ID172" i="77"/>
  <c r="IC172" i="77"/>
  <c r="HO172" i="77"/>
  <c r="HN172" i="77"/>
  <c r="HL172" i="77"/>
  <c r="HK172" i="77"/>
  <c r="HI172" i="77"/>
  <c r="HH172" i="77"/>
  <c r="GT172" i="77"/>
  <c r="GS172" i="77"/>
  <c r="GQ172" i="77"/>
  <c r="GP172" i="77"/>
  <c r="GN172" i="77"/>
  <c r="GM172" i="77"/>
  <c r="FY172" i="77"/>
  <c r="FX172" i="77"/>
  <c r="FV172" i="77"/>
  <c r="FU172" i="77"/>
  <c r="FS172" i="77"/>
  <c r="FR172" i="77"/>
  <c r="FD172" i="77"/>
  <c r="FC172" i="77"/>
  <c r="FA172" i="77"/>
  <c r="EZ172" i="77"/>
  <c r="EX172" i="77"/>
  <c r="EW172" i="77"/>
  <c r="BX172" i="77"/>
  <c r="BW172" i="77"/>
  <c r="BU172" i="77"/>
  <c r="BT172" i="77"/>
  <c r="BR172" i="77"/>
  <c r="BQ172" i="77"/>
  <c r="BC172" i="77"/>
  <c r="BB172" i="77"/>
  <c r="AZ172" i="77"/>
  <c r="AY172" i="77"/>
  <c r="AW172" i="77"/>
  <c r="AV172" i="77"/>
  <c r="AH172" i="77"/>
  <c r="AG172" i="77"/>
  <c r="AE172" i="77"/>
  <c r="AD172" i="77"/>
  <c r="AB172" i="77"/>
  <c r="AA172" i="77"/>
  <c r="M172" i="77"/>
  <c r="L172" i="77"/>
  <c r="J172" i="77"/>
  <c r="I172" i="77"/>
  <c r="G172" i="77"/>
  <c r="F172" i="77"/>
  <c r="IJ171" i="77"/>
  <c r="II171" i="77"/>
  <c r="IG171" i="77"/>
  <c r="IF171" i="77"/>
  <c r="ID171" i="77"/>
  <c r="IC171" i="77"/>
  <c r="HO171" i="77"/>
  <c r="HN171" i="77"/>
  <c r="HL171" i="77"/>
  <c r="HK171" i="77"/>
  <c r="HI171" i="77"/>
  <c r="HH171" i="77"/>
  <c r="GT171" i="77"/>
  <c r="GS171" i="77"/>
  <c r="GQ171" i="77"/>
  <c r="GP171" i="77"/>
  <c r="GN171" i="77"/>
  <c r="GM171" i="77"/>
  <c r="FY171" i="77"/>
  <c r="FX171" i="77"/>
  <c r="FV171" i="77"/>
  <c r="FU171" i="77"/>
  <c r="FS171" i="77"/>
  <c r="FR171" i="77"/>
  <c r="FD171" i="77"/>
  <c r="FC171" i="77"/>
  <c r="FA171" i="77"/>
  <c r="EZ171" i="77"/>
  <c r="EX171" i="77"/>
  <c r="EW171" i="77"/>
  <c r="BX171" i="77"/>
  <c r="BW171" i="77"/>
  <c r="BU171" i="77"/>
  <c r="BT171" i="77"/>
  <c r="BR171" i="77"/>
  <c r="BQ171" i="77"/>
  <c r="BC171" i="77"/>
  <c r="BB171" i="77"/>
  <c r="AZ171" i="77"/>
  <c r="AY171" i="77"/>
  <c r="AW171" i="77"/>
  <c r="AV171" i="77"/>
  <c r="AH171" i="77"/>
  <c r="AG171" i="77"/>
  <c r="AE171" i="77"/>
  <c r="AD171" i="77"/>
  <c r="AB171" i="77"/>
  <c r="AA171" i="77"/>
  <c r="M171" i="77"/>
  <c r="L171" i="77"/>
  <c r="J171" i="77"/>
  <c r="I171" i="77"/>
  <c r="G171" i="77"/>
  <c r="F171" i="77"/>
  <c r="BI137" i="77"/>
  <c r="AN157" i="77"/>
  <c r="BJ153" i="77"/>
  <c r="K23" i="77"/>
  <c r="L23" i="77"/>
  <c r="K31" i="77"/>
  <c r="M31" i="77"/>
  <c r="K39" i="77"/>
  <c r="K47" i="77"/>
  <c r="M47" i="77"/>
  <c r="L47" i="77"/>
  <c r="K62" i="77"/>
  <c r="M62" i="77"/>
  <c r="K72" i="77"/>
  <c r="M72" i="77"/>
  <c r="K87" i="77"/>
  <c r="L87" i="77"/>
  <c r="K92" i="77"/>
  <c r="K105" i="77"/>
  <c r="K117" i="77"/>
  <c r="K111" i="77"/>
  <c r="M111" i="77"/>
  <c r="K99" i="77"/>
  <c r="L99" i="77"/>
  <c r="K135" i="77"/>
  <c r="K145" i="77"/>
  <c r="L145" i="77"/>
  <c r="AF23" i="77"/>
  <c r="AF31" i="77"/>
  <c r="AF39" i="77"/>
  <c r="AF47" i="77"/>
  <c r="AG47" i="77"/>
  <c r="AF62" i="77"/>
  <c r="AG62" i="77"/>
  <c r="AF72" i="77"/>
  <c r="AH72" i="77"/>
  <c r="AF87" i="77"/>
  <c r="AF92" i="77"/>
  <c r="AG92" i="77"/>
  <c r="AF105" i="77"/>
  <c r="AH105" i="77"/>
  <c r="AF117" i="77"/>
  <c r="AF111" i="77"/>
  <c r="AF99" i="77"/>
  <c r="AH99" i="77"/>
  <c r="AF135" i="77"/>
  <c r="AH135" i="77"/>
  <c r="AF145" i="77"/>
  <c r="AG145" i="77"/>
  <c r="BA23" i="77"/>
  <c r="BC18" i="77"/>
  <c r="BA31" i="77"/>
  <c r="BB31" i="77"/>
  <c r="BA39" i="77"/>
  <c r="BB39" i="77"/>
  <c r="BA47" i="77"/>
  <c r="BA62" i="77"/>
  <c r="BA72" i="77"/>
  <c r="BA87" i="77"/>
  <c r="BB87" i="77"/>
  <c r="BA92" i="77"/>
  <c r="BB92" i="77"/>
  <c r="BA105" i="77"/>
  <c r="BA117" i="77"/>
  <c r="BA111" i="77"/>
  <c r="BB111" i="77"/>
  <c r="BA99" i="77"/>
  <c r="BB99" i="77"/>
  <c r="BC99" i="77"/>
  <c r="BA135" i="77"/>
  <c r="BA145" i="77"/>
  <c r="K181" i="77"/>
  <c r="AF181" i="77"/>
  <c r="AH181" i="77"/>
  <c r="BA181" i="77"/>
  <c r="BB181" i="77"/>
  <c r="H23" i="77"/>
  <c r="J18" i="77"/>
  <c r="I23" i="77"/>
  <c r="H31" i="77"/>
  <c r="H39" i="77"/>
  <c r="J39" i="77"/>
  <c r="H47" i="77"/>
  <c r="H62" i="77"/>
  <c r="I62" i="77"/>
  <c r="H72" i="77"/>
  <c r="H87" i="77"/>
  <c r="H92" i="77"/>
  <c r="J92" i="77"/>
  <c r="H105" i="77"/>
  <c r="H117" i="77"/>
  <c r="H111" i="77"/>
  <c r="J111" i="77"/>
  <c r="H99" i="77"/>
  <c r="H135" i="77"/>
  <c r="I135" i="77"/>
  <c r="J135" i="77"/>
  <c r="H145" i="77"/>
  <c r="J145" i="77"/>
  <c r="I145" i="77"/>
  <c r="AC23" i="77"/>
  <c r="AE18" i="77"/>
  <c r="AC31" i="77"/>
  <c r="AC39" i="77"/>
  <c r="AC47" i="77"/>
  <c r="AD47" i="77"/>
  <c r="AE47" i="77"/>
  <c r="AC62" i="77"/>
  <c r="AC72" i="77"/>
  <c r="AE72" i="77"/>
  <c r="AC87" i="77"/>
  <c r="AE87" i="77"/>
  <c r="AC92" i="77"/>
  <c r="AC105" i="77"/>
  <c r="AE105" i="77"/>
  <c r="AC117" i="77"/>
  <c r="AC111" i="77"/>
  <c r="AD111" i="77"/>
  <c r="AC99" i="77"/>
  <c r="AC135" i="77"/>
  <c r="AC145" i="77"/>
  <c r="AD145" i="77"/>
  <c r="AX23" i="77"/>
  <c r="AZ23" i="77"/>
  <c r="AX31" i="77"/>
  <c r="AZ31" i="77"/>
  <c r="AX39" i="77"/>
  <c r="AY39" i="77"/>
  <c r="AX47" i="77"/>
  <c r="AZ47" i="77"/>
  <c r="AX62" i="77"/>
  <c r="AX72" i="77"/>
  <c r="AX87" i="77"/>
  <c r="AX92" i="77"/>
  <c r="AZ92" i="77"/>
  <c r="AX105" i="77"/>
  <c r="AX117" i="77"/>
  <c r="AX111" i="77"/>
  <c r="AX99" i="77"/>
  <c r="AY99" i="77"/>
  <c r="AX135" i="77"/>
  <c r="AX147" i="77"/>
  <c r="AZ147" i="77"/>
  <c r="AX145" i="77"/>
  <c r="H181" i="77"/>
  <c r="I181" i="77"/>
  <c r="AC181" i="77"/>
  <c r="AE181" i="77"/>
  <c r="AX181" i="77"/>
  <c r="E23" i="77"/>
  <c r="F23" i="77"/>
  <c r="E31" i="77"/>
  <c r="E39" i="77"/>
  <c r="G39" i="77"/>
  <c r="E47" i="77"/>
  <c r="E62" i="77"/>
  <c r="G62" i="77"/>
  <c r="E72" i="77"/>
  <c r="G72" i="77"/>
  <c r="E87" i="77"/>
  <c r="G87" i="77"/>
  <c r="E92" i="77"/>
  <c r="F92" i="77"/>
  <c r="E105" i="77"/>
  <c r="E117" i="77"/>
  <c r="F117" i="77"/>
  <c r="E111" i="77"/>
  <c r="E99" i="77"/>
  <c r="E135" i="77"/>
  <c r="F135" i="77"/>
  <c r="E145" i="77"/>
  <c r="G145" i="77"/>
  <c r="Z23" i="77"/>
  <c r="Z31" i="77"/>
  <c r="Z39" i="77"/>
  <c r="Z47" i="77"/>
  <c r="Z62" i="77"/>
  <c r="AB62" i="77"/>
  <c r="Z72" i="77"/>
  <c r="AA72" i="77"/>
  <c r="Z87" i="77"/>
  <c r="Z92" i="77"/>
  <c r="Z105" i="77"/>
  <c r="AB105" i="77"/>
  <c r="Z117" i="77"/>
  <c r="Z111" i="77"/>
  <c r="AA111" i="77"/>
  <c r="Z99" i="77"/>
  <c r="Z135" i="77"/>
  <c r="Z145" i="77"/>
  <c r="AA145" i="77"/>
  <c r="AU23" i="77"/>
  <c r="AW18" i="77"/>
  <c r="AU31" i="77"/>
  <c r="AV31" i="77"/>
  <c r="AU39" i="77"/>
  <c r="AU47" i="77"/>
  <c r="AU62" i="77"/>
  <c r="AV62" i="77"/>
  <c r="AU72" i="77"/>
  <c r="AU87" i="77"/>
  <c r="AU92" i="77"/>
  <c r="AU105" i="77"/>
  <c r="AW105" i="77"/>
  <c r="AU117" i="77"/>
  <c r="AU111" i="77"/>
  <c r="AV111" i="77"/>
  <c r="AW111" i="77"/>
  <c r="AU99" i="77"/>
  <c r="AW99" i="77"/>
  <c r="AU135" i="77"/>
  <c r="AV135" i="77"/>
  <c r="AW135" i="77"/>
  <c r="AU145" i="77"/>
  <c r="E181" i="77"/>
  <c r="Z181" i="77"/>
  <c r="AU181" i="77"/>
  <c r="AW181" i="77"/>
  <c r="K159" i="77"/>
  <c r="H159" i="77"/>
  <c r="E159" i="77"/>
  <c r="AF159" i="77"/>
  <c r="AC159" i="77"/>
  <c r="Z159" i="77"/>
  <c r="BA159" i="77"/>
  <c r="AX159" i="77"/>
  <c r="AU159" i="77"/>
  <c r="BV159" i="77"/>
  <c r="BS159" i="77"/>
  <c r="BP159" i="77"/>
  <c r="CQ192" i="77"/>
  <c r="CR192" i="77"/>
  <c r="CQ191" i="77"/>
  <c r="CQ184" i="77"/>
  <c r="CS184" i="77"/>
  <c r="CQ180" i="77"/>
  <c r="CQ179" i="77"/>
  <c r="CS179" i="77"/>
  <c r="CQ178" i="77"/>
  <c r="CS178" i="77"/>
  <c r="CQ164" i="77"/>
  <c r="CS164" i="77"/>
  <c r="CQ163" i="77"/>
  <c r="CQ158" i="77"/>
  <c r="CS158" i="77"/>
  <c r="CQ157" i="77"/>
  <c r="CQ156" i="77"/>
  <c r="CS156" i="77"/>
  <c r="CQ153" i="77"/>
  <c r="CQ144" i="77"/>
  <c r="CR144" i="77"/>
  <c r="CQ143" i="77"/>
  <c r="CS143" i="77"/>
  <c r="CQ142" i="77"/>
  <c r="CR142" i="77"/>
  <c r="CQ141" i="77"/>
  <c r="CR141" i="77"/>
  <c r="CQ140" i="77"/>
  <c r="CQ139" i="77"/>
  <c r="CQ138" i="77"/>
  <c r="CR138" i="77"/>
  <c r="CQ137" i="77"/>
  <c r="CR137" i="77"/>
  <c r="CQ134" i="77"/>
  <c r="CQ133" i="77"/>
  <c r="CQ132" i="77"/>
  <c r="CR132" i="77"/>
  <c r="CQ131" i="77"/>
  <c r="CQ130" i="77"/>
  <c r="CQ129" i="77"/>
  <c r="CQ128" i="77"/>
  <c r="CQ116" i="77"/>
  <c r="CR116" i="77"/>
  <c r="CQ115" i="77"/>
  <c r="CR115" i="77"/>
  <c r="CQ110" i="77"/>
  <c r="CS110" i="77"/>
  <c r="CQ109" i="77"/>
  <c r="CR109" i="77"/>
  <c r="CQ104" i="77"/>
  <c r="CS104" i="77"/>
  <c r="CQ103" i="77"/>
  <c r="CR103" i="77"/>
  <c r="CQ98" i="77"/>
  <c r="CR98" i="77"/>
  <c r="CQ97" i="77"/>
  <c r="CS97" i="77"/>
  <c r="CQ96" i="77"/>
  <c r="CR96" i="77"/>
  <c r="CQ95" i="77"/>
  <c r="CR95" i="77"/>
  <c r="CQ91" i="77"/>
  <c r="CS91" i="77"/>
  <c r="CQ90" i="77"/>
  <c r="CR90" i="77"/>
  <c r="CQ86" i="77"/>
  <c r="CQ81" i="77"/>
  <c r="CQ82" i="77"/>
  <c r="CS82" i="77"/>
  <c r="CQ80" i="77"/>
  <c r="CQ85" i="77"/>
  <c r="CS85" i="77"/>
  <c r="CQ79" i="77"/>
  <c r="CQ78" i="77"/>
  <c r="CQ77" i="77"/>
  <c r="CS77" i="77"/>
  <c r="CQ84" i="77"/>
  <c r="CR84" i="77"/>
  <c r="CQ83" i="77"/>
  <c r="CQ76" i="77"/>
  <c r="CQ71" i="77"/>
  <c r="CS71" i="77"/>
  <c r="CQ68" i="77"/>
  <c r="CQ69" i="77"/>
  <c r="CS69" i="77"/>
  <c r="CQ70" i="77"/>
  <c r="CS70" i="77"/>
  <c r="CQ67" i="77"/>
  <c r="CS67" i="77"/>
  <c r="CQ66" i="77"/>
  <c r="CS66" i="77"/>
  <c r="CQ65" i="77"/>
  <c r="CQ60" i="77"/>
  <c r="CR60" i="77"/>
  <c r="CS60" i="77"/>
  <c r="CQ59" i="77"/>
  <c r="CQ57" i="77"/>
  <c r="CS57" i="77"/>
  <c r="CQ58" i="77"/>
  <c r="CQ55" i="77"/>
  <c r="CQ46" i="77"/>
  <c r="CR46" i="77"/>
  <c r="CQ45" i="77"/>
  <c r="CS45" i="77"/>
  <c r="CQ44" i="77"/>
  <c r="CS44" i="77"/>
  <c r="CQ43" i="77"/>
  <c r="CS43" i="77"/>
  <c r="CQ42" i="77"/>
  <c r="CS42" i="77"/>
  <c r="CQ38" i="77"/>
  <c r="CR38" i="77"/>
  <c r="CQ36" i="77"/>
  <c r="CQ37" i="77"/>
  <c r="CR37" i="77"/>
  <c r="CQ35" i="77"/>
  <c r="CQ34" i="77"/>
  <c r="CS34" i="77"/>
  <c r="CR34" i="77"/>
  <c r="CQ30" i="77"/>
  <c r="CQ29" i="77"/>
  <c r="CS29" i="77"/>
  <c r="CQ28" i="77"/>
  <c r="CS28" i="77"/>
  <c r="CQ27" i="77"/>
  <c r="CQ26" i="77"/>
  <c r="CQ22" i="77"/>
  <c r="CS22" i="77"/>
  <c r="CQ21" i="77"/>
  <c r="CR21" i="77"/>
  <c r="CQ20" i="77"/>
  <c r="CR20" i="77"/>
  <c r="CQ19" i="77"/>
  <c r="CQ13" i="77"/>
  <c r="CQ10" i="77"/>
  <c r="CQ7" i="77"/>
  <c r="CN192" i="77"/>
  <c r="CN191" i="77"/>
  <c r="CN184" i="77"/>
  <c r="CP184" i="77"/>
  <c r="CN180" i="77"/>
  <c r="CN179" i="77"/>
  <c r="CP179" i="77"/>
  <c r="CN178" i="77"/>
  <c r="CN164" i="77"/>
  <c r="CN163" i="77"/>
  <c r="CP163" i="77"/>
  <c r="CN158" i="77"/>
  <c r="CP158" i="77"/>
  <c r="CN157" i="77"/>
  <c r="CN156" i="77"/>
  <c r="CP156" i="77"/>
  <c r="CN153" i="77"/>
  <c r="CP153" i="77"/>
  <c r="CN144" i="77"/>
  <c r="CO144" i="77"/>
  <c r="CN143" i="77"/>
  <c r="CN142" i="77"/>
  <c r="CO142" i="77"/>
  <c r="CN141" i="77"/>
  <c r="CN140" i="77"/>
  <c r="CO140" i="77"/>
  <c r="CN139" i="77"/>
  <c r="CN138" i="77"/>
  <c r="CO138" i="77"/>
  <c r="CN137" i="77"/>
  <c r="CO137" i="77"/>
  <c r="CN134" i="77"/>
  <c r="CO134" i="77"/>
  <c r="CN133" i="77"/>
  <c r="CO133" i="77"/>
  <c r="CN132" i="77"/>
  <c r="CP132" i="77"/>
  <c r="CN131" i="77"/>
  <c r="CP131" i="77"/>
  <c r="CN130" i="77"/>
  <c r="CO130" i="77"/>
  <c r="CP130" i="77"/>
  <c r="CN129" i="77"/>
  <c r="CN128" i="77"/>
  <c r="CN116" i="77"/>
  <c r="CP116" i="77"/>
  <c r="CN115" i="77"/>
  <c r="CP115" i="77"/>
  <c r="CN110" i="77"/>
  <c r="CN109" i="77"/>
  <c r="CN104" i="77"/>
  <c r="CN103" i="77"/>
  <c r="CN98" i="77"/>
  <c r="CN97" i="77"/>
  <c r="CN96" i="77"/>
  <c r="CN95" i="77"/>
  <c r="CO95" i="77"/>
  <c r="CN91" i="77"/>
  <c r="CN90" i="77"/>
  <c r="CN86" i="77"/>
  <c r="CO86" i="77"/>
  <c r="CP86" i="77"/>
  <c r="CN81" i="77"/>
  <c r="CO81" i="77"/>
  <c r="CN82" i="77"/>
  <c r="CO82" i="77"/>
  <c r="CN80" i="77"/>
  <c r="CP80" i="77"/>
  <c r="CN85" i="77"/>
  <c r="CP85" i="77"/>
  <c r="CO85" i="77"/>
  <c r="CN79" i="77"/>
  <c r="CO79" i="77"/>
  <c r="CN78" i="77"/>
  <c r="CN77" i="77"/>
  <c r="CN84" i="77"/>
  <c r="CN83" i="77"/>
  <c r="CN76" i="77"/>
  <c r="CN71" i="77"/>
  <c r="CN68" i="77"/>
  <c r="CO68" i="77"/>
  <c r="CN69" i="77"/>
  <c r="CP69" i="77"/>
  <c r="CN70" i="77"/>
  <c r="CN67" i="77"/>
  <c r="CO67" i="77"/>
  <c r="CN66" i="77"/>
  <c r="CP66" i="77"/>
  <c r="CN65" i="77"/>
  <c r="CN60" i="77"/>
  <c r="CN59" i="77"/>
  <c r="CO59" i="77"/>
  <c r="CN57" i="77"/>
  <c r="CN58" i="77"/>
  <c r="CO58" i="77"/>
  <c r="CN55" i="77"/>
  <c r="CP55" i="77"/>
  <c r="CN46" i="77"/>
  <c r="CN45" i="77"/>
  <c r="CN44" i="77"/>
  <c r="CN43" i="77"/>
  <c r="CN42" i="77"/>
  <c r="CN38" i="77"/>
  <c r="CN36" i="77"/>
  <c r="CN37" i="77"/>
  <c r="CO37" i="77"/>
  <c r="CN35" i="77"/>
  <c r="CO35" i="77"/>
  <c r="CN34" i="77"/>
  <c r="CO34" i="77"/>
  <c r="CN30" i="77"/>
  <c r="CO30" i="77"/>
  <c r="CN29" i="77"/>
  <c r="CP29" i="77"/>
  <c r="CN28" i="77"/>
  <c r="CP28" i="77"/>
  <c r="CN27" i="77"/>
  <c r="CN26" i="77"/>
  <c r="CP26" i="77"/>
  <c r="CN22" i="77"/>
  <c r="CO22" i="77"/>
  <c r="CN21" i="77"/>
  <c r="CO21" i="77"/>
  <c r="CN20" i="77"/>
  <c r="CP20" i="77"/>
  <c r="CN19" i="77"/>
  <c r="CN13" i="77"/>
  <c r="CN10" i="77"/>
  <c r="CN7" i="77"/>
  <c r="CK192" i="77"/>
  <c r="CM192" i="77"/>
  <c r="CK191" i="77"/>
  <c r="CM191" i="77"/>
  <c r="CK184" i="77"/>
  <c r="CL184" i="77"/>
  <c r="CK180" i="77"/>
  <c r="CK179" i="77"/>
  <c r="CM179" i="77"/>
  <c r="CK178" i="77"/>
  <c r="CK164" i="77"/>
  <c r="CM164" i="77"/>
  <c r="CL164" i="77"/>
  <c r="CK163" i="77"/>
  <c r="CK158" i="77"/>
  <c r="CM158" i="77"/>
  <c r="CK157" i="77"/>
  <c r="CM157" i="77"/>
  <c r="CK156" i="77"/>
  <c r="CL156" i="77"/>
  <c r="CK153" i="77"/>
  <c r="CM153" i="77"/>
  <c r="CK144" i="77"/>
  <c r="CM144" i="77"/>
  <c r="CK143" i="77"/>
  <c r="CM143" i="77"/>
  <c r="CK142" i="77"/>
  <c r="CK141" i="77"/>
  <c r="CM141" i="77"/>
  <c r="CK140" i="77"/>
  <c r="CK139" i="77"/>
  <c r="CK138" i="77"/>
  <c r="CK137" i="77"/>
  <c r="CM137" i="77"/>
  <c r="CK134" i="77"/>
  <c r="CL134" i="77"/>
  <c r="CK133" i="77"/>
  <c r="CK132" i="77"/>
  <c r="CL132" i="77"/>
  <c r="CK131" i="77"/>
  <c r="CL131" i="77"/>
  <c r="CK130" i="77"/>
  <c r="CM130" i="77"/>
  <c r="CK129" i="77"/>
  <c r="CM129" i="77"/>
  <c r="CK128" i="77"/>
  <c r="CM128" i="77"/>
  <c r="CK116" i="77"/>
  <c r="CK115" i="77"/>
  <c r="CK110" i="77"/>
  <c r="CK109" i="77"/>
  <c r="CM109" i="77"/>
  <c r="CK104" i="77"/>
  <c r="CL104" i="77"/>
  <c r="CK103" i="77"/>
  <c r="CK98" i="77"/>
  <c r="CK97" i="77"/>
  <c r="CK96" i="77"/>
  <c r="CL96" i="77"/>
  <c r="CK95" i="77"/>
  <c r="CL95" i="77"/>
  <c r="CK91" i="77"/>
  <c r="CL91" i="77"/>
  <c r="CK90" i="77"/>
  <c r="CK86" i="77"/>
  <c r="CK81" i="77"/>
  <c r="CM81" i="77"/>
  <c r="CK82" i="77"/>
  <c r="CL82" i="77"/>
  <c r="CK80" i="77"/>
  <c r="CM80" i="77"/>
  <c r="CK85" i="77"/>
  <c r="CK79" i="77"/>
  <c r="CM79" i="77"/>
  <c r="CK78" i="77"/>
  <c r="CM78" i="77"/>
  <c r="CK77" i="77"/>
  <c r="CL77" i="77"/>
  <c r="CK84" i="77"/>
  <c r="CM84" i="77"/>
  <c r="CK83" i="77"/>
  <c r="CK76" i="77"/>
  <c r="CL76" i="77"/>
  <c r="CK71" i="77"/>
  <c r="CM71" i="77"/>
  <c r="CK68" i="77"/>
  <c r="CK69" i="77"/>
  <c r="CM69" i="77"/>
  <c r="CK70" i="77"/>
  <c r="CL70" i="77"/>
  <c r="CK67" i="77"/>
  <c r="CK66" i="77"/>
  <c r="CK65" i="77"/>
  <c r="CK60" i="77"/>
  <c r="CK59" i="77"/>
  <c r="CM59" i="77"/>
  <c r="CK57" i="77"/>
  <c r="CK58" i="77"/>
  <c r="CM58" i="77"/>
  <c r="CK55" i="77"/>
  <c r="CM55" i="77"/>
  <c r="CK46" i="77"/>
  <c r="CM46" i="77"/>
  <c r="CK45" i="77"/>
  <c r="CM45" i="77"/>
  <c r="CK44" i="77"/>
  <c r="CK43" i="77"/>
  <c r="CL43" i="77"/>
  <c r="CM43" i="77"/>
  <c r="CK42" i="77"/>
  <c r="CK47" i="77"/>
  <c r="CM47" i="77"/>
  <c r="CK38" i="77"/>
  <c r="CM38" i="77"/>
  <c r="CK36" i="77"/>
  <c r="CK37" i="77"/>
  <c r="CM37" i="77"/>
  <c r="CK35" i="77"/>
  <c r="CK34" i="77"/>
  <c r="CK30" i="77"/>
  <c r="CL30" i="77"/>
  <c r="CK29" i="77"/>
  <c r="CK28" i="77"/>
  <c r="CK27" i="77"/>
  <c r="CK26" i="77"/>
  <c r="CM26" i="77"/>
  <c r="CL26" i="77"/>
  <c r="CK22" i="77"/>
  <c r="CM22" i="77"/>
  <c r="CK21" i="77"/>
  <c r="CK20" i="77"/>
  <c r="CK19" i="77"/>
  <c r="CM19" i="77"/>
  <c r="CK13" i="77"/>
  <c r="CK10" i="77"/>
  <c r="CK7" i="77"/>
  <c r="IJ142" i="77"/>
  <c r="II142" i="77"/>
  <c r="IG142" i="77"/>
  <c r="IF142" i="77"/>
  <c r="ID142" i="77"/>
  <c r="IC142" i="77"/>
  <c r="HO142" i="77"/>
  <c r="HN142" i="77"/>
  <c r="HL142" i="77"/>
  <c r="HK142" i="77"/>
  <c r="HI142" i="77"/>
  <c r="HH142" i="77"/>
  <c r="GT142" i="77"/>
  <c r="GS142" i="77"/>
  <c r="GQ142" i="77"/>
  <c r="GP142" i="77"/>
  <c r="GN142" i="77"/>
  <c r="GM142" i="77"/>
  <c r="FY142" i="77"/>
  <c r="FX142" i="77"/>
  <c r="FV142" i="77"/>
  <c r="FU142" i="77"/>
  <c r="FS142" i="77"/>
  <c r="FR142" i="77"/>
  <c r="FK142" i="77"/>
  <c r="FD142" i="77"/>
  <c r="FC142" i="77"/>
  <c r="FA142" i="77"/>
  <c r="EZ142" i="77"/>
  <c r="EX142" i="77"/>
  <c r="EW142" i="77"/>
  <c r="BX142" i="77"/>
  <c r="BW142" i="77"/>
  <c r="BU142" i="77"/>
  <c r="BT142" i="77"/>
  <c r="BR142" i="77"/>
  <c r="BQ142" i="77"/>
  <c r="BC142" i="77"/>
  <c r="BB142" i="77"/>
  <c r="AZ142" i="77"/>
  <c r="AY142" i="77"/>
  <c r="AW142" i="77"/>
  <c r="AV142" i="77"/>
  <c r="AH142" i="77"/>
  <c r="AG142" i="77"/>
  <c r="AE142" i="77"/>
  <c r="AD142" i="77"/>
  <c r="AB142" i="77"/>
  <c r="AA142" i="77"/>
  <c r="M142" i="77"/>
  <c r="L142" i="77"/>
  <c r="J142" i="77"/>
  <c r="I142" i="77"/>
  <c r="G142" i="77"/>
  <c r="F142" i="77"/>
  <c r="IJ68" i="77"/>
  <c r="II68" i="77"/>
  <c r="IG68" i="77"/>
  <c r="IF68" i="77"/>
  <c r="ID68" i="77"/>
  <c r="IC68" i="77"/>
  <c r="HO68" i="77"/>
  <c r="HN68" i="77"/>
  <c r="HL68" i="77"/>
  <c r="HK68" i="77"/>
  <c r="HI68" i="77"/>
  <c r="HH68" i="77"/>
  <c r="GT68" i="77"/>
  <c r="GS68" i="77"/>
  <c r="GQ68" i="77"/>
  <c r="GP68" i="77"/>
  <c r="GN68" i="77"/>
  <c r="GM68" i="77"/>
  <c r="FY68" i="77"/>
  <c r="FX68" i="77"/>
  <c r="FV68" i="77"/>
  <c r="FU68" i="77"/>
  <c r="FD68" i="77"/>
  <c r="FC68" i="77"/>
  <c r="EX68" i="77"/>
  <c r="EW68" i="77"/>
  <c r="BX68" i="77"/>
  <c r="BW68" i="77"/>
  <c r="BU68" i="77"/>
  <c r="BT68" i="77"/>
  <c r="BR68" i="77"/>
  <c r="BQ68" i="77"/>
  <c r="BC68" i="77"/>
  <c r="BB68" i="77"/>
  <c r="AZ68" i="77"/>
  <c r="AY68" i="77"/>
  <c r="AW68" i="77"/>
  <c r="AV68" i="77"/>
  <c r="AH68" i="77"/>
  <c r="AG68" i="77"/>
  <c r="AE68" i="77"/>
  <c r="AD68" i="77"/>
  <c r="AB68" i="77"/>
  <c r="AA68" i="77"/>
  <c r="M68" i="77"/>
  <c r="L68" i="77"/>
  <c r="J68" i="77"/>
  <c r="I68" i="77"/>
  <c r="G68" i="77"/>
  <c r="F68" i="77"/>
  <c r="IJ69" i="77"/>
  <c r="II69" i="77"/>
  <c r="IG69" i="77"/>
  <c r="IF69" i="77"/>
  <c r="ID69" i="77"/>
  <c r="IC69" i="77"/>
  <c r="HO69" i="77"/>
  <c r="HN69" i="77"/>
  <c r="HL69" i="77"/>
  <c r="HK69" i="77"/>
  <c r="HI69" i="77"/>
  <c r="HH69" i="77"/>
  <c r="GT69" i="77"/>
  <c r="GS69" i="77"/>
  <c r="GQ69" i="77"/>
  <c r="GP69" i="77"/>
  <c r="GN69" i="77"/>
  <c r="GM69" i="77"/>
  <c r="FY69" i="77"/>
  <c r="FX69" i="77"/>
  <c r="FV69" i="77"/>
  <c r="FU69" i="77"/>
  <c r="FD69" i="77"/>
  <c r="FC69" i="77"/>
  <c r="EX69" i="77"/>
  <c r="EW69" i="77"/>
  <c r="BX69" i="77"/>
  <c r="BW69" i="77"/>
  <c r="BU69" i="77"/>
  <c r="BT69" i="77"/>
  <c r="BR69" i="77"/>
  <c r="BQ69" i="77"/>
  <c r="BC69" i="77"/>
  <c r="BB69" i="77"/>
  <c r="AZ69" i="77"/>
  <c r="AY69" i="77"/>
  <c r="AW69" i="77"/>
  <c r="AV69" i="77"/>
  <c r="AH69" i="77"/>
  <c r="AG69" i="77"/>
  <c r="AE69" i="77"/>
  <c r="AD69" i="77"/>
  <c r="AB69" i="77"/>
  <c r="AA69" i="77"/>
  <c r="M69" i="77"/>
  <c r="L69" i="77"/>
  <c r="J69" i="77"/>
  <c r="I69" i="77"/>
  <c r="G69" i="77"/>
  <c r="F69" i="77"/>
  <c r="IJ82" i="77"/>
  <c r="II82" i="77"/>
  <c r="IG82" i="77"/>
  <c r="IF82" i="77"/>
  <c r="ID82" i="77"/>
  <c r="IC82" i="77"/>
  <c r="HU82" i="77"/>
  <c r="HO82" i="77"/>
  <c r="HN82" i="77"/>
  <c r="HL82" i="77"/>
  <c r="HK82" i="77"/>
  <c r="HI82" i="77"/>
  <c r="HH82" i="77"/>
  <c r="GT82" i="77"/>
  <c r="GS82" i="77"/>
  <c r="GQ82" i="77"/>
  <c r="GP82" i="77"/>
  <c r="GN82" i="77"/>
  <c r="GM82" i="77"/>
  <c r="FY82" i="77"/>
  <c r="FX82" i="77"/>
  <c r="FV82" i="77"/>
  <c r="FU82" i="77"/>
  <c r="FS82" i="77"/>
  <c r="FR82" i="77"/>
  <c r="FD82" i="77"/>
  <c r="FC82" i="77"/>
  <c r="FA82" i="77"/>
  <c r="EZ82" i="77"/>
  <c r="EX82" i="77"/>
  <c r="EW82" i="77"/>
  <c r="BX82" i="77"/>
  <c r="BW82" i="77"/>
  <c r="BU82" i="77"/>
  <c r="BT82" i="77"/>
  <c r="BR82" i="77"/>
  <c r="BQ82" i="77"/>
  <c r="BC82" i="77"/>
  <c r="BB82" i="77"/>
  <c r="AZ82" i="77"/>
  <c r="AY82" i="77"/>
  <c r="AW82" i="77"/>
  <c r="AV82" i="77"/>
  <c r="AH82" i="77"/>
  <c r="AG82" i="77"/>
  <c r="AE82" i="77"/>
  <c r="AD82" i="77"/>
  <c r="AB82" i="77"/>
  <c r="AA82" i="77"/>
  <c r="M82" i="77"/>
  <c r="L82" i="77"/>
  <c r="J82" i="77"/>
  <c r="I82" i="77"/>
  <c r="G82" i="77"/>
  <c r="F82" i="77"/>
  <c r="IJ81" i="77"/>
  <c r="II81" i="77"/>
  <c r="IG81" i="77"/>
  <c r="IF81" i="77"/>
  <c r="ID81" i="77"/>
  <c r="IC81" i="77"/>
  <c r="HO81" i="77"/>
  <c r="HN81" i="77"/>
  <c r="HL81" i="77"/>
  <c r="HK81" i="77"/>
  <c r="HI81" i="77"/>
  <c r="HH81" i="77"/>
  <c r="GT81" i="77"/>
  <c r="GS81" i="77"/>
  <c r="GQ81" i="77"/>
  <c r="GP81" i="77"/>
  <c r="GN81" i="77"/>
  <c r="GM81" i="77"/>
  <c r="FY81" i="77"/>
  <c r="FX81" i="77"/>
  <c r="FV81" i="77"/>
  <c r="FU81" i="77"/>
  <c r="FS81" i="77"/>
  <c r="FR81" i="77"/>
  <c r="FD81" i="77"/>
  <c r="FC81" i="77"/>
  <c r="FA81" i="77"/>
  <c r="EZ81" i="77"/>
  <c r="EX81" i="77"/>
  <c r="EW81" i="77"/>
  <c r="BX81" i="77"/>
  <c r="BW81" i="77"/>
  <c r="BU81" i="77"/>
  <c r="BT81" i="77"/>
  <c r="BR81" i="77"/>
  <c r="BQ81" i="77"/>
  <c r="BC81" i="77"/>
  <c r="BB81" i="77"/>
  <c r="AZ81" i="77"/>
  <c r="AY81" i="77"/>
  <c r="AW81" i="77"/>
  <c r="AV81" i="77"/>
  <c r="AH81" i="77"/>
  <c r="AG81" i="77"/>
  <c r="AE81" i="77"/>
  <c r="AD81" i="77"/>
  <c r="AB81" i="77"/>
  <c r="AA81" i="77"/>
  <c r="M81" i="77"/>
  <c r="L81" i="77"/>
  <c r="J81" i="77"/>
  <c r="I81" i="77"/>
  <c r="G81" i="77"/>
  <c r="F81" i="77"/>
  <c r="IJ85" i="77"/>
  <c r="II85" i="77"/>
  <c r="IG85" i="77"/>
  <c r="IF85" i="77"/>
  <c r="ID85" i="77"/>
  <c r="IC85" i="77"/>
  <c r="HO85" i="77"/>
  <c r="HN85" i="77"/>
  <c r="HL85" i="77"/>
  <c r="HK85" i="77"/>
  <c r="HI85" i="77"/>
  <c r="HH85" i="77"/>
  <c r="GT85" i="77"/>
  <c r="GS85" i="77"/>
  <c r="GQ85" i="77"/>
  <c r="GP85" i="77"/>
  <c r="GN85" i="77"/>
  <c r="GM85" i="77"/>
  <c r="FY85" i="77"/>
  <c r="FX85" i="77"/>
  <c r="FV85" i="77"/>
  <c r="FU85" i="77"/>
  <c r="FS85" i="77"/>
  <c r="FR85" i="77"/>
  <c r="FD85" i="77"/>
  <c r="FC85" i="77"/>
  <c r="FA85" i="77"/>
  <c r="EZ85" i="77"/>
  <c r="EX85" i="77"/>
  <c r="EW85" i="77"/>
  <c r="BX85" i="77"/>
  <c r="BW85" i="77"/>
  <c r="BU85" i="77"/>
  <c r="BT85" i="77"/>
  <c r="BR85" i="77"/>
  <c r="BQ85" i="77"/>
  <c r="BC85" i="77"/>
  <c r="BB85" i="77"/>
  <c r="AZ85" i="77"/>
  <c r="AY85" i="77"/>
  <c r="AW85" i="77"/>
  <c r="AV85" i="77"/>
  <c r="AH85" i="77"/>
  <c r="AG85" i="77"/>
  <c r="AE85" i="77"/>
  <c r="AD85" i="77"/>
  <c r="AB85" i="77"/>
  <c r="AA85" i="77"/>
  <c r="M85" i="77"/>
  <c r="L85" i="77"/>
  <c r="J85" i="77"/>
  <c r="I85" i="77"/>
  <c r="G85" i="77"/>
  <c r="F85" i="77"/>
  <c r="IJ37" i="77"/>
  <c r="II37" i="77"/>
  <c r="IG37" i="77"/>
  <c r="IF37" i="77"/>
  <c r="ID37" i="77"/>
  <c r="IC37" i="77"/>
  <c r="HO37" i="77"/>
  <c r="HN37" i="77"/>
  <c r="HL37" i="77"/>
  <c r="HK37" i="77"/>
  <c r="HI37" i="77"/>
  <c r="HH37" i="77"/>
  <c r="GT37" i="77"/>
  <c r="GS37" i="77"/>
  <c r="GQ37" i="77"/>
  <c r="GP37" i="77"/>
  <c r="GN37" i="77"/>
  <c r="GM37" i="77"/>
  <c r="FY37" i="77"/>
  <c r="FX37" i="77"/>
  <c r="FV37" i="77"/>
  <c r="FU37" i="77"/>
  <c r="FS37" i="77"/>
  <c r="FR37" i="77"/>
  <c r="FD37" i="77"/>
  <c r="FC37" i="77"/>
  <c r="FA37" i="77"/>
  <c r="EZ37" i="77"/>
  <c r="EX37" i="77"/>
  <c r="EW37" i="77"/>
  <c r="BX37" i="77"/>
  <c r="BW37" i="77"/>
  <c r="BU37" i="77"/>
  <c r="BT37" i="77"/>
  <c r="BR37" i="77"/>
  <c r="BQ37" i="77"/>
  <c r="BC37" i="77"/>
  <c r="BB37" i="77"/>
  <c r="AZ37" i="77"/>
  <c r="AY37" i="77"/>
  <c r="AW37" i="77"/>
  <c r="AV37" i="77"/>
  <c r="AH37" i="77"/>
  <c r="AG37" i="77"/>
  <c r="AE37" i="77"/>
  <c r="AD37" i="77"/>
  <c r="AB37" i="77"/>
  <c r="AA37" i="77"/>
  <c r="M37" i="77"/>
  <c r="L37" i="77"/>
  <c r="J37" i="77"/>
  <c r="I37" i="77"/>
  <c r="G37" i="77"/>
  <c r="F37" i="77"/>
  <c r="CR33" i="77"/>
  <c r="CO33" i="77"/>
  <c r="CL33" i="77"/>
  <c r="CC7" i="77"/>
  <c r="CC10" i="77"/>
  <c r="F12" i="440"/>
  <c r="R191" i="77"/>
  <c r="R192" i="77"/>
  <c r="AM191" i="77"/>
  <c r="AM192" i="77"/>
  <c r="AN192" i="77"/>
  <c r="BH191" i="77"/>
  <c r="BH192" i="77"/>
  <c r="BI192" i="77"/>
  <c r="BJ192" i="77"/>
  <c r="BQ47" i="77"/>
  <c r="CC191" i="77"/>
  <c r="CC192" i="77"/>
  <c r="IO191" i="77"/>
  <c r="IO184" i="77"/>
  <c r="IO192" i="77"/>
  <c r="IQ192" i="77"/>
  <c r="HT191" i="77"/>
  <c r="HU191" i="77"/>
  <c r="HT184" i="77"/>
  <c r="HV184" i="77"/>
  <c r="HT192" i="77"/>
  <c r="HU192" i="77"/>
  <c r="GY191" i="77"/>
  <c r="HA191" i="77"/>
  <c r="GY184" i="77"/>
  <c r="GY192" i="77"/>
  <c r="GZ192" i="77"/>
  <c r="GD191" i="77"/>
  <c r="GD184" i="77"/>
  <c r="GD192" i="77"/>
  <c r="GF192" i="77"/>
  <c r="FI191" i="77"/>
  <c r="FI184" i="77"/>
  <c r="FJ184" i="77"/>
  <c r="FI192" i="77"/>
  <c r="FJ192" i="77"/>
  <c r="IP115" i="77"/>
  <c r="IP103" i="77"/>
  <c r="HV67" i="77"/>
  <c r="HU97" i="77"/>
  <c r="HA116" i="77"/>
  <c r="GE132" i="77"/>
  <c r="FJ84" i="77"/>
  <c r="IH23" i="77"/>
  <c r="IJ23" i="77"/>
  <c r="IH31" i="77"/>
  <c r="IH39" i="77"/>
  <c r="IJ39" i="77"/>
  <c r="IH47" i="77"/>
  <c r="IJ47" i="77"/>
  <c r="IE23" i="77"/>
  <c r="IE31" i="77"/>
  <c r="IF31" i="77"/>
  <c r="IE39" i="77"/>
  <c r="IG39" i="77"/>
  <c r="IE47" i="77"/>
  <c r="IB23" i="77"/>
  <c r="IC23" i="77"/>
  <c r="ID18" i="77"/>
  <c r="IB31" i="77"/>
  <c r="ID31" i="77"/>
  <c r="IB39" i="77"/>
  <c r="IC39" i="77"/>
  <c r="IB47" i="77"/>
  <c r="IC47" i="77"/>
  <c r="HM23" i="77"/>
  <c r="HN23" i="77"/>
  <c r="HM31" i="77"/>
  <c r="HO31" i="77"/>
  <c r="HM39" i="77"/>
  <c r="HM47" i="77"/>
  <c r="HJ23" i="77"/>
  <c r="HL18" i="77"/>
  <c r="HJ31" i="77"/>
  <c r="HK31" i="77"/>
  <c r="HJ39" i="77"/>
  <c r="HJ47" i="77"/>
  <c r="HL47" i="77"/>
  <c r="HG23" i="77"/>
  <c r="HI18" i="77"/>
  <c r="HG31" i="77"/>
  <c r="HI31" i="77"/>
  <c r="HG39" i="77"/>
  <c r="HH39" i="77"/>
  <c r="HG47" i="77"/>
  <c r="HI47" i="77"/>
  <c r="HH47" i="77"/>
  <c r="GZ46" i="77"/>
  <c r="GR23" i="77"/>
  <c r="GT18" i="77"/>
  <c r="GR31" i="77"/>
  <c r="GS31" i="77"/>
  <c r="GR39" i="77"/>
  <c r="GT39" i="77"/>
  <c r="GR47" i="77"/>
  <c r="GS47" i="77"/>
  <c r="GO23" i="77"/>
  <c r="GQ18" i="77"/>
  <c r="GO31" i="77"/>
  <c r="GP31" i="77"/>
  <c r="GO39" i="77"/>
  <c r="GQ39" i="77"/>
  <c r="GO47" i="77"/>
  <c r="GL23" i="77"/>
  <c r="GN18" i="77"/>
  <c r="GL31" i="77"/>
  <c r="GN31" i="77"/>
  <c r="GL39" i="77"/>
  <c r="GL47" i="77"/>
  <c r="GE45" i="77"/>
  <c r="FW23" i="77"/>
  <c r="FY18" i="77"/>
  <c r="FW31" i="77"/>
  <c r="FY31" i="77"/>
  <c r="FW39" i="77"/>
  <c r="FY39" i="77"/>
  <c r="FW47" i="77"/>
  <c r="FY47" i="77"/>
  <c r="FT23" i="77"/>
  <c r="FV23" i="77"/>
  <c r="FV18" i="77"/>
  <c r="FT31" i="77"/>
  <c r="FV31" i="77"/>
  <c r="FT39" i="77"/>
  <c r="FU39" i="77"/>
  <c r="FT47" i="77"/>
  <c r="FQ23" i="77"/>
  <c r="FS18" i="77"/>
  <c r="FQ39" i="77"/>
  <c r="FS39" i="77"/>
  <c r="FQ47" i="77"/>
  <c r="FR47" i="77"/>
  <c r="FB23" i="77"/>
  <c r="FB31" i="77"/>
  <c r="FD31" i="77"/>
  <c r="FC31" i="77"/>
  <c r="FB39" i="77"/>
  <c r="FC39" i="77"/>
  <c r="FB47" i="77"/>
  <c r="FC47" i="77"/>
  <c r="FD47" i="77"/>
  <c r="EY23" i="77"/>
  <c r="FA23" i="77"/>
  <c r="EY39" i="77"/>
  <c r="FA39" i="77"/>
  <c r="EY47" i="77"/>
  <c r="EW47" i="77"/>
  <c r="IH193" i="77"/>
  <c r="II193" i="77"/>
  <c r="IE193" i="77"/>
  <c r="IG193" i="77"/>
  <c r="IB193" i="77"/>
  <c r="IJ192" i="77"/>
  <c r="II192" i="77"/>
  <c r="IG192" i="77"/>
  <c r="IF192" i="77"/>
  <c r="ID192" i="77"/>
  <c r="IC192" i="77"/>
  <c r="IJ191" i="77"/>
  <c r="II191" i="77"/>
  <c r="IG191" i="77"/>
  <c r="IF191" i="77"/>
  <c r="ID191" i="77"/>
  <c r="IC191" i="77"/>
  <c r="IJ184" i="77"/>
  <c r="II184" i="77"/>
  <c r="IG184" i="77"/>
  <c r="IF184" i="77"/>
  <c r="ID184" i="77"/>
  <c r="IC184" i="77"/>
  <c r="IH181" i="77"/>
  <c r="IE181" i="77"/>
  <c r="IB181" i="77"/>
  <c r="IO180" i="77"/>
  <c r="IJ180" i="77"/>
  <c r="II180" i="77"/>
  <c r="IG180" i="77"/>
  <c r="IF180" i="77"/>
  <c r="ID180" i="77"/>
  <c r="IC180" i="77"/>
  <c r="IO179" i="77"/>
  <c r="IJ179" i="77"/>
  <c r="II179" i="77"/>
  <c r="IG179" i="77"/>
  <c r="IF179" i="77"/>
  <c r="ID179" i="77"/>
  <c r="IC179" i="77"/>
  <c r="IO178" i="77"/>
  <c r="IQ178" i="77"/>
  <c r="IJ178" i="77"/>
  <c r="II178" i="77"/>
  <c r="IG178" i="77"/>
  <c r="IF178" i="77"/>
  <c r="ID178" i="77"/>
  <c r="IC178" i="77"/>
  <c r="IO164" i="77"/>
  <c r="IP164" i="77"/>
  <c r="IJ164" i="77"/>
  <c r="II164" i="77"/>
  <c r="IG164" i="77"/>
  <c r="IF164" i="77"/>
  <c r="ID164" i="77"/>
  <c r="IC164" i="77"/>
  <c r="IO163" i="77"/>
  <c r="IJ163" i="77"/>
  <c r="II163" i="77"/>
  <c r="IG163" i="77"/>
  <c r="IF163" i="77"/>
  <c r="ID163" i="77"/>
  <c r="IC163" i="77"/>
  <c r="IO158" i="77"/>
  <c r="IJ158" i="77"/>
  <c r="II158" i="77"/>
  <c r="IG158" i="77"/>
  <c r="IF158" i="77"/>
  <c r="ID158" i="77"/>
  <c r="IC158" i="77"/>
  <c r="IO157" i="77"/>
  <c r="IQ157" i="77"/>
  <c r="IJ157" i="77"/>
  <c r="II157" i="77"/>
  <c r="IG157" i="77"/>
  <c r="IF157" i="77"/>
  <c r="ID157" i="77"/>
  <c r="IC157" i="77"/>
  <c r="IH145" i="77"/>
  <c r="IE145" i="77"/>
  <c r="IB145" i="77"/>
  <c r="IJ144" i="77"/>
  <c r="II144" i="77"/>
  <c r="IG144" i="77"/>
  <c r="IF144" i="77"/>
  <c r="ID144" i="77"/>
  <c r="IC144" i="77"/>
  <c r="IJ143" i="77"/>
  <c r="II143" i="77"/>
  <c r="IG143" i="77"/>
  <c r="IF143" i="77"/>
  <c r="ID143" i="77"/>
  <c r="IC143" i="77"/>
  <c r="IJ141" i="77"/>
  <c r="II141" i="77"/>
  <c r="IG141" i="77"/>
  <c r="IF141" i="77"/>
  <c r="ID141" i="77"/>
  <c r="IC141" i="77"/>
  <c r="IJ140" i="77"/>
  <c r="II140" i="77"/>
  <c r="IG140" i="77"/>
  <c r="IF140" i="77"/>
  <c r="ID140" i="77"/>
  <c r="IC140" i="77"/>
  <c r="IJ139" i="77"/>
  <c r="II139" i="77"/>
  <c r="IG139" i="77"/>
  <c r="IF139" i="77"/>
  <c r="ID139" i="77"/>
  <c r="IC139" i="77"/>
  <c r="IJ138" i="77"/>
  <c r="II138" i="77"/>
  <c r="IG138" i="77"/>
  <c r="IF138" i="77"/>
  <c r="ID138" i="77"/>
  <c r="IC138" i="77"/>
  <c r="IJ137" i="77"/>
  <c r="II137" i="77"/>
  <c r="IG137" i="77"/>
  <c r="IF137" i="77"/>
  <c r="ID137" i="77"/>
  <c r="IC137" i="77"/>
  <c r="IH135" i="77"/>
  <c r="II135" i="77"/>
  <c r="IE135" i="77"/>
  <c r="IB135" i="77"/>
  <c r="IJ134" i="77"/>
  <c r="II134" i="77"/>
  <c r="IG134" i="77"/>
  <c r="IF134" i="77"/>
  <c r="ID134" i="77"/>
  <c r="IC134" i="77"/>
  <c r="IJ133" i="77"/>
  <c r="II133" i="77"/>
  <c r="IG133" i="77"/>
  <c r="IF133" i="77"/>
  <c r="ID133" i="77"/>
  <c r="IC133" i="77"/>
  <c r="IJ132" i="77"/>
  <c r="II132" i="77"/>
  <c r="IG132" i="77"/>
  <c r="IF132" i="77"/>
  <c r="ID132" i="77"/>
  <c r="IC132" i="77"/>
  <c r="IJ131" i="77"/>
  <c r="II131" i="77"/>
  <c r="IG131" i="77"/>
  <c r="IF131" i="77"/>
  <c r="ID131" i="77"/>
  <c r="IC131" i="77"/>
  <c r="IJ130" i="77"/>
  <c r="II130" i="77"/>
  <c r="IG130" i="77"/>
  <c r="IF130" i="77"/>
  <c r="ID130" i="77"/>
  <c r="IC130" i="77"/>
  <c r="IJ129" i="77"/>
  <c r="II129" i="77"/>
  <c r="IG129" i="77"/>
  <c r="IF129" i="77"/>
  <c r="ID129" i="77"/>
  <c r="IC129" i="77"/>
  <c r="IJ128" i="77"/>
  <c r="II128" i="77"/>
  <c r="IG128" i="77"/>
  <c r="IF128" i="77"/>
  <c r="ID128" i="77"/>
  <c r="IC128" i="77"/>
  <c r="IH117" i="77"/>
  <c r="II117" i="77"/>
  <c r="IE117" i="77"/>
  <c r="IB117" i="77"/>
  <c r="ID117" i="77"/>
  <c r="IJ116" i="77"/>
  <c r="II116" i="77"/>
  <c r="IG116" i="77"/>
  <c r="IF116" i="77"/>
  <c r="ID116" i="77"/>
  <c r="IC116" i="77"/>
  <c r="IJ115" i="77"/>
  <c r="II115" i="77"/>
  <c r="IG115" i="77"/>
  <c r="IF115" i="77"/>
  <c r="ID115" i="77"/>
  <c r="IC115" i="77"/>
  <c r="IH111" i="77"/>
  <c r="IJ111" i="77"/>
  <c r="IE111" i="77"/>
  <c r="IB111" i="77"/>
  <c r="IJ110" i="77"/>
  <c r="II110" i="77"/>
  <c r="IG110" i="77"/>
  <c r="IF110" i="77"/>
  <c r="ID110" i="77"/>
  <c r="IC110" i="77"/>
  <c r="IJ109" i="77"/>
  <c r="II109" i="77"/>
  <c r="IG109" i="77"/>
  <c r="IF109" i="77"/>
  <c r="ID109" i="77"/>
  <c r="IC109" i="77"/>
  <c r="IH105" i="77"/>
  <c r="IE105" i="77"/>
  <c r="IB105" i="77"/>
  <c r="IC105" i="77"/>
  <c r="IJ104" i="77"/>
  <c r="II104" i="77"/>
  <c r="IG104" i="77"/>
  <c r="IF104" i="77"/>
  <c r="ID104" i="77"/>
  <c r="IC104" i="77"/>
  <c r="IJ103" i="77"/>
  <c r="II103" i="77"/>
  <c r="IG103" i="77"/>
  <c r="IF103" i="77"/>
  <c r="ID103" i="77"/>
  <c r="IC103" i="77"/>
  <c r="IH99" i="77"/>
  <c r="IE99" i="77"/>
  <c r="IF99" i="77"/>
  <c r="IB99" i="77"/>
  <c r="IJ98" i="77"/>
  <c r="II98" i="77"/>
  <c r="IG98" i="77"/>
  <c r="IF98" i="77"/>
  <c r="ID98" i="77"/>
  <c r="IC98" i="77"/>
  <c r="IJ97" i="77"/>
  <c r="II97" i="77"/>
  <c r="IG97" i="77"/>
  <c r="IF97" i="77"/>
  <c r="ID97" i="77"/>
  <c r="IC97" i="77"/>
  <c r="IJ96" i="77"/>
  <c r="II96" i="77"/>
  <c r="IG96" i="77"/>
  <c r="IF96" i="77"/>
  <c r="ID96" i="77"/>
  <c r="IC96" i="77"/>
  <c r="IJ95" i="77"/>
  <c r="II95" i="77"/>
  <c r="IG95" i="77"/>
  <c r="IF95" i="77"/>
  <c r="ID95" i="77"/>
  <c r="IC95" i="77"/>
  <c r="IH92" i="77"/>
  <c r="II92" i="77"/>
  <c r="IJ92" i="77"/>
  <c r="IE92" i="77"/>
  <c r="IB92" i="77"/>
  <c r="IJ91" i="77"/>
  <c r="II91" i="77"/>
  <c r="IG91" i="77"/>
  <c r="IF91" i="77"/>
  <c r="ID91" i="77"/>
  <c r="IC91" i="77"/>
  <c r="IJ90" i="77"/>
  <c r="II90" i="77"/>
  <c r="IG90" i="77"/>
  <c r="IF90" i="77"/>
  <c r="ID90" i="77"/>
  <c r="IC90" i="77"/>
  <c r="IH87" i="77"/>
  <c r="II87" i="77"/>
  <c r="IE87" i="77"/>
  <c r="IB87" i="77"/>
  <c r="IJ86" i="77"/>
  <c r="II86" i="77"/>
  <c r="IG86" i="77"/>
  <c r="IF86" i="77"/>
  <c r="ID86" i="77"/>
  <c r="IC86" i="77"/>
  <c r="IJ80" i="77"/>
  <c r="II80" i="77"/>
  <c r="IG80" i="77"/>
  <c r="IF80" i="77"/>
  <c r="ID80" i="77"/>
  <c r="IC80" i="77"/>
  <c r="IJ79" i="77"/>
  <c r="II79" i="77"/>
  <c r="IG79" i="77"/>
  <c r="IF79" i="77"/>
  <c r="ID79" i="77"/>
  <c r="IC79" i="77"/>
  <c r="IJ78" i="77"/>
  <c r="II78" i="77"/>
  <c r="IG78" i="77"/>
  <c r="IF78" i="77"/>
  <c r="ID78" i="77"/>
  <c r="IC78" i="77"/>
  <c r="IJ77" i="77"/>
  <c r="II77" i="77"/>
  <c r="IG77" i="77"/>
  <c r="IF77" i="77"/>
  <c r="ID77" i="77"/>
  <c r="IC77" i="77"/>
  <c r="IJ84" i="77"/>
  <c r="II84" i="77"/>
  <c r="IG84" i="77"/>
  <c r="IF84" i="77"/>
  <c r="ID84" i="77"/>
  <c r="IC84" i="77"/>
  <c r="IJ83" i="77"/>
  <c r="II83" i="77"/>
  <c r="IG83" i="77"/>
  <c r="IF83" i="77"/>
  <c r="ID83" i="77"/>
  <c r="IC83" i="77"/>
  <c r="IJ76" i="77"/>
  <c r="II76" i="77"/>
  <c r="IG76" i="77"/>
  <c r="IF76" i="77"/>
  <c r="ID76" i="77"/>
  <c r="IC76" i="77"/>
  <c r="IH72" i="77"/>
  <c r="IJ72" i="77"/>
  <c r="IE72" i="77"/>
  <c r="IB72" i="77"/>
  <c r="IJ71" i="77"/>
  <c r="II71" i="77"/>
  <c r="IG71" i="77"/>
  <c r="IF71" i="77"/>
  <c r="ID71" i="77"/>
  <c r="IC71" i="77"/>
  <c r="IJ70" i="77"/>
  <c r="II70" i="77"/>
  <c r="IG70" i="77"/>
  <c r="IF70" i="77"/>
  <c r="ID70" i="77"/>
  <c r="IC70" i="77"/>
  <c r="IJ67" i="77"/>
  <c r="II67" i="77"/>
  <c r="IG67" i="77"/>
  <c r="IF67" i="77"/>
  <c r="ID67" i="77"/>
  <c r="IC67" i="77"/>
  <c r="IJ66" i="77"/>
  <c r="II66" i="77"/>
  <c r="IG66" i="77"/>
  <c r="IF66" i="77"/>
  <c r="ID66" i="77"/>
  <c r="IC66" i="77"/>
  <c r="IJ65" i="77"/>
  <c r="II65" i="77"/>
  <c r="IG65" i="77"/>
  <c r="IF65" i="77"/>
  <c r="ID65" i="77"/>
  <c r="IC65" i="77"/>
  <c r="IH62" i="77"/>
  <c r="IJ62" i="77"/>
  <c r="IE62" i="77"/>
  <c r="IF62" i="77"/>
  <c r="IB62" i="77"/>
  <c r="IJ60" i="77"/>
  <c r="II60" i="77"/>
  <c r="IG60" i="77"/>
  <c r="IF60" i="77"/>
  <c r="ID60" i="77"/>
  <c r="IC60" i="77"/>
  <c r="IJ59" i="77"/>
  <c r="II59" i="77"/>
  <c r="IG59" i="77"/>
  <c r="IF59" i="77"/>
  <c r="ID59" i="77"/>
  <c r="IC59" i="77"/>
  <c r="IJ57" i="77"/>
  <c r="II57" i="77"/>
  <c r="IG57" i="77"/>
  <c r="IF57" i="77"/>
  <c r="ID57" i="77"/>
  <c r="IC57" i="77"/>
  <c r="IJ58" i="77"/>
  <c r="II58" i="77"/>
  <c r="IG58" i="77"/>
  <c r="IF58" i="77"/>
  <c r="ID58" i="77"/>
  <c r="IC58" i="77"/>
  <c r="IJ55" i="77"/>
  <c r="II55" i="77"/>
  <c r="IG55" i="77"/>
  <c r="IF55" i="77"/>
  <c r="ID55" i="77"/>
  <c r="IC55" i="77"/>
  <c r="IJ46" i="77"/>
  <c r="II46" i="77"/>
  <c r="IG46" i="77"/>
  <c r="IF46" i="77"/>
  <c r="ID46" i="77"/>
  <c r="IC46" i="77"/>
  <c r="IJ45" i="77"/>
  <c r="II45" i="77"/>
  <c r="IG45" i="77"/>
  <c r="IF45" i="77"/>
  <c r="ID45" i="77"/>
  <c r="IC45" i="77"/>
  <c r="IJ44" i="77"/>
  <c r="II44" i="77"/>
  <c r="IG44" i="77"/>
  <c r="IF44" i="77"/>
  <c r="ID44" i="77"/>
  <c r="IC44" i="77"/>
  <c r="IJ43" i="77"/>
  <c r="II43" i="77"/>
  <c r="IG43" i="77"/>
  <c r="IF43" i="77"/>
  <c r="ID43" i="77"/>
  <c r="IC43" i="77"/>
  <c r="IJ42" i="77"/>
  <c r="II42" i="77"/>
  <c r="IG42" i="77"/>
  <c r="IF42" i="77"/>
  <c r="ID42" i="77"/>
  <c r="IC42" i="77"/>
  <c r="IJ38" i="77"/>
  <c r="II38" i="77"/>
  <c r="IG38" i="77"/>
  <c r="IF38" i="77"/>
  <c r="ID38" i="77"/>
  <c r="IC38" i="77"/>
  <c r="IJ36" i="77"/>
  <c r="II36" i="77"/>
  <c r="IG36" i="77"/>
  <c r="IF36" i="77"/>
  <c r="ID36" i="77"/>
  <c r="IC36" i="77"/>
  <c r="IJ35" i="77"/>
  <c r="II35" i="77"/>
  <c r="IG35" i="77"/>
  <c r="IF35" i="77"/>
  <c r="ID35" i="77"/>
  <c r="IC35" i="77"/>
  <c r="IJ34" i="77"/>
  <c r="II34" i="77"/>
  <c r="IG34" i="77"/>
  <c r="IF34" i="77"/>
  <c r="ID34" i="77"/>
  <c r="IC34" i="77"/>
  <c r="IP33" i="77"/>
  <c r="II33" i="77"/>
  <c r="IF33" i="77"/>
  <c r="IC33" i="77"/>
  <c r="IJ30" i="77"/>
  <c r="II30" i="77"/>
  <c r="IG30" i="77"/>
  <c r="IF30" i="77"/>
  <c r="ID30" i="77"/>
  <c r="IC30" i="77"/>
  <c r="IJ29" i="77"/>
  <c r="II29" i="77"/>
  <c r="IG29" i="77"/>
  <c r="IF29" i="77"/>
  <c r="ID29" i="77"/>
  <c r="IC29" i="77"/>
  <c r="IJ28" i="77"/>
  <c r="II28" i="77"/>
  <c r="IG28" i="77"/>
  <c r="IF28" i="77"/>
  <c r="ID28" i="77"/>
  <c r="IC28" i="77"/>
  <c r="IJ27" i="77"/>
  <c r="II27" i="77"/>
  <c r="IG27" i="77"/>
  <c r="IF27" i="77"/>
  <c r="ID27" i="77"/>
  <c r="IC27" i="77"/>
  <c r="IJ26" i="77"/>
  <c r="II26" i="77"/>
  <c r="IG26" i="77"/>
  <c r="IF26" i="77"/>
  <c r="ID26" i="77"/>
  <c r="IC26" i="77"/>
  <c r="IJ22" i="77"/>
  <c r="II22" i="77"/>
  <c r="IG22" i="77"/>
  <c r="IF22" i="77"/>
  <c r="ID22" i="77"/>
  <c r="IC22" i="77"/>
  <c r="IJ21" i="77"/>
  <c r="II21" i="77"/>
  <c r="IG21" i="77"/>
  <c r="IF21" i="77"/>
  <c r="ID21" i="77"/>
  <c r="IC21" i="77"/>
  <c r="IJ20" i="77"/>
  <c r="II20" i="77"/>
  <c r="IG20" i="77"/>
  <c r="IF20" i="77"/>
  <c r="ID20" i="77"/>
  <c r="IC20" i="77"/>
  <c r="IJ19" i="77"/>
  <c r="II19" i="77"/>
  <c r="IG19" i="77"/>
  <c r="IF19" i="77"/>
  <c r="ID19" i="77"/>
  <c r="IC19" i="77"/>
  <c r="HM193" i="77"/>
  <c r="HN193" i="77"/>
  <c r="HJ193" i="77"/>
  <c r="HL193" i="77"/>
  <c r="HG193" i="77"/>
  <c r="HO192" i="77"/>
  <c r="HN192" i="77"/>
  <c r="HL192" i="77"/>
  <c r="HK192" i="77"/>
  <c r="HI192" i="77"/>
  <c r="HH192" i="77"/>
  <c r="HO191" i="77"/>
  <c r="HN191" i="77"/>
  <c r="HL191" i="77"/>
  <c r="HK191" i="77"/>
  <c r="HI191" i="77"/>
  <c r="HH191" i="77"/>
  <c r="HO184" i="77"/>
  <c r="HN184" i="77"/>
  <c r="HL184" i="77"/>
  <c r="HK184" i="77"/>
  <c r="HI184" i="77"/>
  <c r="HH184" i="77"/>
  <c r="HM181" i="77"/>
  <c r="HJ181" i="77"/>
  <c r="HL181" i="77"/>
  <c r="HG181" i="77"/>
  <c r="HH181" i="77"/>
  <c r="HT180" i="77"/>
  <c r="HO180" i="77"/>
  <c r="HN180" i="77"/>
  <c r="HL180" i="77"/>
  <c r="HK180" i="77"/>
  <c r="HI180" i="77"/>
  <c r="HH180" i="77"/>
  <c r="HT179" i="77"/>
  <c r="HV179" i="77"/>
  <c r="HO179" i="77"/>
  <c r="HN179" i="77"/>
  <c r="HL179" i="77"/>
  <c r="HK179" i="77"/>
  <c r="HI179" i="77"/>
  <c r="HH179" i="77"/>
  <c r="HT178" i="77"/>
  <c r="HO178" i="77"/>
  <c r="HN178" i="77"/>
  <c r="HL178" i="77"/>
  <c r="HK178" i="77"/>
  <c r="HI178" i="77"/>
  <c r="HH178" i="77"/>
  <c r="HT164" i="77"/>
  <c r="HO164" i="77"/>
  <c r="HN164" i="77"/>
  <c r="HL164" i="77"/>
  <c r="HK164" i="77"/>
  <c r="HI164" i="77"/>
  <c r="HH164" i="77"/>
  <c r="HT163" i="77"/>
  <c r="HU163" i="77"/>
  <c r="HO163" i="77"/>
  <c r="HN163" i="77"/>
  <c r="HL163" i="77"/>
  <c r="HK163" i="77"/>
  <c r="HI163" i="77"/>
  <c r="HH163" i="77"/>
  <c r="HT158" i="77"/>
  <c r="HU158" i="77"/>
  <c r="HO158" i="77"/>
  <c r="HN158" i="77"/>
  <c r="HL158" i="77"/>
  <c r="HK158" i="77"/>
  <c r="HI158" i="77"/>
  <c r="HH158" i="77"/>
  <c r="HT157" i="77"/>
  <c r="HO157" i="77"/>
  <c r="HN157" i="77"/>
  <c r="HL157" i="77"/>
  <c r="HK157" i="77"/>
  <c r="HI157" i="77"/>
  <c r="HH157" i="77"/>
  <c r="HM145" i="77"/>
  <c r="HN145" i="77"/>
  <c r="HO145" i="77"/>
  <c r="HM135" i="77"/>
  <c r="HO135" i="77"/>
  <c r="HJ145" i="77"/>
  <c r="HL145" i="77"/>
  <c r="HG145" i="77"/>
  <c r="HH145" i="77"/>
  <c r="HI145" i="77"/>
  <c r="HO144" i="77"/>
  <c r="HN144" i="77"/>
  <c r="HL144" i="77"/>
  <c r="HK144" i="77"/>
  <c r="HI144" i="77"/>
  <c r="HH144" i="77"/>
  <c r="HO143" i="77"/>
  <c r="HN143" i="77"/>
  <c r="HL143" i="77"/>
  <c r="HK143" i="77"/>
  <c r="HI143" i="77"/>
  <c r="HH143" i="77"/>
  <c r="HO141" i="77"/>
  <c r="HN141" i="77"/>
  <c r="HL141" i="77"/>
  <c r="HK141" i="77"/>
  <c r="HI141" i="77"/>
  <c r="HH141" i="77"/>
  <c r="HO140" i="77"/>
  <c r="HN140" i="77"/>
  <c r="HL140" i="77"/>
  <c r="HK140" i="77"/>
  <c r="HI140" i="77"/>
  <c r="HH140" i="77"/>
  <c r="HO139" i="77"/>
  <c r="HN139" i="77"/>
  <c r="HL139" i="77"/>
  <c r="HK139" i="77"/>
  <c r="HI139" i="77"/>
  <c r="HH139" i="77"/>
  <c r="HO138" i="77"/>
  <c r="HN138" i="77"/>
  <c r="HL138" i="77"/>
  <c r="HK138" i="77"/>
  <c r="HI138" i="77"/>
  <c r="HH138" i="77"/>
  <c r="HO137" i="77"/>
  <c r="HN137" i="77"/>
  <c r="HL137" i="77"/>
  <c r="HK137" i="77"/>
  <c r="HI137" i="77"/>
  <c r="HH137" i="77"/>
  <c r="HJ135" i="77"/>
  <c r="HK135" i="77"/>
  <c r="HG135" i="77"/>
  <c r="HI135" i="77"/>
  <c r="HO134" i="77"/>
  <c r="HN134" i="77"/>
  <c r="HL134" i="77"/>
  <c r="HK134" i="77"/>
  <c r="HI134" i="77"/>
  <c r="HH134" i="77"/>
  <c r="HO133" i="77"/>
  <c r="HN133" i="77"/>
  <c r="HL133" i="77"/>
  <c r="HK133" i="77"/>
  <c r="HI133" i="77"/>
  <c r="HH133" i="77"/>
  <c r="HO132" i="77"/>
  <c r="HN132" i="77"/>
  <c r="HL132" i="77"/>
  <c r="HK132" i="77"/>
  <c r="HI132" i="77"/>
  <c r="HH132" i="77"/>
  <c r="HO131" i="77"/>
  <c r="HN131" i="77"/>
  <c r="HL131" i="77"/>
  <c r="HK131" i="77"/>
  <c r="HI131" i="77"/>
  <c r="HH131" i="77"/>
  <c r="HO130" i="77"/>
  <c r="HN130" i="77"/>
  <c r="HL130" i="77"/>
  <c r="HK130" i="77"/>
  <c r="HI130" i="77"/>
  <c r="HH130" i="77"/>
  <c r="HO129" i="77"/>
  <c r="HN129" i="77"/>
  <c r="HL129" i="77"/>
  <c r="HK129" i="77"/>
  <c r="HI129" i="77"/>
  <c r="HH129" i="77"/>
  <c r="HO128" i="77"/>
  <c r="HN128" i="77"/>
  <c r="HL128" i="77"/>
  <c r="HK128" i="77"/>
  <c r="HI128" i="77"/>
  <c r="HH128" i="77"/>
  <c r="HM117" i="77"/>
  <c r="HJ117" i="77"/>
  <c r="HL117" i="77"/>
  <c r="HG117" i="77"/>
  <c r="HH117" i="77"/>
  <c r="HO116" i="77"/>
  <c r="HN116" i="77"/>
  <c r="HL116" i="77"/>
  <c r="HK116" i="77"/>
  <c r="HI116" i="77"/>
  <c r="HH116" i="77"/>
  <c r="HO115" i="77"/>
  <c r="HN115" i="77"/>
  <c r="HL115" i="77"/>
  <c r="HK115" i="77"/>
  <c r="HI115" i="77"/>
  <c r="HH115" i="77"/>
  <c r="HM111" i="77"/>
  <c r="HJ111" i="77"/>
  <c r="HG111" i="77"/>
  <c r="HI111" i="77"/>
  <c r="HO110" i="77"/>
  <c r="HN110" i="77"/>
  <c r="HL110" i="77"/>
  <c r="HK110" i="77"/>
  <c r="HI110" i="77"/>
  <c r="HH110" i="77"/>
  <c r="HO109" i="77"/>
  <c r="HN109" i="77"/>
  <c r="HL109" i="77"/>
  <c r="HK109" i="77"/>
  <c r="HI109" i="77"/>
  <c r="HH109" i="77"/>
  <c r="HM105" i="77"/>
  <c r="HJ105" i="77"/>
  <c r="HG105" i="77"/>
  <c r="HO104" i="77"/>
  <c r="HN104" i="77"/>
  <c r="HL104" i="77"/>
  <c r="HK104" i="77"/>
  <c r="HI104" i="77"/>
  <c r="HH104" i="77"/>
  <c r="HO103" i="77"/>
  <c r="HN103" i="77"/>
  <c r="HL103" i="77"/>
  <c r="HK103" i="77"/>
  <c r="HI103" i="77"/>
  <c r="HH103" i="77"/>
  <c r="HM99" i="77"/>
  <c r="HJ99" i="77"/>
  <c r="HG99" i="77"/>
  <c r="HH99" i="77"/>
  <c r="HO98" i="77"/>
  <c r="HN98" i="77"/>
  <c r="HL98" i="77"/>
  <c r="HK98" i="77"/>
  <c r="HI98" i="77"/>
  <c r="HH98" i="77"/>
  <c r="HO97" i="77"/>
  <c r="HN97" i="77"/>
  <c r="HL97" i="77"/>
  <c r="HK97" i="77"/>
  <c r="HI97" i="77"/>
  <c r="HH97" i="77"/>
  <c r="HO96" i="77"/>
  <c r="HN96" i="77"/>
  <c r="HL96" i="77"/>
  <c r="HK96" i="77"/>
  <c r="HI96" i="77"/>
  <c r="HH96" i="77"/>
  <c r="HO95" i="77"/>
  <c r="HN95" i="77"/>
  <c r="HL95" i="77"/>
  <c r="HK95" i="77"/>
  <c r="HI95" i="77"/>
  <c r="HH95" i="77"/>
  <c r="HM92" i="77"/>
  <c r="HJ92" i="77"/>
  <c r="HG92" i="77"/>
  <c r="HO91" i="77"/>
  <c r="HN91" i="77"/>
  <c r="HL91" i="77"/>
  <c r="HK91" i="77"/>
  <c r="HI91" i="77"/>
  <c r="HH91" i="77"/>
  <c r="HO90" i="77"/>
  <c r="HN90" i="77"/>
  <c r="HL90" i="77"/>
  <c r="HK90" i="77"/>
  <c r="HI90" i="77"/>
  <c r="HH90" i="77"/>
  <c r="HM87" i="77"/>
  <c r="HJ87" i="77"/>
  <c r="HL87" i="77"/>
  <c r="HG87" i="77"/>
  <c r="HH87" i="77"/>
  <c r="HO86" i="77"/>
  <c r="HN86" i="77"/>
  <c r="HL86" i="77"/>
  <c r="HK86" i="77"/>
  <c r="HI86" i="77"/>
  <c r="HH86" i="77"/>
  <c r="HO80" i="77"/>
  <c r="HN80" i="77"/>
  <c r="HL80" i="77"/>
  <c r="HK80" i="77"/>
  <c r="HI80" i="77"/>
  <c r="HH80" i="77"/>
  <c r="HO79" i="77"/>
  <c r="HN79" i="77"/>
  <c r="HL79" i="77"/>
  <c r="HK79" i="77"/>
  <c r="HI79" i="77"/>
  <c r="HH79" i="77"/>
  <c r="HO78" i="77"/>
  <c r="HN78" i="77"/>
  <c r="HL78" i="77"/>
  <c r="HK78" i="77"/>
  <c r="HI78" i="77"/>
  <c r="HH78" i="77"/>
  <c r="HO77" i="77"/>
  <c r="HN77" i="77"/>
  <c r="HL77" i="77"/>
  <c r="HK77" i="77"/>
  <c r="HI77" i="77"/>
  <c r="HH77" i="77"/>
  <c r="HO84" i="77"/>
  <c r="HN84" i="77"/>
  <c r="HL84" i="77"/>
  <c r="HK84" i="77"/>
  <c r="HI84" i="77"/>
  <c r="HH84" i="77"/>
  <c r="HO83" i="77"/>
  <c r="HN83" i="77"/>
  <c r="HL83" i="77"/>
  <c r="HK83" i="77"/>
  <c r="HI83" i="77"/>
  <c r="HH83" i="77"/>
  <c r="HO76" i="77"/>
  <c r="HN76" i="77"/>
  <c r="HL76" i="77"/>
  <c r="HK76" i="77"/>
  <c r="HI76" i="77"/>
  <c r="HH76" i="77"/>
  <c r="HM72" i="77"/>
  <c r="HJ72" i="77"/>
  <c r="HL72" i="77"/>
  <c r="HG72" i="77"/>
  <c r="HI72" i="77"/>
  <c r="HO71" i="77"/>
  <c r="HN71" i="77"/>
  <c r="HL71" i="77"/>
  <c r="HK71" i="77"/>
  <c r="HI71" i="77"/>
  <c r="HH71" i="77"/>
  <c r="HO70" i="77"/>
  <c r="HN70" i="77"/>
  <c r="HL70" i="77"/>
  <c r="HK70" i="77"/>
  <c r="HI70" i="77"/>
  <c r="HH70" i="77"/>
  <c r="HO67" i="77"/>
  <c r="HN67" i="77"/>
  <c r="HL67" i="77"/>
  <c r="HK67" i="77"/>
  <c r="HI67" i="77"/>
  <c r="HH67" i="77"/>
  <c r="HO66" i="77"/>
  <c r="HN66" i="77"/>
  <c r="HL66" i="77"/>
  <c r="HK66" i="77"/>
  <c r="HI66" i="77"/>
  <c r="HH66" i="77"/>
  <c r="HO65" i="77"/>
  <c r="HN65" i="77"/>
  <c r="HL65" i="77"/>
  <c r="HK65" i="77"/>
  <c r="HI65" i="77"/>
  <c r="HH65" i="77"/>
  <c r="HM62" i="77"/>
  <c r="HJ62" i="77"/>
  <c r="HG62" i="77"/>
  <c r="HO60" i="77"/>
  <c r="HN60" i="77"/>
  <c r="HL60" i="77"/>
  <c r="HK60" i="77"/>
  <c r="HI60" i="77"/>
  <c r="HH60" i="77"/>
  <c r="HO59" i="77"/>
  <c r="HN59" i="77"/>
  <c r="HL59" i="77"/>
  <c r="HK59" i="77"/>
  <c r="HI59" i="77"/>
  <c r="HH59" i="77"/>
  <c r="HO57" i="77"/>
  <c r="HN57" i="77"/>
  <c r="HL57" i="77"/>
  <c r="HK57" i="77"/>
  <c r="HI57" i="77"/>
  <c r="HH57" i="77"/>
  <c r="HO58" i="77"/>
  <c r="HN58" i="77"/>
  <c r="HL58" i="77"/>
  <c r="HK58" i="77"/>
  <c r="HI58" i="77"/>
  <c r="HH58" i="77"/>
  <c r="HO55" i="77"/>
  <c r="HN55" i="77"/>
  <c r="HL55" i="77"/>
  <c r="HK55" i="77"/>
  <c r="HI55" i="77"/>
  <c r="HH55" i="77"/>
  <c r="HO46" i="77"/>
  <c r="HN46" i="77"/>
  <c r="HL46" i="77"/>
  <c r="HK46" i="77"/>
  <c r="HI46" i="77"/>
  <c r="HH46" i="77"/>
  <c r="HO45" i="77"/>
  <c r="HN45" i="77"/>
  <c r="HL45" i="77"/>
  <c r="HK45" i="77"/>
  <c r="HI45" i="77"/>
  <c r="HH45" i="77"/>
  <c r="HO44" i="77"/>
  <c r="HN44" i="77"/>
  <c r="HL44" i="77"/>
  <c r="HK44" i="77"/>
  <c r="HI44" i="77"/>
  <c r="HH44" i="77"/>
  <c r="HO43" i="77"/>
  <c r="HN43" i="77"/>
  <c r="HL43" i="77"/>
  <c r="HK43" i="77"/>
  <c r="HI43" i="77"/>
  <c r="HH43" i="77"/>
  <c r="HO42" i="77"/>
  <c r="HN42" i="77"/>
  <c r="HL42" i="77"/>
  <c r="HK42" i="77"/>
  <c r="HI42" i="77"/>
  <c r="HH42" i="77"/>
  <c r="HO38" i="77"/>
  <c r="HN38" i="77"/>
  <c r="HL38" i="77"/>
  <c r="HK38" i="77"/>
  <c r="HI38" i="77"/>
  <c r="HH38" i="77"/>
  <c r="HO36" i="77"/>
  <c r="HN36" i="77"/>
  <c r="HL36" i="77"/>
  <c r="HK36" i="77"/>
  <c r="HI36" i="77"/>
  <c r="HH36" i="77"/>
  <c r="HO35" i="77"/>
  <c r="HN35" i="77"/>
  <c r="HL35" i="77"/>
  <c r="HK35" i="77"/>
  <c r="HI35" i="77"/>
  <c r="HH35" i="77"/>
  <c r="HO34" i="77"/>
  <c r="HN34" i="77"/>
  <c r="HL34" i="77"/>
  <c r="HK34" i="77"/>
  <c r="HI34" i="77"/>
  <c r="HH34" i="77"/>
  <c r="HU33" i="77"/>
  <c r="HN33" i="77"/>
  <c r="HK33" i="77"/>
  <c r="HH33" i="77"/>
  <c r="HO30" i="77"/>
  <c r="HN30" i="77"/>
  <c r="HL30" i="77"/>
  <c r="HK30" i="77"/>
  <c r="HI30" i="77"/>
  <c r="HH30" i="77"/>
  <c r="HO29" i="77"/>
  <c r="HN29" i="77"/>
  <c r="HL29" i="77"/>
  <c r="HK29" i="77"/>
  <c r="HI29" i="77"/>
  <c r="HH29" i="77"/>
  <c r="HO28" i="77"/>
  <c r="HN28" i="77"/>
  <c r="HL28" i="77"/>
  <c r="HK28" i="77"/>
  <c r="HI28" i="77"/>
  <c r="HH28" i="77"/>
  <c r="HO27" i="77"/>
  <c r="HN27" i="77"/>
  <c r="HL27" i="77"/>
  <c r="HK27" i="77"/>
  <c r="HI27" i="77"/>
  <c r="HH27" i="77"/>
  <c r="HO26" i="77"/>
  <c r="HN26" i="77"/>
  <c r="HL26" i="77"/>
  <c r="HK26" i="77"/>
  <c r="HI26" i="77"/>
  <c r="HH26" i="77"/>
  <c r="HO22" i="77"/>
  <c r="HN22" i="77"/>
  <c r="HL22" i="77"/>
  <c r="HK22" i="77"/>
  <c r="HI22" i="77"/>
  <c r="HH22" i="77"/>
  <c r="HO21" i="77"/>
  <c r="HN21" i="77"/>
  <c r="HL21" i="77"/>
  <c r="HK21" i="77"/>
  <c r="HI21" i="77"/>
  <c r="HH21" i="77"/>
  <c r="HO20" i="77"/>
  <c r="HN20" i="77"/>
  <c r="HL20" i="77"/>
  <c r="HK20" i="77"/>
  <c r="HI20" i="77"/>
  <c r="HH20" i="77"/>
  <c r="HO19" i="77"/>
  <c r="HN19" i="77"/>
  <c r="HL19" i="77"/>
  <c r="HK19" i="77"/>
  <c r="HI19" i="77"/>
  <c r="HH19" i="77"/>
  <c r="GR193" i="77"/>
  <c r="GS193" i="77"/>
  <c r="GO193" i="77"/>
  <c r="GQ193" i="77"/>
  <c r="GL193" i="77"/>
  <c r="GM193" i="77"/>
  <c r="GT192" i="77"/>
  <c r="GS192" i="77"/>
  <c r="GQ192" i="77"/>
  <c r="GP192" i="77"/>
  <c r="GN192" i="77"/>
  <c r="GM192" i="77"/>
  <c r="GT191" i="77"/>
  <c r="GS191" i="77"/>
  <c r="GQ191" i="77"/>
  <c r="GP191" i="77"/>
  <c r="GN191" i="77"/>
  <c r="GM191" i="77"/>
  <c r="GT184" i="77"/>
  <c r="GS184" i="77"/>
  <c r="GQ184" i="77"/>
  <c r="GP184" i="77"/>
  <c r="GN184" i="77"/>
  <c r="GM184" i="77"/>
  <c r="GR181" i="77"/>
  <c r="GO181" i="77"/>
  <c r="GP181" i="77"/>
  <c r="GL181" i="77"/>
  <c r="GM181" i="77"/>
  <c r="GY180" i="77"/>
  <c r="GZ180" i="77"/>
  <c r="GT180" i="77"/>
  <c r="GS180" i="77"/>
  <c r="GQ180" i="77"/>
  <c r="GP180" i="77"/>
  <c r="GN180" i="77"/>
  <c r="GM180" i="77"/>
  <c r="GY179" i="77"/>
  <c r="HA179" i="77"/>
  <c r="GT179" i="77"/>
  <c r="GS179" i="77"/>
  <c r="GQ179" i="77"/>
  <c r="GP179" i="77"/>
  <c r="GN179" i="77"/>
  <c r="GM179" i="77"/>
  <c r="GY178" i="77"/>
  <c r="GT178" i="77"/>
  <c r="GS178" i="77"/>
  <c r="GQ178" i="77"/>
  <c r="GP178" i="77"/>
  <c r="GN178" i="77"/>
  <c r="GM178" i="77"/>
  <c r="GY164" i="77"/>
  <c r="GT164" i="77"/>
  <c r="GS164" i="77"/>
  <c r="GQ164" i="77"/>
  <c r="GP164" i="77"/>
  <c r="GN164" i="77"/>
  <c r="GM164" i="77"/>
  <c r="GY163" i="77"/>
  <c r="GZ163" i="77"/>
  <c r="GT163" i="77"/>
  <c r="GS163" i="77"/>
  <c r="GQ163" i="77"/>
  <c r="GP163" i="77"/>
  <c r="GN163" i="77"/>
  <c r="GM163" i="77"/>
  <c r="GY158" i="77"/>
  <c r="GT158" i="77"/>
  <c r="GS158" i="77"/>
  <c r="GQ158" i="77"/>
  <c r="GP158" i="77"/>
  <c r="GN158" i="77"/>
  <c r="GM158" i="77"/>
  <c r="GY157" i="77"/>
  <c r="GT157" i="77"/>
  <c r="GS157" i="77"/>
  <c r="GQ157" i="77"/>
  <c r="GP157" i="77"/>
  <c r="GN157" i="77"/>
  <c r="GM157" i="77"/>
  <c r="GR145" i="77"/>
  <c r="GT145" i="77"/>
  <c r="GO145" i="77"/>
  <c r="GL145" i="77"/>
  <c r="GT144" i="77"/>
  <c r="GS144" i="77"/>
  <c r="GQ144" i="77"/>
  <c r="GP144" i="77"/>
  <c r="GN144" i="77"/>
  <c r="GM144" i="77"/>
  <c r="GT143" i="77"/>
  <c r="GS143" i="77"/>
  <c r="GQ143" i="77"/>
  <c r="GP143" i="77"/>
  <c r="GN143" i="77"/>
  <c r="GM143" i="77"/>
  <c r="GT141" i="77"/>
  <c r="GS141" i="77"/>
  <c r="GQ141" i="77"/>
  <c r="GP141" i="77"/>
  <c r="GN141" i="77"/>
  <c r="GM141" i="77"/>
  <c r="GT140" i="77"/>
  <c r="GS140" i="77"/>
  <c r="GQ140" i="77"/>
  <c r="GP140" i="77"/>
  <c r="GN140" i="77"/>
  <c r="GM140" i="77"/>
  <c r="GT139" i="77"/>
  <c r="GS139" i="77"/>
  <c r="GQ139" i="77"/>
  <c r="GP139" i="77"/>
  <c r="GN139" i="77"/>
  <c r="GM139" i="77"/>
  <c r="GT138" i="77"/>
  <c r="GS138" i="77"/>
  <c r="GQ138" i="77"/>
  <c r="GP138" i="77"/>
  <c r="GN138" i="77"/>
  <c r="GM138" i="77"/>
  <c r="GT137" i="77"/>
  <c r="GS137" i="77"/>
  <c r="GQ137" i="77"/>
  <c r="GP137" i="77"/>
  <c r="GN137" i="77"/>
  <c r="GM137" i="77"/>
  <c r="GR135" i="77"/>
  <c r="GS135" i="77"/>
  <c r="GO135" i="77"/>
  <c r="GQ135" i="77"/>
  <c r="GL135" i="77"/>
  <c r="GM135" i="77"/>
  <c r="GT134" i="77"/>
  <c r="GS134" i="77"/>
  <c r="GQ134" i="77"/>
  <c r="GP134" i="77"/>
  <c r="GN134" i="77"/>
  <c r="GM134" i="77"/>
  <c r="GT133" i="77"/>
  <c r="GS133" i="77"/>
  <c r="GQ133" i="77"/>
  <c r="GP133" i="77"/>
  <c r="GN133" i="77"/>
  <c r="GM133" i="77"/>
  <c r="GT132" i="77"/>
  <c r="GS132" i="77"/>
  <c r="GQ132" i="77"/>
  <c r="GP132" i="77"/>
  <c r="GN132" i="77"/>
  <c r="GM132" i="77"/>
  <c r="GT131" i="77"/>
  <c r="GS131" i="77"/>
  <c r="GQ131" i="77"/>
  <c r="GP131" i="77"/>
  <c r="GN131" i="77"/>
  <c r="GM131" i="77"/>
  <c r="GT130" i="77"/>
  <c r="GS130" i="77"/>
  <c r="GQ130" i="77"/>
  <c r="GP130" i="77"/>
  <c r="GN130" i="77"/>
  <c r="GM130" i="77"/>
  <c r="GT129" i="77"/>
  <c r="GS129" i="77"/>
  <c r="GQ129" i="77"/>
  <c r="GP129" i="77"/>
  <c r="GN129" i="77"/>
  <c r="GM129" i="77"/>
  <c r="GT128" i="77"/>
  <c r="GS128" i="77"/>
  <c r="GQ128" i="77"/>
  <c r="GP128" i="77"/>
  <c r="GN128" i="77"/>
  <c r="GM128" i="77"/>
  <c r="GR117" i="77"/>
  <c r="GT117" i="77"/>
  <c r="GO117" i="77"/>
  <c r="GL117" i="77"/>
  <c r="GM117" i="77"/>
  <c r="GN117" i="77"/>
  <c r="GT116" i="77"/>
  <c r="GS116" i="77"/>
  <c r="GQ116" i="77"/>
  <c r="GP116" i="77"/>
  <c r="GN116" i="77"/>
  <c r="GM116" i="77"/>
  <c r="GT115" i="77"/>
  <c r="GS115" i="77"/>
  <c r="GQ115" i="77"/>
  <c r="GP115" i="77"/>
  <c r="GN115" i="77"/>
  <c r="GM115" i="77"/>
  <c r="GR111" i="77"/>
  <c r="GT111" i="77"/>
  <c r="GO111" i="77"/>
  <c r="GP111" i="77"/>
  <c r="GL111" i="77"/>
  <c r="GT110" i="77"/>
  <c r="GS110" i="77"/>
  <c r="GQ110" i="77"/>
  <c r="GP110" i="77"/>
  <c r="GN110" i="77"/>
  <c r="GM110" i="77"/>
  <c r="GT109" i="77"/>
  <c r="GS109" i="77"/>
  <c r="GQ109" i="77"/>
  <c r="GP109" i="77"/>
  <c r="GN109" i="77"/>
  <c r="GM109" i="77"/>
  <c r="GR105" i="77"/>
  <c r="GO105" i="77"/>
  <c r="GL105" i="77"/>
  <c r="GT104" i="77"/>
  <c r="GS104" i="77"/>
  <c r="GQ104" i="77"/>
  <c r="GP104" i="77"/>
  <c r="GN104" i="77"/>
  <c r="GM104" i="77"/>
  <c r="GT103" i="77"/>
  <c r="GS103" i="77"/>
  <c r="GQ103" i="77"/>
  <c r="GP103" i="77"/>
  <c r="GN103" i="77"/>
  <c r="GM103" i="77"/>
  <c r="GR99" i="77"/>
  <c r="GS99" i="77"/>
  <c r="GO99" i="77"/>
  <c r="GL99" i="77"/>
  <c r="GT98" i="77"/>
  <c r="GS98" i="77"/>
  <c r="GQ98" i="77"/>
  <c r="GP98" i="77"/>
  <c r="GN98" i="77"/>
  <c r="GM98" i="77"/>
  <c r="GT97" i="77"/>
  <c r="GS97" i="77"/>
  <c r="GQ97" i="77"/>
  <c r="GP97" i="77"/>
  <c r="GN97" i="77"/>
  <c r="GM97" i="77"/>
  <c r="GT96" i="77"/>
  <c r="GS96" i="77"/>
  <c r="GQ96" i="77"/>
  <c r="GP96" i="77"/>
  <c r="GN96" i="77"/>
  <c r="GM96" i="77"/>
  <c r="GT95" i="77"/>
  <c r="GS95" i="77"/>
  <c r="GQ95" i="77"/>
  <c r="GP95" i="77"/>
  <c r="GN95" i="77"/>
  <c r="GM95" i="77"/>
  <c r="GR92" i="77"/>
  <c r="GO92" i="77"/>
  <c r="GQ92" i="77"/>
  <c r="GL92" i="77"/>
  <c r="GM92" i="77"/>
  <c r="GT91" i="77"/>
  <c r="GS91" i="77"/>
  <c r="GQ91" i="77"/>
  <c r="GP91" i="77"/>
  <c r="GN91" i="77"/>
  <c r="GM91" i="77"/>
  <c r="GT90" i="77"/>
  <c r="GS90" i="77"/>
  <c r="GQ90" i="77"/>
  <c r="GP90" i="77"/>
  <c r="GN90" i="77"/>
  <c r="GM90" i="77"/>
  <c r="GR87" i="77"/>
  <c r="GS87" i="77"/>
  <c r="GO87" i="77"/>
  <c r="GL87" i="77"/>
  <c r="GN87" i="77"/>
  <c r="GT86" i="77"/>
  <c r="GS86" i="77"/>
  <c r="GQ86" i="77"/>
  <c r="GP86" i="77"/>
  <c r="GN86" i="77"/>
  <c r="GM86" i="77"/>
  <c r="GT80" i="77"/>
  <c r="GS80" i="77"/>
  <c r="GQ80" i="77"/>
  <c r="GP80" i="77"/>
  <c r="GN80" i="77"/>
  <c r="GM80" i="77"/>
  <c r="GT79" i="77"/>
  <c r="GS79" i="77"/>
  <c r="GQ79" i="77"/>
  <c r="GP79" i="77"/>
  <c r="GN79" i="77"/>
  <c r="GM79" i="77"/>
  <c r="GT78" i="77"/>
  <c r="GS78" i="77"/>
  <c r="GQ78" i="77"/>
  <c r="GP78" i="77"/>
  <c r="GN78" i="77"/>
  <c r="GM78" i="77"/>
  <c r="GT77" i="77"/>
  <c r="GS77" i="77"/>
  <c r="GQ77" i="77"/>
  <c r="GP77" i="77"/>
  <c r="GN77" i="77"/>
  <c r="GM77" i="77"/>
  <c r="GT84" i="77"/>
  <c r="GS84" i="77"/>
  <c r="GQ84" i="77"/>
  <c r="GP84" i="77"/>
  <c r="GN84" i="77"/>
  <c r="GM84" i="77"/>
  <c r="GT83" i="77"/>
  <c r="GS83" i="77"/>
  <c r="GQ83" i="77"/>
  <c r="GP83" i="77"/>
  <c r="GN83" i="77"/>
  <c r="GM83" i="77"/>
  <c r="GT76" i="77"/>
  <c r="GS76" i="77"/>
  <c r="GQ76" i="77"/>
  <c r="GP76" i="77"/>
  <c r="GN76" i="77"/>
  <c r="GM76" i="77"/>
  <c r="GR72" i="77"/>
  <c r="GT72" i="77"/>
  <c r="GO72" i="77"/>
  <c r="GL72" i="77"/>
  <c r="GM72" i="77"/>
  <c r="GT71" i="77"/>
  <c r="GS71" i="77"/>
  <c r="GQ71" i="77"/>
  <c r="GP71" i="77"/>
  <c r="GN71" i="77"/>
  <c r="GM71" i="77"/>
  <c r="GT70" i="77"/>
  <c r="GS70" i="77"/>
  <c r="GQ70" i="77"/>
  <c r="GP70" i="77"/>
  <c r="GN70" i="77"/>
  <c r="GM70" i="77"/>
  <c r="GT67" i="77"/>
  <c r="GS67" i="77"/>
  <c r="GQ67" i="77"/>
  <c r="GP67" i="77"/>
  <c r="GN67" i="77"/>
  <c r="GM67" i="77"/>
  <c r="GT66" i="77"/>
  <c r="GS66" i="77"/>
  <c r="GQ66" i="77"/>
  <c r="GP66" i="77"/>
  <c r="GN66" i="77"/>
  <c r="GM66" i="77"/>
  <c r="GT65" i="77"/>
  <c r="GS65" i="77"/>
  <c r="GQ65" i="77"/>
  <c r="GP65" i="77"/>
  <c r="GN65" i="77"/>
  <c r="GM65" i="77"/>
  <c r="GR62" i="77"/>
  <c r="GT62" i="77"/>
  <c r="GO62" i="77"/>
  <c r="GL62" i="77"/>
  <c r="GN62" i="77"/>
  <c r="GT60" i="77"/>
  <c r="GS60" i="77"/>
  <c r="GQ60" i="77"/>
  <c r="GP60" i="77"/>
  <c r="GN60" i="77"/>
  <c r="GM60" i="77"/>
  <c r="GT59" i="77"/>
  <c r="GS59" i="77"/>
  <c r="GQ59" i="77"/>
  <c r="GP59" i="77"/>
  <c r="GN59" i="77"/>
  <c r="GM59" i="77"/>
  <c r="GT57" i="77"/>
  <c r="GS57" i="77"/>
  <c r="GQ57" i="77"/>
  <c r="GP57" i="77"/>
  <c r="GN57" i="77"/>
  <c r="GM57" i="77"/>
  <c r="GT58" i="77"/>
  <c r="GS58" i="77"/>
  <c r="GQ58" i="77"/>
  <c r="GP58" i="77"/>
  <c r="GN58" i="77"/>
  <c r="GM58" i="77"/>
  <c r="GT55" i="77"/>
  <c r="GS55" i="77"/>
  <c r="GQ55" i="77"/>
  <c r="GP55" i="77"/>
  <c r="GN55" i="77"/>
  <c r="GM55" i="77"/>
  <c r="GT46" i="77"/>
  <c r="GS46" i="77"/>
  <c r="GQ46" i="77"/>
  <c r="GP46" i="77"/>
  <c r="GN46" i="77"/>
  <c r="GM46" i="77"/>
  <c r="GT45" i="77"/>
  <c r="GS45" i="77"/>
  <c r="GQ45" i="77"/>
  <c r="GP45" i="77"/>
  <c r="GN45" i="77"/>
  <c r="GM45" i="77"/>
  <c r="GT44" i="77"/>
  <c r="GS44" i="77"/>
  <c r="GQ44" i="77"/>
  <c r="GP44" i="77"/>
  <c r="GN44" i="77"/>
  <c r="GM44" i="77"/>
  <c r="GT43" i="77"/>
  <c r="GS43" i="77"/>
  <c r="GQ43" i="77"/>
  <c r="GP43" i="77"/>
  <c r="GN43" i="77"/>
  <c r="GM43" i="77"/>
  <c r="GT42" i="77"/>
  <c r="GS42" i="77"/>
  <c r="GQ42" i="77"/>
  <c r="GP42" i="77"/>
  <c r="GN42" i="77"/>
  <c r="GM42" i="77"/>
  <c r="GT38" i="77"/>
  <c r="GS38" i="77"/>
  <c r="GQ38" i="77"/>
  <c r="GP38" i="77"/>
  <c r="GN38" i="77"/>
  <c r="GM38" i="77"/>
  <c r="GT36" i="77"/>
  <c r="GS36" i="77"/>
  <c r="GQ36" i="77"/>
  <c r="GP36" i="77"/>
  <c r="GN36" i="77"/>
  <c r="GM36" i="77"/>
  <c r="GT35" i="77"/>
  <c r="GS35" i="77"/>
  <c r="GQ35" i="77"/>
  <c r="GP35" i="77"/>
  <c r="GN35" i="77"/>
  <c r="GM35" i="77"/>
  <c r="GT34" i="77"/>
  <c r="GS34" i="77"/>
  <c r="GQ34" i="77"/>
  <c r="GP34" i="77"/>
  <c r="GN34" i="77"/>
  <c r="GM34" i="77"/>
  <c r="GZ33" i="77"/>
  <c r="GS33" i="77"/>
  <c r="GP33" i="77"/>
  <c r="GM33" i="77"/>
  <c r="GT30" i="77"/>
  <c r="GS30" i="77"/>
  <c r="GQ30" i="77"/>
  <c r="GP30" i="77"/>
  <c r="GN30" i="77"/>
  <c r="GM30" i="77"/>
  <c r="GT29" i="77"/>
  <c r="GS29" i="77"/>
  <c r="GQ29" i="77"/>
  <c r="GP29" i="77"/>
  <c r="GN29" i="77"/>
  <c r="GM29" i="77"/>
  <c r="GT28" i="77"/>
  <c r="GS28" i="77"/>
  <c r="GQ28" i="77"/>
  <c r="GP28" i="77"/>
  <c r="GN28" i="77"/>
  <c r="GM28" i="77"/>
  <c r="GT27" i="77"/>
  <c r="GS27" i="77"/>
  <c r="GQ27" i="77"/>
  <c r="GP27" i="77"/>
  <c r="GN27" i="77"/>
  <c r="GM27" i="77"/>
  <c r="GT26" i="77"/>
  <c r="GS26" i="77"/>
  <c r="GQ26" i="77"/>
  <c r="GP26" i="77"/>
  <c r="GN26" i="77"/>
  <c r="GM26" i="77"/>
  <c r="GT22" i="77"/>
  <c r="GS22" i="77"/>
  <c r="GQ22" i="77"/>
  <c r="GP22" i="77"/>
  <c r="GN22" i="77"/>
  <c r="GM22" i="77"/>
  <c r="GT21" i="77"/>
  <c r="GS21" i="77"/>
  <c r="GQ21" i="77"/>
  <c r="GP21" i="77"/>
  <c r="GN21" i="77"/>
  <c r="GM21" i="77"/>
  <c r="GT20" i="77"/>
  <c r="GS20" i="77"/>
  <c r="GQ20" i="77"/>
  <c r="GP20" i="77"/>
  <c r="GN20" i="77"/>
  <c r="GM20" i="77"/>
  <c r="GT19" i="77"/>
  <c r="GS19" i="77"/>
  <c r="GQ19" i="77"/>
  <c r="GP19" i="77"/>
  <c r="GN19" i="77"/>
  <c r="GM19" i="77"/>
  <c r="FW193" i="77"/>
  <c r="FX193" i="77"/>
  <c r="FT193" i="77"/>
  <c r="FV193" i="77"/>
  <c r="FQ193" i="77"/>
  <c r="FS193" i="77"/>
  <c r="FY192" i="77"/>
  <c r="FX192" i="77"/>
  <c r="FV192" i="77"/>
  <c r="FU192" i="77"/>
  <c r="FS192" i="77"/>
  <c r="FR192" i="77"/>
  <c r="FY191" i="77"/>
  <c r="FX191" i="77"/>
  <c r="FV191" i="77"/>
  <c r="FU191" i="77"/>
  <c r="FS191" i="77"/>
  <c r="FR191" i="77"/>
  <c r="FY184" i="77"/>
  <c r="FX184" i="77"/>
  <c r="FV184" i="77"/>
  <c r="FU184" i="77"/>
  <c r="FS184" i="77"/>
  <c r="FR184" i="77"/>
  <c r="FW181" i="77"/>
  <c r="FT181" i="77"/>
  <c r="FU181" i="77"/>
  <c r="FQ181" i="77"/>
  <c r="FR181" i="77"/>
  <c r="GD180" i="77"/>
  <c r="FY180" i="77"/>
  <c r="FX180" i="77"/>
  <c r="FV180" i="77"/>
  <c r="FU180" i="77"/>
  <c r="FS180" i="77"/>
  <c r="FR180" i="77"/>
  <c r="GD179" i="77"/>
  <c r="FY179" i="77"/>
  <c r="FX179" i="77"/>
  <c r="FV179" i="77"/>
  <c r="FU179" i="77"/>
  <c r="FS179" i="77"/>
  <c r="FR179" i="77"/>
  <c r="GD178" i="77"/>
  <c r="GF178" i="77"/>
  <c r="GE178" i="77"/>
  <c r="FY178" i="77"/>
  <c r="FX178" i="77"/>
  <c r="FV178" i="77"/>
  <c r="FU178" i="77"/>
  <c r="FS178" i="77"/>
  <c r="FR178" i="77"/>
  <c r="GD164" i="77"/>
  <c r="GE164" i="77"/>
  <c r="GF164" i="77"/>
  <c r="FY164" i="77"/>
  <c r="FX164" i="77"/>
  <c r="FV164" i="77"/>
  <c r="FU164" i="77"/>
  <c r="FS164" i="77"/>
  <c r="FR164" i="77"/>
  <c r="GD163" i="77"/>
  <c r="GF163" i="77"/>
  <c r="GE163" i="77"/>
  <c r="FY163" i="77"/>
  <c r="FX163" i="77"/>
  <c r="FV163" i="77"/>
  <c r="FU163" i="77"/>
  <c r="FS163" i="77"/>
  <c r="FR163" i="77"/>
  <c r="GD158" i="77"/>
  <c r="GF158" i="77"/>
  <c r="FY158" i="77"/>
  <c r="FX158" i="77"/>
  <c r="FV158" i="77"/>
  <c r="FU158" i="77"/>
  <c r="FS158" i="77"/>
  <c r="FR158" i="77"/>
  <c r="GD157" i="77"/>
  <c r="GF157" i="77"/>
  <c r="FY157" i="77"/>
  <c r="FX157" i="77"/>
  <c r="FV157" i="77"/>
  <c r="FU157" i="77"/>
  <c r="FS157" i="77"/>
  <c r="FR157" i="77"/>
  <c r="FW145" i="77"/>
  <c r="FY145" i="77"/>
  <c r="FT145" i="77"/>
  <c r="FU145" i="77"/>
  <c r="FV145" i="77"/>
  <c r="FQ145" i="77"/>
  <c r="FY144" i="77"/>
  <c r="FX144" i="77"/>
  <c r="FV144" i="77"/>
  <c r="FU144" i="77"/>
  <c r="FS144" i="77"/>
  <c r="FR144" i="77"/>
  <c r="FY143" i="77"/>
  <c r="FX143" i="77"/>
  <c r="FV143" i="77"/>
  <c r="FU143" i="77"/>
  <c r="FS143" i="77"/>
  <c r="FR143" i="77"/>
  <c r="FY141" i="77"/>
  <c r="FX141" i="77"/>
  <c r="FV141" i="77"/>
  <c r="FU141" i="77"/>
  <c r="FS141" i="77"/>
  <c r="FR141" i="77"/>
  <c r="FY140" i="77"/>
  <c r="FX140" i="77"/>
  <c r="FV140" i="77"/>
  <c r="FU140" i="77"/>
  <c r="FS140" i="77"/>
  <c r="FR140" i="77"/>
  <c r="FY139" i="77"/>
  <c r="FX139" i="77"/>
  <c r="FV139" i="77"/>
  <c r="FU139" i="77"/>
  <c r="FS139" i="77"/>
  <c r="FR139" i="77"/>
  <c r="FY138" i="77"/>
  <c r="FX138" i="77"/>
  <c r="FV138" i="77"/>
  <c r="FU138" i="77"/>
  <c r="FS138" i="77"/>
  <c r="FR138" i="77"/>
  <c r="FY137" i="77"/>
  <c r="FX137" i="77"/>
  <c r="FV137" i="77"/>
  <c r="FU137" i="77"/>
  <c r="FS137" i="77"/>
  <c r="FR137" i="77"/>
  <c r="FW135" i="77"/>
  <c r="FT135" i="77"/>
  <c r="FQ135" i="77"/>
  <c r="FS135" i="77"/>
  <c r="FY134" i="77"/>
  <c r="FX134" i="77"/>
  <c r="FV134" i="77"/>
  <c r="FU134" i="77"/>
  <c r="FS134" i="77"/>
  <c r="FR134" i="77"/>
  <c r="FY133" i="77"/>
  <c r="FX133" i="77"/>
  <c r="FV133" i="77"/>
  <c r="FU133" i="77"/>
  <c r="FS133" i="77"/>
  <c r="FR133" i="77"/>
  <c r="FY132" i="77"/>
  <c r="FX132" i="77"/>
  <c r="FV132" i="77"/>
  <c r="FU132" i="77"/>
  <c r="FS132" i="77"/>
  <c r="FR132" i="77"/>
  <c r="FY131" i="77"/>
  <c r="FX131" i="77"/>
  <c r="FV131" i="77"/>
  <c r="FU131" i="77"/>
  <c r="FS131" i="77"/>
  <c r="FR131" i="77"/>
  <c r="FY130" i="77"/>
  <c r="FX130" i="77"/>
  <c r="FV130" i="77"/>
  <c r="FU130" i="77"/>
  <c r="FS130" i="77"/>
  <c r="FR130" i="77"/>
  <c r="FY129" i="77"/>
  <c r="FX129" i="77"/>
  <c r="FV129" i="77"/>
  <c r="FU129" i="77"/>
  <c r="FS129" i="77"/>
  <c r="FR129" i="77"/>
  <c r="FY128" i="77"/>
  <c r="FX128" i="77"/>
  <c r="FV128" i="77"/>
  <c r="FU128" i="77"/>
  <c r="FS128" i="77"/>
  <c r="FR128" i="77"/>
  <c r="FW117" i="77"/>
  <c r="FT117" i="77"/>
  <c r="FV117" i="77"/>
  <c r="FQ117" i="77"/>
  <c r="FR117" i="77"/>
  <c r="FY116" i="77"/>
  <c r="FX116" i="77"/>
  <c r="FV116" i="77"/>
  <c r="FU116" i="77"/>
  <c r="FS116" i="77"/>
  <c r="FR116" i="77"/>
  <c r="FY115" i="77"/>
  <c r="FX115" i="77"/>
  <c r="FV115" i="77"/>
  <c r="FU115" i="77"/>
  <c r="FS115" i="77"/>
  <c r="FR115" i="77"/>
  <c r="FW111" i="77"/>
  <c r="FY111" i="77"/>
  <c r="FT111" i="77"/>
  <c r="FU111" i="77"/>
  <c r="FQ111" i="77"/>
  <c r="FY110" i="77"/>
  <c r="FX110" i="77"/>
  <c r="FV110" i="77"/>
  <c r="FU110" i="77"/>
  <c r="FS110" i="77"/>
  <c r="FR110" i="77"/>
  <c r="FY109" i="77"/>
  <c r="FX109" i="77"/>
  <c r="FV109" i="77"/>
  <c r="FU109" i="77"/>
  <c r="FS109" i="77"/>
  <c r="FR109" i="77"/>
  <c r="FW105" i="77"/>
  <c r="FX105" i="77"/>
  <c r="FT105" i="77"/>
  <c r="FV105" i="77"/>
  <c r="FQ105" i="77"/>
  <c r="FR105" i="77"/>
  <c r="FY104" i="77"/>
  <c r="FX104" i="77"/>
  <c r="FV104" i="77"/>
  <c r="FU104" i="77"/>
  <c r="FS104" i="77"/>
  <c r="FR104" i="77"/>
  <c r="FY103" i="77"/>
  <c r="FX103" i="77"/>
  <c r="FV103" i="77"/>
  <c r="FU103" i="77"/>
  <c r="FS103" i="77"/>
  <c r="FR103" i="77"/>
  <c r="FW99" i="77"/>
  <c r="FY99" i="77"/>
  <c r="FT99" i="77"/>
  <c r="FY98" i="77"/>
  <c r="FX98" i="77"/>
  <c r="FV98" i="77"/>
  <c r="FU98" i="77"/>
  <c r="FS98" i="77"/>
  <c r="FR98" i="77"/>
  <c r="FY97" i="77"/>
  <c r="FX97" i="77"/>
  <c r="FV97" i="77"/>
  <c r="FU97" i="77"/>
  <c r="FS97" i="77"/>
  <c r="FR97" i="77"/>
  <c r="FY96" i="77"/>
  <c r="FX96" i="77"/>
  <c r="FV96" i="77"/>
  <c r="FU96" i="77"/>
  <c r="FS96" i="77"/>
  <c r="FR96" i="77"/>
  <c r="FY95" i="77"/>
  <c r="FX95" i="77"/>
  <c r="FV95" i="77"/>
  <c r="FU95" i="77"/>
  <c r="FW92" i="77"/>
  <c r="FT92" i="77"/>
  <c r="FQ92" i="77"/>
  <c r="FR92" i="77"/>
  <c r="FY91" i="77"/>
  <c r="FX91" i="77"/>
  <c r="FV91" i="77"/>
  <c r="FU91" i="77"/>
  <c r="FR91" i="77"/>
  <c r="FY90" i="77"/>
  <c r="FX90" i="77"/>
  <c r="FV90" i="77"/>
  <c r="FU90" i="77"/>
  <c r="FS90" i="77"/>
  <c r="FR90" i="77"/>
  <c r="FW87" i="77"/>
  <c r="FY87" i="77"/>
  <c r="FT87" i="77"/>
  <c r="FQ87" i="77"/>
  <c r="FR87" i="77"/>
  <c r="FY86" i="77"/>
  <c r="FX86" i="77"/>
  <c r="FV86" i="77"/>
  <c r="FU86" i="77"/>
  <c r="FS86" i="77"/>
  <c r="FR86" i="77"/>
  <c r="FY80" i="77"/>
  <c r="FX80" i="77"/>
  <c r="FV80" i="77"/>
  <c r="FU80" i="77"/>
  <c r="FS80" i="77"/>
  <c r="FR80" i="77"/>
  <c r="FY79" i="77"/>
  <c r="FX79" i="77"/>
  <c r="FV79" i="77"/>
  <c r="FU79" i="77"/>
  <c r="FS79" i="77"/>
  <c r="FR79" i="77"/>
  <c r="FY78" i="77"/>
  <c r="FX78" i="77"/>
  <c r="FV78" i="77"/>
  <c r="FU78" i="77"/>
  <c r="FS78" i="77"/>
  <c r="FR78" i="77"/>
  <c r="FY77" i="77"/>
  <c r="FX77" i="77"/>
  <c r="FV77" i="77"/>
  <c r="FU77" i="77"/>
  <c r="FS77" i="77"/>
  <c r="FR77" i="77"/>
  <c r="FY84" i="77"/>
  <c r="FX84" i="77"/>
  <c r="FV84" i="77"/>
  <c r="FU84" i="77"/>
  <c r="FS84" i="77"/>
  <c r="FR84" i="77"/>
  <c r="FY83" i="77"/>
  <c r="FX83" i="77"/>
  <c r="FV83" i="77"/>
  <c r="FU83" i="77"/>
  <c r="FS83" i="77"/>
  <c r="FR83" i="77"/>
  <c r="FY76" i="77"/>
  <c r="FX76" i="77"/>
  <c r="FV76" i="77"/>
  <c r="FU76" i="77"/>
  <c r="FS76" i="77"/>
  <c r="FR76" i="77"/>
  <c r="FW72" i="77"/>
  <c r="FX72" i="77"/>
  <c r="FT72" i="77"/>
  <c r="FV72" i="77"/>
  <c r="FY71" i="77"/>
  <c r="FX71" i="77"/>
  <c r="FV71" i="77"/>
  <c r="FU71" i="77"/>
  <c r="FR71" i="77"/>
  <c r="FY70" i="77"/>
  <c r="FX70" i="77"/>
  <c r="FV70" i="77"/>
  <c r="FU70" i="77"/>
  <c r="FR70" i="77"/>
  <c r="FY67" i="77"/>
  <c r="FX67" i="77"/>
  <c r="FV67" i="77"/>
  <c r="FU67" i="77"/>
  <c r="FR67" i="77"/>
  <c r="FY66" i="77"/>
  <c r="FX66" i="77"/>
  <c r="FV66" i="77"/>
  <c r="FU66" i="77"/>
  <c r="FY65" i="77"/>
  <c r="FX65" i="77"/>
  <c r="FV65" i="77"/>
  <c r="FU65" i="77"/>
  <c r="FR65" i="77"/>
  <c r="FW62" i="77"/>
  <c r="FX62" i="77"/>
  <c r="FT62" i="77"/>
  <c r="FQ62" i="77"/>
  <c r="FS62" i="77"/>
  <c r="FR62" i="77"/>
  <c r="FY60" i="77"/>
  <c r="FX60" i="77"/>
  <c r="FV60" i="77"/>
  <c r="FU60" i="77"/>
  <c r="FS60" i="77"/>
  <c r="FR60" i="77"/>
  <c r="FY59" i="77"/>
  <c r="FX59" i="77"/>
  <c r="FV59" i="77"/>
  <c r="FU59" i="77"/>
  <c r="FS59" i="77"/>
  <c r="FR59" i="77"/>
  <c r="FY57" i="77"/>
  <c r="FX57" i="77"/>
  <c r="FV57" i="77"/>
  <c r="FU57" i="77"/>
  <c r="FS57" i="77"/>
  <c r="FR57" i="77"/>
  <c r="FY58" i="77"/>
  <c r="FX58" i="77"/>
  <c r="FV58" i="77"/>
  <c r="FU58" i="77"/>
  <c r="FS58" i="77"/>
  <c r="FR58" i="77"/>
  <c r="FY55" i="77"/>
  <c r="FX55" i="77"/>
  <c r="FV55" i="77"/>
  <c r="FU55" i="77"/>
  <c r="FS55" i="77"/>
  <c r="FR55" i="77"/>
  <c r="FY46" i="77"/>
  <c r="FX46" i="77"/>
  <c r="FV46" i="77"/>
  <c r="FU46" i="77"/>
  <c r="FS46" i="77"/>
  <c r="FR46" i="77"/>
  <c r="FY45" i="77"/>
  <c r="FX45" i="77"/>
  <c r="FV45" i="77"/>
  <c r="FU45" i="77"/>
  <c r="FS45" i="77"/>
  <c r="FR45" i="77"/>
  <c r="FY44" i="77"/>
  <c r="FX44" i="77"/>
  <c r="FV44" i="77"/>
  <c r="FU44" i="77"/>
  <c r="FS44" i="77"/>
  <c r="FR44" i="77"/>
  <c r="FY43" i="77"/>
  <c r="FX43" i="77"/>
  <c r="FV43" i="77"/>
  <c r="FU43" i="77"/>
  <c r="FS43" i="77"/>
  <c r="FR43" i="77"/>
  <c r="FY42" i="77"/>
  <c r="FX42" i="77"/>
  <c r="FV42" i="77"/>
  <c r="FU42" i="77"/>
  <c r="FS42" i="77"/>
  <c r="FR42" i="77"/>
  <c r="FY38" i="77"/>
  <c r="FX38" i="77"/>
  <c r="FV38" i="77"/>
  <c r="FU38" i="77"/>
  <c r="FS38" i="77"/>
  <c r="FR38" i="77"/>
  <c r="FY36" i="77"/>
  <c r="FX36" i="77"/>
  <c r="FV36" i="77"/>
  <c r="FU36" i="77"/>
  <c r="FS36" i="77"/>
  <c r="FR36" i="77"/>
  <c r="FY35" i="77"/>
  <c r="FX35" i="77"/>
  <c r="FV35" i="77"/>
  <c r="FU35" i="77"/>
  <c r="FS35" i="77"/>
  <c r="FR35" i="77"/>
  <c r="FY34" i="77"/>
  <c r="FX34" i="77"/>
  <c r="FV34" i="77"/>
  <c r="FU34" i="77"/>
  <c r="FS34" i="77"/>
  <c r="FR34" i="77"/>
  <c r="GE33" i="77"/>
  <c r="FX33" i="77"/>
  <c r="FU33" i="77"/>
  <c r="FR33" i="77"/>
  <c r="FY30" i="77"/>
  <c r="FX30" i="77"/>
  <c r="FV30" i="77"/>
  <c r="FU30" i="77"/>
  <c r="FS30" i="77"/>
  <c r="FR30" i="77"/>
  <c r="FY29" i="77"/>
  <c r="FX29" i="77"/>
  <c r="FV29" i="77"/>
  <c r="FU29" i="77"/>
  <c r="FS29" i="77"/>
  <c r="FR29" i="77"/>
  <c r="FY28" i="77"/>
  <c r="FX28" i="77"/>
  <c r="FV28" i="77"/>
  <c r="FU28" i="77"/>
  <c r="FY27" i="77"/>
  <c r="FX27" i="77"/>
  <c r="FV27" i="77"/>
  <c r="FU27" i="77"/>
  <c r="FR27" i="77"/>
  <c r="FY26" i="77"/>
  <c r="FX26" i="77"/>
  <c r="FV26" i="77"/>
  <c r="FU26" i="77"/>
  <c r="FY22" i="77"/>
  <c r="FX22" i="77"/>
  <c r="FV22" i="77"/>
  <c r="FU22" i="77"/>
  <c r="FS22" i="77"/>
  <c r="FR22" i="77"/>
  <c r="FY21" i="77"/>
  <c r="FX21" i="77"/>
  <c r="FV21" i="77"/>
  <c r="FU21" i="77"/>
  <c r="FS21" i="77"/>
  <c r="FR21" i="77"/>
  <c r="FY20" i="77"/>
  <c r="FX20" i="77"/>
  <c r="FV20" i="77"/>
  <c r="FU20" i="77"/>
  <c r="FS20" i="77"/>
  <c r="FR20" i="77"/>
  <c r="FY19" i="77"/>
  <c r="FX19" i="77"/>
  <c r="FV19" i="77"/>
  <c r="FU19" i="77"/>
  <c r="FS19" i="77"/>
  <c r="FR19" i="77"/>
  <c r="FB193" i="77"/>
  <c r="EY193" i="77"/>
  <c r="EV193" i="77"/>
  <c r="FD192" i="77"/>
  <c r="FC192" i="77"/>
  <c r="FA192" i="77"/>
  <c r="EZ192" i="77"/>
  <c r="EX192" i="77"/>
  <c r="EW192" i="77"/>
  <c r="FD191" i="77"/>
  <c r="FC191" i="77"/>
  <c r="FA191" i="77"/>
  <c r="EZ191" i="77"/>
  <c r="EX191" i="77"/>
  <c r="EW191" i="77"/>
  <c r="FD184" i="77"/>
  <c r="FC184" i="77"/>
  <c r="FA184" i="77"/>
  <c r="EZ184" i="77"/>
  <c r="EX184" i="77"/>
  <c r="EW184" i="77"/>
  <c r="FB181" i="77"/>
  <c r="FC181" i="77"/>
  <c r="EY181" i="77"/>
  <c r="EZ181" i="77"/>
  <c r="EV181" i="77"/>
  <c r="FI180" i="77"/>
  <c r="FK180" i="77"/>
  <c r="FD180" i="77"/>
  <c r="FC180" i="77"/>
  <c r="FA180" i="77"/>
  <c r="EZ180" i="77"/>
  <c r="EX180" i="77"/>
  <c r="EW180" i="77"/>
  <c r="FI179" i="77"/>
  <c r="FK179" i="77"/>
  <c r="FD179" i="77"/>
  <c r="FC179" i="77"/>
  <c r="FA179" i="77"/>
  <c r="EZ179" i="77"/>
  <c r="EX179" i="77"/>
  <c r="EW179" i="77"/>
  <c r="FI178" i="77"/>
  <c r="FK178" i="77"/>
  <c r="FD178" i="77"/>
  <c r="FC178" i="77"/>
  <c r="FA178" i="77"/>
  <c r="EZ178" i="77"/>
  <c r="EX178" i="77"/>
  <c r="EW178" i="77"/>
  <c r="FI164" i="77"/>
  <c r="FD164" i="77"/>
  <c r="FC164" i="77"/>
  <c r="FA164" i="77"/>
  <c r="EZ164" i="77"/>
  <c r="EX164" i="77"/>
  <c r="EW164" i="77"/>
  <c r="FI163" i="77"/>
  <c r="FD163" i="77"/>
  <c r="FC163" i="77"/>
  <c r="FA163" i="77"/>
  <c r="EZ163" i="77"/>
  <c r="EX163" i="77"/>
  <c r="EW163" i="77"/>
  <c r="FI158" i="77"/>
  <c r="FK158" i="77"/>
  <c r="FD158" i="77"/>
  <c r="FC158" i="77"/>
  <c r="FA158" i="77"/>
  <c r="EZ158" i="77"/>
  <c r="EX158" i="77"/>
  <c r="EW158" i="77"/>
  <c r="FI157" i="77"/>
  <c r="FD157" i="77"/>
  <c r="FC157" i="77"/>
  <c r="FA157" i="77"/>
  <c r="EZ157" i="77"/>
  <c r="EX157" i="77"/>
  <c r="EW157" i="77"/>
  <c r="FB145" i="77"/>
  <c r="FC145" i="77"/>
  <c r="FD145" i="77"/>
  <c r="EY145" i="77"/>
  <c r="EV145" i="77"/>
  <c r="EX145" i="77"/>
  <c r="FD144" i="77"/>
  <c r="FC144" i="77"/>
  <c r="FA144" i="77"/>
  <c r="EZ144" i="77"/>
  <c r="EX144" i="77"/>
  <c r="EW144" i="77"/>
  <c r="FD143" i="77"/>
  <c r="FC143" i="77"/>
  <c r="FA143" i="77"/>
  <c r="EZ143" i="77"/>
  <c r="EX143" i="77"/>
  <c r="EW143" i="77"/>
  <c r="FD141" i="77"/>
  <c r="FC141" i="77"/>
  <c r="FA141" i="77"/>
  <c r="EZ141" i="77"/>
  <c r="EX141" i="77"/>
  <c r="EW141" i="77"/>
  <c r="FD140" i="77"/>
  <c r="FC140" i="77"/>
  <c r="FA140" i="77"/>
  <c r="EZ140" i="77"/>
  <c r="EX140" i="77"/>
  <c r="EW140" i="77"/>
  <c r="FD139" i="77"/>
  <c r="FC139" i="77"/>
  <c r="FA139" i="77"/>
  <c r="EZ139" i="77"/>
  <c r="EX139" i="77"/>
  <c r="EW139" i="77"/>
  <c r="FD138" i="77"/>
  <c r="FC138" i="77"/>
  <c r="FA138" i="77"/>
  <c r="EZ138" i="77"/>
  <c r="EX138" i="77"/>
  <c r="EW138" i="77"/>
  <c r="FD137" i="77"/>
  <c r="FC137" i="77"/>
  <c r="FA137" i="77"/>
  <c r="EZ137" i="77"/>
  <c r="EX137" i="77"/>
  <c r="EW137" i="77"/>
  <c r="FB135" i="77"/>
  <c r="FC135" i="77"/>
  <c r="EY135" i="77"/>
  <c r="EZ135" i="77"/>
  <c r="EV135" i="77"/>
  <c r="FD134" i="77"/>
  <c r="FC134" i="77"/>
  <c r="FA134" i="77"/>
  <c r="EZ134" i="77"/>
  <c r="EX134" i="77"/>
  <c r="EW134" i="77"/>
  <c r="FD133" i="77"/>
  <c r="FC133" i="77"/>
  <c r="FA133" i="77"/>
  <c r="EZ133" i="77"/>
  <c r="EX133" i="77"/>
  <c r="EW133" i="77"/>
  <c r="FD132" i="77"/>
  <c r="FC132" i="77"/>
  <c r="FA132" i="77"/>
  <c r="EZ132" i="77"/>
  <c r="EX132" i="77"/>
  <c r="EW132" i="77"/>
  <c r="FD131" i="77"/>
  <c r="FC131" i="77"/>
  <c r="FA131" i="77"/>
  <c r="EZ131" i="77"/>
  <c r="EX131" i="77"/>
  <c r="EW131" i="77"/>
  <c r="FD130" i="77"/>
  <c r="FC130" i="77"/>
  <c r="FA130" i="77"/>
  <c r="EZ130" i="77"/>
  <c r="EX130" i="77"/>
  <c r="EW130" i="77"/>
  <c r="FD129" i="77"/>
  <c r="FC129" i="77"/>
  <c r="FA129" i="77"/>
  <c r="EZ129" i="77"/>
  <c r="EX129" i="77"/>
  <c r="EW129" i="77"/>
  <c r="FD128" i="77"/>
  <c r="FC128" i="77"/>
  <c r="FA128" i="77"/>
  <c r="EZ128" i="77"/>
  <c r="EX128" i="77"/>
  <c r="EW128" i="77"/>
  <c r="FB117" i="77"/>
  <c r="FC117" i="77"/>
  <c r="EY117" i="77"/>
  <c r="EY119" i="77"/>
  <c r="EV117" i="77"/>
  <c r="EW117" i="77"/>
  <c r="FD116" i="77"/>
  <c r="FC116" i="77"/>
  <c r="FA116" i="77"/>
  <c r="EZ116" i="77"/>
  <c r="EX116" i="77"/>
  <c r="EW116" i="77"/>
  <c r="FD115" i="77"/>
  <c r="FC115" i="77"/>
  <c r="FA115" i="77"/>
  <c r="EZ115" i="77"/>
  <c r="EX115" i="77"/>
  <c r="EW115" i="77"/>
  <c r="FB111" i="77"/>
  <c r="EY111" i="77"/>
  <c r="FA111" i="77"/>
  <c r="EV111" i="77"/>
  <c r="EW111" i="77"/>
  <c r="FD110" i="77"/>
  <c r="FC110" i="77"/>
  <c r="FA110" i="77"/>
  <c r="EZ110" i="77"/>
  <c r="EX110" i="77"/>
  <c r="EW110" i="77"/>
  <c r="FD109" i="77"/>
  <c r="FC109" i="77"/>
  <c r="FA109" i="77"/>
  <c r="EZ109" i="77"/>
  <c r="EX109" i="77"/>
  <c r="EW109" i="77"/>
  <c r="FB105" i="77"/>
  <c r="EY105" i="77"/>
  <c r="FA105" i="77"/>
  <c r="EV105" i="77"/>
  <c r="EW105" i="77"/>
  <c r="FD104" i="77"/>
  <c r="FC104" i="77"/>
  <c r="FA104" i="77"/>
  <c r="EZ104" i="77"/>
  <c r="EX104" i="77"/>
  <c r="EW104" i="77"/>
  <c r="FD103" i="77"/>
  <c r="FC103" i="77"/>
  <c r="FA103" i="77"/>
  <c r="EZ103" i="77"/>
  <c r="EX103" i="77"/>
  <c r="EW103" i="77"/>
  <c r="FB99" i="77"/>
  <c r="FD99" i="77"/>
  <c r="EV99" i="77"/>
  <c r="EW99" i="77"/>
  <c r="FD98" i="77"/>
  <c r="FC98" i="77"/>
  <c r="FA98" i="77"/>
  <c r="EX98" i="77"/>
  <c r="EW98" i="77"/>
  <c r="FD97" i="77"/>
  <c r="FC97" i="77"/>
  <c r="FA97" i="77"/>
  <c r="EX97" i="77"/>
  <c r="EW97" i="77"/>
  <c r="FD96" i="77"/>
  <c r="FC96" i="77"/>
  <c r="FA96" i="77"/>
  <c r="EX96" i="77"/>
  <c r="EW96" i="77"/>
  <c r="FD95" i="77"/>
  <c r="FC95" i="77"/>
  <c r="EW95" i="77"/>
  <c r="FB92" i="77"/>
  <c r="FD91" i="77"/>
  <c r="FC91" i="77"/>
  <c r="EW91" i="77"/>
  <c r="FD90" i="77"/>
  <c r="FC90" i="77"/>
  <c r="FB87" i="77"/>
  <c r="FD87" i="77"/>
  <c r="EY87" i="77"/>
  <c r="EV87" i="77"/>
  <c r="FD86" i="77"/>
  <c r="FC86" i="77"/>
  <c r="FA86" i="77"/>
  <c r="EZ86" i="77"/>
  <c r="EX86" i="77"/>
  <c r="EW86" i="77"/>
  <c r="FD80" i="77"/>
  <c r="FC80" i="77"/>
  <c r="FA80" i="77"/>
  <c r="EZ80" i="77"/>
  <c r="EX80" i="77"/>
  <c r="EW80" i="77"/>
  <c r="FD79" i="77"/>
  <c r="FC79" i="77"/>
  <c r="FA79" i="77"/>
  <c r="EZ79" i="77"/>
  <c r="EX79" i="77"/>
  <c r="EW79" i="77"/>
  <c r="FD78" i="77"/>
  <c r="FC78" i="77"/>
  <c r="FA78" i="77"/>
  <c r="EZ78" i="77"/>
  <c r="EX78" i="77"/>
  <c r="EW78" i="77"/>
  <c r="FD77" i="77"/>
  <c r="FC77" i="77"/>
  <c r="FA77" i="77"/>
  <c r="EZ77" i="77"/>
  <c r="EX77" i="77"/>
  <c r="EW77" i="77"/>
  <c r="FD84" i="77"/>
  <c r="FC84" i="77"/>
  <c r="FA84" i="77"/>
  <c r="EZ84" i="77"/>
  <c r="EX84" i="77"/>
  <c r="EW84" i="77"/>
  <c r="FD83" i="77"/>
  <c r="FC83" i="77"/>
  <c r="FA83" i="77"/>
  <c r="EZ83" i="77"/>
  <c r="EX83" i="77"/>
  <c r="EW83" i="77"/>
  <c r="FD76" i="77"/>
  <c r="FC76" i="77"/>
  <c r="FA76" i="77"/>
  <c r="EZ76" i="77"/>
  <c r="EX76" i="77"/>
  <c r="EW76" i="77"/>
  <c r="FB72" i="77"/>
  <c r="EV72" i="77"/>
  <c r="FD71" i="77"/>
  <c r="FC71" i="77"/>
  <c r="FA71" i="77"/>
  <c r="EX71" i="77"/>
  <c r="EW71" i="77"/>
  <c r="FD70" i="77"/>
  <c r="FC70" i="77"/>
  <c r="EX70" i="77"/>
  <c r="EW70" i="77"/>
  <c r="FD67" i="77"/>
  <c r="FC67" i="77"/>
  <c r="EX67" i="77"/>
  <c r="EW67" i="77"/>
  <c r="FD66" i="77"/>
  <c r="FC66" i="77"/>
  <c r="EX66" i="77"/>
  <c r="EW66" i="77"/>
  <c r="FD65" i="77"/>
  <c r="FC65" i="77"/>
  <c r="FA65" i="77"/>
  <c r="EX65" i="77"/>
  <c r="EW65" i="77"/>
  <c r="FB62" i="77"/>
  <c r="FC62" i="77"/>
  <c r="EV62" i="77"/>
  <c r="JM4" i="77"/>
  <c r="FD60" i="77"/>
  <c r="FC60" i="77"/>
  <c r="FA60" i="77"/>
  <c r="EZ60" i="77"/>
  <c r="EW60" i="77"/>
  <c r="FD59" i="77"/>
  <c r="FC59" i="77"/>
  <c r="FA59" i="77"/>
  <c r="EZ59" i="77"/>
  <c r="EW59" i="77"/>
  <c r="FD57" i="77"/>
  <c r="FC57" i="77"/>
  <c r="FA57" i="77"/>
  <c r="EZ57" i="77"/>
  <c r="EW57" i="77"/>
  <c r="FD58" i="77"/>
  <c r="FC58" i="77"/>
  <c r="FA58" i="77"/>
  <c r="EZ58" i="77"/>
  <c r="EW58" i="77"/>
  <c r="FD55" i="77"/>
  <c r="FC55" i="77"/>
  <c r="FA55" i="77"/>
  <c r="EZ55" i="77"/>
  <c r="EW55" i="77"/>
  <c r="FD46" i="77"/>
  <c r="FC46" i="77"/>
  <c r="FA46" i="77"/>
  <c r="EZ46" i="77"/>
  <c r="EX46" i="77"/>
  <c r="EW46" i="77"/>
  <c r="FD45" i="77"/>
  <c r="FC45" i="77"/>
  <c r="FA45" i="77"/>
  <c r="EZ45" i="77"/>
  <c r="EX45" i="77"/>
  <c r="EW45" i="77"/>
  <c r="FD44" i="77"/>
  <c r="FC44" i="77"/>
  <c r="FA44" i="77"/>
  <c r="EZ44" i="77"/>
  <c r="EX44" i="77"/>
  <c r="EW44" i="77"/>
  <c r="FD43" i="77"/>
  <c r="FC43" i="77"/>
  <c r="FA43" i="77"/>
  <c r="EZ43" i="77"/>
  <c r="EX43" i="77"/>
  <c r="EW43" i="77"/>
  <c r="FD42" i="77"/>
  <c r="FC42" i="77"/>
  <c r="FA42" i="77"/>
  <c r="EZ42" i="77"/>
  <c r="EX42" i="77"/>
  <c r="EW42" i="77"/>
  <c r="FD38" i="77"/>
  <c r="FC38" i="77"/>
  <c r="FA38" i="77"/>
  <c r="EZ38" i="77"/>
  <c r="EX38" i="77"/>
  <c r="EW38" i="77"/>
  <c r="FD36" i="77"/>
  <c r="FC36" i="77"/>
  <c r="FA36" i="77"/>
  <c r="EZ36" i="77"/>
  <c r="EX36" i="77"/>
  <c r="EW36" i="77"/>
  <c r="FD35" i="77"/>
  <c r="FC35" i="77"/>
  <c r="FA35" i="77"/>
  <c r="EZ35" i="77"/>
  <c r="EX35" i="77"/>
  <c r="EW35" i="77"/>
  <c r="FD34" i="77"/>
  <c r="FC34" i="77"/>
  <c r="FA34" i="77"/>
  <c r="EZ34" i="77"/>
  <c r="EX34" i="77"/>
  <c r="EW34" i="77"/>
  <c r="FJ33" i="77"/>
  <c r="FC33" i="77"/>
  <c r="EZ33" i="77"/>
  <c r="EW33" i="77"/>
  <c r="FD30" i="77"/>
  <c r="FC30" i="77"/>
  <c r="FA30" i="77"/>
  <c r="EX30" i="77"/>
  <c r="EW30" i="77"/>
  <c r="FD29" i="77"/>
  <c r="FC29" i="77"/>
  <c r="EX29" i="77"/>
  <c r="EW29" i="77"/>
  <c r="FD28" i="77"/>
  <c r="FC28" i="77"/>
  <c r="EX28" i="77"/>
  <c r="EW28" i="77"/>
  <c r="FD27" i="77"/>
  <c r="FC27" i="77"/>
  <c r="EX27" i="77"/>
  <c r="EW27" i="77"/>
  <c r="FD26" i="77"/>
  <c r="FC26" i="77"/>
  <c r="FA26" i="77"/>
  <c r="EX26" i="77"/>
  <c r="EW26" i="77"/>
  <c r="FD22" i="77"/>
  <c r="FC22" i="77"/>
  <c r="FA22" i="77"/>
  <c r="EZ22" i="77"/>
  <c r="EX22" i="77"/>
  <c r="EW22" i="77"/>
  <c r="FD21" i="77"/>
  <c r="FC21" i="77"/>
  <c r="FA21" i="77"/>
  <c r="EZ21" i="77"/>
  <c r="EX21" i="77"/>
  <c r="EW21" i="77"/>
  <c r="FD20" i="77"/>
  <c r="FC20" i="77"/>
  <c r="FA20" i="77"/>
  <c r="EZ20" i="77"/>
  <c r="EX20" i="77"/>
  <c r="EW20" i="77"/>
  <c r="FC19" i="77"/>
  <c r="FA19" i="77"/>
  <c r="EZ19" i="77"/>
  <c r="EX19" i="77"/>
  <c r="EW19" i="77"/>
  <c r="K193" i="77"/>
  <c r="L193" i="77"/>
  <c r="H193" i="77"/>
  <c r="I193" i="77"/>
  <c r="E193" i="77"/>
  <c r="G193" i="77"/>
  <c r="M192" i="77"/>
  <c r="L192" i="77"/>
  <c r="J192" i="77"/>
  <c r="I192" i="77"/>
  <c r="G192" i="77"/>
  <c r="F192" i="77"/>
  <c r="M191" i="77"/>
  <c r="L191" i="77"/>
  <c r="J191" i="77"/>
  <c r="I191" i="77"/>
  <c r="G191" i="77"/>
  <c r="F191" i="77"/>
  <c r="M184" i="77"/>
  <c r="L184" i="77"/>
  <c r="J184" i="77"/>
  <c r="I184" i="77"/>
  <c r="G184" i="77"/>
  <c r="F184" i="77"/>
  <c r="M180" i="77"/>
  <c r="L180" i="77"/>
  <c r="J180" i="77"/>
  <c r="I180" i="77"/>
  <c r="G180" i="77"/>
  <c r="F180" i="77"/>
  <c r="M179" i="77"/>
  <c r="L179" i="77"/>
  <c r="J179" i="77"/>
  <c r="I179" i="77"/>
  <c r="G179" i="77"/>
  <c r="F179" i="77"/>
  <c r="M178" i="77"/>
  <c r="L178" i="77"/>
  <c r="J178" i="77"/>
  <c r="I178" i="77"/>
  <c r="G178" i="77"/>
  <c r="F178" i="77"/>
  <c r="M164" i="77"/>
  <c r="L164" i="77"/>
  <c r="J164" i="77"/>
  <c r="I164" i="77"/>
  <c r="G164" i="77"/>
  <c r="F164" i="77"/>
  <c r="M163" i="77"/>
  <c r="L163" i="77"/>
  <c r="J163" i="77"/>
  <c r="I163" i="77"/>
  <c r="G163" i="77"/>
  <c r="F163" i="77"/>
  <c r="M158" i="77"/>
  <c r="L158" i="77"/>
  <c r="J158" i="77"/>
  <c r="I158" i="77"/>
  <c r="G158" i="77"/>
  <c r="F158" i="77"/>
  <c r="M157" i="77"/>
  <c r="L157" i="77"/>
  <c r="J157" i="77"/>
  <c r="I157" i="77"/>
  <c r="G157" i="77"/>
  <c r="F157" i="77"/>
  <c r="M156" i="77"/>
  <c r="L156" i="77"/>
  <c r="J156" i="77"/>
  <c r="I156" i="77"/>
  <c r="G156" i="77"/>
  <c r="F156" i="77"/>
  <c r="M153" i="77"/>
  <c r="L153" i="77"/>
  <c r="J153" i="77"/>
  <c r="I153" i="77"/>
  <c r="G153" i="77"/>
  <c r="F153" i="77"/>
  <c r="M144" i="77"/>
  <c r="L144" i="77"/>
  <c r="J144" i="77"/>
  <c r="I144" i="77"/>
  <c r="G144" i="77"/>
  <c r="F144" i="77"/>
  <c r="M143" i="77"/>
  <c r="L143" i="77"/>
  <c r="J143" i="77"/>
  <c r="I143" i="77"/>
  <c r="G143" i="77"/>
  <c r="F143" i="77"/>
  <c r="M141" i="77"/>
  <c r="L141" i="77"/>
  <c r="J141" i="77"/>
  <c r="I141" i="77"/>
  <c r="G141" i="77"/>
  <c r="F141" i="77"/>
  <c r="M140" i="77"/>
  <c r="L140" i="77"/>
  <c r="J140" i="77"/>
  <c r="I140" i="77"/>
  <c r="G140" i="77"/>
  <c r="F140" i="77"/>
  <c r="M139" i="77"/>
  <c r="L139" i="77"/>
  <c r="J139" i="77"/>
  <c r="I139" i="77"/>
  <c r="G139" i="77"/>
  <c r="F139" i="77"/>
  <c r="M138" i="77"/>
  <c r="L138" i="77"/>
  <c r="J138" i="77"/>
  <c r="I138" i="77"/>
  <c r="G138" i="77"/>
  <c r="F138" i="77"/>
  <c r="M137" i="77"/>
  <c r="L137" i="77"/>
  <c r="J137" i="77"/>
  <c r="I137" i="77"/>
  <c r="G137" i="77"/>
  <c r="F137" i="77"/>
  <c r="M134" i="77"/>
  <c r="L134" i="77"/>
  <c r="J134" i="77"/>
  <c r="I134" i="77"/>
  <c r="G134" i="77"/>
  <c r="F134" i="77"/>
  <c r="M133" i="77"/>
  <c r="L133" i="77"/>
  <c r="J133" i="77"/>
  <c r="I133" i="77"/>
  <c r="G133" i="77"/>
  <c r="F133" i="77"/>
  <c r="M132" i="77"/>
  <c r="L132" i="77"/>
  <c r="J132" i="77"/>
  <c r="I132" i="77"/>
  <c r="G132" i="77"/>
  <c r="F132" i="77"/>
  <c r="M131" i="77"/>
  <c r="L131" i="77"/>
  <c r="J131" i="77"/>
  <c r="I131" i="77"/>
  <c r="G131" i="77"/>
  <c r="F131" i="77"/>
  <c r="M130" i="77"/>
  <c r="L130" i="77"/>
  <c r="J130" i="77"/>
  <c r="I130" i="77"/>
  <c r="G130" i="77"/>
  <c r="F130" i="77"/>
  <c r="M129" i="77"/>
  <c r="L129" i="77"/>
  <c r="J129" i="77"/>
  <c r="I129" i="77"/>
  <c r="G129" i="77"/>
  <c r="F129" i="77"/>
  <c r="M128" i="77"/>
  <c r="L128" i="77"/>
  <c r="J128" i="77"/>
  <c r="I128" i="77"/>
  <c r="G128" i="77"/>
  <c r="F128" i="77"/>
  <c r="M116" i="77"/>
  <c r="L116" i="77"/>
  <c r="J116" i="77"/>
  <c r="I116" i="77"/>
  <c r="G116" i="77"/>
  <c r="F116" i="77"/>
  <c r="M115" i="77"/>
  <c r="L115" i="77"/>
  <c r="J115" i="77"/>
  <c r="I115" i="77"/>
  <c r="G115" i="77"/>
  <c r="F115" i="77"/>
  <c r="M110" i="77"/>
  <c r="L110" i="77"/>
  <c r="J110" i="77"/>
  <c r="I110" i="77"/>
  <c r="G110" i="77"/>
  <c r="F110" i="77"/>
  <c r="M109" i="77"/>
  <c r="L109" i="77"/>
  <c r="J109" i="77"/>
  <c r="I109" i="77"/>
  <c r="G109" i="77"/>
  <c r="F109" i="77"/>
  <c r="M104" i="77"/>
  <c r="L104" i="77"/>
  <c r="J104" i="77"/>
  <c r="I104" i="77"/>
  <c r="G104" i="77"/>
  <c r="F104" i="77"/>
  <c r="M103" i="77"/>
  <c r="L103" i="77"/>
  <c r="J103" i="77"/>
  <c r="I103" i="77"/>
  <c r="G103" i="77"/>
  <c r="F103" i="77"/>
  <c r="M98" i="77"/>
  <c r="L98" i="77"/>
  <c r="J98" i="77"/>
  <c r="I98" i="77"/>
  <c r="G98" i="77"/>
  <c r="F98" i="77"/>
  <c r="M97" i="77"/>
  <c r="L97" i="77"/>
  <c r="J97" i="77"/>
  <c r="I97" i="77"/>
  <c r="G97" i="77"/>
  <c r="F97" i="77"/>
  <c r="M96" i="77"/>
  <c r="L96" i="77"/>
  <c r="J96" i="77"/>
  <c r="I96" i="77"/>
  <c r="G96" i="77"/>
  <c r="F96" i="77"/>
  <c r="M95" i="77"/>
  <c r="L95" i="77"/>
  <c r="J95" i="77"/>
  <c r="I95" i="77"/>
  <c r="G95" i="77"/>
  <c r="F95" i="77"/>
  <c r="M91" i="77"/>
  <c r="L91" i="77"/>
  <c r="J91" i="77"/>
  <c r="I91" i="77"/>
  <c r="G91" i="77"/>
  <c r="F91" i="77"/>
  <c r="M90" i="77"/>
  <c r="L90" i="77"/>
  <c r="J90" i="77"/>
  <c r="I90" i="77"/>
  <c r="G90" i="77"/>
  <c r="F90" i="77"/>
  <c r="M86" i="77"/>
  <c r="L86" i="77"/>
  <c r="J86" i="77"/>
  <c r="I86" i="77"/>
  <c r="G86" i="77"/>
  <c r="F86" i="77"/>
  <c r="M80" i="77"/>
  <c r="L80" i="77"/>
  <c r="J80" i="77"/>
  <c r="I80" i="77"/>
  <c r="G80" i="77"/>
  <c r="F80" i="77"/>
  <c r="M79" i="77"/>
  <c r="L79" i="77"/>
  <c r="J79" i="77"/>
  <c r="I79" i="77"/>
  <c r="G79" i="77"/>
  <c r="F79" i="77"/>
  <c r="M78" i="77"/>
  <c r="L78" i="77"/>
  <c r="J78" i="77"/>
  <c r="I78" i="77"/>
  <c r="G78" i="77"/>
  <c r="F78" i="77"/>
  <c r="M77" i="77"/>
  <c r="L77" i="77"/>
  <c r="J77" i="77"/>
  <c r="I77" i="77"/>
  <c r="G77" i="77"/>
  <c r="F77" i="77"/>
  <c r="S84" i="77"/>
  <c r="M84" i="77"/>
  <c r="L84" i="77"/>
  <c r="J84" i="77"/>
  <c r="I84" i="77"/>
  <c r="G84" i="77"/>
  <c r="F84" i="77"/>
  <c r="M83" i="77"/>
  <c r="L83" i="77"/>
  <c r="J83" i="77"/>
  <c r="I83" i="77"/>
  <c r="G83" i="77"/>
  <c r="F83" i="77"/>
  <c r="M76" i="77"/>
  <c r="L76" i="77"/>
  <c r="J76" i="77"/>
  <c r="I76" i="77"/>
  <c r="G76" i="77"/>
  <c r="F76" i="77"/>
  <c r="M71" i="77"/>
  <c r="L71" i="77"/>
  <c r="J71" i="77"/>
  <c r="I71" i="77"/>
  <c r="G71" i="77"/>
  <c r="F71" i="77"/>
  <c r="M70" i="77"/>
  <c r="L70" i="77"/>
  <c r="J70" i="77"/>
  <c r="I70" i="77"/>
  <c r="G70" i="77"/>
  <c r="F70" i="77"/>
  <c r="M67" i="77"/>
  <c r="L67" i="77"/>
  <c r="J67" i="77"/>
  <c r="I67" i="77"/>
  <c r="G67" i="77"/>
  <c r="F67" i="77"/>
  <c r="M66" i="77"/>
  <c r="L66" i="77"/>
  <c r="J66" i="77"/>
  <c r="I66" i="77"/>
  <c r="G66" i="77"/>
  <c r="F66" i="77"/>
  <c r="M65" i="77"/>
  <c r="L65" i="77"/>
  <c r="J65" i="77"/>
  <c r="I65" i="77"/>
  <c r="G65" i="77"/>
  <c r="F65" i="77"/>
  <c r="M60" i="77"/>
  <c r="L60" i="77"/>
  <c r="J60" i="77"/>
  <c r="I60" i="77"/>
  <c r="G60" i="77"/>
  <c r="F60" i="77"/>
  <c r="M59" i="77"/>
  <c r="L59" i="77"/>
  <c r="J59" i="77"/>
  <c r="I59" i="77"/>
  <c r="G59" i="77"/>
  <c r="F59" i="77"/>
  <c r="M57" i="77"/>
  <c r="L57" i="77"/>
  <c r="J57" i="77"/>
  <c r="I57" i="77"/>
  <c r="G57" i="77"/>
  <c r="F57" i="77"/>
  <c r="M58" i="77"/>
  <c r="L58" i="77"/>
  <c r="J58" i="77"/>
  <c r="I58" i="77"/>
  <c r="G58" i="77"/>
  <c r="F58" i="77"/>
  <c r="M55" i="77"/>
  <c r="L55" i="77"/>
  <c r="J55" i="77"/>
  <c r="I55" i="77"/>
  <c r="G55" i="77"/>
  <c r="F55" i="77"/>
  <c r="L46" i="77"/>
  <c r="J46" i="77"/>
  <c r="I46" i="77"/>
  <c r="G46" i="77"/>
  <c r="F46" i="77"/>
  <c r="M45" i="77"/>
  <c r="L45" i="77"/>
  <c r="J45" i="77"/>
  <c r="I45" i="77"/>
  <c r="G45" i="77"/>
  <c r="F45" i="77"/>
  <c r="M44" i="77"/>
  <c r="L44" i="77"/>
  <c r="J44" i="77"/>
  <c r="I44" i="77"/>
  <c r="G44" i="77"/>
  <c r="F44" i="77"/>
  <c r="M43" i="77"/>
  <c r="L43" i="77"/>
  <c r="J43" i="77"/>
  <c r="I43" i="77"/>
  <c r="G43" i="77"/>
  <c r="F43" i="77"/>
  <c r="M42" i="77"/>
  <c r="L42" i="77"/>
  <c r="J42" i="77"/>
  <c r="I42" i="77"/>
  <c r="G42" i="77"/>
  <c r="F42" i="77"/>
  <c r="M38" i="77"/>
  <c r="L38" i="77"/>
  <c r="J38" i="77"/>
  <c r="I38" i="77"/>
  <c r="G38" i="77"/>
  <c r="F38" i="77"/>
  <c r="M36" i="77"/>
  <c r="L36" i="77"/>
  <c r="J36" i="77"/>
  <c r="I36" i="77"/>
  <c r="G36" i="77"/>
  <c r="F36" i="77"/>
  <c r="M35" i="77"/>
  <c r="L35" i="77"/>
  <c r="J35" i="77"/>
  <c r="I35" i="77"/>
  <c r="G35" i="77"/>
  <c r="F35" i="77"/>
  <c r="M34" i="77"/>
  <c r="L34" i="77"/>
  <c r="J34" i="77"/>
  <c r="I34" i="77"/>
  <c r="G34" i="77"/>
  <c r="F34" i="77"/>
  <c r="S33" i="77"/>
  <c r="L33" i="77"/>
  <c r="I33" i="77"/>
  <c r="F33" i="77"/>
  <c r="M30" i="77"/>
  <c r="L30" i="77"/>
  <c r="J30" i="77"/>
  <c r="I30" i="77"/>
  <c r="G30" i="77"/>
  <c r="F30" i="77"/>
  <c r="M29" i="77"/>
  <c r="L29" i="77"/>
  <c r="J29" i="77"/>
  <c r="I29" i="77"/>
  <c r="G29" i="77"/>
  <c r="F29" i="77"/>
  <c r="M28" i="77"/>
  <c r="L28" i="77"/>
  <c r="J28" i="77"/>
  <c r="I28" i="77"/>
  <c r="G28" i="77"/>
  <c r="F28" i="77"/>
  <c r="M27" i="77"/>
  <c r="L27" i="77"/>
  <c r="J27" i="77"/>
  <c r="I27" i="77"/>
  <c r="G27" i="77"/>
  <c r="F27" i="77"/>
  <c r="M26" i="77"/>
  <c r="L26" i="77"/>
  <c r="J26" i="77"/>
  <c r="I26" i="77"/>
  <c r="G26" i="77"/>
  <c r="F26" i="77"/>
  <c r="M22" i="77"/>
  <c r="L22" i="77"/>
  <c r="J22" i="77"/>
  <c r="I22" i="77"/>
  <c r="G22" i="77"/>
  <c r="F22" i="77"/>
  <c r="M21" i="77"/>
  <c r="L21" i="77"/>
  <c r="J21" i="77"/>
  <c r="I21" i="77"/>
  <c r="G21" i="77"/>
  <c r="F21" i="77"/>
  <c r="M20" i="77"/>
  <c r="L20" i="77"/>
  <c r="J20" i="77"/>
  <c r="I20" i="77"/>
  <c r="G20" i="77"/>
  <c r="F20" i="77"/>
  <c r="M19" i="77"/>
  <c r="L19" i="77"/>
  <c r="J19" i="77"/>
  <c r="I19" i="77"/>
  <c r="F19" i="77"/>
  <c r="R10" i="77"/>
  <c r="R7" i="77"/>
  <c r="AF193" i="77"/>
  <c r="AC193" i="77"/>
  <c r="AD193" i="77"/>
  <c r="Z193" i="77"/>
  <c r="AA193" i="77"/>
  <c r="AH192" i="77"/>
  <c r="AG192" i="77"/>
  <c r="AE192" i="77"/>
  <c r="AD192" i="77"/>
  <c r="AB192" i="77"/>
  <c r="AA192" i="77"/>
  <c r="AH191" i="77"/>
  <c r="AG191" i="77"/>
  <c r="AE191" i="77"/>
  <c r="AD191" i="77"/>
  <c r="AB191" i="77"/>
  <c r="AA191" i="77"/>
  <c r="AH184" i="77"/>
  <c r="AG184" i="77"/>
  <c r="AE184" i="77"/>
  <c r="AD184" i="77"/>
  <c r="AB184" i="77"/>
  <c r="AA184" i="77"/>
  <c r="AH180" i="77"/>
  <c r="AG180" i="77"/>
  <c r="AE180" i="77"/>
  <c r="AD180" i="77"/>
  <c r="AB180" i="77"/>
  <c r="AA180" i="77"/>
  <c r="AH179" i="77"/>
  <c r="AG179" i="77"/>
  <c r="AE179" i="77"/>
  <c r="AD179" i="77"/>
  <c r="AB179" i="77"/>
  <c r="AA179" i="77"/>
  <c r="AH178" i="77"/>
  <c r="AG178" i="77"/>
  <c r="AE178" i="77"/>
  <c r="AD178" i="77"/>
  <c r="AB178" i="77"/>
  <c r="AA178" i="77"/>
  <c r="AH164" i="77"/>
  <c r="AG164" i="77"/>
  <c r="AE164" i="77"/>
  <c r="AD164" i="77"/>
  <c r="AB164" i="77"/>
  <c r="AA164" i="77"/>
  <c r="AH163" i="77"/>
  <c r="AG163" i="77"/>
  <c r="AE163" i="77"/>
  <c r="AD163" i="77"/>
  <c r="AB163" i="77"/>
  <c r="AA163" i="77"/>
  <c r="AH158" i="77"/>
  <c r="AG158" i="77"/>
  <c r="AE158" i="77"/>
  <c r="AD158" i="77"/>
  <c r="AB158" i="77"/>
  <c r="AA158" i="77"/>
  <c r="AH157" i="77"/>
  <c r="AG157" i="77"/>
  <c r="AE157" i="77"/>
  <c r="AD157" i="77"/>
  <c r="AB157" i="77"/>
  <c r="AA157" i="77"/>
  <c r="AH156" i="77"/>
  <c r="AG156" i="77"/>
  <c r="AE156" i="77"/>
  <c r="AD156" i="77"/>
  <c r="AB156" i="77"/>
  <c r="AA156" i="77"/>
  <c r="AH153" i="77"/>
  <c r="AG153" i="77"/>
  <c r="AE153" i="77"/>
  <c r="AD153" i="77"/>
  <c r="AB153" i="77"/>
  <c r="AA153" i="77"/>
  <c r="AG144" i="77"/>
  <c r="AE144" i="77"/>
  <c r="AD144" i="77"/>
  <c r="AB144" i="77"/>
  <c r="AA144" i="77"/>
  <c r="AH143" i="77"/>
  <c r="AG143" i="77"/>
  <c r="AE143" i="77"/>
  <c r="AD143" i="77"/>
  <c r="AB143" i="77"/>
  <c r="AA143" i="77"/>
  <c r="AH141" i="77"/>
  <c r="AG141" i="77"/>
  <c r="AE141" i="77"/>
  <c r="AD141" i="77"/>
  <c r="AB141" i="77"/>
  <c r="AA141" i="77"/>
  <c r="AH140" i="77"/>
  <c r="AG140" i="77"/>
  <c r="AE140" i="77"/>
  <c r="AD140" i="77"/>
  <c r="AB140" i="77"/>
  <c r="AA140" i="77"/>
  <c r="AH139" i="77"/>
  <c r="AG139" i="77"/>
  <c r="AE139" i="77"/>
  <c r="AD139" i="77"/>
  <c r="AB139" i="77"/>
  <c r="AA139" i="77"/>
  <c r="AH138" i="77"/>
  <c r="AG138" i="77"/>
  <c r="AE138" i="77"/>
  <c r="AD138" i="77"/>
  <c r="AB138" i="77"/>
  <c r="AA138" i="77"/>
  <c r="AH137" i="77"/>
  <c r="AG137" i="77"/>
  <c r="AE137" i="77"/>
  <c r="AD137" i="77"/>
  <c r="AB137" i="77"/>
  <c r="AA137" i="77"/>
  <c r="AH134" i="77"/>
  <c r="AG134" i="77"/>
  <c r="AE134" i="77"/>
  <c r="AD134" i="77"/>
  <c r="AB134" i="77"/>
  <c r="AA134" i="77"/>
  <c r="AH133" i="77"/>
  <c r="AG133" i="77"/>
  <c r="AE133" i="77"/>
  <c r="AD133" i="77"/>
  <c r="AB133" i="77"/>
  <c r="AA133" i="77"/>
  <c r="AH132" i="77"/>
  <c r="AG132" i="77"/>
  <c r="AE132" i="77"/>
  <c r="AD132" i="77"/>
  <c r="AB132" i="77"/>
  <c r="AA132" i="77"/>
  <c r="AH131" i="77"/>
  <c r="AG131" i="77"/>
  <c r="AE131" i="77"/>
  <c r="AD131" i="77"/>
  <c r="AB131" i="77"/>
  <c r="AA131" i="77"/>
  <c r="AH130" i="77"/>
  <c r="AG130" i="77"/>
  <c r="AE130" i="77"/>
  <c r="AD130" i="77"/>
  <c r="AB130" i="77"/>
  <c r="AA130" i="77"/>
  <c r="AH129" i="77"/>
  <c r="AG129" i="77"/>
  <c r="AE129" i="77"/>
  <c r="AD129" i="77"/>
  <c r="AB129" i="77"/>
  <c r="AA129" i="77"/>
  <c r="AH128" i="77"/>
  <c r="AG128" i="77"/>
  <c r="AE128" i="77"/>
  <c r="AD128" i="77"/>
  <c r="AB128" i="77"/>
  <c r="AA128" i="77"/>
  <c r="AH116" i="77"/>
  <c r="AG116" i="77"/>
  <c r="AE116" i="77"/>
  <c r="AD116" i="77"/>
  <c r="AB116" i="77"/>
  <c r="AA116" i="77"/>
  <c r="AH115" i="77"/>
  <c r="AG115" i="77"/>
  <c r="AE115" i="77"/>
  <c r="AD115" i="77"/>
  <c r="AB115" i="77"/>
  <c r="AA115" i="77"/>
  <c r="AH110" i="77"/>
  <c r="AG110" i="77"/>
  <c r="AE110" i="77"/>
  <c r="AD110" i="77"/>
  <c r="AB110" i="77"/>
  <c r="AA110" i="77"/>
  <c r="AH109" i="77"/>
  <c r="AG109" i="77"/>
  <c r="AE109" i="77"/>
  <c r="AD109" i="77"/>
  <c r="AB109" i="77"/>
  <c r="AA109" i="77"/>
  <c r="AH104" i="77"/>
  <c r="AG104" i="77"/>
  <c r="AE104" i="77"/>
  <c r="AD104" i="77"/>
  <c r="AB104" i="77"/>
  <c r="AA104" i="77"/>
  <c r="AH103" i="77"/>
  <c r="AG103" i="77"/>
  <c r="AE103" i="77"/>
  <c r="AD103" i="77"/>
  <c r="AB103" i="77"/>
  <c r="AA103" i="77"/>
  <c r="AH98" i="77"/>
  <c r="AG98" i="77"/>
  <c r="AE98" i="77"/>
  <c r="AD98" i="77"/>
  <c r="AB98" i="77"/>
  <c r="AA98" i="77"/>
  <c r="AH97" i="77"/>
  <c r="AG97" i="77"/>
  <c r="AE97" i="77"/>
  <c r="AD97" i="77"/>
  <c r="AB97" i="77"/>
  <c r="AA97" i="77"/>
  <c r="AH96" i="77"/>
  <c r="AG96" i="77"/>
  <c r="AE96" i="77"/>
  <c r="AD96" i="77"/>
  <c r="AB96" i="77"/>
  <c r="AA96" i="77"/>
  <c r="AH95" i="77"/>
  <c r="AG95" i="77"/>
  <c r="AE95" i="77"/>
  <c r="AD95" i="77"/>
  <c r="AB95" i="77"/>
  <c r="AA95" i="77"/>
  <c r="AH91" i="77"/>
  <c r="AG91" i="77"/>
  <c r="AE91" i="77"/>
  <c r="AD91" i="77"/>
  <c r="AB91" i="77"/>
  <c r="AA91" i="77"/>
  <c r="AH90" i="77"/>
  <c r="AG90" i="77"/>
  <c r="AE90" i="77"/>
  <c r="AD90" i="77"/>
  <c r="AB90" i="77"/>
  <c r="AA90" i="77"/>
  <c r="AH86" i="77"/>
  <c r="AG86" i="77"/>
  <c r="AE86" i="77"/>
  <c r="AD86" i="77"/>
  <c r="AB86" i="77"/>
  <c r="AA86" i="77"/>
  <c r="AH80" i="77"/>
  <c r="AG80" i="77"/>
  <c r="AE80" i="77"/>
  <c r="AD80" i="77"/>
  <c r="AB80" i="77"/>
  <c r="AA80" i="77"/>
  <c r="AH79" i="77"/>
  <c r="AG79" i="77"/>
  <c r="AE79" i="77"/>
  <c r="AD79" i="77"/>
  <c r="AB79" i="77"/>
  <c r="AA79" i="77"/>
  <c r="AH78" i="77"/>
  <c r="AG78" i="77"/>
  <c r="AE78" i="77"/>
  <c r="AD78" i="77"/>
  <c r="AB78" i="77"/>
  <c r="AA78" i="77"/>
  <c r="AH77" i="77"/>
  <c r="AG77" i="77"/>
  <c r="AE77" i="77"/>
  <c r="AD77" i="77"/>
  <c r="AB77" i="77"/>
  <c r="AA77" i="77"/>
  <c r="AH84" i="77"/>
  <c r="AG84" i="77"/>
  <c r="AE84" i="77"/>
  <c r="AD84" i="77"/>
  <c r="AB84" i="77"/>
  <c r="AA84" i="77"/>
  <c r="AH83" i="77"/>
  <c r="AG83" i="77"/>
  <c r="AE83" i="77"/>
  <c r="AD83" i="77"/>
  <c r="AB83" i="77"/>
  <c r="AA83" i="77"/>
  <c r="AH76" i="77"/>
  <c r="AG76" i="77"/>
  <c r="AE76" i="77"/>
  <c r="AD76" i="77"/>
  <c r="AB76" i="77"/>
  <c r="AA76" i="77"/>
  <c r="AH71" i="77"/>
  <c r="AG71" i="77"/>
  <c r="AE71" i="77"/>
  <c r="AD71" i="77"/>
  <c r="AB71" i="77"/>
  <c r="AA71" i="77"/>
  <c r="AH70" i="77"/>
  <c r="AG70" i="77"/>
  <c r="AE70" i="77"/>
  <c r="AD70" i="77"/>
  <c r="AB70" i="77"/>
  <c r="AA70" i="77"/>
  <c r="AH67" i="77"/>
  <c r="AG67" i="77"/>
  <c r="AE67" i="77"/>
  <c r="AD67" i="77"/>
  <c r="AB67" i="77"/>
  <c r="AA67" i="77"/>
  <c r="AH66" i="77"/>
  <c r="AG66" i="77"/>
  <c r="AE66" i="77"/>
  <c r="AD66" i="77"/>
  <c r="AB66" i="77"/>
  <c r="AA66" i="77"/>
  <c r="AH65" i="77"/>
  <c r="AG65" i="77"/>
  <c r="AE65" i="77"/>
  <c r="AD65" i="77"/>
  <c r="AB65" i="77"/>
  <c r="AA65" i="77"/>
  <c r="AH60" i="77"/>
  <c r="AG60" i="77"/>
  <c r="AE60" i="77"/>
  <c r="AD60" i="77"/>
  <c r="AB60" i="77"/>
  <c r="AA60" i="77"/>
  <c r="AH59" i="77"/>
  <c r="AG59" i="77"/>
  <c r="AE59" i="77"/>
  <c r="AD59" i="77"/>
  <c r="AB59" i="77"/>
  <c r="AA59" i="77"/>
  <c r="AH57" i="77"/>
  <c r="AG57" i="77"/>
  <c r="AE57" i="77"/>
  <c r="AD57" i="77"/>
  <c r="AB57" i="77"/>
  <c r="AA57" i="77"/>
  <c r="AH58" i="77"/>
  <c r="AG58" i="77"/>
  <c r="AE58" i="77"/>
  <c r="AD58" i="77"/>
  <c r="AB58" i="77"/>
  <c r="AA58" i="77"/>
  <c r="AH55" i="77"/>
  <c r="AG55" i="77"/>
  <c r="AE55" i="77"/>
  <c r="AD55" i="77"/>
  <c r="AB55" i="77"/>
  <c r="AA55" i="77"/>
  <c r="AG46" i="77"/>
  <c r="AE46" i="77"/>
  <c r="AD46" i="77"/>
  <c r="AB46" i="77"/>
  <c r="AA46" i="77"/>
  <c r="AH45" i="77"/>
  <c r="AG45" i="77"/>
  <c r="AE45" i="77"/>
  <c r="AD45" i="77"/>
  <c r="AB45" i="77"/>
  <c r="AA45" i="77"/>
  <c r="AH44" i="77"/>
  <c r="AG44" i="77"/>
  <c r="AE44" i="77"/>
  <c r="AD44" i="77"/>
  <c r="AB44" i="77"/>
  <c r="AA44" i="77"/>
  <c r="AH43" i="77"/>
  <c r="AG43" i="77"/>
  <c r="AE43" i="77"/>
  <c r="AD43" i="77"/>
  <c r="AB43" i="77"/>
  <c r="AA43" i="77"/>
  <c r="AH42" i="77"/>
  <c r="AG42" i="77"/>
  <c r="AE42" i="77"/>
  <c r="AD42" i="77"/>
  <c r="AB42" i="77"/>
  <c r="AA42" i="77"/>
  <c r="AH38" i="77"/>
  <c r="AG38" i="77"/>
  <c r="AE38" i="77"/>
  <c r="AD38" i="77"/>
  <c r="AB38" i="77"/>
  <c r="AA38" i="77"/>
  <c r="AH36" i="77"/>
  <c r="AG36" i="77"/>
  <c r="AE36" i="77"/>
  <c r="AD36" i="77"/>
  <c r="AB36" i="77"/>
  <c r="AA36" i="77"/>
  <c r="AH35" i="77"/>
  <c r="AG35" i="77"/>
  <c r="AE35" i="77"/>
  <c r="AD35" i="77"/>
  <c r="AB35" i="77"/>
  <c r="AA35" i="77"/>
  <c r="AH34" i="77"/>
  <c r="AG34" i="77"/>
  <c r="AE34" i="77"/>
  <c r="AD34" i="77"/>
  <c r="AB34" i="77"/>
  <c r="AA34" i="77"/>
  <c r="AN33" i="77"/>
  <c r="AG33" i="77"/>
  <c r="AD33" i="77"/>
  <c r="AA33" i="77"/>
  <c r="AH30" i="77"/>
  <c r="AG30" i="77"/>
  <c r="AE30" i="77"/>
  <c r="AD30" i="77"/>
  <c r="AB30" i="77"/>
  <c r="AA30" i="77"/>
  <c r="AH29" i="77"/>
  <c r="AG29" i="77"/>
  <c r="AE29" i="77"/>
  <c r="AD29" i="77"/>
  <c r="AB29" i="77"/>
  <c r="AA29" i="77"/>
  <c r="AH28" i="77"/>
  <c r="AG28" i="77"/>
  <c r="AE28" i="77"/>
  <c r="AD28" i="77"/>
  <c r="AB28" i="77"/>
  <c r="AA28" i="77"/>
  <c r="AH27" i="77"/>
  <c r="AG27" i="77"/>
  <c r="AE27" i="77"/>
  <c r="AD27" i="77"/>
  <c r="AB27" i="77"/>
  <c r="AA27" i="77"/>
  <c r="AH26" i="77"/>
  <c r="AG26" i="77"/>
  <c r="AE26" i="77"/>
  <c r="AD26" i="77"/>
  <c r="AB26" i="77"/>
  <c r="AA26" i="77"/>
  <c r="AH22" i="77"/>
  <c r="AG22" i="77"/>
  <c r="AE22" i="77"/>
  <c r="AD22" i="77"/>
  <c r="AB22" i="77"/>
  <c r="AA22" i="77"/>
  <c r="AH21" i="77"/>
  <c r="AG21" i="77"/>
  <c r="AE21" i="77"/>
  <c r="AD21" i="77"/>
  <c r="AB21" i="77"/>
  <c r="AA21" i="77"/>
  <c r="AH20" i="77"/>
  <c r="AG20" i="77"/>
  <c r="AE20" i="77"/>
  <c r="AD20" i="77"/>
  <c r="AB20" i="77"/>
  <c r="AA20" i="77"/>
  <c r="AH19" i="77"/>
  <c r="AG19" i="77"/>
  <c r="AE19" i="77"/>
  <c r="AD19" i="77"/>
  <c r="AB19" i="77"/>
  <c r="AA19" i="77"/>
  <c r="AM10" i="77"/>
  <c r="AM7" i="77"/>
  <c r="BA193" i="77"/>
  <c r="AX193" i="77"/>
  <c r="AY193" i="77"/>
  <c r="AU193" i="77"/>
  <c r="BC192" i="77"/>
  <c r="BB192" i="77"/>
  <c r="AZ192" i="77"/>
  <c r="AY192" i="77"/>
  <c r="AW192" i="77"/>
  <c r="AV192" i="77"/>
  <c r="BC191" i="77"/>
  <c r="BB191" i="77"/>
  <c r="AZ191" i="77"/>
  <c r="AY191" i="77"/>
  <c r="AW191" i="77"/>
  <c r="AV191" i="77"/>
  <c r="BC184" i="77"/>
  <c r="BB184" i="77"/>
  <c r="AZ184" i="77"/>
  <c r="AY184" i="77"/>
  <c r="AW184" i="77"/>
  <c r="AV184" i="77"/>
  <c r="BC180" i="77"/>
  <c r="BB180" i="77"/>
  <c r="AZ180" i="77"/>
  <c r="AY180" i="77"/>
  <c r="AW180" i="77"/>
  <c r="AV180" i="77"/>
  <c r="BC179" i="77"/>
  <c r="BB179" i="77"/>
  <c r="AZ179" i="77"/>
  <c r="AY179" i="77"/>
  <c r="AW179" i="77"/>
  <c r="AV179" i="77"/>
  <c r="BC178" i="77"/>
  <c r="BB178" i="77"/>
  <c r="AZ178" i="77"/>
  <c r="AY178" i="77"/>
  <c r="AW178" i="77"/>
  <c r="AV178" i="77"/>
  <c r="BC164" i="77"/>
  <c r="BB164" i="77"/>
  <c r="AZ164" i="77"/>
  <c r="AY164" i="77"/>
  <c r="AW164" i="77"/>
  <c r="AV164" i="77"/>
  <c r="BC163" i="77"/>
  <c r="BB163" i="77"/>
  <c r="AZ163" i="77"/>
  <c r="AY163" i="77"/>
  <c r="AW163" i="77"/>
  <c r="AV163" i="77"/>
  <c r="BC158" i="77"/>
  <c r="BB158" i="77"/>
  <c r="AZ158" i="77"/>
  <c r="AY158" i="77"/>
  <c r="AW158" i="77"/>
  <c r="AV158" i="77"/>
  <c r="BC157" i="77"/>
  <c r="BB157" i="77"/>
  <c r="AZ157" i="77"/>
  <c r="AY157" i="77"/>
  <c r="AW157" i="77"/>
  <c r="AV157" i="77"/>
  <c r="BC156" i="77"/>
  <c r="BB156" i="77"/>
  <c r="AZ156" i="77"/>
  <c r="AY156" i="77"/>
  <c r="AW156" i="77"/>
  <c r="AV156" i="77"/>
  <c r="BC153" i="77"/>
  <c r="BB153" i="77"/>
  <c r="AZ153" i="77"/>
  <c r="AY153" i="77"/>
  <c r="AW153" i="77"/>
  <c r="AV153" i="77"/>
  <c r="BB144" i="77"/>
  <c r="AZ144" i="77"/>
  <c r="AY144" i="77"/>
  <c r="AW144" i="77"/>
  <c r="AV144" i="77"/>
  <c r="BC143" i="77"/>
  <c r="BB143" i="77"/>
  <c r="AZ143" i="77"/>
  <c r="AY143" i="77"/>
  <c r="AW143" i="77"/>
  <c r="AV143" i="77"/>
  <c r="BC141" i="77"/>
  <c r="BB141" i="77"/>
  <c r="AZ141" i="77"/>
  <c r="AY141" i="77"/>
  <c r="AW141" i="77"/>
  <c r="AV141" i="77"/>
  <c r="BC140" i="77"/>
  <c r="BB140" i="77"/>
  <c r="AZ140" i="77"/>
  <c r="AY140" i="77"/>
  <c r="AW140" i="77"/>
  <c r="AV140" i="77"/>
  <c r="BC139" i="77"/>
  <c r="BB139" i="77"/>
  <c r="AZ139" i="77"/>
  <c r="AY139" i="77"/>
  <c r="AW139" i="77"/>
  <c r="AV139" i="77"/>
  <c r="BC138" i="77"/>
  <c r="BB138" i="77"/>
  <c r="AZ138" i="77"/>
  <c r="AY138" i="77"/>
  <c r="AW138" i="77"/>
  <c r="AV138" i="77"/>
  <c r="BC137" i="77"/>
  <c r="BB137" i="77"/>
  <c r="AZ137" i="77"/>
  <c r="AY137" i="77"/>
  <c r="AW137" i="77"/>
  <c r="AV137" i="77"/>
  <c r="BC134" i="77"/>
  <c r="BB134" i="77"/>
  <c r="AZ134" i="77"/>
  <c r="AY134" i="77"/>
  <c r="AW134" i="77"/>
  <c r="AV134" i="77"/>
  <c r="BC133" i="77"/>
  <c r="BB133" i="77"/>
  <c r="AZ133" i="77"/>
  <c r="AY133" i="77"/>
  <c r="AW133" i="77"/>
  <c r="AV133" i="77"/>
  <c r="BC132" i="77"/>
  <c r="BB132" i="77"/>
  <c r="AZ132" i="77"/>
  <c r="AY132" i="77"/>
  <c r="AW132" i="77"/>
  <c r="AV132" i="77"/>
  <c r="BC131" i="77"/>
  <c r="BB131" i="77"/>
  <c r="AZ131" i="77"/>
  <c r="AY131" i="77"/>
  <c r="AW131" i="77"/>
  <c r="AV131" i="77"/>
  <c r="BC130" i="77"/>
  <c r="BB130" i="77"/>
  <c r="AZ130" i="77"/>
  <c r="AY130" i="77"/>
  <c r="AW130" i="77"/>
  <c r="AV130" i="77"/>
  <c r="BC129" i="77"/>
  <c r="BB129" i="77"/>
  <c r="AZ129" i="77"/>
  <c r="AY129" i="77"/>
  <c r="AW129" i="77"/>
  <c r="AV129" i="77"/>
  <c r="BC128" i="77"/>
  <c r="BB128" i="77"/>
  <c r="AZ128" i="77"/>
  <c r="AY128" i="77"/>
  <c r="AW128" i="77"/>
  <c r="AV128" i="77"/>
  <c r="BC116" i="77"/>
  <c r="BB116" i="77"/>
  <c r="AZ116" i="77"/>
  <c r="AY116" i="77"/>
  <c r="AW116" i="77"/>
  <c r="AV116" i="77"/>
  <c r="BC115" i="77"/>
  <c r="BB115" i="77"/>
  <c r="AZ115" i="77"/>
  <c r="AY115" i="77"/>
  <c r="AW115" i="77"/>
  <c r="AV115" i="77"/>
  <c r="BC110" i="77"/>
  <c r="BB110" i="77"/>
  <c r="AZ110" i="77"/>
  <c r="AY110" i="77"/>
  <c r="AW110" i="77"/>
  <c r="AV110" i="77"/>
  <c r="BC109" i="77"/>
  <c r="BB109" i="77"/>
  <c r="AZ109" i="77"/>
  <c r="AY109" i="77"/>
  <c r="AW109" i="77"/>
  <c r="AV109" i="77"/>
  <c r="BC104" i="77"/>
  <c r="BB104" i="77"/>
  <c r="AZ104" i="77"/>
  <c r="AY104" i="77"/>
  <c r="AW104" i="77"/>
  <c r="AV104" i="77"/>
  <c r="BC103" i="77"/>
  <c r="BB103" i="77"/>
  <c r="AZ103" i="77"/>
  <c r="AY103" i="77"/>
  <c r="AW103" i="77"/>
  <c r="AV103" i="77"/>
  <c r="BC98" i="77"/>
  <c r="BB98" i="77"/>
  <c r="AZ98" i="77"/>
  <c r="AY98" i="77"/>
  <c r="AW98" i="77"/>
  <c r="AV98" i="77"/>
  <c r="BC97" i="77"/>
  <c r="BB97" i="77"/>
  <c r="AZ97" i="77"/>
  <c r="AY97" i="77"/>
  <c r="AW97" i="77"/>
  <c r="AV97" i="77"/>
  <c r="BC96" i="77"/>
  <c r="BB96" i="77"/>
  <c r="AZ96" i="77"/>
  <c r="AY96" i="77"/>
  <c r="AW96" i="77"/>
  <c r="AV96" i="77"/>
  <c r="BC95" i="77"/>
  <c r="BB95" i="77"/>
  <c r="AZ95" i="77"/>
  <c r="AY95" i="77"/>
  <c r="AW95" i="77"/>
  <c r="AV95" i="77"/>
  <c r="BC91" i="77"/>
  <c r="BB91" i="77"/>
  <c r="AZ91" i="77"/>
  <c r="AY91" i="77"/>
  <c r="AW91" i="77"/>
  <c r="AV91" i="77"/>
  <c r="BC90" i="77"/>
  <c r="BB90" i="77"/>
  <c r="AZ90" i="77"/>
  <c r="AY90" i="77"/>
  <c r="AW90" i="77"/>
  <c r="AV90" i="77"/>
  <c r="BC86" i="77"/>
  <c r="BB86" i="77"/>
  <c r="AZ86" i="77"/>
  <c r="AY86" i="77"/>
  <c r="AW86" i="77"/>
  <c r="AV86" i="77"/>
  <c r="BC80" i="77"/>
  <c r="BB80" i="77"/>
  <c r="AZ80" i="77"/>
  <c r="AY80" i="77"/>
  <c r="AW80" i="77"/>
  <c r="AV80" i="77"/>
  <c r="BC79" i="77"/>
  <c r="BB79" i="77"/>
  <c r="AZ79" i="77"/>
  <c r="AY79" i="77"/>
  <c r="AW79" i="77"/>
  <c r="AV79" i="77"/>
  <c r="BC78" i="77"/>
  <c r="BB78" i="77"/>
  <c r="AZ78" i="77"/>
  <c r="AY78" i="77"/>
  <c r="AW78" i="77"/>
  <c r="AV78" i="77"/>
  <c r="BC77" i="77"/>
  <c r="BB77" i="77"/>
  <c r="AZ77" i="77"/>
  <c r="AY77" i="77"/>
  <c r="AW77" i="77"/>
  <c r="AV77" i="77"/>
  <c r="BC84" i="77"/>
  <c r="BB84" i="77"/>
  <c r="AZ84" i="77"/>
  <c r="AY84" i="77"/>
  <c r="AW84" i="77"/>
  <c r="AV84" i="77"/>
  <c r="BC83" i="77"/>
  <c r="BB83" i="77"/>
  <c r="AZ83" i="77"/>
  <c r="AY83" i="77"/>
  <c r="AW83" i="77"/>
  <c r="AV83" i="77"/>
  <c r="BC76" i="77"/>
  <c r="BB76" i="77"/>
  <c r="AZ76" i="77"/>
  <c r="AY76" i="77"/>
  <c r="AW76" i="77"/>
  <c r="AV76" i="77"/>
  <c r="BC71" i="77"/>
  <c r="BB71" i="77"/>
  <c r="AZ71" i="77"/>
  <c r="AY71" i="77"/>
  <c r="AW71" i="77"/>
  <c r="AV71" i="77"/>
  <c r="BC70" i="77"/>
  <c r="BB70" i="77"/>
  <c r="AZ70" i="77"/>
  <c r="AY70" i="77"/>
  <c r="AW70" i="77"/>
  <c r="AV70" i="77"/>
  <c r="BC67" i="77"/>
  <c r="BB67" i="77"/>
  <c r="AZ67" i="77"/>
  <c r="AY67" i="77"/>
  <c r="AW67" i="77"/>
  <c r="AV67" i="77"/>
  <c r="BI66" i="77"/>
  <c r="BC66" i="77"/>
  <c r="BB66" i="77"/>
  <c r="AZ66" i="77"/>
  <c r="AY66" i="77"/>
  <c r="AW66" i="77"/>
  <c r="AV66" i="77"/>
  <c r="BC65" i="77"/>
  <c r="BB65" i="77"/>
  <c r="AZ65" i="77"/>
  <c r="AY65" i="77"/>
  <c r="AW65" i="77"/>
  <c r="AV65" i="77"/>
  <c r="BC60" i="77"/>
  <c r="BB60" i="77"/>
  <c r="AZ60" i="77"/>
  <c r="AY60" i="77"/>
  <c r="AW60" i="77"/>
  <c r="AV60" i="77"/>
  <c r="BC59" i="77"/>
  <c r="BB59" i="77"/>
  <c r="AZ59" i="77"/>
  <c r="AY59" i="77"/>
  <c r="AW59" i="77"/>
  <c r="AV59" i="77"/>
  <c r="BC57" i="77"/>
  <c r="BB57" i="77"/>
  <c r="AZ57" i="77"/>
  <c r="AY57" i="77"/>
  <c r="AW57" i="77"/>
  <c r="AV57" i="77"/>
  <c r="BC58" i="77"/>
  <c r="BB58" i="77"/>
  <c r="AZ58" i="77"/>
  <c r="AY58" i="77"/>
  <c r="AW58" i="77"/>
  <c r="AV58" i="77"/>
  <c r="BC55" i="77"/>
  <c r="BB55" i="77"/>
  <c r="AZ55" i="77"/>
  <c r="AY55" i="77"/>
  <c r="AW55" i="77"/>
  <c r="AV55" i="77"/>
  <c r="BC46" i="77"/>
  <c r="BB46" i="77"/>
  <c r="AZ46" i="77"/>
  <c r="AY46" i="77"/>
  <c r="AW46" i="77"/>
  <c r="AV46" i="77"/>
  <c r="BC45" i="77"/>
  <c r="BB45" i="77"/>
  <c r="AZ45" i="77"/>
  <c r="AY45" i="77"/>
  <c r="AW45" i="77"/>
  <c r="AV45" i="77"/>
  <c r="BC44" i="77"/>
  <c r="BB44" i="77"/>
  <c r="AZ44" i="77"/>
  <c r="AY44" i="77"/>
  <c r="AW44" i="77"/>
  <c r="AV44" i="77"/>
  <c r="BC43" i="77"/>
  <c r="BB43" i="77"/>
  <c r="AZ43" i="77"/>
  <c r="AY43" i="77"/>
  <c r="AW43" i="77"/>
  <c r="AV43" i="77"/>
  <c r="BC42" i="77"/>
  <c r="BB42" i="77"/>
  <c r="AZ42" i="77"/>
  <c r="AY42" i="77"/>
  <c r="AW42" i="77"/>
  <c r="AV42" i="77"/>
  <c r="BC38" i="77"/>
  <c r="BB38" i="77"/>
  <c r="AZ38" i="77"/>
  <c r="AY38" i="77"/>
  <c r="AW38" i="77"/>
  <c r="AV38" i="77"/>
  <c r="BC36" i="77"/>
  <c r="BB36" i="77"/>
  <c r="AZ36" i="77"/>
  <c r="AY36" i="77"/>
  <c r="AW36" i="77"/>
  <c r="AV36" i="77"/>
  <c r="BC35" i="77"/>
  <c r="BB35" i="77"/>
  <c r="AZ35" i="77"/>
  <c r="AY35" i="77"/>
  <c r="AW35" i="77"/>
  <c r="AV35" i="77"/>
  <c r="BC34" i="77"/>
  <c r="BB34" i="77"/>
  <c r="AZ34" i="77"/>
  <c r="AY34" i="77"/>
  <c r="AW34" i="77"/>
  <c r="AV34" i="77"/>
  <c r="BI33" i="77"/>
  <c r="BB33" i="77"/>
  <c r="AY33" i="77"/>
  <c r="AV33" i="77"/>
  <c r="BC30" i="77"/>
  <c r="BB30" i="77"/>
  <c r="AZ30" i="77"/>
  <c r="AY30" i="77"/>
  <c r="AW30" i="77"/>
  <c r="AV30" i="77"/>
  <c r="BC29" i="77"/>
  <c r="BB29" i="77"/>
  <c r="AZ29" i="77"/>
  <c r="AY29" i="77"/>
  <c r="AW29" i="77"/>
  <c r="AV29" i="77"/>
  <c r="BC28" i="77"/>
  <c r="BB28" i="77"/>
  <c r="AZ28" i="77"/>
  <c r="AY28" i="77"/>
  <c r="AW28" i="77"/>
  <c r="AV28" i="77"/>
  <c r="BC27" i="77"/>
  <c r="BB27" i="77"/>
  <c r="AZ27" i="77"/>
  <c r="AY27" i="77"/>
  <c r="AW27" i="77"/>
  <c r="AV27" i="77"/>
  <c r="BC26" i="77"/>
  <c r="BB26" i="77"/>
  <c r="AZ26" i="77"/>
  <c r="AY26" i="77"/>
  <c r="AW26" i="77"/>
  <c r="AV26" i="77"/>
  <c r="BC22" i="77"/>
  <c r="BB22" i="77"/>
  <c r="AZ22" i="77"/>
  <c r="AY22" i="77"/>
  <c r="AW22" i="77"/>
  <c r="AV22" i="77"/>
  <c r="BC21" i="77"/>
  <c r="BB21" i="77"/>
  <c r="AZ21" i="77"/>
  <c r="AY21" i="77"/>
  <c r="AW21" i="77"/>
  <c r="AV21" i="77"/>
  <c r="BC20" i="77"/>
  <c r="BB20" i="77"/>
  <c r="AZ20" i="77"/>
  <c r="AY20" i="77"/>
  <c r="AW20" i="77"/>
  <c r="AV20" i="77"/>
  <c r="BB19" i="77"/>
  <c r="AZ19" i="77"/>
  <c r="AY19" i="77"/>
  <c r="AW19" i="77"/>
  <c r="AV19" i="77"/>
  <c r="BH10" i="77"/>
  <c r="BH7" i="77"/>
  <c r="AO55" i="77"/>
  <c r="CE164" i="77"/>
  <c r="BP193" i="77"/>
  <c r="BS193" i="77"/>
  <c r="CY33" i="77"/>
  <c r="CD33" i="77"/>
  <c r="BV193" i="77"/>
  <c r="BW193" i="77"/>
  <c r="BW192" i="77"/>
  <c r="BW191" i="77"/>
  <c r="BW184" i="77"/>
  <c r="BW180" i="77"/>
  <c r="BW179" i="77"/>
  <c r="BW178" i="77"/>
  <c r="BW164" i="77"/>
  <c r="BW163" i="77"/>
  <c r="BW158" i="77"/>
  <c r="BW157" i="77"/>
  <c r="BW156" i="77"/>
  <c r="BW153" i="77"/>
  <c r="BW144" i="77"/>
  <c r="BW143" i="77"/>
  <c r="BW141" i="77"/>
  <c r="BW140" i="77"/>
  <c r="BW139" i="77"/>
  <c r="BW138" i="77"/>
  <c r="BW137" i="77"/>
  <c r="BW134" i="77"/>
  <c r="BW133" i="77"/>
  <c r="BW132" i="77"/>
  <c r="BW131" i="77"/>
  <c r="BW130" i="77"/>
  <c r="BW129" i="77"/>
  <c r="BW128" i="77"/>
  <c r="BW116" i="77"/>
  <c r="BW115" i="77"/>
  <c r="BW110" i="77"/>
  <c r="BW109" i="77"/>
  <c r="BW104" i="77"/>
  <c r="BW103" i="77"/>
  <c r="BW98" i="77"/>
  <c r="BW97" i="77"/>
  <c r="BW96" i="77"/>
  <c r="BW95" i="77"/>
  <c r="BW91" i="77"/>
  <c r="BW90" i="77"/>
  <c r="BW86" i="77"/>
  <c r="BW80" i="77"/>
  <c r="BW79" i="77"/>
  <c r="BW78" i="77"/>
  <c r="BW77" i="77"/>
  <c r="BW84" i="77"/>
  <c r="BW83" i="77"/>
  <c r="BW76" i="77"/>
  <c r="BW71" i="77"/>
  <c r="BW70" i="77"/>
  <c r="BW67" i="77"/>
  <c r="BW66" i="77"/>
  <c r="BW65" i="77"/>
  <c r="BW60" i="77"/>
  <c r="BW59" i="77"/>
  <c r="BW57" i="77"/>
  <c r="BW58" i="77"/>
  <c r="BW55" i="77"/>
  <c r="BW46" i="77"/>
  <c r="BW45" i="77"/>
  <c r="BW44" i="77"/>
  <c r="BW43" i="77"/>
  <c r="BW42" i="77"/>
  <c r="BW38" i="77"/>
  <c r="BW36" i="77"/>
  <c r="BW35" i="77"/>
  <c r="BW34" i="77"/>
  <c r="BW33" i="77"/>
  <c r="BW30" i="77"/>
  <c r="BW29" i="77"/>
  <c r="BW28" i="77"/>
  <c r="BW27" i="77"/>
  <c r="BW26" i="77"/>
  <c r="BW22" i="77"/>
  <c r="BW21" i="77"/>
  <c r="BW20" i="77"/>
  <c r="BW19" i="77"/>
  <c r="BT192" i="77"/>
  <c r="BT191" i="77"/>
  <c r="BT184" i="77"/>
  <c r="BT180" i="77"/>
  <c r="BT179" i="77"/>
  <c r="BT178" i="77"/>
  <c r="BT164" i="77"/>
  <c r="BT163" i="77"/>
  <c r="BT158" i="77"/>
  <c r="BT157" i="77"/>
  <c r="BT156" i="77"/>
  <c r="BT153" i="77"/>
  <c r="BT144" i="77"/>
  <c r="BT143" i="77"/>
  <c r="BT141" i="77"/>
  <c r="BT140" i="77"/>
  <c r="BT139" i="77"/>
  <c r="BT138" i="77"/>
  <c r="BT137" i="77"/>
  <c r="BT134" i="77"/>
  <c r="BT133" i="77"/>
  <c r="BT132" i="77"/>
  <c r="BT131" i="77"/>
  <c r="BT130" i="77"/>
  <c r="BT129" i="77"/>
  <c r="BT128" i="77"/>
  <c r="BT116" i="77"/>
  <c r="BT115" i="77"/>
  <c r="BT110" i="77"/>
  <c r="BT109" i="77"/>
  <c r="BT104" i="77"/>
  <c r="BT103" i="77"/>
  <c r="BT98" i="77"/>
  <c r="BT97" i="77"/>
  <c r="BT96" i="77"/>
  <c r="BT95" i="77"/>
  <c r="BT91" i="77"/>
  <c r="BT90" i="77"/>
  <c r="BT86" i="77"/>
  <c r="BT80" i="77"/>
  <c r="BT79" i="77"/>
  <c r="BT78" i="77"/>
  <c r="BT77" i="77"/>
  <c r="BT84" i="77"/>
  <c r="BT83" i="77"/>
  <c r="BT76" i="77"/>
  <c r="BT71" i="77"/>
  <c r="BT70" i="77"/>
  <c r="BT67" i="77"/>
  <c r="BT66" i="77"/>
  <c r="BT65" i="77"/>
  <c r="BT60" i="77"/>
  <c r="BT59" i="77"/>
  <c r="BT57" i="77"/>
  <c r="BT58" i="77"/>
  <c r="BT55" i="77"/>
  <c r="BT46" i="77"/>
  <c r="BT45" i="77"/>
  <c r="BT44" i="77"/>
  <c r="BT43" i="77"/>
  <c r="BT42" i="77"/>
  <c r="BT38" i="77"/>
  <c r="BT36" i="77"/>
  <c r="BT35" i="77"/>
  <c r="BT34" i="77"/>
  <c r="BT33" i="77"/>
  <c r="BT30" i="77"/>
  <c r="BT29" i="77"/>
  <c r="BT28" i="77"/>
  <c r="BT27" i="77"/>
  <c r="BT26" i="77"/>
  <c r="BT22" i="77"/>
  <c r="BT21" i="77"/>
  <c r="BT20" i="77"/>
  <c r="BT19" i="77"/>
  <c r="BQ192" i="77"/>
  <c r="BQ191" i="77"/>
  <c r="BQ184" i="77"/>
  <c r="BQ180" i="77"/>
  <c r="BQ179" i="77"/>
  <c r="BQ178" i="77"/>
  <c r="BQ164" i="77"/>
  <c r="BQ163" i="77"/>
  <c r="BQ158" i="77"/>
  <c r="BQ157" i="77"/>
  <c r="BQ156" i="77"/>
  <c r="BQ153" i="77"/>
  <c r="BQ144" i="77"/>
  <c r="BQ143" i="77"/>
  <c r="BQ141" i="77"/>
  <c r="BQ140" i="77"/>
  <c r="BQ139" i="77"/>
  <c r="BQ138" i="77"/>
  <c r="BQ137" i="77"/>
  <c r="BQ134" i="77"/>
  <c r="BQ133" i="77"/>
  <c r="BQ132" i="77"/>
  <c r="BQ131" i="77"/>
  <c r="BQ130" i="77"/>
  <c r="BQ129" i="77"/>
  <c r="BQ128" i="77"/>
  <c r="BQ116" i="77"/>
  <c r="BQ115" i="77"/>
  <c r="BQ110" i="77"/>
  <c r="BQ109" i="77"/>
  <c r="BQ104" i="77"/>
  <c r="BQ103" i="77"/>
  <c r="BQ98" i="77"/>
  <c r="BQ97" i="77"/>
  <c r="BQ96" i="77"/>
  <c r="BQ95" i="77"/>
  <c r="BQ91" i="77"/>
  <c r="BQ90" i="77"/>
  <c r="BQ86" i="77"/>
  <c r="BQ80" i="77"/>
  <c r="BQ79" i="77"/>
  <c r="BQ78" i="77"/>
  <c r="BQ77" i="77"/>
  <c r="BQ84" i="77"/>
  <c r="BQ83" i="77"/>
  <c r="BQ76" i="77"/>
  <c r="BQ71" i="77"/>
  <c r="BQ70" i="77"/>
  <c r="BQ67" i="77"/>
  <c r="BQ66" i="77"/>
  <c r="BQ65" i="77"/>
  <c r="BQ60" i="77"/>
  <c r="BQ59" i="77"/>
  <c r="BQ57" i="77"/>
  <c r="BQ58" i="77"/>
  <c r="BQ55" i="77"/>
  <c r="BQ46" i="77"/>
  <c r="BQ45" i="77"/>
  <c r="BQ44" i="77"/>
  <c r="BQ43" i="77"/>
  <c r="BQ42" i="77"/>
  <c r="BQ38" i="77"/>
  <c r="BQ36" i="77"/>
  <c r="BQ35" i="77"/>
  <c r="BQ34" i="77"/>
  <c r="BQ33" i="77"/>
  <c r="BQ30" i="77"/>
  <c r="BQ29" i="77"/>
  <c r="BQ28" i="77"/>
  <c r="BQ27" i="77"/>
  <c r="BQ26" i="77"/>
  <c r="BQ22" i="77"/>
  <c r="BQ21" i="77"/>
  <c r="BQ20" i="77"/>
  <c r="BQ19" i="77"/>
  <c r="BX163" i="77"/>
  <c r="BU163" i="77"/>
  <c r="BR163" i="77"/>
  <c r="BX60" i="77"/>
  <c r="BU60" i="77"/>
  <c r="BR60" i="77"/>
  <c r="BX29" i="77"/>
  <c r="BU29" i="77"/>
  <c r="BR29" i="77"/>
  <c r="BX78" i="77"/>
  <c r="BU78" i="77"/>
  <c r="BR78" i="77"/>
  <c r="BX58" i="77"/>
  <c r="BU58" i="77"/>
  <c r="BR58" i="77"/>
  <c r="BX192" i="77"/>
  <c r="BX191" i="77"/>
  <c r="BX184" i="77"/>
  <c r="BX180" i="77"/>
  <c r="BX179" i="77"/>
  <c r="BX178" i="77"/>
  <c r="BX164" i="77"/>
  <c r="BX158" i="77"/>
  <c r="BX157" i="77"/>
  <c r="BX156" i="77"/>
  <c r="BX153" i="77"/>
  <c r="BX144" i="77"/>
  <c r="BX143" i="77"/>
  <c r="BX141" i="77"/>
  <c r="BX140" i="77"/>
  <c r="BX139" i="77"/>
  <c r="BX138" i="77"/>
  <c r="BX137" i="77"/>
  <c r="BX134" i="77"/>
  <c r="BX133" i="77"/>
  <c r="BX132" i="77"/>
  <c r="BX131" i="77"/>
  <c r="BX130" i="77"/>
  <c r="BX129" i="77"/>
  <c r="BX128" i="77"/>
  <c r="BX116" i="77"/>
  <c r="BX115" i="77"/>
  <c r="BX110" i="77"/>
  <c r="BX109" i="77"/>
  <c r="BX104" i="77"/>
  <c r="BX103" i="77"/>
  <c r="BX98" i="77"/>
  <c r="BX97" i="77"/>
  <c r="BX96" i="77"/>
  <c r="BX95" i="77"/>
  <c r="BX91" i="77"/>
  <c r="BX90" i="77"/>
  <c r="BX86" i="77"/>
  <c r="BX80" i="77"/>
  <c r="BX79" i="77"/>
  <c r="BX77" i="77"/>
  <c r="BX57" i="77"/>
  <c r="BX84" i="77"/>
  <c r="BX83" i="77"/>
  <c r="BX76" i="77"/>
  <c r="BX71" i="77"/>
  <c r="BX70" i="77"/>
  <c r="BX67" i="77"/>
  <c r="BX66" i="77"/>
  <c r="BX65" i="77"/>
  <c r="BX59" i="77"/>
  <c r="BX55" i="77"/>
  <c r="BX46" i="77"/>
  <c r="BX45" i="77"/>
  <c r="BX44" i="77"/>
  <c r="BX43" i="77"/>
  <c r="BX42" i="77"/>
  <c r="BX38" i="77"/>
  <c r="BX36" i="77"/>
  <c r="BX35" i="77"/>
  <c r="BX34" i="77"/>
  <c r="BX30" i="77"/>
  <c r="BX28" i="77"/>
  <c r="BX27" i="77"/>
  <c r="BX26" i="77"/>
  <c r="BX22" i="77"/>
  <c r="BX21" i="77"/>
  <c r="BX20" i="77"/>
  <c r="BU110" i="77"/>
  <c r="BR110" i="77"/>
  <c r="BU109" i="77"/>
  <c r="BR109" i="77"/>
  <c r="BR95" i="77"/>
  <c r="BR84" i="77"/>
  <c r="BU192" i="77"/>
  <c r="BU191" i="77"/>
  <c r="BU184" i="77"/>
  <c r="BU180" i="77"/>
  <c r="BU179" i="77"/>
  <c r="BU178" i="77"/>
  <c r="BU164" i="77"/>
  <c r="BU139" i="77"/>
  <c r="BU132" i="77"/>
  <c r="BU129" i="77"/>
  <c r="BU98" i="77"/>
  <c r="BU97" i="77"/>
  <c r="BU96" i="77"/>
  <c r="BU86" i="77"/>
  <c r="BU80" i="77"/>
  <c r="BU71" i="77"/>
  <c r="BU70" i="77"/>
  <c r="BU67" i="77"/>
  <c r="BU66" i="77"/>
  <c r="BU44" i="77"/>
  <c r="BU43" i="77"/>
  <c r="BU35" i="77"/>
  <c r="BU30" i="77"/>
  <c r="BU28" i="77"/>
  <c r="BU27" i="77"/>
  <c r="BU26" i="77"/>
  <c r="BU22" i="77"/>
  <c r="BR192" i="77"/>
  <c r="BR191" i="77"/>
  <c r="BR184" i="77"/>
  <c r="BR180" i="77"/>
  <c r="BR179" i="77"/>
  <c r="BR178" i="77"/>
  <c r="BR164" i="77"/>
  <c r="BR158" i="77"/>
  <c r="BR157" i="77"/>
  <c r="BR143" i="77"/>
  <c r="BR141" i="77"/>
  <c r="BR140" i="77"/>
  <c r="BR139" i="77"/>
  <c r="BR137" i="77"/>
  <c r="BR134" i="77"/>
  <c r="BR132" i="77"/>
  <c r="BR129" i="77"/>
  <c r="BR104" i="77"/>
  <c r="BR103" i="77"/>
  <c r="BR98" i="77"/>
  <c r="BR97" i="77"/>
  <c r="BR96" i="77"/>
  <c r="BR86" i="77"/>
  <c r="BR79" i="77"/>
  <c r="BR57" i="77"/>
  <c r="BR83" i="77"/>
  <c r="BR76" i="77"/>
  <c r="BR59" i="77"/>
  <c r="BR55" i="77"/>
  <c r="BR45" i="77"/>
  <c r="BR44" i="77"/>
  <c r="BR43" i="77"/>
  <c r="BR42" i="77"/>
  <c r="BR38" i="77"/>
  <c r="BR36" i="77"/>
  <c r="BR35" i="77"/>
  <c r="BR34" i="77"/>
  <c r="BR22" i="77"/>
  <c r="BR21" i="77"/>
  <c r="BR20" i="77"/>
  <c r="BR19" i="77"/>
  <c r="BR65" i="77"/>
  <c r="BR47" i="77"/>
  <c r="BR26" i="77"/>
  <c r="BR133" i="77"/>
  <c r="BR30" i="77"/>
  <c r="BR156" i="77"/>
  <c r="BR153" i="77"/>
  <c r="BR131" i="77"/>
  <c r="BR116" i="77"/>
  <c r="BR80" i="77"/>
  <c r="BR71" i="77"/>
  <c r="BR28" i="77"/>
  <c r="BR130" i="77"/>
  <c r="BR115" i="77"/>
  <c r="BR70" i="77"/>
  <c r="BR27" i="77"/>
  <c r="BR138" i="77"/>
  <c r="BR91" i="77"/>
  <c r="BR77" i="77"/>
  <c r="BR67" i="77"/>
  <c r="BR128" i="77"/>
  <c r="BR90" i="77"/>
  <c r="BR66" i="77"/>
  <c r="BR46" i="77"/>
  <c r="BR144" i="77"/>
  <c r="BU95" i="77"/>
  <c r="BU157" i="77"/>
  <c r="BU143" i="77"/>
  <c r="BU133" i="77"/>
  <c r="BU76" i="77"/>
  <c r="BU20" i="77"/>
  <c r="BU156" i="77"/>
  <c r="BU141" i="77"/>
  <c r="BU42" i="77"/>
  <c r="BU19" i="77"/>
  <c r="BU140" i="77"/>
  <c r="BU131" i="77"/>
  <c r="BU116" i="77"/>
  <c r="BU130" i="77"/>
  <c r="BU115" i="77"/>
  <c r="BU79" i="77"/>
  <c r="BU38" i="77"/>
  <c r="BU91" i="77"/>
  <c r="BU77" i="77"/>
  <c r="BU137" i="77"/>
  <c r="BU128" i="77"/>
  <c r="BU104" i="77"/>
  <c r="BU59" i="77"/>
  <c r="BU46" i="77"/>
  <c r="BU34" i="77"/>
  <c r="BU21" i="77"/>
  <c r="BU158" i="77"/>
  <c r="BU65" i="77"/>
  <c r="BU144" i="77"/>
  <c r="BU103" i="77"/>
  <c r="BU45" i="77"/>
  <c r="BU84" i="77"/>
  <c r="BU134" i="77"/>
  <c r="BU55" i="77"/>
  <c r="BU83" i="77"/>
  <c r="BU57" i="77"/>
  <c r="BU36" i="77"/>
  <c r="BU153" i="77"/>
  <c r="BU90" i="77"/>
  <c r="BU138" i="77"/>
  <c r="BU39" i="77"/>
  <c r="BX117" i="77"/>
  <c r="CD141" i="77"/>
  <c r="S130" i="77"/>
  <c r="BJ22" i="77"/>
  <c r="AG39" i="77"/>
  <c r="AH39" i="77"/>
  <c r="BI36" i="77"/>
  <c r="BJ36" i="77"/>
  <c r="CE55" i="77"/>
  <c r="L111" i="77"/>
  <c r="CE137" i="77"/>
  <c r="CL81" i="77"/>
  <c r="AO115" i="77"/>
  <c r="M23" i="77"/>
  <c r="CD37" i="77"/>
  <c r="CE69" i="77"/>
  <c r="AO172" i="77"/>
  <c r="T173" i="77"/>
  <c r="AN81" i="77"/>
  <c r="CD78" i="77"/>
  <c r="AN69" i="77"/>
  <c r="AN109" i="77"/>
  <c r="S68" i="77"/>
  <c r="T70" i="77"/>
  <c r="BI65" i="77"/>
  <c r="AO57" i="77"/>
  <c r="S59" i="77"/>
  <c r="HV68" i="77"/>
  <c r="I89" i="308"/>
  <c r="Q89" i="308"/>
  <c r="Q96" i="308"/>
  <c r="GZ37" i="77"/>
  <c r="IP82" i="77"/>
  <c r="I97" i="308"/>
  <c r="Q97" i="308"/>
  <c r="Q72" i="308"/>
  <c r="P89" i="308"/>
  <c r="P97" i="308"/>
  <c r="CM156" i="77"/>
  <c r="HA28" i="77"/>
  <c r="FJ67" i="77"/>
  <c r="CP134" i="77"/>
  <c r="CP35" i="77"/>
  <c r="AY23" i="77"/>
  <c r="CR173" i="77"/>
  <c r="G117" i="77"/>
  <c r="I99" i="77"/>
  <c r="J99" i="77"/>
  <c r="T115" i="77"/>
  <c r="S115" i="77"/>
  <c r="CM132" i="77"/>
  <c r="CP82" i="77"/>
  <c r="CR22" i="77"/>
  <c r="CS95" i="77"/>
  <c r="T140" i="77"/>
  <c r="GE172" i="77"/>
  <c r="F87" i="77"/>
  <c r="FY23" i="77"/>
  <c r="IP43" i="77"/>
  <c r="CP140" i="77"/>
  <c r="BC181" i="77"/>
  <c r="HA34" i="77"/>
  <c r="AD181" i="77"/>
  <c r="IQ173" i="77"/>
  <c r="CR67" i="77"/>
  <c r="CM82" i="77"/>
  <c r="GM175" i="77"/>
  <c r="FJ55" i="77"/>
  <c r="FK184" i="77"/>
  <c r="IQ77" i="77"/>
  <c r="BJ191" i="77"/>
  <c r="BX193" i="77"/>
  <c r="HV103" i="77"/>
  <c r="GE59" i="77"/>
  <c r="HV91" i="77"/>
  <c r="HU67" i="77"/>
  <c r="FJ140" i="77"/>
  <c r="GZ76" i="77"/>
  <c r="HV42" i="77"/>
  <c r="GZ115" i="77"/>
  <c r="GE192" i="77"/>
  <c r="IP55" i="77"/>
  <c r="FR193" i="77"/>
  <c r="HA59" i="77"/>
  <c r="FS47" i="77"/>
  <c r="IP130" i="77"/>
  <c r="IQ42" i="77"/>
  <c r="GZ98" i="77"/>
  <c r="HU60" i="77"/>
  <c r="IC135" i="77"/>
  <c r="HO193" i="77"/>
  <c r="FY62" i="77"/>
  <c r="GZ77" i="77"/>
  <c r="GE78" i="77"/>
  <c r="GF132" i="77"/>
  <c r="IP133" i="77"/>
  <c r="FJ142" i="77"/>
  <c r="CR82" i="77"/>
  <c r="HV137" i="77"/>
  <c r="HU137" i="77"/>
  <c r="IP109" i="77"/>
  <c r="IQ67" i="77"/>
  <c r="FK85" i="77"/>
  <c r="FJ85" i="77"/>
  <c r="CO156" i="77"/>
  <c r="AV105" i="77"/>
  <c r="AE99" i="77"/>
  <c r="AD99" i="77"/>
  <c r="CR143" i="77"/>
  <c r="CR91" i="77"/>
  <c r="HU20" i="77"/>
  <c r="AB111" i="77"/>
  <c r="CL153" i="77"/>
  <c r="GM145" i="77"/>
  <c r="GN145" i="77"/>
  <c r="EW23" i="77"/>
  <c r="FK35" i="77"/>
  <c r="FK22" i="77"/>
  <c r="FJ22" i="77"/>
  <c r="GN39" i="77"/>
  <c r="GM39" i="77"/>
  <c r="CK159" i="77"/>
  <c r="AH92" i="77"/>
  <c r="T38" i="77"/>
  <c r="T45" i="77"/>
  <c r="T65" i="77"/>
  <c r="AO71" i="77"/>
  <c r="HV104" i="77"/>
  <c r="HU77" i="77"/>
  <c r="HV57" i="77"/>
  <c r="BH193" i="77"/>
  <c r="BI193" i="77"/>
  <c r="BI191" i="77"/>
  <c r="BJ27" i="77"/>
  <c r="BI27" i="77"/>
  <c r="BI98" i="77"/>
  <c r="T91" i="77"/>
  <c r="IQ21" i="77"/>
  <c r="FK138" i="77"/>
  <c r="GF133" i="77"/>
  <c r="GE133" i="77"/>
  <c r="S157" i="77"/>
  <c r="S91" i="77"/>
  <c r="EX193" i="77"/>
  <c r="EW193" i="77"/>
  <c r="HN72" i="77"/>
  <c r="HO72" i="77"/>
  <c r="CM36" i="77"/>
  <c r="CL36" i="77"/>
  <c r="CM131" i="77"/>
  <c r="FK157" i="77"/>
  <c r="FJ157" i="77"/>
  <c r="GS23" i="77"/>
  <c r="GT23" i="77"/>
  <c r="CD35" i="77"/>
  <c r="CS142" i="77"/>
  <c r="GE85" i="77"/>
  <c r="M193" i="77"/>
  <c r="HI117" i="77"/>
  <c r="HG119" i="77"/>
  <c r="HH119" i="77"/>
  <c r="HV43" i="77"/>
  <c r="CM70" i="77"/>
  <c r="CM30" i="77"/>
  <c r="HU58" i="77"/>
  <c r="IP131" i="77"/>
  <c r="M105" i="77"/>
  <c r="L105" i="77"/>
  <c r="AN140" i="77"/>
  <c r="AN110" i="77"/>
  <c r="S131" i="77"/>
  <c r="S86" i="77"/>
  <c r="HA138" i="77"/>
  <c r="GZ138" i="77"/>
  <c r="IP66" i="77"/>
  <c r="IQ66" i="77"/>
  <c r="IQ164" i="77"/>
  <c r="GF22" i="77"/>
  <c r="GE22" i="77"/>
  <c r="HV34" i="77"/>
  <c r="CL128" i="77"/>
  <c r="EW39" i="77"/>
  <c r="EX39" i="77"/>
  <c r="FK45" i="77"/>
  <c r="FJ45" i="77"/>
  <c r="GE19" i="77"/>
  <c r="AN191" i="77"/>
  <c r="AO191" i="77"/>
  <c r="CL158" i="77"/>
  <c r="HA19" i="77"/>
  <c r="FK97" i="77"/>
  <c r="GS92" i="77"/>
  <c r="GT92" i="77"/>
  <c r="GF129" i="77"/>
  <c r="GE129" i="77"/>
  <c r="GF19" i="77"/>
  <c r="FD39" i="77"/>
  <c r="CL144" i="77"/>
  <c r="GZ35" i="77"/>
  <c r="FV62" i="77"/>
  <c r="FU62" i="77"/>
  <c r="HV110" i="77"/>
  <c r="HU110" i="77"/>
  <c r="FK192" i="77"/>
  <c r="GN175" i="77"/>
  <c r="S85" i="77"/>
  <c r="T85" i="77"/>
  <c r="BQ31" i="77"/>
  <c r="BR31" i="77"/>
  <c r="BW181" i="77"/>
  <c r="BX181" i="77"/>
  <c r="BW87" i="77"/>
  <c r="BX87" i="77"/>
  <c r="HU21" i="77"/>
  <c r="HV21" i="77"/>
  <c r="II39" i="77"/>
  <c r="FJ130" i="77"/>
  <c r="GF84" i="77"/>
  <c r="GE84" i="77"/>
  <c r="BC117" i="77"/>
  <c r="BB117" i="77"/>
  <c r="BC31" i="77"/>
  <c r="AN153" i="77"/>
  <c r="CX178" i="77"/>
  <c r="CY178" i="77"/>
  <c r="T157" i="77"/>
  <c r="AO104" i="77"/>
  <c r="AN104" i="77"/>
  <c r="S66" i="77"/>
  <c r="IQ171" i="77"/>
  <c r="IP171" i="77"/>
  <c r="CR77" i="77"/>
  <c r="CS90" i="77"/>
  <c r="CO97" i="77"/>
  <c r="CP97" i="77"/>
  <c r="CO109" i="77"/>
  <c r="AE145" i="77"/>
  <c r="ID105" i="77"/>
  <c r="IP178" i="77"/>
  <c r="FK79" i="77"/>
  <c r="IP65" i="77"/>
  <c r="IQ65" i="77"/>
  <c r="CM28" i="77"/>
  <c r="CL28" i="77"/>
  <c r="CO164" i="77"/>
  <c r="CP164" i="77"/>
  <c r="IQ26" i="77"/>
  <c r="FJ81" i="77"/>
  <c r="AG193" i="77"/>
  <c r="AH193" i="77"/>
  <c r="EW87" i="77"/>
  <c r="EX87" i="77"/>
  <c r="HU90" i="77"/>
  <c r="HV90" i="77"/>
  <c r="FR39" i="77"/>
  <c r="HV81" i="77"/>
  <c r="CS115" i="77"/>
  <c r="GQ175" i="77"/>
  <c r="GP175" i="77"/>
  <c r="AN173" i="77"/>
  <c r="GE171" i="77"/>
  <c r="BI131" i="77"/>
  <c r="M46" i="77"/>
  <c r="AH144" i="77"/>
  <c r="I96" i="308"/>
  <c r="HV163" i="77"/>
  <c r="FK82" i="77"/>
  <c r="CP171" i="77"/>
  <c r="IJ175" i="77"/>
  <c r="II175" i="77"/>
  <c r="IQ172" i="77"/>
  <c r="IO175" i="77"/>
  <c r="IP172" i="77"/>
  <c r="FD23" i="77"/>
  <c r="FD19" i="77"/>
  <c r="BX19" i="77"/>
  <c r="BC19" i="77"/>
  <c r="BC144" i="77"/>
  <c r="AH46" i="77"/>
  <c r="S144" i="77"/>
  <c r="T144" i="77"/>
  <c r="Q75" i="308"/>
  <c r="I72" i="308"/>
  <c r="Q83" i="308"/>
  <c r="G99" i="308"/>
  <c r="Q88" i="308"/>
  <c r="Q74" i="308"/>
  <c r="Q94" i="308"/>
  <c r="Q91" i="308"/>
  <c r="Q136" i="308"/>
  <c r="Q92" i="308"/>
  <c r="Q93" i="308"/>
  <c r="Q90" i="308"/>
  <c r="Q73" i="308"/>
  <c r="Q95" i="308"/>
  <c r="I92" i="308"/>
  <c r="P92" i="308"/>
  <c r="P96" i="308"/>
  <c r="I136" i="308"/>
  <c r="I135" i="308"/>
  <c r="P135" i="308"/>
  <c r="I73" i="308"/>
  <c r="G19" i="77"/>
  <c r="O99" i="308"/>
  <c r="FW153" i="77"/>
  <c r="FX153" i="77"/>
  <c r="I90" i="308"/>
  <c r="I94" i="308"/>
  <c r="I91" i="308"/>
  <c r="I74" i="308"/>
  <c r="I95" i="308"/>
  <c r="I93" i="308"/>
  <c r="I75" i="308"/>
  <c r="I83" i="308"/>
  <c r="P72" i="308"/>
  <c r="K100" i="308"/>
  <c r="I88" i="308"/>
  <c r="O59" i="308"/>
  <c r="E59" i="308"/>
  <c r="Q131" i="308"/>
  <c r="Q135" i="308"/>
  <c r="I113" i="308"/>
  <c r="P113" i="308"/>
  <c r="Q130" i="308"/>
  <c r="P136" i="308"/>
  <c r="P93" i="308"/>
  <c r="P75" i="308"/>
  <c r="P95" i="308"/>
  <c r="P91" i="308"/>
  <c r="P73" i="308"/>
  <c r="P74" i="308"/>
  <c r="P94" i="308"/>
  <c r="P90" i="308"/>
  <c r="Q99" i="308"/>
  <c r="I130" i="308"/>
  <c r="G138" i="308"/>
  <c r="I131" i="308"/>
  <c r="P131" i="308"/>
  <c r="T46" i="77"/>
  <c r="I132" i="308"/>
  <c r="P132" i="308"/>
  <c r="P83" i="308"/>
  <c r="P88" i="308"/>
  <c r="I99" i="308"/>
  <c r="I134" i="308"/>
  <c r="P134" i="308"/>
  <c r="Q127" i="308"/>
  <c r="Q134" i="308"/>
  <c r="Q132" i="308"/>
  <c r="Q133" i="308"/>
  <c r="Q122" i="308"/>
  <c r="I133" i="308"/>
  <c r="P133" i="308"/>
  <c r="P130" i="308"/>
  <c r="P99" i="308"/>
  <c r="I114" i="308"/>
  <c r="I174" i="308"/>
  <c r="P174" i="308"/>
  <c r="E99" i="308"/>
  <c r="I127" i="308"/>
  <c r="I122" i="308"/>
  <c r="P122" i="308"/>
  <c r="K139" i="308"/>
  <c r="P114" i="308"/>
  <c r="GR153" i="77"/>
  <c r="GT153" i="77"/>
  <c r="P127" i="308"/>
  <c r="FI10" i="77"/>
  <c r="GD10" i="77"/>
  <c r="GD8" i="77"/>
  <c r="GY7" i="77"/>
  <c r="AA11" i="440"/>
  <c r="GY10" i="77"/>
  <c r="AA12" i="440"/>
  <c r="GY8" i="77"/>
  <c r="HT7" i="77"/>
  <c r="AB11" i="440"/>
  <c r="HT8" i="77"/>
  <c r="HT10" i="77"/>
  <c r="AB12" i="440"/>
  <c r="IO8" i="77"/>
  <c r="IO7" i="77"/>
  <c r="AC11" i="440"/>
  <c r="IO10" i="77"/>
  <c r="AC12" i="440"/>
  <c r="FR156" i="77"/>
  <c r="E206" i="447"/>
  <c r="G206" i="447"/>
  <c r="I167" i="447"/>
  <c r="P167" i="447"/>
  <c r="Q167" i="447"/>
  <c r="D206" i="447"/>
  <c r="E166" i="447"/>
  <c r="G166" i="447"/>
  <c r="G177" i="447"/>
  <c r="K138" i="447"/>
  <c r="Q127" i="447"/>
  <c r="Q138" i="447"/>
  <c r="D166" i="447"/>
  <c r="E208" i="447"/>
  <c r="G208" i="447"/>
  <c r="I169" i="447"/>
  <c r="P169" i="447"/>
  <c r="Q169" i="447"/>
  <c r="D208" i="447"/>
  <c r="I158" i="447"/>
  <c r="E161" i="447"/>
  <c r="G161" i="447"/>
  <c r="Q122" i="447"/>
  <c r="D161" i="447"/>
  <c r="E174" i="447"/>
  <c r="G174" i="447"/>
  <c r="D174" i="447"/>
  <c r="Q135" i="447"/>
  <c r="L170" i="447"/>
  <c r="K170" i="447"/>
  <c r="K139" i="447"/>
  <c r="P119" i="447"/>
  <c r="E210" i="447"/>
  <c r="G210" i="447"/>
  <c r="I171" i="447"/>
  <c r="P171" i="447"/>
  <c r="L175" i="447"/>
  <c r="I127" i="447"/>
  <c r="L138" i="447"/>
  <c r="O138" i="447"/>
  <c r="E207" i="447"/>
  <c r="G207" i="447"/>
  <c r="I168" i="447"/>
  <c r="P168" i="447"/>
  <c r="D210" i="447"/>
  <c r="L152" i="447"/>
  <c r="K152" i="447"/>
  <c r="L173" i="447"/>
  <c r="K173" i="447"/>
  <c r="Q173" i="447"/>
  <c r="Q171" i="447"/>
  <c r="E99" i="447"/>
  <c r="L150" i="447"/>
  <c r="K150" i="447"/>
  <c r="D190" i="447"/>
  <c r="L151" i="447"/>
  <c r="K151" i="447"/>
  <c r="Q151" i="447"/>
  <c r="D207" i="447"/>
  <c r="I135" i="447"/>
  <c r="P135" i="447"/>
  <c r="L172" i="447"/>
  <c r="K172" i="447"/>
  <c r="Q172" i="447"/>
  <c r="Q168" i="447"/>
  <c r="L153" i="447"/>
  <c r="K153" i="447"/>
  <c r="K158" i="447"/>
  <c r="S76" i="446"/>
  <c r="GZ71" i="77"/>
  <c r="HU55" i="77"/>
  <c r="S34" i="440"/>
  <c r="T34" i="440"/>
  <c r="FR23" i="77"/>
  <c r="S33" i="440"/>
  <c r="T33" i="440" s="1"/>
  <c r="FK104" i="77"/>
  <c r="IF193" i="77"/>
  <c r="IF39" i="77"/>
  <c r="HU95" i="77"/>
  <c r="GZ179" i="77"/>
  <c r="CR172" i="77"/>
  <c r="CR45" i="77"/>
  <c r="FD117" i="77"/>
  <c r="HU37" i="77"/>
  <c r="EZ39" i="77"/>
  <c r="CM96" i="77"/>
  <c r="AN58" i="77"/>
  <c r="HK145" i="77"/>
  <c r="GE144" i="77"/>
  <c r="HU46" i="77"/>
  <c r="AN80" i="77"/>
  <c r="BI68" i="77"/>
  <c r="CD19" i="77"/>
  <c r="J23" i="77"/>
  <c r="EO137" i="77"/>
  <c r="DT55" i="77"/>
  <c r="G23" i="77"/>
  <c r="AH47" i="77"/>
  <c r="CS21" i="77"/>
  <c r="GP39" i="77"/>
  <c r="CD42" i="77"/>
  <c r="HV37" i="77"/>
  <c r="HV192" i="77"/>
  <c r="CR70" i="77"/>
  <c r="CR97" i="77"/>
  <c r="CM77" i="77"/>
  <c r="BJ67" i="77"/>
  <c r="CQ92" i="77"/>
  <c r="CS92" i="77"/>
  <c r="FV39" i="77"/>
  <c r="HV45" i="77"/>
  <c r="CM184" i="77"/>
  <c r="CE77" i="77"/>
  <c r="CD116" i="77"/>
  <c r="FY105" i="77"/>
  <c r="HO18" i="77"/>
  <c r="EF181" i="77"/>
  <c r="EP65" i="77"/>
  <c r="EE87" i="77"/>
  <c r="DT78" i="77"/>
  <c r="HA172" i="77"/>
  <c r="FC99" i="77"/>
  <c r="GP193" i="77"/>
  <c r="HH72" i="77"/>
  <c r="CP34" i="77"/>
  <c r="CE179" i="77"/>
  <c r="HV141" i="77"/>
  <c r="AO79" i="77"/>
  <c r="AO192" i="77"/>
  <c r="FR135" i="77"/>
  <c r="HV134" i="77"/>
  <c r="IQ84" i="77"/>
  <c r="CK193" i="77"/>
  <c r="GZ83" i="77"/>
  <c r="HA128" i="77"/>
  <c r="CR184" i="77"/>
  <c r="CO131" i="77"/>
  <c r="HU184" i="77"/>
  <c r="S69" i="77"/>
  <c r="ID23" i="77"/>
  <c r="IQ76" i="77"/>
  <c r="BT175" i="77"/>
  <c r="J181" i="77"/>
  <c r="CL191" i="77"/>
  <c r="BJ69" i="77"/>
  <c r="GZ34" i="77"/>
  <c r="GE138" i="77"/>
  <c r="BJ96" i="77"/>
  <c r="EO83" i="77"/>
  <c r="DT178" i="77"/>
  <c r="DT56" i="77"/>
  <c r="IP60" i="77"/>
  <c r="AZ39" i="77"/>
  <c r="GZ70" i="77"/>
  <c r="HU78" i="77"/>
  <c r="FA181" i="77"/>
  <c r="S116" i="77"/>
  <c r="EO134" i="77"/>
  <c r="CD171" i="77"/>
  <c r="BJ60" i="77"/>
  <c r="CD110" i="77"/>
  <c r="BC23" i="77"/>
  <c r="IP157" i="77"/>
  <c r="CD103" i="77"/>
  <c r="CL192" i="77"/>
  <c r="HK72" i="77"/>
  <c r="AH62" i="77"/>
  <c r="CE43" i="77"/>
  <c r="AO141" i="77"/>
  <c r="CS20" i="77"/>
  <c r="CP142" i="77"/>
  <c r="CP68" i="77"/>
  <c r="BI37" i="77"/>
  <c r="DJ181" i="77"/>
  <c r="AN105" i="77"/>
  <c r="CE19" i="77"/>
  <c r="IP192" i="77"/>
  <c r="HK193" i="77"/>
  <c r="AO34" i="77"/>
  <c r="GZ91" i="77"/>
  <c r="BW39" i="77"/>
  <c r="CS192" i="77"/>
  <c r="CQ111" i="77"/>
  <c r="CS111" i="77"/>
  <c r="G135" i="77"/>
  <c r="GZ27" i="77"/>
  <c r="GE77" i="77"/>
  <c r="GZ80" i="77"/>
  <c r="GE142" i="77"/>
  <c r="AV181" i="77"/>
  <c r="AN76" i="77"/>
  <c r="FJ158" i="77"/>
  <c r="GS117" i="77"/>
  <c r="FK44" i="77"/>
  <c r="BJ90" i="77"/>
  <c r="EP70" i="77"/>
  <c r="DT109" i="77"/>
  <c r="BS49" i="77"/>
  <c r="BT49" i="77"/>
  <c r="GZ44" i="77"/>
  <c r="L62" i="77"/>
  <c r="CO80" i="77"/>
  <c r="CX13" i="77"/>
  <c r="L72" i="77"/>
  <c r="FS87" i="77"/>
  <c r="I111" i="77"/>
  <c r="CL109" i="77"/>
  <c r="GF103" i="77"/>
  <c r="AY31" i="77"/>
  <c r="AO103" i="77"/>
  <c r="AG72" i="77"/>
  <c r="S117" i="77"/>
  <c r="CL19" i="77"/>
  <c r="FY175" i="77"/>
  <c r="GF173" i="77"/>
  <c r="IQ110" i="77"/>
  <c r="CL179" i="77"/>
  <c r="FK139" i="77"/>
  <c r="CS109" i="77"/>
  <c r="CO29" i="77"/>
  <c r="II62" i="77"/>
  <c r="FK109" i="77"/>
  <c r="IQ132" i="77"/>
  <c r="HA27" i="77"/>
  <c r="HV27" i="77"/>
  <c r="IP140" i="77"/>
  <c r="GZ68" i="77"/>
  <c r="F175" i="77"/>
  <c r="AN78" i="77"/>
  <c r="DG99" i="77"/>
  <c r="DU68" i="77"/>
  <c r="HU80" i="77"/>
  <c r="FS23" i="77"/>
  <c r="GE76" i="77"/>
  <c r="II111" i="77"/>
  <c r="FK30" i="77"/>
  <c r="FJ180" i="77"/>
  <c r="CO116" i="77"/>
  <c r="GT87" i="77"/>
  <c r="GZ43" i="77"/>
  <c r="S133" i="77"/>
  <c r="II72" i="77"/>
  <c r="IQ79" i="77"/>
  <c r="CE115" i="77"/>
  <c r="FX87" i="77"/>
  <c r="FK77" i="77"/>
  <c r="G18" i="77"/>
  <c r="BR92" i="77"/>
  <c r="DT79" i="77"/>
  <c r="CS46" i="77"/>
  <c r="IP58" i="77"/>
  <c r="HU27" i="77"/>
  <c r="GZ191" i="77"/>
  <c r="GZ69" i="77"/>
  <c r="AG181" i="77"/>
  <c r="BC39" i="77"/>
  <c r="BJ86" i="77"/>
  <c r="FA135" i="77"/>
  <c r="GN72" i="77"/>
  <c r="CK165" i="77"/>
  <c r="EO98" i="77"/>
  <c r="EP184" i="77"/>
  <c r="EC193" i="77"/>
  <c r="DG92" i="77"/>
  <c r="DH117" i="77"/>
  <c r="GT175" i="77"/>
  <c r="GS175" i="77"/>
  <c r="FK98" i="77"/>
  <c r="FJ98" i="77"/>
  <c r="CE61" i="77"/>
  <c r="CD61" i="77"/>
  <c r="II47" i="77"/>
  <c r="BQ23" i="77"/>
  <c r="S67" i="77"/>
  <c r="T67" i="77"/>
  <c r="FX181" i="77"/>
  <c r="FY181" i="77"/>
  <c r="IO111" i="77"/>
  <c r="IQ111" i="77"/>
  <c r="IQ109" i="77"/>
  <c r="FV111" i="77"/>
  <c r="IP70" i="77"/>
  <c r="IQ70" i="77"/>
  <c r="AA18" i="440"/>
  <c r="GZ22" i="77"/>
  <c r="S15" i="440"/>
  <c r="FK19" i="77"/>
  <c r="GZ57" i="77"/>
  <c r="F99" i="77"/>
  <c r="G99" i="77"/>
  <c r="BI61" i="77"/>
  <c r="FJ42" i="77"/>
  <c r="BR23" i="77"/>
  <c r="AZ135" i="77"/>
  <c r="AY135" i="77"/>
  <c r="CD178" i="77"/>
  <c r="CE178" i="77"/>
  <c r="T43" i="77"/>
  <c r="S43" i="77"/>
  <c r="FC87" i="77"/>
  <c r="AN158" i="77"/>
  <c r="HN111" i="77"/>
  <c r="HO111" i="77"/>
  <c r="DU19" i="77"/>
  <c r="DT19" i="77"/>
  <c r="HA132" i="77"/>
  <c r="GZ132" i="77"/>
  <c r="IQ78" i="77"/>
  <c r="IP30" i="77"/>
  <c r="BU31" i="77"/>
  <c r="HG147" i="77"/>
  <c r="HI147" i="77"/>
  <c r="HK99" i="77"/>
  <c r="HL99" i="77"/>
  <c r="CD191" i="77"/>
  <c r="CE191" i="77"/>
  <c r="CR59" i="77"/>
  <c r="CS59" i="77"/>
  <c r="G105" i="77"/>
  <c r="F105" i="77"/>
  <c r="BA147" i="77"/>
  <c r="BB147" i="77"/>
  <c r="AG135" i="77"/>
  <c r="AF147" i="77"/>
  <c r="AG147" i="77"/>
  <c r="AH175" i="77"/>
  <c r="AG175" i="77"/>
  <c r="EO95" i="77"/>
  <c r="EP95" i="77"/>
  <c r="DU130" i="77"/>
  <c r="DT130" i="77"/>
  <c r="DU85" i="77"/>
  <c r="DT85" i="77"/>
  <c r="CX140" i="77"/>
  <c r="CY140" i="77"/>
  <c r="S140" i="77"/>
  <c r="BJ172" i="77"/>
  <c r="BI172" i="77"/>
  <c r="BJ157" i="77"/>
  <c r="BI157" i="77"/>
  <c r="IQ129" i="77"/>
  <c r="IP129" i="77"/>
  <c r="T96" i="77"/>
  <c r="S96" i="77"/>
  <c r="S57" i="77"/>
  <c r="T57" i="77"/>
  <c r="CE79" i="77"/>
  <c r="CD79" i="77"/>
  <c r="GE97" i="77"/>
  <c r="GF97" i="77"/>
  <c r="IP86" i="77"/>
  <c r="IQ86" i="77"/>
  <c r="T61" i="77"/>
  <c r="CS61" i="77"/>
  <c r="CR61" i="77"/>
  <c r="GE180" i="77"/>
  <c r="GF180" i="77"/>
  <c r="DU77" i="77"/>
  <c r="DT77" i="77"/>
  <c r="IQ44" i="77"/>
  <c r="IP44" i="77"/>
  <c r="DM117" i="77"/>
  <c r="DN117" i="77"/>
  <c r="CX10" i="77"/>
  <c r="G12" i="440"/>
  <c r="GE137" i="77"/>
  <c r="GF137" i="77"/>
  <c r="HU85" i="77"/>
  <c r="HV85" i="77"/>
  <c r="GZ139" i="77"/>
  <c r="CS27" i="77"/>
  <c r="CR27" i="77"/>
  <c r="FK137" i="77"/>
  <c r="FJ137" i="77"/>
  <c r="S98" i="77"/>
  <c r="T98" i="77"/>
  <c r="FX39" i="77"/>
  <c r="HI181" i="77"/>
  <c r="BB23" i="77"/>
  <c r="FK43" i="77"/>
  <c r="AE175" i="77"/>
  <c r="AD175" i="77"/>
  <c r="BI173" i="77"/>
  <c r="BJ173" i="77"/>
  <c r="AB18" i="440"/>
  <c r="HV22" i="77"/>
  <c r="IG156" i="77"/>
  <c r="HI175" i="77"/>
  <c r="BJ21" i="77"/>
  <c r="AA117" i="77"/>
  <c r="AB117" i="77"/>
  <c r="DU45" i="77"/>
  <c r="DT45" i="77"/>
  <c r="AN143" i="77"/>
  <c r="AO143" i="77"/>
  <c r="FK78" i="77"/>
  <c r="FJ78" i="77"/>
  <c r="GY111" i="77"/>
  <c r="GZ110" i="77"/>
  <c r="HA110" i="77"/>
  <c r="HV96" i="77"/>
  <c r="HU96" i="77"/>
  <c r="IP85" i="77"/>
  <c r="IQ85" i="77"/>
  <c r="HA45" i="77"/>
  <c r="GZ45" i="77"/>
  <c r="AC21" i="440"/>
  <c r="IP26" i="77"/>
  <c r="GP135" i="77"/>
  <c r="IC181" i="77"/>
  <c r="ID181" i="77"/>
  <c r="AB24" i="440"/>
  <c r="HU28" i="77"/>
  <c r="HV28" i="77"/>
  <c r="AZ145" i="77"/>
  <c r="AY145" i="77"/>
  <c r="CE98" i="77"/>
  <c r="CD98" i="77"/>
  <c r="IP36" i="77"/>
  <c r="IQ36" i="77"/>
  <c r="BP49" i="77"/>
  <c r="FX111" i="77"/>
  <c r="FX23" i="77"/>
  <c r="DU132" i="77"/>
  <c r="DT132" i="77"/>
  <c r="CD139" i="77"/>
  <c r="HK105" i="77"/>
  <c r="HL105" i="77"/>
  <c r="CM57" i="77"/>
  <c r="CL57" i="77"/>
  <c r="BI138" i="77"/>
  <c r="HT99" i="77"/>
  <c r="HU99" i="77"/>
  <c r="HU98" i="77"/>
  <c r="HL23" i="77"/>
  <c r="CD153" i="77"/>
  <c r="BJ34" i="77"/>
  <c r="BI34" i="77"/>
  <c r="HU180" i="77"/>
  <c r="HV180" i="77"/>
  <c r="HM119" i="77"/>
  <c r="HO119" i="77"/>
  <c r="HN105" i="77"/>
  <c r="GT135" i="77"/>
  <c r="HO105" i="77"/>
  <c r="FR145" i="77"/>
  <c r="FS145" i="77"/>
  <c r="GN193" i="77"/>
  <c r="GE96" i="77"/>
  <c r="CO132" i="77"/>
  <c r="CD104" i="77"/>
  <c r="S60" i="77"/>
  <c r="CM65" i="77"/>
  <c r="CL65" i="77"/>
  <c r="CO45" i="77"/>
  <c r="CP45" i="77"/>
  <c r="CO98" i="77"/>
  <c r="CP98" i="77"/>
  <c r="CR129" i="77"/>
  <c r="CS129" i="77"/>
  <c r="BJ132" i="77"/>
  <c r="CR92" i="77"/>
  <c r="L175" i="77"/>
  <c r="IQ116" i="77"/>
  <c r="FX31" i="77"/>
  <c r="GE42" i="77"/>
  <c r="S19" i="77"/>
  <c r="CL66" i="77"/>
  <c r="CM66" i="77"/>
  <c r="AO144" i="77"/>
  <c r="CS171" i="77"/>
  <c r="FS105" i="77"/>
  <c r="FJ38" i="77"/>
  <c r="GE44" i="77"/>
  <c r="HU35" i="77"/>
  <c r="GZ133" i="77"/>
  <c r="CL130" i="77"/>
  <c r="T44" i="77"/>
  <c r="CM67" i="77"/>
  <c r="CL67" i="77"/>
  <c r="CL86" i="77"/>
  <c r="CM86" i="77"/>
  <c r="CO78" i="77"/>
  <c r="CP78" i="77"/>
  <c r="CP104" i="77"/>
  <c r="CO104" i="77"/>
  <c r="CR86" i="77"/>
  <c r="CS86" i="77"/>
  <c r="CS131" i="77"/>
  <c r="CR131" i="77"/>
  <c r="M92" i="77"/>
  <c r="L92" i="77"/>
  <c r="EP172" i="77"/>
  <c r="EO172" i="77"/>
  <c r="DM62" i="77"/>
  <c r="IG87" i="77"/>
  <c r="IF87" i="77"/>
  <c r="DT180" i="77"/>
  <c r="DU180" i="77"/>
  <c r="DS105" i="77"/>
  <c r="DT105" i="77"/>
  <c r="DU103" i="77"/>
  <c r="DT103" i="77"/>
  <c r="FD72" i="77"/>
  <c r="FC72" i="77"/>
  <c r="BJ97" i="77"/>
  <c r="IQ180" i="77"/>
  <c r="IP180" i="77"/>
  <c r="CE59" i="77"/>
  <c r="CD59" i="77"/>
  <c r="HV66" i="77"/>
  <c r="HU66" i="77"/>
  <c r="GT181" i="77"/>
  <c r="GS181" i="77"/>
  <c r="AD135" i="77"/>
  <c r="AE135" i="77"/>
  <c r="EX175" i="77"/>
  <c r="EW175" i="77"/>
  <c r="BI178" i="77"/>
  <c r="GY175" i="77"/>
  <c r="HA175" i="77"/>
  <c r="S83" i="77"/>
  <c r="T83" i="77"/>
  <c r="CR110" i="77"/>
  <c r="EX23" i="77"/>
  <c r="IF117" i="77"/>
  <c r="IG117" i="77"/>
  <c r="CM115" i="77"/>
  <c r="CL115" i="77"/>
  <c r="BB145" i="77"/>
  <c r="BC145" i="77"/>
  <c r="S97" i="77"/>
  <c r="T97" i="77"/>
  <c r="BH111" i="77"/>
  <c r="BJ111" i="77"/>
  <c r="AA15" i="440"/>
  <c r="AA19" i="440" s="1"/>
  <c r="GZ19" i="77"/>
  <c r="IP34" i="77"/>
  <c r="IQ34" i="77"/>
  <c r="GE91" i="77"/>
  <c r="GE65" i="77"/>
  <c r="AC24" i="440"/>
  <c r="HV86" i="77"/>
  <c r="AO19" i="77"/>
  <c r="GZ157" i="77"/>
  <c r="HA157" i="77"/>
  <c r="CN165" i="77"/>
  <c r="HK23" i="77"/>
  <c r="AN45" i="77"/>
  <c r="BJ28" i="77"/>
  <c r="HH62" i="77"/>
  <c r="HI62" i="77"/>
  <c r="HU157" i="77"/>
  <c r="HV157" i="77"/>
  <c r="HH193" i="77"/>
  <c r="HI193" i="77"/>
  <c r="ID99" i="77"/>
  <c r="IC99" i="77"/>
  <c r="IE119" i="77"/>
  <c r="FK191" i="77"/>
  <c r="FJ191" i="77"/>
  <c r="CS128" i="77"/>
  <c r="CR128" i="77"/>
  <c r="BJ133" i="77"/>
  <c r="EO141" i="77"/>
  <c r="EP141" i="77"/>
  <c r="EP78" i="77"/>
  <c r="EO78" i="77"/>
  <c r="CR57" i="77"/>
  <c r="FW49" i="77"/>
  <c r="HU22" i="77"/>
  <c r="FJ46" i="77"/>
  <c r="CD57" i="77"/>
  <c r="CL34" i="77"/>
  <c r="CM34" i="77"/>
  <c r="L117" i="77"/>
  <c r="M117" i="77"/>
  <c r="EO104" i="77"/>
  <c r="FC175" i="77"/>
  <c r="GS62" i="77"/>
  <c r="BC135" i="77"/>
  <c r="S128" i="77"/>
  <c r="CO20" i="77"/>
  <c r="HA173" i="77"/>
  <c r="GF79" i="77"/>
  <c r="CS130" i="77"/>
  <c r="CR130" i="77"/>
  <c r="AH117" i="77"/>
  <c r="AG117" i="77"/>
  <c r="AO46" i="77"/>
  <c r="EZ62" i="77"/>
  <c r="BB135" i="77"/>
  <c r="T143" i="77"/>
  <c r="CO163" i="77"/>
  <c r="J175" i="77"/>
  <c r="CR28" i="77"/>
  <c r="BI130" i="77"/>
  <c r="AE111" i="77"/>
  <c r="HV35" i="77"/>
  <c r="FX47" i="77"/>
  <c r="AA175" i="77"/>
  <c r="IG47" i="77"/>
  <c r="IF47" i="77"/>
  <c r="CN111" i="77"/>
  <c r="CP111" i="77"/>
  <c r="CP109" i="77"/>
  <c r="DU157" i="77"/>
  <c r="FC193" i="77"/>
  <c r="FD193" i="77"/>
  <c r="FX117" i="77"/>
  <c r="FY117" i="77"/>
  <c r="IO105" i="77"/>
  <c r="IP105" i="77"/>
  <c r="AN22" i="77"/>
  <c r="AO22" i="77"/>
  <c r="HA84" i="77"/>
  <c r="AM117" i="77"/>
  <c r="AN115" i="77"/>
  <c r="CD83" i="77"/>
  <c r="CE83" i="77"/>
  <c r="HU34" i="77"/>
  <c r="EO60" i="77"/>
  <c r="HA134" i="77"/>
  <c r="GZ134" i="77"/>
  <c r="CE34" i="77"/>
  <c r="HV65" i="77"/>
  <c r="HU65" i="77"/>
  <c r="FJ179" i="77"/>
  <c r="CS78" i="77"/>
  <c r="CR78" i="77"/>
  <c r="BI77" i="77"/>
  <c r="BJ77" i="77"/>
  <c r="HU84" i="77"/>
  <c r="HV84" i="77"/>
  <c r="S42" i="77"/>
  <c r="T42" i="77"/>
  <c r="HV83" i="77"/>
  <c r="HU83" i="77"/>
  <c r="AH145" i="77"/>
  <c r="CL80" i="77"/>
  <c r="CE142" i="77"/>
  <c r="AC147" i="77"/>
  <c r="HV131" i="77"/>
  <c r="CX115" i="77"/>
  <c r="CZ115" i="77"/>
  <c r="FI181" i="77"/>
  <c r="FK181" i="77"/>
  <c r="HI99" i="77"/>
  <c r="HK181" i="77"/>
  <c r="AB193" i="77"/>
  <c r="HV20" i="77"/>
  <c r="IQ28" i="77"/>
  <c r="CL157" i="77"/>
  <c r="G92" i="77"/>
  <c r="CD180" i="77"/>
  <c r="HL39" i="77"/>
  <c r="HK39" i="77"/>
  <c r="CK135" i="77"/>
  <c r="EP178" i="77"/>
  <c r="ID193" i="77"/>
  <c r="IC193" i="77"/>
  <c r="AM193" i="77"/>
  <c r="AO193" i="77"/>
  <c r="EB39" i="77"/>
  <c r="EC39" i="77"/>
  <c r="CX104" i="77"/>
  <c r="CZ104" i="77"/>
  <c r="CX55" i="77"/>
  <c r="CZ55" i="77"/>
  <c r="GD105" i="77"/>
  <c r="GE104" i="77"/>
  <c r="GZ109" i="77"/>
  <c r="HA109" i="77"/>
  <c r="HU56" i="77"/>
  <c r="HV56" i="77"/>
  <c r="GE38" i="77"/>
  <c r="FU92" i="77"/>
  <c r="FV92" i="77"/>
  <c r="HL62" i="77"/>
  <c r="HK62" i="77"/>
  <c r="BW92" i="77"/>
  <c r="BX92" i="77"/>
  <c r="CR42" i="77"/>
  <c r="CR69" i="77"/>
  <c r="BI44" i="77"/>
  <c r="CE76" i="77"/>
  <c r="IO181" i="77"/>
  <c r="IP181" i="77"/>
  <c r="FK76" i="77"/>
  <c r="DJ193" i="77"/>
  <c r="GF60" i="77"/>
  <c r="GE60" i="77"/>
  <c r="BH92" i="77"/>
  <c r="BJ91" i="77"/>
  <c r="BI91" i="77"/>
  <c r="IQ83" i="77"/>
  <c r="IP83" i="77"/>
  <c r="GY117" i="77"/>
  <c r="HA115" i="77"/>
  <c r="FJ70" i="77"/>
  <c r="GE110" i="77"/>
  <c r="HU79" i="77"/>
  <c r="GT193" i="77"/>
  <c r="CO28" i="77"/>
  <c r="AY47" i="77"/>
  <c r="FJ163" i="77"/>
  <c r="FK163" i="77"/>
  <c r="HA164" i="77"/>
  <c r="GZ164" i="77"/>
  <c r="HH31" i="77"/>
  <c r="HV191" i="77"/>
  <c r="HT193" i="77"/>
  <c r="BW62" i="77"/>
  <c r="BX62" i="77"/>
  <c r="EO158" i="77"/>
  <c r="EP158" i="77"/>
  <c r="DK62" i="77"/>
  <c r="DU156" i="77"/>
  <c r="BI85" i="77"/>
  <c r="BJ85" i="77"/>
  <c r="GZ90" i="77"/>
  <c r="HA90" i="77"/>
  <c r="GZ67" i="77"/>
  <c r="HA67" i="77"/>
  <c r="IQ96" i="77"/>
  <c r="IP96" i="77"/>
  <c r="CL61" i="77"/>
  <c r="CM61" i="77"/>
  <c r="T29" i="77"/>
  <c r="S29" i="77"/>
  <c r="CO115" i="77"/>
  <c r="BC62" i="77"/>
  <c r="BB62" i="77"/>
  <c r="CC111" i="77"/>
  <c r="CD109" i="77"/>
  <c r="GD175" i="77"/>
  <c r="GE175" i="77"/>
  <c r="GM31" i="77"/>
  <c r="HU144" i="77"/>
  <c r="CS137" i="77"/>
  <c r="EN92" i="77"/>
  <c r="EP92" i="77"/>
  <c r="FK144" i="77"/>
  <c r="FJ144" i="77"/>
  <c r="HA142" i="77"/>
  <c r="GZ142" i="77"/>
  <c r="CD85" i="77"/>
  <c r="HU116" i="77"/>
  <c r="GZ28" i="77"/>
  <c r="DH181" i="77"/>
  <c r="DS111" i="77"/>
  <c r="CX8" i="77"/>
  <c r="H147" i="77"/>
  <c r="T32" i="440"/>
  <c r="BJ30" i="77"/>
  <c r="CR29" i="77"/>
  <c r="DJ31" i="77"/>
  <c r="FU31" i="77"/>
  <c r="GE29" i="77"/>
  <c r="L31" i="77"/>
  <c r="HU29" i="77"/>
  <c r="GQ31" i="77"/>
  <c r="GF29" i="77"/>
  <c r="DU29" i="77"/>
  <c r="GZ30" i="77"/>
  <c r="CP30" i="77"/>
  <c r="CQ31" i="77"/>
  <c r="CR31" i="77"/>
  <c r="CD29" i="77"/>
  <c r="CE29" i="77"/>
  <c r="EB31" i="77"/>
  <c r="HA86" i="77"/>
  <c r="IP191" i="77"/>
  <c r="IQ191" i="77"/>
  <c r="CP57" i="77"/>
  <c r="CO57" i="77"/>
  <c r="CP110" i="77"/>
  <c r="CO110" i="77"/>
  <c r="CQ39" i="77"/>
  <c r="CR39" i="77"/>
  <c r="AH31" i="77"/>
  <c r="AG31" i="77"/>
  <c r="EE111" i="77"/>
  <c r="EN145" i="77"/>
  <c r="EP145" i="77"/>
  <c r="HV99" i="77"/>
  <c r="AN193" i="77"/>
  <c r="AC119" i="77"/>
  <c r="AD119" i="77"/>
  <c r="BV119" i="77"/>
  <c r="BV121" i="77"/>
  <c r="BW121" i="77"/>
  <c r="GO49" i="77"/>
  <c r="GP49" i="77"/>
  <c r="CK62" i="77"/>
  <c r="CL62" i="77"/>
  <c r="CX66" i="77"/>
  <c r="BQ72" i="77"/>
  <c r="IP91" i="77"/>
  <c r="AD87" i="77"/>
  <c r="CO26" i="77"/>
  <c r="CL137" i="77"/>
  <c r="CP58" i="77"/>
  <c r="HA30" i="77"/>
  <c r="GQ111" i="77"/>
  <c r="HA35" i="77"/>
  <c r="CX192" i="77"/>
  <c r="CZ192" i="77"/>
  <c r="CP141" i="77"/>
  <c r="CO141" i="77"/>
  <c r="M18" i="77"/>
  <c r="K49" i="77"/>
  <c r="L49" i="77"/>
  <c r="ED119" i="77"/>
  <c r="EE119" i="77"/>
  <c r="EC99" i="77"/>
  <c r="DM92" i="77"/>
  <c r="DN92" i="77"/>
  <c r="BH47" i="77"/>
  <c r="BI47" i="77"/>
  <c r="EO109" i="77"/>
  <c r="EP109" i="77"/>
  <c r="GE131" i="77"/>
  <c r="AA105" i="77"/>
  <c r="Z119" i="77"/>
  <c r="J117" i="77"/>
  <c r="I117" i="77"/>
  <c r="CL84" i="77"/>
  <c r="I105" i="77"/>
  <c r="H119" i="77"/>
  <c r="I119" i="77"/>
  <c r="J105" i="77"/>
  <c r="BR147" i="77"/>
  <c r="CO184" i="77"/>
  <c r="FU193" i="77"/>
  <c r="CM134" i="77"/>
  <c r="CM104" i="77"/>
  <c r="IQ35" i="77"/>
  <c r="BT87" i="77"/>
  <c r="GF58" i="77"/>
  <c r="GE58" i="77"/>
  <c r="CL38" i="77"/>
  <c r="EZ111" i="77"/>
  <c r="CR164" i="77"/>
  <c r="IJ87" i="77"/>
  <c r="BI171" i="77"/>
  <c r="F72" i="77"/>
  <c r="IF135" i="77"/>
  <c r="IG135" i="77"/>
  <c r="J72" i="77"/>
  <c r="I72" i="77"/>
  <c r="EO140" i="77"/>
  <c r="AO132" i="77"/>
  <c r="AN132" i="77"/>
  <c r="GE140" i="77"/>
  <c r="GF140" i="77"/>
  <c r="HV138" i="77"/>
  <c r="HU138" i="77"/>
  <c r="R92" i="77"/>
  <c r="T90" i="77"/>
  <c r="AM111" i="77"/>
  <c r="AN77" i="77"/>
  <c r="AO77" i="77"/>
  <c r="HT117" i="77"/>
  <c r="HV117" i="77"/>
  <c r="FK20" i="77"/>
  <c r="FJ20" i="77"/>
  <c r="GZ36" i="77"/>
  <c r="IO47" i="77"/>
  <c r="IQ47" i="77"/>
  <c r="IP45" i="77"/>
  <c r="CO77" i="77"/>
  <c r="CP77" i="77"/>
  <c r="DG145" i="77"/>
  <c r="DH145" i="77"/>
  <c r="HV26" i="77"/>
  <c r="DN193" i="77"/>
  <c r="DM193" i="77"/>
  <c r="EX31" i="77"/>
  <c r="AY175" i="77"/>
  <c r="AN86" i="77"/>
  <c r="CM140" i="77"/>
  <c r="CL140" i="77"/>
  <c r="EC111" i="77"/>
  <c r="EB111" i="77"/>
  <c r="HN117" i="77"/>
  <c r="HO117" i="77"/>
  <c r="M135" i="77"/>
  <c r="L135" i="77"/>
  <c r="EO139" i="77"/>
  <c r="IP35" i="77"/>
  <c r="CM27" i="77"/>
  <c r="CL27" i="77"/>
  <c r="CQ181" i="77"/>
  <c r="CR181" i="77"/>
  <c r="CR178" i="77"/>
  <c r="EO76" i="77"/>
  <c r="AN133" i="77"/>
  <c r="AO133" i="77"/>
  <c r="AB72" i="77"/>
  <c r="IP29" i="77"/>
  <c r="BX105" i="77"/>
  <c r="CS76" i="77"/>
  <c r="CR76" i="77"/>
  <c r="CS180" i="77"/>
  <c r="CR180" i="77"/>
  <c r="EC181" i="77"/>
  <c r="EB181" i="77"/>
  <c r="DT83" i="77"/>
  <c r="DU97" i="77"/>
  <c r="DH87" i="77"/>
  <c r="EO44" i="77"/>
  <c r="EP44" i="77"/>
  <c r="T156" i="77"/>
  <c r="S156" i="77"/>
  <c r="AO173" i="77"/>
  <c r="CX173" i="77"/>
  <c r="CZ173" i="77"/>
  <c r="CX158" i="77"/>
  <c r="CZ158" i="77"/>
  <c r="S158" i="77"/>
  <c r="T158" i="77"/>
  <c r="S178" i="77"/>
  <c r="T178" i="77"/>
  <c r="BI58" i="77"/>
  <c r="BJ58" i="77"/>
  <c r="FK86" i="77"/>
  <c r="FJ86" i="77"/>
  <c r="GE30" i="77"/>
  <c r="HA29" i="77"/>
  <c r="GZ29" i="77"/>
  <c r="CZ140" i="77"/>
  <c r="J193" i="77"/>
  <c r="CO55" i="77"/>
  <c r="GZ78" i="77"/>
  <c r="CK39" i="77"/>
  <c r="CM39" i="77"/>
  <c r="T80" i="77"/>
  <c r="EX105" i="77"/>
  <c r="HV38" i="77"/>
  <c r="CL58" i="77"/>
  <c r="CR30" i="77"/>
  <c r="F62" i="77"/>
  <c r="HA180" i="77"/>
  <c r="HK117" i="77"/>
  <c r="FD181" i="77"/>
  <c r="CR179" i="77"/>
  <c r="CK92" i="77"/>
  <c r="CM92" i="77"/>
  <c r="J62" i="77"/>
  <c r="S90" i="77"/>
  <c r="IF111" i="77"/>
  <c r="IG111" i="77"/>
  <c r="FB49" i="77"/>
  <c r="HI39" i="77"/>
  <c r="IQ45" i="77"/>
  <c r="HA192" i="77"/>
  <c r="GY193" i="77"/>
  <c r="HA193" i="77"/>
  <c r="BI184" i="77"/>
  <c r="CR139" i="77"/>
  <c r="CS139" i="77"/>
  <c r="AG105" i="77"/>
  <c r="K119" i="77"/>
  <c r="M119" i="77"/>
  <c r="GE56" i="77"/>
  <c r="DT131" i="77"/>
  <c r="DU134" i="77"/>
  <c r="DS23" i="77"/>
  <c r="DU23" i="77"/>
  <c r="CD140" i="77"/>
  <c r="CE140" i="77"/>
  <c r="AO178" i="77"/>
  <c r="AN178" i="77"/>
  <c r="AN20" i="77"/>
  <c r="AO20" i="77"/>
  <c r="BJ26" i="77"/>
  <c r="BI26" i="77"/>
  <c r="AO116" i="77"/>
  <c r="AN116" i="77"/>
  <c r="BH99" i="77"/>
  <c r="BJ95" i="77"/>
  <c r="BI95" i="77"/>
  <c r="BW135" i="77"/>
  <c r="BX135" i="77"/>
  <c r="CR80" i="77"/>
  <c r="CS80" i="77"/>
  <c r="EB175" i="77"/>
  <c r="EC175" i="77"/>
  <c r="CN31" i="77"/>
  <c r="CO31" i="77"/>
  <c r="CQ87" i="77"/>
  <c r="AB38" i="440"/>
  <c r="AE92" i="77"/>
  <c r="AD92" i="77"/>
  <c r="GD165" i="77"/>
  <c r="CL45" i="77"/>
  <c r="CL71" i="77"/>
  <c r="I87" i="77"/>
  <c r="J87" i="77"/>
  <c r="EI105" i="77"/>
  <c r="EH105" i="77"/>
  <c r="IQ138" i="77"/>
  <c r="IP138" i="77"/>
  <c r="F39" i="440"/>
  <c r="CE91" i="77"/>
  <c r="ID175" i="77"/>
  <c r="CS144" i="77"/>
  <c r="CL171" i="77"/>
  <c r="HJ119" i="77"/>
  <c r="EZ105" i="77"/>
  <c r="IF181" i="77"/>
  <c r="IG181" i="77"/>
  <c r="BC147" i="77"/>
  <c r="IP81" i="77"/>
  <c r="GF141" i="77"/>
  <c r="CL78" i="77"/>
  <c r="IJ135" i="77"/>
  <c r="GE80" i="77"/>
  <c r="FJ80" i="77"/>
  <c r="FJ37" i="77"/>
  <c r="HO23" i="77"/>
  <c r="CS30" i="77"/>
  <c r="HH111" i="77"/>
  <c r="FY72" i="77"/>
  <c r="AY92" i="77"/>
  <c r="IG99" i="77"/>
  <c r="IG105" i="77"/>
  <c r="IF105" i="77"/>
  <c r="IJ117" i="77"/>
  <c r="GP23" i="77"/>
  <c r="GQ23" i="77"/>
  <c r="HA130" i="77"/>
  <c r="IQ134" i="77"/>
  <c r="CR104" i="77"/>
  <c r="I39" i="77"/>
  <c r="BJ129" i="77"/>
  <c r="BU18" i="77"/>
  <c r="BT23" i="77"/>
  <c r="BU23" i="77"/>
  <c r="BV49" i="77"/>
  <c r="BW49" i="77"/>
  <c r="DN99" i="77"/>
  <c r="DM99" i="77"/>
  <c r="DH175" i="77"/>
  <c r="EN99" i="77"/>
  <c r="M38" i="440"/>
  <c r="EP97" i="77"/>
  <c r="EO97" i="77"/>
  <c r="HV36" i="77"/>
  <c r="DT44" i="77"/>
  <c r="DU44" i="77"/>
  <c r="CD133" i="77"/>
  <c r="CE133" i="77"/>
  <c r="FS181" i="77"/>
  <c r="AN66" i="77"/>
  <c r="HL135" i="77"/>
  <c r="HJ147" i="77"/>
  <c r="IP128" i="77"/>
  <c r="HU178" i="77"/>
  <c r="HV178" i="77"/>
  <c r="CM180" i="77"/>
  <c r="CL180" i="77"/>
  <c r="EP61" i="77"/>
  <c r="EO61" i="77"/>
  <c r="HK111" i="77"/>
  <c r="HL111" i="77"/>
  <c r="AV193" i="77"/>
  <c r="AW193" i="77"/>
  <c r="AB87" i="77"/>
  <c r="AA87" i="77"/>
  <c r="T139" i="77"/>
  <c r="HV139" i="77"/>
  <c r="HU139" i="77"/>
  <c r="IP46" i="77"/>
  <c r="IQ46" i="77"/>
  <c r="FU72" i="77"/>
  <c r="FD105" i="77"/>
  <c r="FB119" i="77"/>
  <c r="FB121" i="77"/>
  <c r="FJ178" i="77"/>
  <c r="GR147" i="77"/>
  <c r="GS147" i="77"/>
  <c r="AD72" i="77"/>
  <c r="BI84" i="77"/>
  <c r="IQ19" i="77"/>
  <c r="IP104" i="77"/>
  <c r="AN21" i="77"/>
  <c r="T184" i="77"/>
  <c r="AW175" i="77"/>
  <c r="HV129" i="77"/>
  <c r="FC105" i="77"/>
  <c r="IG175" i="77"/>
  <c r="CL22" i="77"/>
  <c r="CS96" i="77"/>
  <c r="BI83" i="77"/>
  <c r="I92" i="77"/>
  <c r="HU26" i="77"/>
  <c r="GZ104" i="77"/>
  <c r="CP43" i="77"/>
  <c r="CO43" i="77"/>
  <c r="CS58" i="77"/>
  <c r="CR58" i="77"/>
  <c r="CS141" i="77"/>
  <c r="AA181" i="77"/>
  <c r="AB181" i="77"/>
  <c r="AY181" i="77"/>
  <c r="AZ181" i="77"/>
  <c r="BC72" i="77"/>
  <c r="BB72" i="77"/>
  <c r="FA175" i="77"/>
  <c r="EZ175" i="77"/>
  <c r="BQ145" i="77"/>
  <c r="BR145" i="77"/>
  <c r="EO180" i="77"/>
  <c r="DT26" i="77"/>
  <c r="DU81" i="77"/>
  <c r="CX11" i="77"/>
  <c r="AO184" i="77"/>
  <c r="AN184" i="77"/>
  <c r="IP71" i="77"/>
  <c r="IQ71" i="77"/>
  <c r="X17" i="440"/>
  <c r="GE21" i="77"/>
  <c r="GF21" i="77"/>
  <c r="AA21" i="440"/>
  <c r="HA26" i="77"/>
  <c r="GZ26" i="77"/>
  <c r="AN61" i="77"/>
  <c r="CM68" i="77"/>
  <c r="CL68" i="77"/>
  <c r="CP139" i="77"/>
  <c r="CO139" i="77"/>
  <c r="EO179" i="77"/>
  <c r="EN181" i="77"/>
  <c r="EP181" i="77"/>
  <c r="DU57" i="77"/>
  <c r="DT57" i="77"/>
  <c r="AZ105" i="77"/>
  <c r="AY105" i="77"/>
  <c r="HH105" i="77"/>
  <c r="HI105" i="77"/>
  <c r="HN135" i="77"/>
  <c r="CD158" i="77"/>
  <c r="GF116" i="77"/>
  <c r="GE116" i="77"/>
  <c r="HM147" i="77"/>
  <c r="HO147" i="77"/>
  <c r="FY193" i="77"/>
  <c r="FC111" i="77"/>
  <c r="FD111" i="77"/>
  <c r="CX110" i="77"/>
  <c r="AO110" i="77"/>
  <c r="HA37" i="77"/>
  <c r="GE35" i="77"/>
  <c r="HV158" i="77"/>
  <c r="BI29" i="77"/>
  <c r="CR85" i="77"/>
  <c r="GF35" i="77"/>
  <c r="FJ71" i="77"/>
  <c r="FJ141" i="77"/>
  <c r="GE139" i="77"/>
  <c r="AN180" i="77"/>
  <c r="CQ145" i="77"/>
  <c r="CR145" i="77"/>
  <c r="AW62" i="77"/>
  <c r="GE158" i="77"/>
  <c r="IG31" i="77"/>
  <c r="AZ193" i="77"/>
  <c r="CL46" i="77"/>
  <c r="CD86" i="77"/>
  <c r="CO178" i="77"/>
  <c r="CP178" i="77"/>
  <c r="CN181" i="77"/>
  <c r="F181" i="77"/>
  <c r="G181" i="77"/>
  <c r="AZ18" i="77"/>
  <c r="AX49" i="77"/>
  <c r="BU145" i="77"/>
  <c r="BT145" i="77"/>
  <c r="T56" i="77"/>
  <c r="DN111" i="77"/>
  <c r="DM111" i="77"/>
  <c r="CX141" i="77"/>
  <c r="CZ141" i="77"/>
  <c r="BJ158" i="77"/>
  <c r="BI158" i="77"/>
  <c r="FJ134" i="77"/>
  <c r="FK134" i="77"/>
  <c r="BJ20" i="77"/>
  <c r="BI20" i="77"/>
  <c r="CE26" i="77"/>
  <c r="CD26" i="77"/>
  <c r="X16" i="440"/>
  <c r="GE20" i="77"/>
  <c r="IQ37" i="77"/>
  <c r="IP37" i="77"/>
  <c r="FJ96" i="77"/>
  <c r="FK96" i="77"/>
  <c r="S16" i="440"/>
  <c r="CO103" i="77"/>
  <c r="CN105" i="77"/>
  <c r="HU59" i="77"/>
  <c r="CO180" i="77"/>
  <c r="CP180" i="77"/>
  <c r="CP27" i="77"/>
  <c r="CO27" i="77"/>
  <c r="EN175" i="77"/>
  <c r="EO175" i="77"/>
  <c r="DN145" i="77"/>
  <c r="DM145" i="77"/>
  <c r="CP138" i="77"/>
  <c r="CP60" i="77"/>
  <c r="CO60" i="77"/>
  <c r="GN23" i="77"/>
  <c r="GM23" i="77"/>
  <c r="FK116" i="77"/>
  <c r="FJ116" i="77"/>
  <c r="IP57" i="77"/>
  <c r="IQ57" i="77"/>
  <c r="HH135" i="77"/>
  <c r="CL55" i="77"/>
  <c r="AV87" i="77"/>
  <c r="AW87" i="77"/>
  <c r="BJ139" i="77"/>
  <c r="BI139" i="77"/>
  <c r="FV181" i="77"/>
  <c r="EV119" i="77"/>
  <c r="EX119" i="77"/>
  <c r="BC111" i="77"/>
  <c r="HM121" i="77"/>
  <c r="HO121" i="77"/>
  <c r="IC117" i="77"/>
  <c r="CM76" i="77"/>
  <c r="IO193" i="77"/>
  <c r="GM62" i="77"/>
  <c r="CX184" i="77"/>
  <c r="CZ184" i="77"/>
  <c r="HA140" i="77"/>
  <c r="CS138" i="77"/>
  <c r="HV98" i="77"/>
  <c r="AN142" i="77"/>
  <c r="GE157" i="77"/>
  <c r="BI59" i="77"/>
  <c r="BI35" i="77"/>
  <c r="CP172" i="77"/>
  <c r="GZ158" i="77"/>
  <c r="HA158" i="77"/>
  <c r="ID87" i="77"/>
  <c r="IC87" i="77"/>
  <c r="CM90" i="77"/>
  <c r="CL90" i="77"/>
  <c r="CO84" i="77"/>
  <c r="CP84" i="77"/>
  <c r="CO179" i="77"/>
  <c r="AW23" i="77"/>
  <c r="AV23" i="77"/>
  <c r="BV147" i="77"/>
  <c r="BX147" i="77"/>
  <c r="EV49" i="77"/>
  <c r="DN47" i="77"/>
  <c r="DM47" i="77"/>
  <c r="DU59" i="77"/>
  <c r="DU144" i="77"/>
  <c r="DU158" i="77"/>
  <c r="DU184" i="77"/>
  <c r="DH193" i="77"/>
  <c r="DG193" i="77"/>
  <c r="DU129" i="77"/>
  <c r="DT129" i="77"/>
  <c r="DT84" i="77"/>
  <c r="DU84" i="77"/>
  <c r="DU60" i="77"/>
  <c r="DT60" i="77"/>
  <c r="BH175" i="77"/>
  <c r="CD134" i="77"/>
  <c r="CE134" i="77"/>
  <c r="FJ133" i="77"/>
  <c r="FK133" i="77"/>
  <c r="HA131" i="77"/>
  <c r="GZ131" i="77"/>
  <c r="HV130" i="77"/>
  <c r="HU130" i="77"/>
  <c r="F18" i="440"/>
  <c r="CD22" i="77"/>
  <c r="CE22" i="77"/>
  <c r="GZ55" i="77"/>
  <c r="HA55" i="77"/>
  <c r="GF46" i="77"/>
  <c r="GE46" i="77"/>
  <c r="FJ65" i="77"/>
  <c r="R47" i="77"/>
  <c r="EW145" i="77"/>
  <c r="CN117" i="77"/>
  <c r="CO117" i="77"/>
  <c r="CR66" i="77"/>
  <c r="AB145" i="77"/>
  <c r="EO84" i="77"/>
  <c r="DS99" i="77"/>
  <c r="DU99" i="77"/>
  <c r="CC181" i="77"/>
  <c r="CX60" i="77"/>
  <c r="CY60" i="77"/>
  <c r="CE28" i="77"/>
  <c r="GM87" i="77"/>
  <c r="GN92" i="77"/>
  <c r="HU133" i="77"/>
  <c r="AV99" i="77"/>
  <c r="EH23" i="77"/>
  <c r="DT137" i="77"/>
  <c r="CX59" i="77"/>
  <c r="CY59" i="77"/>
  <c r="IO31" i="77"/>
  <c r="FI165" i="77"/>
  <c r="FS117" i="77"/>
  <c r="CP37" i="77"/>
  <c r="CP144" i="77"/>
  <c r="CX109" i="77"/>
  <c r="CY109" i="77"/>
  <c r="CC105" i="77"/>
  <c r="CR158" i="77"/>
  <c r="CX71" i="77"/>
  <c r="CY71" i="77"/>
  <c r="HT62" i="77"/>
  <c r="FW119" i="77"/>
  <c r="FX119" i="77"/>
  <c r="FU117" i="77"/>
  <c r="CO69" i="77"/>
  <c r="AN129" i="77"/>
  <c r="BX47" i="77"/>
  <c r="DK47" i="77"/>
  <c r="EN47" i="77"/>
  <c r="EO47" i="77"/>
  <c r="AM159" i="77"/>
  <c r="CC117" i="77"/>
  <c r="FA119" i="77"/>
  <c r="EZ119" i="77"/>
  <c r="CS39" i="77"/>
  <c r="CZ71" i="77"/>
  <c r="AC49" i="77"/>
  <c r="AE31" i="77"/>
  <c r="S79" i="77"/>
  <c r="T79" i="77"/>
  <c r="R105" i="77"/>
  <c r="FU105" i="77"/>
  <c r="GP92" i="77"/>
  <c r="BJ43" i="77"/>
  <c r="IP143" i="77"/>
  <c r="FT119" i="77"/>
  <c r="FT121" i="77"/>
  <c r="T28" i="77"/>
  <c r="T78" i="77"/>
  <c r="GF179" i="77"/>
  <c r="GD181" i="77"/>
  <c r="GE181" i="77"/>
  <c r="GE179" i="77"/>
  <c r="GT105" i="77"/>
  <c r="GS105" i="77"/>
  <c r="T191" i="77"/>
  <c r="S191" i="77"/>
  <c r="CX191" i="77"/>
  <c r="R193" i="77"/>
  <c r="CL85" i="77"/>
  <c r="CM85" i="77"/>
  <c r="AU147" i="77"/>
  <c r="AW145" i="77"/>
  <c r="G31" i="77"/>
  <c r="E49" i="77"/>
  <c r="F49" i="77"/>
  <c r="F31" i="77"/>
  <c r="CX80" i="77"/>
  <c r="CZ80" i="77"/>
  <c r="BI80" i="77"/>
  <c r="BJ80" i="77"/>
  <c r="FI87" i="77"/>
  <c r="GD92" i="77"/>
  <c r="GE92" i="77"/>
  <c r="GE90" i="77"/>
  <c r="GZ85" i="77"/>
  <c r="HA85" i="77"/>
  <c r="GY72" i="77"/>
  <c r="HA65" i="77"/>
  <c r="GZ65" i="77"/>
  <c r="IO99" i="77"/>
  <c r="IQ95" i="77"/>
  <c r="IP95" i="77"/>
  <c r="IQ80" i="77"/>
  <c r="IP80" i="77"/>
  <c r="IO87" i="77"/>
  <c r="IP56" i="77"/>
  <c r="IQ56" i="77"/>
  <c r="GD26" i="77"/>
  <c r="FR26" i="77"/>
  <c r="FU175" i="77"/>
  <c r="FJ21" i="77"/>
  <c r="CS38" i="77"/>
  <c r="BQ117" i="77"/>
  <c r="S109" i="77"/>
  <c r="FI193" i="77"/>
  <c r="FJ193" i="77"/>
  <c r="FJ129" i="77"/>
  <c r="BQ111" i="77"/>
  <c r="HA178" i="77"/>
  <c r="GZ178" i="77"/>
  <c r="GY181" i="77"/>
  <c r="HA95" i="77"/>
  <c r="IQ184" i="77"/>
  <c r="IP184" i="77"/>
  <c r="CE96" i="77"/>
  <c r="CS65" i="77"/>
  <c r="CR65" i="77"/>
  <c r="AA23" i="77"/>
  <c r="AB23" i="77"/>
  <c r="AB18" i="77"/>
  <c r="J47" i="77"/>
  <c r="I47" i="77"/>
  <c r="BX49" i="77"/>
  <c r="EO90" i="77"/>
  <c r="CX82" i="77"/>
  <c r="S58" i="77"/>
  <c r="T58" i="77"/>
  <c r="AO91" i="77"/>
  <c r="AN91" i="77"/>
  <c r="CE65" i="77"/>
  <c r="CD65" i="77"/>
  <c r="FJ60" i="77"/>
  <c r="FK60" i="77"/>
  <c r="GF86" i="77"/>
  <c r="GE86" i="77"/>
  <c r="HU70" i="77"/>
  <c r="HV70" i="77"/>
  <c r="IP47" i="77"/>
  <c r="CZ178" i="77"/>
  <c r="HU173" i="77"/>
  <c r="CK175" i="77"/>
  <c r="CL175" i="77"/>
  <c r="ID47" i="77"/>
  <c r="CD132" i="77"/>
  <c r="FS111" i="77"/>
  <c r="FR111" i="77"/>
  <c r="FX145" i="77"/>
  <c r="HA163" i="77"/>
  <c r="GY165" i="77"/>
  <c r="CP192" i="77"/>
  <c r="CO192" i="77"/>
  <c r="CN193" i="77"/>
  <c r="AE39" i="77"/>
  <c r="AD39" i="77"/>
  <c r="BQ99" i="77"/>
  <c r="BR99" i="77"/>
  <c r="EO163" i="77"/>
  <c r="EO68" i="77"/>
  <c r="EO69" i="77"/>
  <c r="EP69" i="77"/>
  <c r="DU142" i="77"/>
  <c r="DT142" i="77"/>
  <c r="T37" i="77"/>
  <c r="S37" i="77"/>
  <c r="CX43" i="77"/>
  <c r="AO43" i="77"/>
  <c r="AN43" i="77"/>
  <c r="BJ46" i="77"/>
  <c r="BI46" i="77"/>
  <c r="CE21" i="77"/>
  <c r="F17" i="440"/>
  <c r="R99" i="77"/>
  <c r="S95" i="77"/>
  <c r="S81" i="77"/>
  <c r="T81" i="77"/>
  <c r="CX81" i="77"/>
  <c r="CX90" i="77"/>
  <c r="CY90" i="77"/>
  <c r="AO90" i="77"/>
  <c r="AN90" i="77"/>
  <c r="AO67" i="77"/>
  <c r="AN67" i="77"/>
  <c r="CX67" i="77"/>
  <c r="CY67" i="77"/>
  <c r="BJ110" i="77"/>
  <c r="BI110" i="77"/>
  <c r="CC99" i="77"/>
  <c r="CE99" i="77"/>
  <c r="CE84" i="77"/>
  <c r="CD84" i="77"/>
  <c r="AB40" i="440"/>
  <c r="HV92" i="77"/>
  <c r="HU69" i="77"/>
  <c r="HV69" i="77"/>
  <c r="CE97" i="77"/>
  <c r="CP36" i="77"/>
  <c r="CO36" i="77"/>
  <c r="CN39" i="77"/>
  <c r="CP39" i="77"/>
  <c r="CS19" i="77"/>
  <c r="CR19" i="77"/>
  <c r="CQ23" i="77"/>
  <c r="AM165" i="77"/>
  <c r="AO164" i="77"/>
  <c r="HV143" i="77"/>
  <c r="HU143" i="77"/>
  <c r="IP142" i="77"/>
  <c r="IQ142" i="77"/>
  <c r="R111" i="77"/>
  <c r="S110" i="77"/>
  <c r="AO83" i="77"/>
  <c r="CX83" i="77"/>
  <c r="CZ83" i="77"/>
  <c r="BI115" i="77"/>
  <c r="BJ115" i="77"/>
  <c r="CE80" i="77"/>
  <c r="CD80" i="77"/>
  <c r="FJ83" i="77"/>
  <c r="BB47" i="77"/>
  <c r="BA49" i="77"/>
  <c r="BC49" i="77"/>
  <c r="BC47" i="77"/>
  <c r="CO56" i="77"/>
  <c r="EF39" i="77"/>
  <c r="EE39" i="77"/>
  <c r="EO129" i="77"/>
  <c r="EP129" i="77"/>
  <c r="BJ142" i="77"/>
  <c r="BI142" i="77"/>
  <c r="CE130" i="77"/>
  <c r="FK128" i="77"/>
  <c r="IP38" i="77"/>
  <c r="GE83" i="77"/>
  <c r="T36" i="77"/>
  <c r="AO98" i="77"/>
  <c r="CO173" i="77"/>
  <c r="CP173" i="77"/>
  <c r="CD95" i="77"/>
  <c r="EC72" i="77"/>
  <c r="EB72" i="77"/>
  <c r="EP132" i="77"/>
  <c r="AO95" i="77"/>
  <c r="AN95" i="77"/>
  <c r="BX175" i="77"/>
  <c r="GE55" i="77"/>
  <c r="FX99" i="77"/>
  <c r="BJ141" i="77"/>
  <c r="GZ143" i="77"/>
  <c r="EZ117" i="77"/>
  <c r="ID145" i="77"/>
  <c r="IC145" i="77"/>
  <c r="IQ158" i="77"/>
  <c r="IP158" i="77"/>
  <c r="FA18" i="77"/>
  <c r="EZ23" i="77"/>
  <c r="IQ38" i="77"/>
  <c r="GE128" i="77"/>
  <c r="CM44" i="77"/>
  <c r="CL44" i="77"/>
  <c r="CP71" i="77"/>
  <c r="CO71" i="77"/>
  <c r="CP95" i="77"/>
  <c r="CN99" i="77"/>
  <c r="CO99" i="77"/>
  <c r="L181" i="77"/>
  <c r="M181" i="77"/>
  <c r="AO139" i="77"/>
  <c r="CD44" i="77"/>
  <c r="DH18" i="77"/>
  <c r="DG23" i="77"/>
  <c r="CX172" i="77"/>
  <c r="CZ172" i="77"/>
  <c r="BJ140" i="77"/>
  <c r="BI140" i="77"/>
  <c r="BH145" i="77"/>
  <c r="BH165" i="77"/>
  <c r="BI163" i="77"/>
  <c r="BJ163" i="77"/>
  <c r="FJ143" i="77"/>
  <c r="FK143" i="77"/>
  <c r="HA141" i="77"/>
  <c r="GZ141" i="77"/>
  <c r="HU140" i="77"/>
  <c r="HV140" i="77"/>
  <c r="IQ139" i="77"/>
  <c r="IP139" i="77"/>
  <c r="F11" i="440"/>
  <c r="CX7" i="77"/>
  <c r="G11" i="440"/>
  <c r="CP128" i="77"/>
  <c r="CO128" i="77"/>
  <c r="T30" i="77"/>
  <c r="S30" i="77"/>
  <c r="GN181" i="77"/>
  <c r="FU99" i="77"/>
  <c r="FV99" i="77"/>
  <c r="AM72" i="77"/>
  <c r="AO65" i="77"/>
  <c r="AN65" i="77"/>
  <c r="IQ193" i="77"/>
  <c r="IP193" i="77"/>
  <c r="AG87" i="77"/>
  <c r="AH87" i="77"/>
  <c r="AN179" i="77"/>
  <c r="AO179" i="77"/>
  <c r="FK172" i="77"/>
  <c r="CS132" i="77"/>
  <c r="CP19" i="77"/>
  <c r="CO19" i="77"/>
  <c r="CN23" i="77"/>
  <c r="CP23" i="77"/>
  <c r="CD184" i="77"/>
  <c r="CE184" i="77"/>
  <c r="CX179" i="77"/>
  <c r="HT145" i="77"/>
  <c r="CX26" i="77"/>
  <c r="CZ26" i="77"/>
  <c r="T26" i="77"/>
  <c r="S26" i="77"/>
  <c r="AN35" i="77"/>
  <c r="AO35" i="77"/>
  <c r="CL47" i="77"/>
  <c r="AO163" i="77"/>
  <c r="CE46" i="77"/>
  <c r="CK23" i="77"/>
  <c r="CM20" i="77"/>
  <c r="CY141" i="77"/>
  <c r="AO137" i="77"/>
  <c r="AM145" i="77"/>
  <c r="AO145" i="77"/>
  <c r="AN137" i="77"/>
  <c r="T22" i="77"/>
  <c r="CX22" i="77"/>
  <c r="G18" i="440"/>
  <c r="S22" i="77"/>
  <c r="AN28" i="77"/>
  <c r="AO28" i="77"/>
  <c r="T71" i="77"/>
  <c r="S71" i="77"/>
  <c r="S17" i="440"/>
  <c r="IQ105" i="77"/>
  <c r="FY153" i="77"/>
  <c r="BS147" i="77"/>
  <c r="GQ181" i="77"/>
  <c r="BI55" i="77"/>
  <c r="IQ141" i="77"/>
  <c r="BU117" i="77"/>
  <c r="FJ181" i="77"/>
  <c r="BI45" i="77"/>
  <c r="CO153" i="77"/>
  <c r="GS111" i="77"/>
  <c r="CX163" i="77"/>
  <c r="FA117" i="77"/>
  <c r="BI156" i="77"/>
  <c r="CS37" i="77"/>
  <c r="CD21" i="77"/>
  <c r="HI87" i="77"/>
  <c r="HI92" i="77"/>
  <c r="HH92" i="77"/>
  <c r="HU179" i="77"/>
  <c r="IG62" i="77"/>
  <c r="CL163" i="77"/>
  <c r="CM163" i="77"/>
  <c r="CP22" i="77"/>
  <c r="CO44" i="77"/>
  <c r="CP44" i="77"/>
  <c r="CP76" i="77"/>
  <c r="CO76" i="77"/>
  <c r="CN87" i="77"/>
  <c r="CP96" i="77"/>
  <c r="CO96" i="77"/>
  <c r="CS55" i="77"/>
  <c r="CQ62" i="77"/>
  <c r="CS62" i="77"/>
  <c r="CS83" i="77"/>
  <c r="CR83" i="77"/>
  <c r="AD105" i="77"/>
  <c r="AO134" i="77"/>
  <c r="CO171" i="77"/>
  <c r="CN175" i="77"/>
  <c r="CO175" i="77"/>
  <c r="EC47" i="77"/>
  <c r="EI62" i="77"/>
  <c r="EH62" i="77"/>
  <c r="EI193" i="77"/>
  <c r="EH193" i="77"/>
  <c r="DT171" i="77"/>
  <c r="DS175" i="77"/>
  <c r="DU175" i="77"/>
  <c r="CX139" i="77"/>
  <c r="T129" i="77"/>
  <c r="S129" i="77"/>
  <c r="CN62" i="77"/>
  <c r="CO62" i="77"/>
  <c r="AN42" i="77"/>
  <c r="HO175" i="77"/>
  <c r="HN175" i="77"/>
  <c r="CR156" i="77"/>
  <c r="BQ105" i="77"/>
  <c r="BR105" i="77"/>
  <c r="F145" i="77"/>
  <c r="E147" i="77"/>
  <c r="G147" i="77"/>
  <c r="HK175" i="77"/>
  <c r="HL175" i="77"/>
  <c r="HV128" i="77"/>
  <c r="HU128" i="77"/>
  <c r="AB135" i="77"/>
  <c r="AA135" i="77"/>
  <c r="AB99" i="77"/>
  <c r="AA99" i="77"/>
  <c r="HV172" i="77"/>
  <c r="HU172" i="77"/>
  <c r="BI143" i="77"/>
  <c r="BJ143" i="77"/>
  <c r="BI42" i="77"/>
  <c r="BJ42" i="77"/>
  <c r="T77" i="77"/>
  <c r="CX77" i="77"/>
  <c r="S77" i="77"/>
  <c r="CD56" i="77"/>
  <c r="CE56" i="77"/>
  <c r="IH49" i="77"/>
  <c r="AD31" i="77"/>
  <c r="HL92" i="77"/>
  <c r="HK92" i="77"/>
  <c r="ID72" i="77"/>
  <c r="IC72" i="77"/>
  <c r="ID111" i="77"/>
  <c r="IC111" i="77"/>
  <c r="IJ145" i="77"/>
  <c r="IH147" i="77"/>
  <c r="II145" i="77"/>
  <c r="CM138" i="77"/>
  <c r="CL138" i="77"/>
  <c r="EB23" i="77"/>
  <c r="EC23" i="77"/>
  <c r="EA49" i="77"/>
  <c r="EC18" i="77"/>
  <c r="DG31" i="77"/>
  <c r="DH31" i="77"/>
  <c r="DK135" i="77"/>
  <c r="DI147" i="77"/>
  <c r="DU90" i="77"/>
  <c r="DS92" i="77"/>
  <c r="DT92" i="77"/>
  <c r="DT90" i="77"/>
  <c r="DU21" i="77"/>
  <c r="DT21" i="77"/>
  <c r="AO92" i="77"/>
  <c r="HV171" i="77"/>
  <c r="BS119" i="77"/>
  <c r="GE143" i="77"/>
  <c r="CE66" i="77"/>
  <c r="BJ164" i="77"/>
  <c r="BJ193" i="77"/>
  <c r="S179" i="77"/>
  <c r="CD58" i="77"/>
  <c r="BT135" i="77"/>
  <c r="AV145" i="77"/>
  <c r="S104" i="77"/>
  <c r="GN135" i="77"/>
  <c r="GS145" i="77"/>
  <c r="HK87" i="77"/>
  <c r="HJ121" i="77"/>
  <c r="HK121" i="77"/>
  <c r="HV164" i="77"/>
  <c r="HT165" i="77"/>
  <c r="IF72" i="77"/>
  <c r="IG72" i="77"/>
  <c r="CL103" i="77"/>
  <c r="CM103" i="77"/>
  <c r="CK105" i="77"/>
  <c r="CL139" i="77"/>
  <c r="CM139" i="77"/>
  <c r="CP46" i="77"/>
  <c r="CO46" i="77"/>
  <c r="AZ87" i="77"/>
  <c r="AY87" i="77"/>
  <c r="L39" i="77"/>
  <c r="M39" i="77"/>
  <c r="CQ175" i="77"/>
  <c r="EO131" i="77"/>
  <c r="EI18" i="77"/>
  <c r="EF23" i="77"/>
  <c r="EE23" i="77"/>
  <c r="EF18" i="77"/>
  <c r="DK175" i="77"/>
  <c r="DJ175" i="77"/>
  <c r="AC18" i="440"/>
  <c r="IP22" i="77"/>
  <c r="IQ22" i="77"/>
  <c r="FU135" i="77"/>
  <c r="FV135" i="77"/>
  <c r="FT147" i="77"/>
  <c r="FU147" i="77"/>
  <c r="CP143" i="77"/>
  <c r="CO143" i="77"/>
  <c r="BU99" i="77"/>
  <c r="BT99" i="77"/>
  <c r="CD157" i="77"/>
  <c r="CE157" i="77"/>
  <c r="CC23" i="77"/>
  <c r="CD20" i="77"/>
  <c r="F16" i="440"/>
  <c r="F19" i="440" s="1"/>
  <c r="CX20" i="77"/>
  <c r="CZ20" i="77"/>
  <c r="CE20" i="77"/>
  <c r="CM56" i="77"/>
  <c r="CL56" i="77"/>
  <c r="S55" i="77"/>
  <c r="T55" i="77"/>
  <c r="CE82" i="77"/>
  <c r="CD82" i="77"/>
  <c r="CX65" i="77"/>
  <c r="CC193" i="77"/>
  <c r="CM173" i="77"/>
  <c r="CL173" i="77"/>
  <c r="CC175" i="77"/>
  <c r="CD172" i="77"/>
  <c r="Z147" i="77"/>
  <c r="CL20" i="77"/>
  <c r="CX95" i="77"/>
  <c r="CY95" i="77"/>
  <c r="T104" i="77"/>
  <c r="HO87" i="77"/>
  <c r="HN87" i="77"/>
  <c r="FJ131" i="77"/>
  <c r="AA62" i="77"/>
  <c r="Z121" i="77"/>
  <c r="AB121" i="77"/>
  <c r="AY72" i="77"/>
  <c r="AZ72" i="77"/>
  <c r="EP130" i="77"/>
  <c r="EP21" i="77"/>
  <c r="IQ59" i="77"/>
  <c r="IP59" i="77"/>
  <c r="S22" i="440"/>
  <c r="S23" i="440" s="1"/>
  <c r="FJ27" i="77"/>
  <c r="GE37" i="77"/>
  <c r="GF37" i="77"/>
  <c r="AC17" i="440"/>
  <c r="IP21" i="77"/>
  <c r="EX62" i="77"/>
  <c r="EW62" i="77"/>
  <c r="CP129" i="77"/>
  <c r="CO129" i="77"/>
  <c r="FK171" i="77"/>
  <c r="FJ171" i="77"/>
  <c r="FI175" i="77"/>
  <c r="EO153" i="77"/>
  <c r="EP153" i="77"/>
  <c r="EO67" i="77"/>
  <c r="EP67" i="77"/>
  <c r="EN72" i="77"/>
  <c r="M35" i="440"/>
  <c r="AO85" i="77"/>
  <c r="CX85" i="77"/>
  <c r="GY99" i="77"/>
  <c r="GZ97" i="77"/>
  <c r="HA97" i="77"/>
  <c r="CX103" i="77"/>
  <c r="CX58" i="77"/>
  <c r="T103" i="77"/>
  <c r="AM99" i="77"/>
  <c r="AN96" i="77"/>
  <c r="CX96" i="77"/>
  <c r="AO96" i="77"/>
  <c r="BP119" i="77"/>
  <c r="BP121" i="77"/>
  <c r="BJ45" i="77"/>
  <c r="CN159" i="77"/>
  <c r="EX111" i="77"/>
  <c r="CY115" i="77"/>
  <c r="Z49" i="77"/>
  <c r="S163" i="77"/>
  <c r="ID39" i="77"/>
  <c r="GF57" i="77"/>
  <c r="HI23" i="77"/>
  <c r="CR71" i="77"/>
  <c r="HV142" i="77"/>
  <c r="GT99" i="77"/>
  <c r="AN138" i="77"/>
  <c r="GR119" i="77"/>
  <c r="GR121" i="77"/>
  <c r="FD62" i="77"/>
  <c r="T179" i="77"/>
  <c r="BI38" i="77"/>
  <c r="BJ70" i="77"/>
  <c r="CE45" i="77"/>
  <c r="GN105" i="77"/>
  <c r="GM105" i="77"/>
  <c r="FT49" i="77"/>
  <c r="FU49" i="77"/>
  <c r="FU23" i="77"/>
  <c r="HO39" i="77"/>
  <c r="HN39" i="77"/>
  <c r="CK111" i="77"/>
  <c r="CL141" i="77"/>
  <c r="AW39" i="77"/>
  <c r="AV39" i="77"/>
  <c r="AB47" i="77"/>
  <c r="AA47" i="77"/>
  <c r="EH39" i="77"/>
  <c r="EP22" i="77"/>
  <c r="DU67" i="77"/>
  <c r="DN31" i="77"/>
  <c r="S21" i="440"/>
  <c r="FK26" i="77"/>
  <c r="FJ26" i="77"/>
  <c r="GF36" i="77"/>
  <c r="CR36" i="77"/>
  <c r="CS36" i="77"/>
  <c r="GF130" i="77"/>
  <c r="GE130" i="77"/>
  <c r="CX157" i="77"/>
  <c r="CY157" i="77"/>
  <c r="GQ87" i="77"/>
  <c r="GP87" i="77"/>
  <c r="FR175" i="77"/>
  <c r="FS175" i="77"/>
  <c r="BI144" i="77"/>
  <c r="BJ144" i="77"/>
  <c r="BJ179" i="77"/>
  <c r="BI179" i="77"/>
  <c r="AO84" i="77"/>
  <c r="CX84" i="77"/>
  <c r="CY84" i="77"/>
  <c r="BI116" i="77"/>
  <c r="CX116" i="77"/>
  <c r="CZ116" i="77"/>
  <c r="BJ71" i="77"/>
  <c r="BI71" i="77"/>
  <c r="CE81" i="77"/>
  <c r="CD81" i="77"/>
  <c r="GZ96" i="77"/>
  <c r="HA96" i="77"/>
  <c r="GE82" i="77"/>
  <c r="FB147" i="77"/>
  <c r="FC147" i="77"/>
  <c r="GZ144" i="77"/>
  <c r="HA144" i="77"/>
  <c r="AN97" i="77"/>
  <c r="AO97" i="77"/>
  <c r="CX97" i="77"/>
  <c r="GE81" i="77"/>
  <c r="GF81" i="77"/>
  <c r="BU49" i="77"/>
  <c r="CM172" i="77"/>
  <c r="FQ119" i="77"/>
  <c r="EX117" i="77"/>
  <c r="CP90" i="77"/>
  <c r="CO90" i="77"/>
  <c r="CN92" i="77"/>
  <c r="AV117" i="77"/>
  <c r="AW117" i="77"/>
  <c r="AU119" i="77"/>
  <c r="AV119" i="77"/>
  <c r="BR87" i="77"/>
  <c r="BQ87" i="77"/>
  <c r="EH135" i="77"/>
  <c r="EI135" i="77"/>
  <c r="S76" i="77"/>
  <c r="T76" i="77"/>
  <c r="BJ47" i="77"/>
  <c r="FD135" i="77"/>
  <c r="S27" i="77"/>
  <c r="CL98" i="77"/>
  <c r="CM98" i="77"/>
  <c r="CK99" i="77"/>
  <c r="HT175" i="77"/>
  <c r="HT181" i="77"/>
  <c r="HH23" i="77"/>
  <c r="CQ72" i="77"/>
  <c r="AO68" i="77"/>
  <c r="AY147" i="77"/>
  <c r="GZ81" i="77"/>
  <c r="GE34" i="77"/>
  <c r="HU142" i="77"/>
  <c r="CX98" i="77"/>
  <c r="HL31" i="77"/>
  <c r="CP81" i="77"/>
  <c r="AN85" i="77"/>
  <c r="CE60" i="77"/>
  <c r="GP62" i="77"/>
  <c r="GQ62" i="77"/>
  <c r="GM99" i="77"/>
  <c r="GN99" i="77"/>
  <c r="GP117" i="77"/>
  <c r="GQ117" i="77"/>
  <c r="GQ47" i="77"/>
  <c r="GP47" i="77"/>
  <c r="CL59" i="77"/>
  <c r="CK87" i="77"/>
  <c r="CL79" i="77"/>
  <c r="CL110" i="77"/>
  <c r="CM110" i="77"/>
  <c r="AW31" i="77"/>
  <c r="AA39" i="77"/>
  <c r="AB39" i="77"/>
  <c r="AG99" i="77"/>
  <c r="EO22" i="77"/>
  <c r="EO21" i="77"/>
  <c r="DG135" i="77"/>
  <c r="DK23" i="77"/>
  <c r="DK145" i="77"/>
  <c r="DJ145" i="77"/>
  <c r="DU164" i="77"/>
  <c r="DT164" i="77"/>
  <c r="AO70" i="77"/>
  <c r="AN70" i="77"/>
  <c r="CX70" i="77"/>
  <c r="BI104" i="77"/>
  <c r="BJ104" i="77"/>
  <c r="BJ81" i="77"/>
  <c r="BI81" i="77"/>
  <c r="CC87" i="77"/>
  <c r="GZ66" i="77"/>
  <c r="HA66" i="77"/>
  <c r="GZ38" i="77"/>
  <c r="HA38" i="77"/>
  <c r="HV44" i="77"/>
  <c r="HU44" i="77"/>
  <c r="CP91" i="77"/>
  <c r="CO91" i="77"/>
  <c r="EF135" i="77"/>
  <c r="EE135" i="77"/>
  <c r="EP171" i="77"/>
  <c r="EO171" i="77"/>
  <c r="CD173" i="77"/>
  <c r="CE173" i="77"/>
  <c r="IQ144" i="77"/>
  <c r="IP144" i="77"/>
  <c r="CX35" i="77"/>
  <c r="S35" i="77"/>
  <c r="T35" i="77"/>
  <c r="CX86" i="77"/>
  <c r="BI109" i="77"/>
  <c r="BJ109" i="77"/>
  <c r="HA58" i="77"/>
  <c r="GZ58" i="77"/>
  <c r="AC22" i="440"/>
  <c r="GE184" i="77"/>
  <c r="GF184" i="77"/>
  <c r="CM35" i="77"/>
  <c r="CL35" i="77"/>
  <c r="CS84" i="77"/>
  <c r="BT47" i="77"/>
  <c r="BU47" i="77"/>
  <c r="EF145" i="77"/>
  <c r="EO37" i="77"/>
  <c r="EP37" i="77"/>
  <c r="DT66" i="77"/>
  <c r="DU66" i="77"/>
  <c r="DT20" i="77"/>
  <c r="DU20" i="77"/>
  <c r="BH159" i="77"/>
  <c r="AO26" i="77"/>
  <c r="AN26" i="77"/>
  <c r="CE38" i="77"/>
  <c r="CD38" i="77"/>
  <c r="BB193" i="77"/>
  <c r="BC193" i="77"/>
  <c r="CL37" i="77"/>
  <c r="CL143" i="77"/>
  <c r="AD23" i="77"/>
  <c r="AE23" i="77"/>
  <c r="M99" i="77"/>
  <c r="BW72" i="77"/>
  <c r="BX72" i="77"/>
  <c r="EN111" i="77"/>
  <c r="EO36" i="77"/>
  <c r="DU65" i="77"/>
  <c r="DS72" i="77"/>
  <c r="AN131" i="77"/>
  <c r="AO131" i="77"/>
  <c r="CC165" i="77"/>
  <c r="CE163" i="77"/>
  <c r="CD163" i="77"/>
  <c r="AA16" i="440"/>
  <c r="GZ20" i="77"/>
  <c r="IO39" i="77"/>
  <c r="GZ61" i="77"/>
  <c r="EX181" i="77"/>
  <c r="EW181" i="77"/>
  <c r="IQ179" i="77"/>
  <c r="IP179" i="77"/>
  <c r="DG47" i="77"/>
  <c r="DH47" i="77"/>
  <c r="EO138" i="77"/>
  <c r="EP138" i="77"/>
  <c r="EO35" i="77"/>
  <c r="DT46" i="77"/>
  <c r="DU46" i="77"/>
  <c r="AM175" i="77"/>
  <c r="AO171" i="77"/>
  <c r="AN171" i="77"/>
  <c r="FI39" i="77"/>
  <c r="FK36" i="77"/>
  <c r="FJ61" i="77"/>
  <c r="HO99" i="77"/>
  <c r="HN99" i="77"/>
  <c r="M24" i="440"/>
  <c r="EP28" i="77"/>
  <c r="EO28" i="77"/>
  <c r="EP34" i="77"/>
  <c r="CX142" i="77"/>
  <c r="S142" i="77"/>
  <c r="GZ184" i="77"/>
  <c r="HA184" i="77"/>
  <c r="CP191" i="77"/>
  <c r="CO191" i="77"/>
  <c r="HA171" i="77"/>
  <c r="GZ171" i="77"/>
  <c r="BT181" i="77"/>
  <c r="BU181" i="77"/>
  <c r="DT191" i="77"/>
  <c r="DU191" i="77"/>
  <c r="M22" i="440"/>
  <c r="EP27" i="77"/>
  <c r="EO27" i="77"/>
  <c r="DT82" i="77"/>
  <c r="DU82" i="77"/>
  <c r="DT58" i="77"/>
  <c r="DU58" i="77"/>
  <c r="T141" i="77"/>
  <c r="S141" i="77"/>
  <c r="FJ34" i="77"/>
  <c r="IQ27" i="77"/>
  <c r="IP27" i="77"/>
  <c r="ID62" i="77"/>
  <c r="IC62" i="77"/>
  <c r="FA47" i="77"/>
  <c r="EZ47" i="77"/>
  <c r="II31" i="77"/>
  <c r="IJ31" i="77"/>
  <c r="CM42" i="77"/>
  <c r="CL42" i="77"/>
  <c r="FJ173" i="77"/>
  <c r="FK173" i="77"/>
  <c r="DN181" i="77"/>
  <c r="DM181" i="77"/>
  <c r="M21" i="440"/>
  <c r="EP26" i="77"/>
  <c r="DU96" i="77"/>
  <c r="DT96" i="77"/>
  <c r="BI82" i="77"/>
  <c r="BJ82" i="77"/>
  <c r="FI117" i="77"/>
  <c r="FJ115" i="77"/>
  <c r="GY92" i="77"/>
  <c r="AB15" i="440"/>
  <c r="HU19" i="77"/>
  <c r="HV19" i="77"/>
  <c r="IB119" i="77"/>
  <c r="GY31" i="77"/>
  <c r="GT47" i="77"/>
  <c r="CM91" i="77"/>
  <c r="CP59" i="77"/>
  <c r="CR44" i="77"/>
  <c r="EI92" i="77"/>
  <c r="DU172" i="77"/>
  <c r="GY39" i="77"/>
  <c r="HT47" i="77"/>
  <c r="DK92" i="77"/>
  <c r="AM23" i="77"/>
  <c r="BH31" i="77"/>
  <c r="GS39" i="77"/>
  <c r="CM95" i="77"/>
  <c r="DS87" i="77"/>
  <c r="CX28" i="77"/>
  <c r="HG49" i="77"/>
  <c r="HI49" i="77"/>
  <c r="DK111" i="77"/>
  <c r="R135" i="77"/>
  <c r="S135" i="77"/>
  <c r="GD87" i="77"/>
  <c r="GE61" i="77"/>
  <c r="GL147" i="77"/>
  <c r="HT39" i="77"/>
  <c r="HU39" i="77"/>
  <c r="AM181" i="77"/>
  <c r="R62" i="77"/>
  <c r="CX61" i="77"/>
  <c r="CZ61" i="77"/>
  <c r="GP99" i="77"/>
  <c r="GQ99" i="77"/>
  <c r="IJ193" i="77"/>
  <c r="CP42" i="77"/>
  <c r="CO42" i="77"/>
  <c r="CN47" i="77"/>
  <c r="AO156" i="77"/>
  <c r="AN156" i="77"/>
  <c r="CX156" i="77"/>
  <c r="EP59" i="77"/>
  <c r="EO59" i="77"/>
  <c r="CZ59" i="77"/>
  <c r="EN193" i="77"/>
  <c r="EP192" i="77"/>
  <c r="EO192" i="77"/>
  <c r="CY164" i="77"/>
  <c r="BQ175" i="77"/>
  <c r="BR49" i="77"/>
  <c r="BQ49" i="77"/>
  <c r="EC87" i="77"/>
  <c r="EB87" i="77"/>
  <c r="DS165" i="77"/>
  <c r="DU163" i="77"/>
  <c r="DT163" i="77"/>
  <c r="CR153" i="77"/>
  <c r="CS153" i="77"/>
  <c r="CQ159" i="77"/>
  <c r="BJ117" i="77"/>
  <c r="CR133" i="77"/>
  <c r="CQ135" i="77"/>
  <c r="CS133" i="77"/>
  <c r="DT141" i="77"/>
  <c r="DU141" i="77"/>
  <c r="DS145" i="77"/>
  <c r="CM178" i="77"/>
  <c r="CK181" i="77"/>
  <c r="CL178" i="77"/>
  <c r="S138" i="77"/>
  <c r="T138" i="77"/>
  <c r="CX138" i="77"/>
  <c r="EO142" i="77"/>
  <c r="EP142" i="77"/>
  <c r="S137" i="77"/>
  <c r="R145" i="77"/>
  <c r="T137" i="77"/>
  <c r="CX137" i="77"/>
  <c r="EF175" i="77"/>
  <c r="EE175" i="77"/>
  <c r="HV30" i="77"/>
  <c r="HU30" i="77"/>
  <c r="EO82" i="77"/>
  <c r="EB145" i="77"/>
  <c r="EC145" i="77"/>
  <c r="CY81" i="77"/>
  <c r="CZ81" i="77"/>
  <c r="BT193" i="77"/>
  <c r="BU193" i="77"/>
  <c r="GQ105" i="77"/>
  <c r="GP105" i="77"/>
  <c r="GO119" i="77"/>
  <c r="GO121" i="77"/>
  <c r="HO181" i="77"/>
  <c r="HN181" i="77"/>
  <c r="T21" i="77"/>
  <c r="S21" i="77"/>
  <c r="CX21" i="77"/>
  <c r="CO70" i="77"/>
  <c r="CP70" i="77"/>
  <c r="EP20" i="77"/>
  <c r="M16" i="440"/>
  <c r="EO20" i="77"/>
  <c r="DU43" i="77"/>
  <c r="DT43" i="77"/>
  <c r="FD92" i="77"/>
  <c r="AY117" i="77"/>
  <c r="AX119" i="77"/>
  <c r="AZ117" i="77"/>
  <c r="BC87" i="77"/>
  <c r="CX128" i="77"/>
  <c r="AM135" i="77"/>
  <c r="AN128" i="77"/>
  <c r="AO128" i="77"/>
  <c r="GS72" i="77"/>
  <c r="BI117" i="77"/>
  <c r="IQ175" i="77"/>
  <c r="IP175" i="77"/>
  <c r="EB92" i="77"/>
  <c r="EC92" i="77"/>
  <c r="AO130" i="77"/>
  <c r="CL29" i="77"/>
  <c r="CM29" i="77"/>
  <c r="CK31" i="77"/>
  <c r="ED49" i="77"/>
  <c r="EF31" i="77"/>
  <c r="EE31" i="77"/>
  <c r="BI134" i="77"/>
  <c r="BJ134" i="77"/>
  <c r="DN39" i="77"/>
  <c r="DM39" i="77"/>
  <c r="CZ179" i="77"/>
  <c r="CY179" i="77"/>
  <c r="FC92" i="77"/>
  <c r="GM47" i="77"/>
  <c r="GL49" i="77"/>
  <c r="GN47" i="77"/>
  <c r="IG18" i="77"/>
  <c r="IE49" i="77"/>
  <c r="IG23" i="77"/>
  <c r="IF23" i="77"/>
  <c r="AA92" i="77"/>
  <c r="AB92" i="77"/>
  <c r="BR193" i="77"/>
  <c r="BQ193" i="77"/>
  <c r="M145" i="77"/>
  <c r="K147" i="77"/>
  <c r="GM156" i="77"/>
  <c r="GN156" i="77"/>
  <c r="CP61" i="77"/>
  <c r="CO61" i="77"/>
  <c r="DU30" i="77"/>
  <c r="DT30" i="77"/>
  <c r="DS31" i="77"/>
  <c r="CZ164" i="77"/>
  <c r="GE27" i="77"/>
  <c r="BC92" i="77"/>
  <c r="CP18" i="77"/>
  <c r="CO23" i="77"/>
  <c r="AV47" i="77"/>
  <c r="AW47" i="77"/>
  <c r="AU49" i="77"/>
  <c r="BR39" i="77"/>
  <c r="BQ39" i="77"/>
  <c r="BT72" i="77"/>
  <c r="BU72" i="77"/>
  <c r="BC105" i="77"/>
  <c r="BB105" i="77"/>
  <c r="BA119" i="77"/>
  <c r="CD144" i="77"/>
  <c r="CC145" i="77"/>
  <c r="CE144" i="77"/>
  <c r="BH87" i="77"/>
  <c r="CX76" i="77"/>
  <c r="BI76" i="77"/>
  <c r="GQ72" i="77"/>
  <c r="GP72" i="77"/>
  <c r="DS62" i="77"/>
  <c r="DU61" i="77"/>
  <c r="DT61" i="77"/>
  <c r="CS157" i="77"/>
  <c r="CR157" i="77"/>
  <c r="AZ111" i="77"/>
  <c r="AY111" i="77"/>
  <c r="AG111" i="77"/>
  <c r="AH111" i="77"/>
  <c r="AF119" i="77"/>
  <c r="CS98" i="77"/>
  <c r="CQ99" i="77"/>
  <c r="H49" i="77"/>
  <c r="I31" i="77"/>
  <c r="EI175" i="77"/>
  <c r="EH175" i="77"/>
  <c r="CR111" i="77"/>
  <c r="FK111" i="77"/>
  <c r="J31" i="77"/>
  <c r="CL135" i="77"/>
  <c r="CM135" i="77"/>
  <c r="CY96" i="77"/>
  <c r="CZ96" i="77"/>
  <c r="EX135" i="77"/>
  <c r="EW135" i="77"/>
  <c r="FA145" i="77"/>
  <c r="EZ145" i="77"/>
  <c r="FJ164" i="77"/>
  <c r="FK164" i="77"/>
  <c r="GN111" i="77"/>
  <c r="GL119" i="77"/>
  <c r="GM111" i="77"/>
  <c r="AH23" i="77"/>
  <c r="AH18" i="77"/>
  <c r="AG23" i="77"/>
  <c r="AF49" i="77"/>
  <c r="BB175" i="77"/>
  <c r="BC175" i="77"/>
  <c r="CL142" i="77"/>
  <c r="CM142" i="77"/>
  <c r="CR163" i="77"/>
  <c r="CS163" i="77"/>
  <c r="CQ165" i="77"/>
  <c r="G47" i="77"/>
  <c r="F47" i="77"/>
  <c r="EO156" i="77"/>
  <c r="EP156" i="77"/>
  <c r="EN159" i="77"/>
  <c r="GD111" i="77"/>
  <c r="GE109" i="77"/>
  <c r="GF109" i="77"/>
  <c r="IP69" i="77"/>
  <c r="IQ69" i="77"/>
  <c r="CL21" i="77"/>
  <c r="CM21" i="77"/>
  <c r="CM116" i="77"/>
  <c r="CL116" i="77"/>
  <c r="CK117" i="77"/>
  <c r="EG49" i="77"/>
  <c r="EH31" i="77"/>
  <c r="EN165" i="77"/>
  <c r="EO164" i="77"/>
  <c r="CC92" i="77"/>
  <c r="CE90" i="77"/>
  <c r="CD90" i="77"/>
  <c r="CX68" i="77"/>
  <c r="CE68" i="77"/>
  <c r="II99" i="77"/>
  <c r="IJ99" i="77"/>
  <c r="HM49" i="77"/>
  <c r="HN31" i="77"/>
  <c r="CL69" i="77"/>
  <c r="CK72" i="77"/>
  <c r="CO157" i="77"/>
  <c r="CP157" i="77"/>
  <c r="EB117" i="77"/>
  <c r="EC117" i="77"/>
  <c r="S164" i="77"/>
  <c r="R165" i="77"/>
  <c r="T164" i="77"/>
  <c r="BJ57" i="77"/>
  <c r="CX57" i="77"/>
  <c r="GD117" i="77"/>
  <c r="GF115" i="77"/>
  <c r="GE115" i="77"/>
  <c r="EZ87" i="77"/>
  <c r="FA87" i="77"/>
  <c r="IF92" i="77"/>
  <c r="IG92" i="77"/>
  <c r="II181" i="77"/>
  <c r="IJ181" i="77"/>
  <c r="BH105" i="77"/>
  <c r="BI103" i="77"/>
  <c r="BJ103" i="77"/>
  <c r="S31" i="440"/>
  <c r="T31" i="440" s="1"/>
  <c r="FI72" i="77"/>
  <c r="FJ66" i="77"/>
  <c r="GE43" i="77"/>
  <c r="GF43" i="77"/>
  <c r="CL39" i="77"/>
  <c r="FA193" i="77"/>
  <c r="EZ193" i="77"/>
  <c r="FU87" i="77"/>
  <c r="FV87" i="77"/>
  <c r="FX92" i="77"/>
  <c r="FY92" i="77"/>
  <c r="IQ163" i="77"/>
  <c r="IO165" i="77"/>
  <c r="IP163" i="77"/>
  <c r="FU47" i="77"/>
  <c r="FV47" i="77"/>
  <c r="CD129" i="77"/>
  <c r="CE129" i="77"/>
  <c r="CX37" i="77"/>
  <c r="AO37" i="77"/>
  <c r="AN37" i="77"/>
  <c r="BJ79" i="77"/>
  <c r="CX79" i="77"/>
  <c r="CY158" i="77"/>
  <c r="DU143" i="77"/>
  <c r="DT143" i="77"/>
  <c r="AN30" i="77"/>
  <c r="AO30" i="77"/>
  <c r="CX30" i="77"/>
  <c r="AO36" i="77"/>
  <c r="AN36" i="77"/>
  <c r="AM39" i="77"/>
  <c r="HT87" i="77"/>
  <c r="HV76" i="77"/>
  <c r="IQ97" i="77"/>
  <c r="IP97" i="77"/>
  <c r="CY116" i="77"/>
  <c r="GO147" i="77"/>
  <c r="GP145" i="77"/>
  <c r="GQ145" i="77"/>
  <c r="HO62" i="77"/>
  <c r="HN62" i="77"/>
  <c r="R159" i="77"/>
  <c r="S153" i="77"/>
  <c r="T153" i="77"/>
  <c r="CX153" i="77"/>
  <c r="AN29" i="77"/>
  <c r="CX29" i="77"/>
  <c r="AO29" i="77"/>
  <c r="HA60" i="77"/>
  <c r="GZ60" i="77"/>
  <c r="BW147" i="77"/>
  <c r="F193" i="77"/>
  <c r="FY135" i="77"/>
  <c r="FX135" i="77"/>
  <c r="FW147" i="77"/>
  <c r="HO92" i="77"/>
  <c r="HN92" i="77"/>
  <c r="CM97" i="77"/>
  <c r="CL97" i="77"/>
  <c r="CN135" i="77"/>
  <c r="CP133" i="77"/>
  <c r="CO158" i="77"/>
  <c r="CS79" i="77"/>
  <c r="CR79" i="77"/>
  <c r="CR140" i="77"/>
  <c r="CS140" i="77"/>
  <c r="F39" i="77"/>
  <c r="HT72" i="77"/>
  <c r="HV71" i="77"/>
  <c r="HK47" i="77"/>
  <c r="HJ49" i="77"/>
  <c r="S192" i="77"/>
  <c r="T192" i="77"/>
  <c r="AE117" i="77"/>
  <c r="AD117" i="77"/>
  <c r="EP38" i="77"/>
  <c r="EN39" i="77"/>
  <c r="EO38" i="77"/>
  <c r="S134" i="77"/>
  <c r="T134" i="77"/>
  <c r="HA82" i="77"/>
  <c r="GZ82" i="77"/>
  <c r="HV115" i="77"/>
  <c r="HU115" i="77"/>
  <c r="CE192" i="77"/>
  <c r="CD192" i="77"/>
  <c r="CP79" i="77"/>
  <c r="CP103" i="77"/>
  <c r="CR43" i="77"/>
  <c r="CQ47" i="77"/>
  <c r="CR56" i="77"/>
  <c r="CS56" i="77"/>
  <c r="GF98" i="77"/>
  <c r="GE98" i="77"/>
  <c r="CY83" i="77"/>
  <c r="EX72" i="77"/>
  <c r="EW72" i="77"/>
  <c r="IG145" i="77"/>
  <c r="IF145" i="77"/>
  <c r="IE147" i="77"/>
  <c r="GF191" i="77"/>
  <c r="GE191" i="77"/>
  <c r="GD193" i="77"/>
  <c r="CL60" i="77"/>
  <c r="CM60" i="77"/>
  <c r="CP137" i="77"/>
  <c r="CN145" i="77"/>
  <c r="AW92" i="77"/>
  <c r="AV92" i="77"/>
  <c r="AY62" i="77"/>
  <c r="AZ62" i="77"/>
  <c r="DU179" i="77"/>
  <c r="DT179" i="77"/>
  <c r="DS181" i="77"/>
  <c r="GF134" i="77"/>
  <c r="GE134" i="77"/>
  <c r="HV132" i="77"/>
  <c r="HU132" i="77"/>
  <c r="CO66" i="77"/>
  <c r="CN72" i="77"/>
  <c r="CS81" i="77"/>
  <c r="CR81" i="77"/>
  <c r="CS191" i="77"/>
  <c r="CR191" i="77"/>
  <c r="CQ193" i="77"/>
  <c r="BW145" i="77"/>
  <c r="BX145" i="77"/>
  <c r="BW31" i="77"/>
  <c r="BX31" i="77"/>
  <c r="GY105" i="77"/>
  <c r="GZ103" i="77"/>
  <c r="HA79" i="77"/>
  <c r="GZ79" i="77"/>
  <c r="FI31" i="77"/>
  <c r="HI119" i="77"/>
  <c r="HG121" i="77"/>
  <c r="HO47" i="77"/>
  <c r="HN47" i="77"/>
  <c r="IC31" i="77"/>
  <c r="IB49" i="77"/>
  <c r="CK145" i="77"/>
  <c r="CP21" i="77"/>
  <c r="CO38" i="77"/>
  <c r="CP38" i="77"/>
  <c r="CP67" i="77"/>
  <c r="CS26" i="77"/>
  <c r="CR26" i="77"/>
  <c r="AV72" i="77"/>
  <c r="AW72" i="77"/>
  <c r="BW23" i="77"/>
  <c r="BX18" i="77"/>
  <c r="CX134" i="77"/>
  <c r="R175" i="77"/>
  <c r="S171" i="77"/>
  <c r="CX171" i="77"/>
  <c r="BI180" i="77"/>
  <c r="CX180" i="77"/>
  <c r="CD71" i="77"/>
  <c r="CE71" i="77"/>
  <c r="IH119" i="77"/>
  <c r="IH121" i="77"/>
  <c r="IJ105" i="77"/>
  <c r="II105" i="77"/>
  <c r="G111" i="77"/>
  <c r="E119" i="77"/>
  <c r="F111" i="77"/>
  <c r="BT92" i="77"/>
  <c r="BU92" i="77"/>
  <c r="BW99" i="77"/>
  <c r="BX99" i="77"/>
  <c r="CE70" i="77"/>
  <c r="CD70" i="77"/>
  <c r="FK110" i="77"/>
  <c r="FJ110" i="77"/>
  <c r="FJ29" i="77"/>
  <c r="DT116" i="77"/>
  <c r="DU116" i="77"/>
  <c r="DU72" i="77"/>
  <c r="DT72" i="77"/>
  <c r="CC159" i="77"/>
  <c r="CE156" i="77"/>
  <c r="FI23" i="77"/>
  <c r="FJ19" i="77"/>
  <c r="GT31" i="77"/>
  <c r="GR49" i="77"/>
  <c r="CL129" i="77"/>
  <c r="BU111" i="77"/>
  <c r="BT111" i="77"/>
  <c r="DJ99" i="77"/>
  <c r="DK99" i="77"/>
  <c r="DT98" i="77"/>
  <c r="DU98" i="77"/>
  <c r="CX132" i="77"/>
  <c r="S132" i="77"/>
  <c r="T132" i="77"/>
  <c r="IO145" i="77"/>
  <c r="IP137" i="77"/>
  <c r="IQ137" i="77"/>
  <c r="R23" i="77"/>
  <c r="S20" i="77"/>
  <c r="AN27" i="77"/>
  <c r="AM31" i="77"/>
  <c r="CX27" i="77"/>
  <c r="AO59" i="77"/>
  <c r="AN59" i="77"/>
  <c r="AM62" i="77"/>
  <c r="IO92" i="77"/>
  <c r="IP90" i="77"/>
  <c r="IP68" i="77"/>
  <c r="IO72" i="77"/>
  <c r="AA17" i="440"/>
  <c r="HA21" i="77"/>
  <c r="CX69" i="77"/>
  <c r="ID135" i="77"/>
  <c r="IB147" i="77"/>
  <c r="T172" i="77"/>
  <c r="S172" i="77"/>
  <c r="GY145" i="77"/>
  <c r="GZ137" i="77"/>
  <c r="HA137" i="77"/>
  <c r="IO135" i="77"/>
  <c r="HV109" i="77"/>
  <c r="HT111" i="77"/>
  <c r="IC92" i="77"/>
  <c r="ID92" i="77"/>
  <c r="CL83" i="77"/>
  <c r="CM83" i="77"/>
  <c r="CS134" i="77"/>
  <c r="CR134" i="77"/>
  <c r="DJ105" i="77"/>
  <c r="DI119" i="77"/>
  <c r="DI121" i="77"/>
  <c r="DK105" i="77"/>
  <c r="DT99" i="77"/>
  <c r="GD135" i="77"/>
  <c r="CE30" i="77"/>
  <c r="CC31" i="77"/>
  <c r="CE36" i="77"/>
  <c r="CD36" i="77"/>
  <c r="IQ98" i="77"/>
  <c r="IP98" i="77"/>
  <c r="EO144" i="77"/>
  <c r="EP144" i="77"/>
  <c r="CX144" i="77"/>
  <c r="FI135" i="77"/>
  <c r="FK132" i="77"/>
  <c r="FJ132" i="77"/>
  <c r="CX91" i="77"/>
  <c r="CD91" i="77"/>
  <c r="CL133" i="77"/>
  <c r="CM133" i="77"/>
  <c r="CQ105" i="77"/>
  <c r="CS103" i="77"/>
  <c r="EV90" i="77"/>
  <c r="EV147" i="77"/>
  <c r="EP175" i="77"/>
  <c r="EP143" i="77"/>
  <c r="EO143" i="77"/>
  <c r="DU38" i="77"/>
  <c r="DS39" i="77"/>
  <c r="DT38" i="77"/>
  <c r="CD131" i="77"/>
  <c r="CE131" i="77"/>
  <c r="S180" i="77"/>
  <c r="R181" i="77"/>
  <c r="FI105" i="77"/>
  <c r="FJ103" i="77"/>
  <c r="FK103" i="77"/>
  <c r="HA56" i="77"/>
  <c r="GZ56" i="77"/>
  <c r="GY62" i="77"/>
  <c r="EG147" i="77"/>
  <c r="EH145" i="77"/>
  <c r="DG105" i="77"/>
  <c r="DF119" i="77"/>
  <c r="DF121" i="77"/>
  <c r="DN175" i="77"/>
  <c r="DM175" i="77"/>
  <c r="DT192" i="77"/>
  <c r="DS193" i="77"/>
  <c r="DU42" i="77"/>
  <c r="DS47" i="77"/>
  <c r="DT42" i="77"/>
  <c r="CD128" i="77"/>
  <c r="CE128" i="77"/>
  <c r="CC135" i="77"/>
  <c r="HA129" i="77"/>
  <c r="GZ129" i="77"/>
  <c r="BJ78" i="77"/>
  <c r="BI78" i="77"/>
  <c r="BH62" i="77"/>
  <c r="CC72" i="77"/>
  <c r="CE67" i="77"/>
  <c r="GY87" i="77"/>
  <c r="HA76" i="77"/>
  <c r="AB17" i="440"/>
  <c r="HT23" i="77"/>
  <c r="EY49" i="77"/>
  <c r="EH111" i="77"/>
  <c r="EI111" i="77"/>
  <c r="DU192" i="77"/>
  <c r="DG62" i="77"/>
  <c r="DN87" i="77"/>
  <c r="DM87" i="77"/>
  <c r="GY135" i="77"/>
  <c r="CE37" i="77"/>
  <c r="AO82" i="77"/>
  <c r="AN82" i="77"/>
  <c r="AN60" i="77"/>
  <c r="AO60" i="77"/>
  <c r="HU164" i="77"/>
  <c r="CP83" i="77"/>
  <c r="CO83" i="77"/>
  <c r="CQ117" i="77"/>
  <c r="BR181" i="77"/>
  <c r="BQ181" i="77"/>
  <c r="BU62" i="77"/>
  <c r="BT62" i="77"/>
  <c r="EI117" i="77"/>
  <c r="EG119" i="77"/>
  <c r="EG121" i="77"/>
  <c r="EA147" i="77"/>
  <c r="EB135" i="77"/>
  <c r="DH111" i="77"/>
  <c r="EP30" i="77"/>
  <c r="DS117" i="77"/>
  <c r="DT115" i="77"/>
  <c r="DU115" i="77"/>
  <c r="DU37" i="77"/>
  <c r="DT37" i="77"/>
  <c r="CD143" i="77"/>
  <c r="CX143" i="77"/>
  <c r="CC39" i="77"/>
  <c r="BH72" i="77"/>
  <c r="GD39" i="77"/>
  <c r="GZ42" i="77"/>
  <c r="GY47" i="77"/>
  <c r="AE193" i="77"/>
  <c r="CR55" i="77"/>
  <c r="CS116" i="77"/>
  <c r="AE62" i="77"/>
  <c r="AD62" i="77"/>
  <c r="DF147" i="77"/>
  <c r="DM105" i="77"/>
  <c r="DL119" i="77"/>
  <c r="EO29" i="77"/>
  <c r="EN31" i="77"/>
  <c r="EP29" i="77"/>
  <c r="DU92" i="77"/>
  <c r="DU36" i="77"/>
  <c r="DT36" i="77"/>
  <c r="CX36" i="77"/>
  <c r="CX44" i="77"/>
  <c r="AN44" i="77"/>
  <c r="CS68" i="77"/>
  <c r="CR68" i="77"/>
  <c r="EB62" i="77"/>
  <c r="EC62" i="77"/>
  <c r="EA121" i="77"/>
  <c r="ED147" i="77"/>
  <c r="DH23" i="77"/>
  <c r="DF49" i="77"/>
  <c r="DN72" i="77"/>
  <c r="EP116" i="77"/>
  <c r="EO116" i="77"/>
  <c r="DT91" i="77"/>
  <c r="DU91" i="77"/>
  <c r="DT69" i="77"/>
  <c r="DU69" i="77"/>
  <c r="BH23" i="77"/>
  <c r="CX19" i="77"/>
  <c r="BI19" i="77"/>
  <c r="CE27" i="77"/>
  <c r="CD27" i="77"/>
  <c r="R72" i="77"/>
  <c r="CX78" i="77"/>
  <c r="GD62" i="77"/>
  <c r="AC16" i="440"/>
  <c r="IQ20" i="77"/>
  <c r="AA31" i="77"/>
  <c r="AB31" i="77"/>
  <c r="AZ99" i="77"/>
  <c r="M87" i="77"/>
  <c r="BR135" i="77"/>
  <c r="BQ135" i="77"/>
  <c r="EF62" i="77"/>
  <c r="DU76" i="77"/>
  <c r="DT70" i="77"/>
  <c r="EN117" i="77"/>
  <c r="EP115" i="77"/>
  <c r="EO71" i="77"/>
  <c r="EP71" i="77"/>
  <c r="DU128" i="77"/>
  <c r="DS135" i="77"/>
  <c r="DT34" i="77"/>
  <c r="DU34" i="77"/>
  <c r="R31" i="77"/>
  <c r="R39" i="77"/>
  <c r="S34" i="77"/>
  <c r="CX34" i="77"/>
  <c r="AM47" i="77"/>
  <c r="CX42" i="77"/>
  <c r="HT105" i="77"/>
  <c r="HU103" i="77"/>
  <c r="IO117" i="77"/>
  <c r="GD23" i="77"/>
  <c r="F24" i="440"/>
  <c r="CR35" i="77"/>
  <c r="CS35" i="77"/>
  <c r="DT76" i="77"/>
  <c r="DI49" i="77"/>
  <c r="DJ23" i="77"/>
  <c r="DT86" i="77"/>
  <c r="DU86" i="77"/>
  <c r="AM87" i="77"/>
  <c r="HV61" i="77"/>
  <c r="F22" i="440"/>
  <c r="FC23" i="77"/>
  <c r="FD18" i="77"/>
  <c r="II23" i="77"/>
  <c r="IJ18" i="77"/>
  <c r="CO65" i="77"/>
  <c r="CP65" i="77"/>
  <c r="DL49" i="77"/>
  <c r="DM23" i="77"/>
  <c r="DN23" i="77"/>
  <c r="DN18" i="77"/>
  <c r="EN135" i="77"/>
  <c r="EO128" i="77"/>
  <c r="EP128" i="77"/>
  <c r="EO91" i="77"/>
  <c r="EP91" i="77"/>
  <c r="M39" i="440"/>
  <c r="BI128" i="77"/>
  <c r="BH135" i="77"/>
  <c r="BJ128" i="77"/>
  <c r="CX38" i="77"/>
  <c r="AN38" i="77"/>
  <c r="S82" i="77"/>
  <c r="T82" i="77"/>
  <c r="FI47" i="77"/>
  <c r="F21" i="440"/>
  <c r="EN23" i="77"/>
  <c r="EO19" i="77"/>
  <c r="DU35" i="77"/>
  <c r="DT35" i="77"/>
  <c r="CX133" i="77"/>
  <c r="HT31" i="77"/>
  <c r="IO23" i="77"/>
  <c r="AC15" i="440"/>
  <c r="DU140" i="77"/>
  <c r="DT140" i="77"/>
  <c r="CX131" i="77"/>
  <c r="HT135" i="77"/>
  <c r="GD47" i="77"/>
  <c r="EE99" i="77"/>
  <c r="EN105" i="77"/>
  <c r="EP103" i="77"/>
  <c r="EP45" i="77"/>
  <c r="EO45" i="77"/>
  <c r="DT139" i="77"/>
  <c r="DU139" i="77"/>
  <c r="DT22" i="77"/>
  <c r="DU22" i="77"/>
  <c r="CX46" i="77"/>
  <c r="CX130" i="77"/>
  <c r="CX45" i="77"/>
  <c r="GY23" i="77"/>
  <c r="M15" i="440"/>
  <c r="EP56" i="77"/>
  <c r="EO56" i="77"/>
  <c r="DT95" i="77"/>
  <c r="DU95" i="77"/>
  <c r="CX129" i="77"/>
  <c r="CX56" i="77"/>
  <c r="CC62" i="77"/>
  <c r="EI99" i="77"/>
  <c r="EB105" i="77"/>
  <c r="EA119" i="77"/>
  <c r="EP173" i="77"/>
  <c r="DG39" i="77"/>
  <c r="DU153" i="77"/>
  <c r="EP133" i="77"/>
  <c r="EO133" i="77"/>
  <c r="EO110" i="77"/>
  <c r="EP110" i="77"/>
  <c r="EN62" i="77"/>
  <c r="EP55" i="77"/>
  <c r="FI99" i="77"/>
  <c r="S38" i="440"/>
  <c r="T38" i="440" s="1"/>
  <c r="EP77" i="77"/>
  <c r="EO77" i="77"/>
  <c r="FI145" i="77"/>
  <c r="GD145" i="77"/>
  <c r="BH39" i="77"/>
  <c r="CC47" i="77"/>
  <c r="IO62" i="77"/>
  <c r="EE72" i="77"/>
  <c r="EO81" i="77"/>
  <c r="DS159" i="77"/>
  <c r="DL147" i="77"/>
  <c r="DM135" i="77"/>
  <c r="CX12" i="77"/>
  <c r="EN87" i="77"/>
  <c r="BH181" i="77"/>
  <c r="R87" i="77"/>
  <c r="FI62" i="77"/>
  <c r="IP61" i="77"/>
  <c r="G80" i="308"/>
  <c r="K80" i="308"/>
  <c r="I80" i="308"/>
  <c r="P80" i="308"/>
  <c r="L80" i="308"/>
  <c r="EY156" i="77"/>
  <c r="EZ156" i="77"/>
  <c r="E55" i="441"/>
  <c r="G47" i="441"/>
  <c r="J58" i="444"/>
  <c r="L10" i="442"/>
  <c r="K13" i="442"/>
  <c r="G40" i="441"/>
  <c r="K28" i="442"/>
  <c r="L11" i="442"/>
  <c r="L12" i="442"/>
  <c r="J12" i="444"/>
  <c r="J15" i="444"/>
  <c r="H12" i="444"/>
  <c r="H15" i="444"/>
  <c r="E30" i="441"/>
  <c r="G30" i="441"/>
  <c r="M30" i="441"/>
  <c r="K23" i="442"/>
  <c r="K43" i="442"/>
  <c r="M31" i="441"/>
  <c r="K35" i="442"/>
  <c r="K32" i="441"/>
  <c r="L32" i="441"/>
  <c r="H58" i="444"/>
  <c r="H73" i="444"/>
  <c r="E38" i="441"/>
  <c r="G38" i="441"/>
  <c r="J73" i="444"/>
  <c r="E34" i="444"/>
  <c r="E73" i="444"/>
  <c r="HN156" i="77"/>
  <c r="FC156" i="77"/>
  <c r="FU156" i="77"/>
  <c r="GS156" i="77"/>
  <c r="FD153" i="77"/>
  <c r="HI156" i="77"/>
  <c r="GE67" i="77"/>
  <c r="GE70" i="77"/>
  <c r="GE71" i="77"/>
  <c r="GR159" i="77"/>
  <c r="ID156" i="77"/>
  <c r="HK156" i="77"/>
  <c r="FB159" i="77"/>
  <c r="II156" i="77"/>
  <c r="GP156" i="77"/>
  <c r="GY156" i="77"/>
  <c r="GZ156" i="77"/>
  <c r="GD156" i="77"/>
  <c r="GF156" i="77"/>
  <c r="FW159" i="77"/>
  <c r="IO156" i="77"/>
  <c r="FY156" i="77"/>
  <c r="HT156" i="77"/>
  <c r="F85" i="440"/>
  <c r="G85" i="440"/>
  <c r="G90" i="440" s="1"/>
  <c r="I81" i="439"/>
  <c r="P81" i="439"/>
  <c r="Q81" i="439"/>
  <c r="D120" i="439"/>
  <c r="L120" i="439"/>
  <c r="E120" i="439"/>
  <c r="G120" i="439"/>
  <c r="K86" i="439"/>
  <c r="I83" i="439"/>
  <c r="P83" i="439"/>
  <c r="D122" i="439"/>
  <c r="L122" i="439"/>
  <c r="E122" i="439"/>
  <c r="G122" i="439"/>
  <c r="K122" i="439"/>
  <c r="Q83" i="439"/>
  <c r="O85" i="439"/>
  <c r="I80" i="439"/>
  <c r="D119" i="439"/>
  <c r="K82" i="439"/>
  <c r="K85" i="439"/>
  <c r="D175" i="439"/>
  <c r="E175" i="439"/>
  <c r="G175" i="439"/>
  <c r="I136" i="439"/>
  <c r="P136" i="439"/>
  <c r="Q136" i="439"/>
  <c r="E152" i="439"/>
  <c r="G152" i="439"/>
  <c r="Q113" i="439"/>
  <c r="I113" i="439"/>
  <c r="P113" i="439"/>
  <c r="D152" i="439"/>
  <c r="Q112" i="439"/>
  <c r="D151" i="439"/>
  <c r="E151" i="439"/>
  <c r="G151" i="439"/>
  <c r="D153" i="439"/>
  <c r="E153" i="439"/>
  <c r="G153" i="439"/>
  <c r="Q114" i="439"/>
  <c r="L170" i="439"/>
  <c r="Q129" i="439"/>
  <c r="K138" i="439"/>
  <c r="D168" i="439"/>
  <c r="E168" i="439"/>
  <c r="G168" i="439"/>
  <c r="I129" i="439"/>
  <c r="Q130" i="439"/>
  <c r="D169" i="439"/>
  <c r="E169" i="439"/>
  <c r="G169" i="439"/>
  <c r="D173" i="439"/>
  <c r="E173" i="439"/>
  <c r="G173" i="439"/>
  <c r="I134" i="439"/>
  <c r="P134" i="439"/>
  <c r="Q134" i="439"/>
  <c r="D174" i="439"/>
  <c r="E174" i="439"/>
  <c r="G174" i="439"/>
  <c r="I135" i="439"/>
  <c r="P135" i="439"/>
  <c r="Q135" i="439"/>
  <c r="I130" i="439"/>
  <c r="P130" i="439"/>
  <c r="L138" i="439"/>
  <c r="O138" i="439"/>
  <c r="K133" i="439"/>
  <c r="E170" i="439"/>
  <c r="G170" i="439"/>
  <c r="K170" i="439"/>
  <c r="I112" i="439"/>
  <c r="P112" i="439"/>
  <c r="K132" i="439"/>
  <c r="L166" i="439"/>
  <c r="E167" i="439"/>
  <c r="G167" i="439"/>
  <c r="D167" i="439"/>
  <c r="D150" i="308"/>
  <c r="E150" i="308"/>
  <c r="G150" i="308"/>
  <c r="I111" i="308"/>
  <c r="P111" i="308"/>
  <c r="Q111" i="308"/>
  <c r="D151" i="308"/>
  <c r="E151" i="308"/>
  <c r="G151" i="308"/>
  <c r="Q112" i="308"/>
  <c r="I112" i="308"/>
  <c r="P112" i="308"/>
  <c r="E213" i="308"/>
  <c r="G213" i="308"/>
  <c r="Q174" i="308"/>
  <c r="K171" i="308"/>
  <c r="D210" i="308"/>
  <c r="L171" i="308"/>
  <c r="K169" i="308"/>
  <c r="L166" i="308"/>
  <c r="D152" i="308"/>
  <c r="E152" i="308"/>
  <c r="G152" i="308"/>
  <c r="Q113" i="308"/>
  <c r="O138" i="308"/>
  <c r="D153" i="308"/>
  <c r="E153" i="308"/>
  <c r="G153" i="308"/>
  <c r="Q114" i="308"/>
  <c r="D172" i="308"/>
  <c r="E172" i="308"/>
  <c r="G172" i="308"/>
  <c r="D167" i="308"/>
  <c r="D177" i="308"/>
  <c r="E167" i="308"/>
  <c r="G167" i="308"/>
  <c r="I128" i="308"/>
  <c r="Q128" i="308"/>
  <c r="D173" i="308"/>
  <c r="E173" i="308"/>
  <c r="G173" i="308"/>
  <c r="Q129" i="308"/>
  <c r="I129" i="308"/>
  <c r="P129" i="308"/>
  <c r="D168" i="308"/>
  <c r="E168" i="308"/>
  <c r="G168" i="308"/>
  <c r="GS153" i="77"/>
  <c r="Q138" i="308"/>
  <c r="D161" i="308"/>
  <c r="D175" i="308"/>
  <c r="D213" i="308"/>
  <c r="D170" i="308"/>
  <c r="D208" i="308"/>
  <c r="E171" i="308"/>
  <c r="G171" i="308"/>
  <c r="E166" i="308"/>
  <c r="G166" i="308"/>
  <c r="K138" i="308"/>
  <c r="L20" i="118"/>
  <c r="E192" i="447"/>
  <c r="G192" i="447"/>
  <c r="Q153" i="447"/>
  <c r="D192" i="447"/>
  <c r="I150" i="447"/>
  <c r="P150" i="447"/>
  <c r="E189" i="447"/>
  <c r="G189" i="447"/>
  <c r="Q150" i="447"/>
  <c r="D189" i="447"/>
  <c r="I170" i="447"/>
  <c r="P170" i="447"/>
  <c r="E209" i="447"/>
  <c r="G209" i="447"/>
  <c r="D209" i="447"/>
  <c r="Q170" i="447"/>
  <c r="I153" i="447"/>
  <c r="P153" i="447"/>
  <c r="P158" i="447"/>
  <c r="L208" i="447"/>
  <c r="K208" i="447"/>
  <c r="Q208" i="447"/>
  <c r="E138" i="447"/>
  <c r="D211" i="447"/>
  <c r="I173" i="447"/>
  <c r="P173" i="447"/>
  <c r="E212" i="447"/>
  <c r="G212" i="447"/>
  <c r="P127" i="447"/>
  <c r="P138" i="447"/>
  <c r="I138" i="447"/>
  <c r="L166" i="447"/>
  <c r="K166" i="447"/>
  <c r="D177" i="447"/>
  <c r="E197" i="447"/>
  <c r="Q158" i="447"/>
  <c r="D197" i="447"/>
  <c r="D212" i="447"/>
  <c r="L210" i="447"/>
  <c r="K207" i="447"/>
  <c r="Q207" i="447"/>
  <c r="L207" i="447"/>
  <c r="E191" i="447"/>
  <c r="G191" i="447"/>
  <c r="I152" i="447"/>
  <c r="P152" i="447"/>
  <c r="K175" i="447"/>
  <c r="L174" i="447"/>
  <c r="K174" i="447"/>
  <c r="E211" i="447"/>
  <c r="G211" i="447"/>
  <c r="I172" i="447"/>
  <c r="P172" i="447"/>
  <c r="I151" i="447"/>
  <c r="P151" i="447"/>
  <c r="E190" i="447"/>
  <c r="G190" i="447"/>
  <c r="D191" i="447"/>
  <c r="L206" i="447"/>
  <c r="K206" i="447"/>
  <c r="Q206" i="447"/>
  <c r="Q152" i="447"/>
  <c r="L161" i="447"/>
  <c r="K161" i="447"/>
  <c r="E200" i="447"/>
  <c r="G200" i="447"/>
  <c r="L190" i="447"/>
  <c r="K190" i="447"/>
  <c r="Q190" i="447"/>
  <c r="CK147" i="77"/>
  <c r="H121" i="77"/>
  <c r="CS181" i="77"/>
  <c r="BI111" i="77"/>
  <c r="IQ181" i="77"/>
  <c r="BX121" i="77"/>
  <c r="J119" i="77"/>
  <c r="BV149" i="77"/>
  <c r="BW149" i="77"/>
  <c r="HN119" i="77"/>
  <c r="CM193" i="77"/>
  <c r="CL193" i="77"/>
  <c r="CL92" i="77"/>
  <c r="BW119" i="77"/>
  <c r="CX193" i="77"/>
  <c r="CZ193" i="77"/>
  <c r="DU105" i="77"/>
  <c r="EO99" i="77"/>
  <c r="EO181" i="77"/>
  <c r="CY55" i="77"/>
  <c r="EP47" i="77"/>
  <c r="BH119" i="77"/>
  <c r="CP62" i="77"/>
  <c r="EO72" i="77"/>
  <c r="EP99" i="77"/>
  <c r="CY104" i="77"/>
  <c r="CR62" i="77"/>
  <c r="AH147" i="77"/>
  <c r="EP72" i="77"/>
  <c r="CX105" i="77"/>
  <c r="CY105" i="77"/>
  <c r="DT23" i="77"/>
  <c r="EO92" i="77"/>
  <c r="IP111" i="77"/>
  <c r="IG119" i="77"/>
  <c r="IF119" i="77"/>
  <c r="DU18" i="77"/>
  <c r="M40" i="440"/>
  <c r="CX111" i="77"/>
  <c r="CZ111" i="77"/>
  <c r="M49" i="77"/>
  <c r="EX59" i="77"/>
  <c r="EX58" i="77"/>
  <c r="EX57" i="77"/>
  <c r="EX56" i="77"/>
  <c r="EX61" i="77"/>
  <c r="EX55" i="77"/>
  <c r="CE111" i="77"/>
  <c r="CD111" i="77"/>
  <c r="DT175" i="77"/>
  <c r="EX95" i="77"/>
  <c r="CZ157" i="77"/>
  <c r="CY192" i="77"/>
  <c r="GF175" i="77"/>
  <c r="DU111" i="77"/>
  <c r="DT111" i="77"/>
  <c r="GE105" i="77"/>
  <c r="GF105" i="77"/>
  <c r="FY49" i="77"/>
  <c r="FX49" i="77"/>
  <c r="EX91" i="77"/>
  <c r="HU117" i="77"/>
  <c r="GQ49" i="77"/>
  <c r="I147" i="77"/>
  <c r="J147" i="77"/>
  <c r="IE121" i="77"/>
  <c r="IE149" i="77"/>
  <c r="CY173" i="77"/>
  <c r="CM62" i="77"/>
  <c r="ED121" i="77"/>
  <c r="HN121" i="77"/>
  <c r="AO117" i="77"/>
  <c r="AN117" i="77"/>
  <c r="CY191" i="77"/>
  <c r="AE119" i="77"/>
  <c r="GZ175" i="77"/>
  <c r="CO111" i="77"/>
  <c r="HN147" i="77"/>
  <c r="FC119" i="77"/>
  <c r="CP117" i="77"/>
  <c r="AC121" i="77"/>
  <c r="AC123" i="77"/>
  <c r="HU193" i="77"/>
  <c r="HV193" i="77"/>
  <c r="BJ92" i="77"/>
  <c r="BI92" i="77"/>
  <c r="HA117" i="77"/>
  <c r="GZ117" i="77"/>
  <c r="CZ84" i="77"/>
  <c r="HM149" i="77"/>
  <c r="HO149" i="77"/>
  <c r="FD119" i="77"/>
  <c r="K121" i="77"/>
  <c r="K123" i="77"/>
  <c r="K151" i="77"/>
  <c r="BV123" i="77"/>
  <c r="BV151" i="77"/>
  <c r="GZ111" i="77"/>
  <c r="HA111" i="77"/>
  <c r="CS145" i="77"/>
  <c r="CZ191" i="77"/>
  <c r="HH147" i="77"/>
  <c r="EW119" i="77"/>
  <c r="AM119" i="77"/>
  <c r="AM121" i="77"/>
  <c r="L119" i="77"/>
  <c r="BX119" i="77"/>
  <c r="AD147" i="77"/>
  <c r="AE147" i="77"/>
  <c r="FV49" i="77"/>
  <c r="CS31" i="77"/>
  <c r="FA28" i="77"/>
  <c r="CP31" i="77"/>
  <c r="CY172" i="77"/>
  <c r="GZ193" i="77"/>
  <c r="FY119" i="77"/>
  <c r="CY103" i="77"/>
  <c r="CD105" i="77"/>
  <c r="CE105" i="77"/>
  <c r="CD181" i="77"/>
  <c r="CE181" i="77"/>
  <c r="FD49" i="77"/>
  <c r="FC49" i="77"/>
  <c r="AA119" i="77"/>
  <c r="AB119" i="77"/>
  <c r="HL147" i="77"/>
  <c r="HK147" i="77"/>
  <c r="CO105" i="77"/>
  <c r="CP105" i="77"/>
  <c r="CZ109" i="77"/>
  <c r="EF119" i="77"/>
  <c r="CP99" i="77"/>
  <c r="CY20" i="77"/>
  <c r="CZ90" i="77"/>
  <c r="CY66" i="77"/>
  <c r="CZ66" i="77"/>
  <c r="T92" i="77"/>
  <c r="S92" i="77"/>
  <c r="CZ103" i="77"/>
  <c r="HJ149" i="77"/>
  <c r="HL149" i="77"/>
  <c r="CD117" i="77"/>
  <c r="CE117" i="77"/>
  <c r="HL121" i="77"/>
  <c r="CY80" i="77"/>
  <c r="FK193" i="77"/>
  <c r="EO145" i="77"/>
  <c r="GT147" i="77"/>
  <c r="CY184" i="77"/>
  <c r="R147" i="77"/>
  <c r="FW121" i="77"/>
  <c r="FW123" i="77"/>
  <c r="FW151" i="77"/>
  <c r="FW161" i="77"/>
  <c r="FW167" i="77"/>
  <c r="FY167" i="77"/>
  <c r="G16" i="440"/>
  <c r="CY61" i="77"/>
  <c r="GF181" i="77"/>
  <c r="HV39" i="77"/>
  <c r="CZ67" i="77"/>
  <c r="R119" i="77"/>
  <c r="T119" i="77"/>
  <c r="IP31" i="77"/>
  <c r="IQ31" i="77"/>
  <c r="AZ49" i="77"/>
  <c r="AY49" i="77"/>
  <c r="CO39" i="77"/>
  <c r="AC25" i="440"/>
  <c r="S47" i="77"/>
  <c r="T47" i="77"/>
  <c r="AB30" i="440"/>
  <c r="HV62" i="77"/>
  <c r="HU62" i="77"/>
  <c r="CR87" i="77"/>
  <c r="CS87" i="77"/>
  <c r="CD99" i="77"/>
  <c r="AN145" i="77"/>
  <c r="CN119" i="77"/>
  <c r="CO119" i="77"/>
  <c r="S19" i="440"/>
  <c r="EX99" i="77"/>
  <c r="EW49" i="77"/>
  <c r="EX156" i="77"/>
  <c r="EX49" i="77"/>
  <c r="BI99" i="77"/>
  <c r="BJ99" i="77"/>
  <c r="AN111" i="77"/>
  <c r="AO111" i="77"/>
  <c r="CP181" i="77"/>
  <c r="CO181" i="77"/>
  <c r="HK119" i="77"/>
  <c r="HL119" i="77"/>
  <c r="CY110" i="77"/>
  <c r="CZ110" i="77"/>
  <c r="FI119" i="77"/>
  <c r="CX92" i="77"/>
  <c r="G40" i="440"/>
  <c r="CC119" i="77"/>
  <c r="F37" i="440"/>
  <c r="BJ175" i="77"/>
  <c r="BI175" i="77"/>
  <c r="BP123" i="77"/>
  <c r="BQ121" i="77"/>
  <c r="BR121" i="77"/>
  <c r="BP149" i="77"/>
  <c r="BR149" i="77"/>
  <c r="CY98" i="77"/>
  <c r="CZ98" i="77"/>
  <c r="EC49" i="77"/>
  <c r="EB49" i="77"/>
  <c r="FV147" i="77"/>
  <c r="CP175" i="77"/>
  <c r="GE87" i="77"/>
  <c r="GF87" i="77"/>
  <c r="AN99" i="77"/>
  <c r="AO99" i="77"/>
  <c r="BT119" i="77"/>
  <c r="BU119" i="77"/>
  <c r="BJ145" i="77"/>
  <c r="BI145" i="77"/>
  <c r="S36" i="440"/>
  <c r="T36" i="440" s="1"/>
  <c r="FK87" i="77"/>
  <c r="FJ87" i="77"/>
  <c r="GE26" i="77"/>
  <c r="T135" i="77"/>
  <c r="CM87" i="77"/>
  <c r="CL87" i="77"/>
  <c r="CE193" i="77"/>
  <c r="CD193" i="77"/>
  <c r="CP87" i="77"/>
  <c r="CO87" i="77"/>
  <c r="CY82" i="77"/>
  <c r="CZ82" i="77"/>
  <c r="GZ181" i="77"/>
  <c r="HA181" i="77"/>
  <c r="IJ147" i="77"/>
  <c r="II147" i="77"/>
  <c r="CZ70" i="77"/>
  <c r="CY70" i="77"/>
  <c r="CZ139" i="77"/>
  <c r="CY139" i="77"/>
  <c r="CM18" i="77"/>
  <c r="CL23" i="77"/>
  <c r="CM23" i="77"/>
  <c r="HT119" i="77"/>
  <c r="AB37" i="440"/>
  <c r="BB49" i="77"/>
  <c r="EP111" i="77"/>
  <c r="EO111" i="77"/>
  <c r="CY97" i="77"/>
  <c r="CZ97" i="77"/>
  <c r="FT123" i="77"/>
  <c r="CZ58" i="77"/>
  <c r="CY58" i="77"/>
  <c r="CZ65" i="77"/>
  <c r="CY65" i="77"/>
  <c r="CY163" i="77"/>
  <c r="CZ163" i="77"/>
  <c r="T99" i="77"/>
  <c r="S99" i="77"/>
  <c r="AE49" i="77"/>
  <c r="AD49" i="77"/>
  <c r="CC49" i="77"/>
  <c r="CE49" i="77"/>
  <c r="FJ39" i="77"/>
  <c r="FK39" i="77"/>
  <c r="CS175" i="77"/>
  <c r="CR175" i="77"/>
  <c r="BW123" i="77"/>
  <c r="BX123" i="77"/>
  <c r="AC36" i="440"/>
  <c r="IP87" i="77"/>
  <c r="IQ87" i="77"/>
  <c r="AB49" i="77"/>
  <c r="Z123" i="77"/>
  <c r="AA49" i="77"/>
  <c r="FU121" i="77"/>
  <c r="FV121" i="77"/>
  <c r="FT149" i="77"/>
  <c r="AA38" i="440"/>
  <c r="GZ99" i="77"/>
  <c r="HA99" i="77"/>
  <c r="CO193" i="77"/>
  <c r="CP193" i="77"/>
  <c r="AA121" i="77"/>
  <c r="HV181" i="77"/>
  <c r="HU181" i="77"/>
  <c r="M25" i="440"/>
  <c r="FD147" i="77"/>
  <c r="Z149" i="77"/>
  <c r="AB149" i="77"/>
  <c r="AU121" i="77"/>
  <c r="AW121" i="77"/>
  <c r="HV175" i="77"/>
  <c r="HU175" i="77"/>
  <c r="CP92" i="77"/>
  <c r="CO92" i="77"/>
  <c r="AO72" i="77"/>
  <c r="AN72" i="77"/>
  <c r="CY43" i="77"/>
  <c r="CZ43" i="77"/>
  <c r="IC119" i="77"/>
  <c r="ID119" i="77"/>
  <c r="IB121" i="77"/>
  <c r="IB123" i="77"/>
  <c r="AN175" i="77"/>
  <c r="AO175" i="77"/>
  <c r="CS72" i="77"/>
  <c r="CR72" i="77"/>
  <c r="CS23" i="77"/>
  <c r="CR23" i="77"/>
  <c r="CS18" i="77"/>
  <c r="CZ142" i="77"/>
  <c r="CY142" i="77"/>
  <c r="HU145" i="77"/>
  <c r="HV145" i="77"/>
  <c r="CY26" i="77"/>
  <c r="CX72" i="77"/>
  <c r="CY72" i="77"/>
  <c r="G49" i="77"/>
  <c r="CY22" i="77"/>
  <c r="AW119" i="77"/>
  <c r="BJ31" i="77"/>
  <c r="BI31" i="77"/>
  <c r="AA40" i="440"/>
  <c r="GZ92" i="77"/>
  <c r="HA92" i="77"/>
  <c r="F36" i="440"/>
  <c r="CD87" i="77"/>
  <c r="CE87" i="77"/>
  <c r="CM99" i="77"/>
  <c r="CL99" i="77"/>
  <c r="GT119" i="77"/>
  <c r="GS119" i="77"/>
  <c r="CZ95" i="77"/>
  <c r="CX99" i="77"/>
  <c r="DK147" i="77"/>
  <c r="DJ147" i="77"/>
  <c r="AV147" i="77"/>
  <c r="AW147" i="77"/>
  <c r="CY86" i="77"/>
  <c r="CZ86" i="77"/>
  <c r="IP39" i="77"/>
  <c r="IQ39" i="77"/>
  <c r="DT87" i="77"/>
  <c r="DU87" i="77"/>
  <c r="CZ85" i="77"/>
  <c r="CY85" i="77"/>
  <c r="F147" i="77"/>
  <c r="CY35" i="77"/>
  <c r="CZ35" i="77"/>
  <c r="AC38" i="440"/>
  <c r="IQ99" i="77"/>
  <c r="IP99" i="77"/>
  <c r="FV119" i="77"/>
  <c r="FU119" i="77"/>
  <c r="FJ99" i="77"/>
  <c r="G21" i="440"/>
  <c r="CM175" i="77"/>
  <c r="CZ22" i="77"/>
  <c r="T62" i="77"/>
  <c r="S62" i="77"/>
  <c r="AN23" i="77"/>
  <c r="AO18" i="77"/>
  <c r="AO23" i="77"/>
  <c r="BR119" i="77"/>
  <c r="BQ119" i="77"/>
  <c r="BT147" i="77"/>
  <c r="BU147" i="77"/>
  <c r="AA35" i="440"/>
  <c r="GZ72" i="77"/>
  <c r="HA72" i="77"/>
  <c r="CY77" i="77"/>
  <c r="CZ77" i="77"/>
  <c r="G24" i="440"/>
  <c r="CY28" i="77"/>
  <c r="CZ28" i="77"/>
  <c r="FJ117" i="77"/>
  <c r="FK117" i="77"/>
  <c r="AB147" i="77"/>
  <c r="AA147" i="77"/>
  <c r="CL105" i="77"/>
  <c r="CM105" i="77"/>
  <c r="T111" i="77"/>
  <c r="CX117" i="77"/>
  <c r="CZ117" i="77"/>
  <c r="BX149" i="77"/>
  <c r="HV47" i="77"/>
  <c r="HU47" i="77"/>
  <c r="FS119" i="77"/>
  <c r="FR119" i="77"/>
  <c r="CD23" i="77"/>
  <c r="CE23" i="77"/>
  <c r="CE18" i="77"/>
  <c r="S193" i="77"/>
  <c r="T193" i="77"/>
  <c r="CX165" i="77"/>
  <c r="GZ31" i="77"/>
  <c r="HA31" i="77"/>
  <c r="F38" i="440"/>
  <c r="HH49" i="77"/>
  <c r="S111" i="77"/>
  <c r="AO181" i="77"/>
  <c r="AN181" i="77"/>
  <c r="BS121" i="77"/>
  <c r="BS149" i="77"/>
  <c r="GM147" i="77"/>
  <c r="GN147" i="77"/>
  <c r="HA39" i="77"/>
  <c r="GZ39" i="77"/>
  <c r="CL111" i="77"/>
  <c r="CM111" i="77"/>
  <c r="FJ175" i="77"/>
  <c r="FK175" i="77"/>
  <c r="CE175" i="77"/>
  <c r="CD175" i="77"/>
  <c r="II49" i="77"/>
  <c r="IJ49" i="77"/>
  <c r="T105" i="77"/>
  <c r="S105" i="77"/>
  <c r="GQ121" i="77"/>
  <c r="GP121" i="77"/>
  <c r="GO149" i="77"/>
  <c r="GO123" i="77"/>
  <c r="S37" i="440"/>
  <c r="T37" i="440" s="1"/>
  <c r="FJ119" i="77"/>
  <c r="FK119" i="77"/>
  <c r="S30" i="440"/>
  <c r="T30" i="440" s="1"/>
  <c r="FJ62" i="77"/>
  <c r="HV105" i="77"/>
  <c r="HU105" i="77"/>
  <c r="EB121" i="77"/>
  <c r="EC121" i="77"/>
  <c r="EA149" i="77"/>
  <c r="DN119" i="77"/>
  <c r="DM119" i="77"/>
  <c r="CY143" i="77"/>
  <c r="CZ143" i="77"/>
  <c r="EI147" i="77"/>
  <c r="EH147" i="77"/>
  <c r="EX90" i="77"/>
  <c r="EW90" i="77"/>
  <c r="EV92" i="77"/>
  <c r="CL147" i="77"/>
  <c r="CM147" i="77"/>
  <c r="BJ87" i="77"/>
  <c r="BI87" i="77"/>
  <c r="DU145" i="77"/>
  <c r="DT145" i="77"/>
  <c r="S87" i="77"/>
  <c r="T87" i="77"/>
  <c r="IO49" i="77"/>
  <c r="IP23" i="77"/>
  <c r="IQ23" i="77"/>
  <c r="IQ18" i="77"/>
  <c r="CX47" i="77"/>
  <c r="CZ42" i="77"/>
  <c r="CY42" i="77"/>
  <c r="CX23" i="77"/>
  <c r="CY19" i="77"/>
  <c r="CZ19" i="77"/>
  <c r="G15" i="440"/>
  <c r="AC35" i="440"/>
  <c r="IP72" i="77"/>
  <c r="IQ72" i="77"/>
  <c r="CY30" i="77"/>
  <c r="CZ30" i="77"/>
  <c r="CM72" i="77"/>
  <c r="CL72" i="77"/>
  <c r="EI49" i="77"/>
  <c r="EH49" i="77"/>
  <c r="EG123" i="77"/>
  <c r="GE111" i="77"/>
  <c r="GF111" i="77"/>
  <c r="AH119" i="77"/>
  <c r="AF121" i="77"/>
  <c r="AF123" i="77"/>
  <c r="AG119" i="77"/>
  <c r="AY119" i="77"/>
  <c r="AZ119" i="77"/>
  <c r="AX121" i="77"/>
  <c r="CO47" i="77"/>
  <c r="CN49" i="77"/>
  <c r="CP47" i="77"/>
  <c r="BJ181" i="77"/>
  <c r="BI181" i="77"/>
  <c r="F30" i="440"/>
  <c r="CD62" i="77"/>
  <c r="CE62" i="77"/>
  <c r="HU31" i="77"/>
  <c r="HV31" i="77"/>
  <c r="AO47" i="77"/>
  <c r="AN47" i="77"/>
  <c r="BH49" i="77"/>
  <c r="BJ18" i="77"/>
  <c r="BJ23" i="77"/>
  <c r="BI23" i="77"/>
  <c r="DG147" i="77"/>
  <c r="DH147" i="77"/>
  <c r="DG121" i="77"/>
  <c r="DH121" i="77"/>
  <c r="DF149" i="77"/>
  <c r="AA30" i="440"/>
  <c r="HA62" i="77"/>
  <c r="GZ62" i="77"/>
  <c r="CS105" i="77"/>
  <c r="CR105" i="77"/>
  <c r="CZ132" i="77"/>
  <c r="CY132" i="77"/>
  <c r="FX123" i="77"/>
  <c r="CN147" i="77"/>
  <c r="CP135" i="77"/>
  <c r="CO135" i="77"/>
  <c r="GQ147" i="77"/>
  <c r="GP147" i="77"/>
  <c r="FJ72" i="77"/>
  <c r="CL117" i="77"/>
  <c r="CK119" i="77"/>
  <c r="CK121" i="77"/>
  <c r="CM117" i="77"/>
  <c r="CD145" i="77"/>
  <c r="CE145" i="77"/>
  <c r="CY138" i="77"/>
  <c r="CZ138" i="77"/>
  <c r="CY56" i="77"/>
  <c r="CZ56" i="77"/>
  <c r="CC147" i="77"/>
  <c r="CE135" i="77"/>
  <c r="CD135" i="77"/>
  <c r="EO62" i="77"/>
  <c r="M30" i="440"/>
  <c r="EP62" i="77"/>
  <c r="HN49" i="77"/>
  <c r="HM123" i="77"/>
  <c r="HO49" i="77"/>
  <c r="T147" i="77"/>
  <c r="S147" i="77"/>
  <c r="GF47" i="77"/>
  <c r="GE47" i="77"/>
  <c r="CY131" i="77"/>
  <c r="CZ131" i="77"/>
  <c r="FJ47" i="77"/>
  <c r="FK47" i="77"/>
  <c r="DS147" i="77"/>
  <c r="DT135" i="77"/>
  <c r="DU135" i="77"/>
  <c r="GZ47" i="77"/>
  <c r="HA47" i="77"/>
  <c r="DU193" i="77"/>
  <c r="DT193" i="77"/>
  <c r="AM49" i="77"/>
  <c r="AN31" i="77"/>
  <c r="AO31" i="77"/>
  <c r="AB36" i="440"/>
  <c r="HU87" i="77"/>
  <c r="HV87" i="77"/>
  <c r="BJ105" i="77"/>
  <c r="BI105" i="77"/>
  <c r="FC121" i="77"/>
  <c r="FD121" i="77"/>
  <c r="FB149" i="77"/>
  <c r="FB123" i="77"/>
  <c r="CZ129" i="77"/>
  <c r="CY129" i="77"/>
  <c r="CZ29" i="77"/>
  <c r="CY29" i="77"/>
  <c r="EP193" i="77"/>
  <c r="EO193" i="77"/>
  <c r="IO147" i="77"/>
  <c r="IP135" i="77"/>
  <c r="IQ135" i="77"/>
  <c r="DU31" i="77"/>
  <c r="DT31" i="77"/>
  <c r="DS49" i="77"/>
  <c r="EO135" i="77"/>
  <c r="EP135" i="77"/>
  <c r="EN147" i="77"/>
  <c r="CY153" i="77"/>
  <c r="CX159" i="77"/>
  <c r="CZ153" i="77"/>
  <c r="CZ36" i="77"/>
  <c r="CY36" i="77"/>
  <c r="IJ119" i="77"/>
  <c r="II119" i="77"/>
  <c r="FY147" i="77"/>
  <c r="FX147" i="77"/>
  <c r="IF49" i="77"/>
  <c r="IG49" i="77"/>
  <c r="DK49" i="77"/>
  <c r="DI123" i="77"/>
  <c r="DJ49" i="77"/>
  <c r="GS121" i="77"/>
  <c r="GT121" i="77"/>
  <c r="GR149" i="77"/>
  <c r="AC30" i="440"/>
  <c r="IQ62" i="77"/>
  <c r="IP62" i="77"/>
  <c r="GY49" i="77"/>
  <c r="HA23" i="77"/>
  <c r="HA18" i="77"/>
  <c r="GZ23" i="77"/>
  <c r="DN49" i="77"/>
  <c r="DM49" i="77"/>
  <c r="DJ121" i="77"/>
  <c r="DI149" i="77"/>
  <c r="DK121" i="77"/>
  <c r="AA36" i="440"/>
  <c r="HA87" i="77"/>
  <c r="GZ87" i="77"/>
  <c r="FK135" i="77"/>
  <c r="FJ135" i="77"/>
  <c r="DJ119" i="77"/>
  <c r="DK119" i="77"/>
  <c r="GT49" i="77"/>
  <c r="GR123" i="77"/>
  <c r="GS49" i="77"/>
  <c r="CY180" i="77"/>
  <c r="CZ180" i="77"/>
  <c r="CM145" i="77"/>
  <c r="CL145" i="77"/>
  <c r="GZ105" i="77"/>
  <c r="HA105" i="77"/>
  <c r="GF193" i="77"/>
  <c r="GE193" i="77"/>
  <c r="CS47" i="77"/>
  <c r="CR47" i="77"/>
  <c r="CQ49" i="77"/>
  <c r="CZ68" i="77"/>
  <c r="CY68" i="77"/>
  <c r="DU62" i="77"/>
  <c r="DT62" i="77"/>
  <c r="GM49" i="77"/>
  <c r="GN49" i="77"/>
  <c r="AO87" i="77"/>
  <c r="AN87" i="77"/>
  <c r="AC40" i="440"/>
  <c r="IP92" i="77"/>
  <c r="IQ92" i="77"/>
  <c r="BW151" i="77"/>
  <c r="BV161" i="77"/>
  <c r="BV167" i="77"/>
  <c r="BX151" i="77"/>
  <c r="CQ147" i="77"/>
  <c r="CS135" i="77"/>
  <c r="CR135" i="77"/>
  <c r="HK49" i="77"/>
  <c r="HL49" i="77"/>
  <c r="HJ123" i="77"/>
  <c r="GF135" i="77"/>
  <c r="GE135" i="77"/>
  <c r="CX62" i="77"/>
  <c r="G39" i="440"/>
  <c r="CY91" i="77"/>
  <c r="CZ91" i="77"/>
  <c r="CY45" i="77"/>
  <c r="CZ45" i="77"/>
  <c r="Y30" i="440"/>
  <c r="GF62" i="77"/>
  <c r="GE62" i="77"/>
  <c r="DL121" i="77"/>
  <c r="DL123" i="77"/>
  <c r="CY144" i="77"/>
  <c r="CZ144" i="77"/>
  <c r="ID147" i="77"/>
  <c r="IC147" i="77"/>
  <c r="IC49" i="77"/>
  <c r="ID49" i="77"/>
  <c r="H149" i="77"/>
  <c r="J121" i="77"/>
  <c r="I121" i="77"/>
  <c r="CZ79" i="77"/>
  <c r="CY79" i="77"/>
  <c r="BU121" i="77"/>
  <c r="BT121" i="77"/>
  <c r="CX145" i="77"/>
  <c r="CY137" i="77"/>
  <c r="CZ137" i="77"/>
  <c r="CZ34" i="77"/>
  <c r="CY34" i="77"/>
  <c r="CX39" i="77"/>
  <c r="CE31" i="77"/>
  <c r="CD31" i="77"/>
  <c r="HH121" i="77"/>
  <c r="HI121" i="77"/>
  <c r="HG149" i="77"/>
  <c r="CP72" i="77"/>
  <c r="CO72" i="77"/>
  <c r="EF49" i="77"/>
  <c r="ED123" i="77"/>
  <c r="EE49" i="77"/>
  <c r="AO62" i="77"/>
  <c r="AN62" i="77"/>
  <c r="CM31" i="77"/>
  <c r="CL31" i="77"/>
  <c r="CK49" i="77"/>
  <c r="FA69" i="77"/>
  <c r="FA31" i="77"/>
  <c r="FA27" i="77"/>
  <c r="EY147" i="77"/>
  <c r="FI147" i="77"/>
  <c r="FA70" i="77"/>
  <c r="EY90" i="77"/>
  <c r="FA68" i="77"/>
  <c r="FA99" i="77"/>
  <c r="FA67" i="77"/>
  <c r="FA91" i="77"/>
  <c r="FA72" i="77"/>
  <c r="FA66" i="77"/>
  <c r="FA95" i="77"/>
  <c r="FA49" i="77"/>
  <c r="EZ49" i="77"/>
  <c r="CP145" i="77"/>
  <c r="CO145" i="77"/>
  <c r="FJ105" i="77"/>
  <c r="FK105" i="77"/>
  <c r="BJ119" i="77"/>
  <c r="BI119" i="77"/>
  <c r="AB35" i="440"/>
  <c r="HV72" i="77"/>
  <c r="HU72" i="77"/>
  <c r="FA156" i="77"/>
  <c r="CE47" i="77"/>
  <c r="CD47" i="77"/>
  <c r="EC119" i="77"/>
  <c r="EB119" i="77"/>
  <c r="CZ130" i="77"/>
  <c r="CY130" i="77"/>
  <c r="CY78" i="77"/>
  <c r="CZ78" i="77"/>
  <c r="GE39" i="77"/>
  <c r="GF39" i="77"/>
  <c r="EC147" i="77"/>
  <c r="EB147" i="77"/>
  <c r="EA123" i="77"/>
  <c r="R49" i="77"/>
  <c r="S23" i="77"/>
  <c r="T23" i="77"/>
  <c r="T18" i="77"/>
  <c r="CZ171" i="77"/>
  <c r="CX175" i="77"/>
  <c r="CY171" i="77"/>
  <c r="AM147" i="77"/>
  <c r="AN135" i="77"/>
  <c r="AO135" i="77"/>
  <c r="EO87" i="77"/>
  <c r="M36" i="440"/>
  <c r="EP87" i="77"/>
  <c r="HU111" i="77"/>
  <c r="HV111" i="77"/>
  <c r="CR117" i="77"/>
  <c r="CS117" i="77"/>
  <c r="CQ119" i="77"/>
  <c r="GD119" i="77"/>
  <c r="GF117" i="77"/>
  <c r="GE117" i="77"/>
  <c r="BB119" i="77"/>
  <c r="BC119" i="77"/>
  <c r="EP105" i="77"/>
  <c r="EO105" i="77"/>
  <c r="IH149" i="77"/>
  <c r="II121" i="77"/>
  <c r="IJ121" i="77"/>
  <c r="IH123" i="77"/>
  <c r="S31" i="77"/>
  <c r="T31" i="77"/>
  <c r="DS119" i="77"/>
  <c r="DU117" i="77"/>
  <c r="DT117" i="77"/>
  <c r="EP23" i="77"/>
  <c r="EN49" i="77"/>
  <c r="EO23" i="77"/>
  <c r="EP18" i="77"/>
  <c r="HV18" i="77"/>
  <c r="HU23" i="77"/>
  <c r="HV23" i="77"/>
  <c r="HT49" i="77"/>
  <c r="HA145" i="77"/>
  <c r="GZ145" i="77"/>
  <c r="BI39" i="77"/>
  <c r="BJ39" i="77"/>
  <c r="CY46" i="77"/>
  <c r="CZ46" i="77"/>
  <c r="CY38" i="77"/>
  <c r="CZ38" i="77"/>
  <c r="GF23" i="77"/>
  <c r="GF18" i="77"/>
  <c r="GE23" i="77"/>
  <c r="S72" i="77"/>
  <c r="T72" i="77"/>
  <c r="DH49" i="77"/>
  <c r="DG49" i="77"/>
  <c r="DF123" i="77"/>
  <c r="EP31" i="77"/>
  <c r="EO31" i="77"/>
  <c r="BJ72" i="77"/>
  <c r="BI72" i="77"/>
  <c r="EI119" i="77"/>
  <c r="EH119" i="77"/>
  <c r="F35" i="440"/>
  <c r="CE72" i="77"/>
  <c r="CD72" i="77"/>
  <c r="DH119" i="77"/>
  <c r="DG119" i="77"/>
  <c r="DT39" i="77"/>
  <c r="DU39" i="77"/>
  <c r="EW147" i="77"/>
  <c r="EX147" i="77"/>
  <c r="CY69" i="77"/>
  <c r="CZ69" i="77"/>
  <c r="IF147" i="77"/>
  <c r="IG147" i="77"/>
  <c r="EO39" i="77"/>
  <c r="EP39" i="77"/>
  <c r="L123" i="77"/>
  <c r="HG123" i="77"/>
  <c r="F40" i="440"/>
  <c r="CD92" i="77"/>
  <c r="CE92" i="77"/>
  <c r="M147" i="77"/>
  <c r="L147" i="77"/>
  <c r="GY119" i="77"/>
  <c r="GY121" i="77"/>
  <c r="CX135" i="77"/>
  <c r="CY128" i="77"/>
  <c r="CZ128" i="77"/>
  <c r="K149" i="77"/>
  <c r="T145" i="77"/>
  <c r="S145" i="77"/>
  <c r="CZ133" i="77"/>
  <c r="CY133" i="77"/>
  <c r="E121" i="77"/>
  <c r="F119" i="77"/>
  <c r="G119" i="77"/>
  <c r="GP119" i="77"/>
  <c r="GQ119" i="77"/>
  <c r="S39" i="77"/>
  <c r="T39" i="77"/>
  <c r="CY57" i="77"/>
  <c r="CZ57" i="77"/>
  <c r="DM147" i="77"/>
  <c r="DN147" i="77"/>
  <c r="CY44" i="77"/>
  <c r="CZ44" i="77"/>
  <c r="FJ31" i="77"/>
  <c r="G22" i="440"/>
  <c r="CX31" i="77"/>
  <c r="CY27" i="77"/>
  <c r="CZ27" i="77"/>
  <c r="GE145" i="77"/>
  <c r="GF145" i="77"/>
  <c r="IO119" i="77"/>
  <c r="IQ117" i="77"/>
  <c r="IP117" i="77"/>
  <c r="EN119" i="77"/>
  <c r="EN121" i="77"/>
  <c r="EP117" i="77"/>
  <c r="EO117" i="77"/>
  <c r="CE39" i="77"/>
  <c r="CD39" i="77"/>
  <c r="GZ135" i="77"/>
  <c r="GY147" i="77"/>
  <c r="HA135" i="77"/>
  <c r="BH121" i="77"/>
  <c r="BI62" i="77"/>
  <c r="BJ62" i="77"/>
  <c r="FI49" i="77"/>
  <c r="FK18" i="77"/>
  <c r="FJ23" i="77"/>
  <c r="FK23" i="77"/>
  <c r="T175" i="77"/>
  <c r="S175" i="77"/>
  <c r="AN39" i="77"/>
  <c r="AO39" i="77"/>
  <c r="AH49" i="77"/>
  <c r="AG49" i="77"/>
  <c r="J49" i="77"/>
  <c r="H123" i="77"/>
  <c r="I49" i="77"/>
  <c r="AW49" i="77"/>
  <c r="AV49" i="77"/>
  <c r="BA121" i="77"/>
  <c r="G17" i="440"/>
  <c r="CY21" i="77"/>
  <c r="CZ21" i="77"/>
  <c r="CY156" i="77"/>
  <c r="CZ156" i="77"/>
  <c r="GM119" i="77"/>
  <c r="GL121" i="77"/>
  <c r="GN119" i="77"/>
  <c r="AN119" i="77"/>
  <c r="CM181" i="77"/>
  <c r="CL181" i="77"/>
  <c r="DU47" i="77"/>
  <c r="DT47" i="77"/>
  <c r="HT147" i="77"/>
  <c r="HV135" i="77"/>
  <c r="HU135" i="77"/>
  <c r="T181" i="77"/>
  <c r="S181" i="77"/>
  <c r="FJ145" i="77"/>
  <c r="FK145" i="77"/>
  <c r="EG149" i="77"/>
  <c r="EH121" i="77"/>
  <c r="EI121" i="77"/>
  <c r="BH147" i="77"/>
  <c r="BJ135" i="77"/>
  <c r="BI135" i="77"/>
  <c r="EF147" i="77"/>
  <c r="EE147" i="77"/>
  <c r="IQ145" i="77"/>
  <c r="IP145" i="77"/>
  <c r="CZ134" i="77"/>
  <c r="CY134" i="77"/>
  <c r="CS193" i="77"/>
  <c r="CR193" i="77"/>
  <c r="DU181" i="77"/>
  <c r="DT181" i="77"/>
  <c r="CY37" i="77"/>
  <c r="CZ37" i="77"/>
  <c r="CR99" i="77"/>
  <c r="CS99" i="77"/>
  <c r="CY76" i="77"/>
  <c r="CX87" i="77"/>
  <c r="CZ76" i="77"/>
  <c r="CX181" i="77"/>
  <c r="Q80" i="308"/>
  <c r="E119" i="308"/>
  <c r="G119" i="308"/>
  <c r="D119" i="308"/>
  <c r="J75" i="444"/>
  <c r="L73" i="444"/>
  <c r="H75" i="444"/>
  <c r="K73" i="444"/>
  <c r="K40" i="442"/>
  <c r="L58" i="444"/>
  <c r="H77" i="444"/>
  <c r="E45" i="441"/>
  <c r="G45" i="441"/>
  <c r="K36" i="442"/>
  <c r="M32" i="441"/>
  <c r="M33" i="441"/>
  <c r="J77" i="444"/>
  <c r="L33" i="441"/>
  <c r="E75" i="444"/>
  <c r="E77" i="444"/>
  <c r="K45" i="442"/>
  <c r="K33" i="442"/>
  <c r="GE156" i="77"/>
  <c r="HA156" i="77"/>
  <c r="IP156" i="77"/>
  <c r="IQ156" i="77"/>
  <c r="HU156" i="77"/>
  <c r="HV156" i="77"/>
  <c r="P80" i="439"/>
  <c r="I82" i="439"/>
  <c r="P82" i="439"/>
  <c r="L119" i="439"/>
  <c r="D121" i="439"/>
  <c r="E121" i="439"/>
  <c r="G121" i="439"/>
  <c r="G124" i="439"/>
  <c r="Q82" i="439"/>
  <c r="Q85" i="439"/>
  <c r="K120" i="439"/>
  <c r="I120" i="439"/>
  <c r="P120" i="439"/>
  <c r="I170" i="439"/>
  <c r="P170" i="439"/>
  <c r="E209" i="439"/>
  <c r="G209" i="439"/>
  <c r="D209" i="439"/>
  <c r="Q170" i="439"/>
  <c r="Q132" i="439"/>
  <c r="D171" i="439"/>
  <c r="E171" i="439"/>
  <c r="G171" i="439"/>
  <c r="G177" i="439"/>
  <c r="K168" i="439"/>
  <c r="D207" i="439"/>
  <c r="L168" i="439"/>
  <c r="L151" i="439"/>
  <c r="K151" i="439"/>
  <c r="Q151" i="439"/>
  <c r="D190" i="439"/>
  <c r="L173" i="439"/>
  <c r="K173" i="439"/>
  <c r="D212" i="439"/>
  <c r="Q173" i="439"/>
  <c r="K166" i="439"/>
  <c r="Q175" i="439"/>
  <c r="L175" i="439"/>
  <c r="K175" i="439"/>
  <c r="E214" i="439"/>
  <c r="G214" i="439"/>
  <c r="D214" i="439"/>
  <c r="L152" i="439"/>
  <c r="K152" i="439"/>
  <c r="Q152" i="439"/>
  <c r="D191" i="439"/>
  <c r="L169" i="439"/>
  <c r="K169" i="439"/>
  <c r="L167" i="439"/>
  <c r="K167" i="439"/>
  <c r="D206" i="439"/>
  <c r="K139" i="439"/>
  <c r="L153" i="439"/>
  <c r="K153" i="439"/>
  <c r="E192" i="439"/>
  <c r="G192" i="439"/>
  <c r="Q122" i="439"/>
  <c r="D161" i="439"/>
  <c r="E161" i="439"/>
  <c r="G161" i="439"/>
  <c r="L174" i="439"/>
  <c r="K174" i="439"/>
  <c r="D213" i="439"/>
  <c r="I132" i="439"/>
  <c r="P132" i="439"/>
  <c r="E172" i="439"/>
  <c r="G172" i="439"/>
  <c r="Q133" i="439"/>
  <c r="Q138" i="439"/>
  <c r="D172" i="439"/>
  <c r="Q120" i="439"/>
  <c r="D159" i="439"/>
  <c r="E159" i="439"/>
  <c r="G159" i="439"/>
  <c r="P129" i="439"/>
  <c r="I133" i="439"/>
  <c r="P133" i="439"/>
  <c r="I122" i="439"/>
  <c r="P122" i="439"/>
  <c r="L210" i="308"/>
  <c r="L175" i="308"/>
  <c r="K175" i="308"/>
  <c r="E214" i="308"/>
  <c r="G214" i="308"/>
  <c r="D214" i="308"/>
  <c r="Q175" i="308"/>
  <c r="L151" i="308"/>
  <c r="K151" i="308"/>
  <c r="P128" i="308"/>
  <c r="P138" i="308"/>
  <c r="I138" i="308"/>
  <c r="E138" i="308"/>
  <c r="L168" i="308"/>
  <c r="K168" i="308"/>
  <c r="L150" i="308"/>
  <c r="K150" i="308"/>
  <c r="D189" i="308"/>
  <c r="Q150" i="308"/>
  <c r="L152" i="308"/>
  <c r="K152" i="308"/>
  <c r="G177" i="308"/>
  <c r="L172" i="308"/>
  <c r="K172" i="308"/>
  <c r="E210" i="308"/>
  <c r="G210" i="308"/>
  <c r="K210" i="308"/>
  <c r="Q210" i="308"/>
  <c r="I171" i="308"/>
  <c r="P171" i="308"/>
  <c r="Q171" i="308"/>
  <c r="L167" i="308"/>
  <c r="L177" i="308"/>
  <c r="K167" i="308"/>
  <c r="D206" i="308"/>
  <c r="Q167" i="308"/>
  <c r="L170" i="308"/>
  <c r="K170" i="308"/>
  <c r="L153" i="308"/>
  <c r="K153" i="308"/>
  <c r="E192" i="308"/>
  <c r="G192" i="308"/>
  <c r="D192" i="308"/>
  <c r="L161" i="308"/>
  <c r="K161" i="308"/>
  <c r="E200" i="308"/>
  <c r="G200" i="308"/>
  <c r="D200" i="308"/>
  <c r="L208" i="308"/>
  <c r="K166" i="308"/>
  <c r="I166" i="308"/>
  <c r="L213" i="308"/>
  <c r="L173" i="308"/>
  <c r="K173" i="308"/>
  <c r="D212" i="308"/>
  <c r="Q173" i="308"/>
  <c r="E208" i="308"/>
  <c r="G208" i="308"/>
  <c r="K208" i="308"/>
  <c r="Q208" i="308"/>
  <c r="I169" i="308"/>
  <c r="P169" i="308"/>
  <c r="Q169" i="308"/>
  <c r="L119" i="308"/>
  <c r="K119" i="308"/>
  <c r="E158" i="308"/>
  <c r="FJ156" i="77"/>
  <c r="E213" i="447"/>
  <c r="G213" i="447"/>
  <c r="I174" i="447"/>
  <c r="P174" i="447"/>
  <c r="Q174" i="447"/>
  <c r="D213" i="447"/>
  <c r="L211" i="447"/>
  <c r="K211" i="447"/>
  <c r="Q211" i="447"/>
  <c r="I190" i="447"/>
  <c r="P190" i="447"/>
  <c r="K210" i="447"/>
  <c r="Q210" i="447"/>
  <c r="L212" i="447"/>
  <c r="K212" i="447"/>
  <c r="Q212" i="447"/>
  <c r="I161" i="447"/>
  <c r="P161" i="447"/>
  <c r="L209" i="447"/>
  <c r="K209" i="447"/>
  <c r="Q209" i="447"/>
  <c r="D200" i="447"/>
  <c r="G197" i="447"/>
  <c r="Q161" i="447"/>
  <c r="E214" i="447"/>
  <c r="G214" i="447"/>
  <c r="Q175" i="447"/>
  <c r="D214" i="447"/>
  <c r="I208" i="447"/>
  <c r="P208" i="447"/>
  <c r="I175" i="447"/>
  <c r="P175" i="447"/>
  <c r="K178" i="447"/>
  <c r="L189" i="447"/>
  <c r="K189" i="447"/>
  <c r="Q189" i="447"/>
  <c r="E205" i="447"/>
  <c r="G205" i="447"/>
  <c r="G216" i="447"/>
  <c r="K177" i="447"/>
  <c r="L177" i="447"/>
  <c r="O177" i="447"/>
  <c r="I166" i="447"/>
  <c r="I206" i="447"/>
  <c r="P206" i="447"/>
  <c r="D205" i="447"/>
  <c r="L197" i="447"/>
  <c r="I207" i="447"/>
  <c r="P207" i="447"/>
  <c r="Q166" i="447"/>
  <c r="Q177" i="447"/>
  <c r="L192" i="447"/>
  <c r="K192" i="447"/>
  <c r="Q192" i="447"/>
  <c r="L191" i="447"/>
  <c r="K191" i="447"/>
  <c r="Q191" i="447"/>
  <c r="CY193" i="77"/>
  <c r="AE121" i="77"/>
  <c r="IE123" i="77"/>
  <c r="AC149" i="77"/>
  <c r="CZ105" i="77"/>
  <c r="IF121" i="77"/>
  <c r="HN149" i="77"/>
  <c r="AO119" i="77"/>
  <c r="IG121" i="77"/>
  <c r="CY92" i="77"/>
  <c r="CZ92" i="77"/>
  <c r="CC121" i="77"/>
  <c r="CC123" i="77"/>
  <c r="CY111" i="77"/>
  <c r="M121" i="77"/>
  <c r="M123" i="77"/>
  <c r="FY123" i="77"/>
  <c r="AD121" i="77"/>
  <c r="EF121" i="77"/>
  <c r="EE121" i="77"/>
  <c r="CE119" i="77"/>
  <c r="ED149" i="77"/>
  <c r="L121" i="77"/>
  <c r="CD119" i="77"/>
  <c r="FK61" i="77"/>
  <c r="FK65" i="77"/>
  <c r="FK156" i="77"/>
  <c r="FK29" i="77"/>
  <c r="CP119" i="77"/>
  <c r="R121" i="77"/>
  <c r="T121" i="77"/>
  <c r="F28" i="440"/>
  <c r="CZ72" i="77"/>
  <c r="FX121" i="77"/>
  <c r="CD49" i="77"/>
  <c r="FW149" i="77"/>
  <c r="FX149" i="77"/>
  <c r="HK149" i="77"/>
  <c r="FY121" i="77"/>
  <c r="BQ149" i="77"/>
  <c r="G35" i="440"/>
  <c r="BS123" i="77"/>
  <c r="BT123" i="77"/>
  <c r="S119" i="77"/>
  <c r="CN121" i="77"/>
  <c r="CN123" i="77"/>
  <c r="G25" i="440"/>
  <c r="FV149" i="77"/>
  <c r="FU149" i="77"/>
  <c r="HT121" i="77"/>
  <c r="HU121" i="77"/>
  <c r="AV121" i="77"/>
  <c r="CX119" i="77"/>
  <c r="CX121" i="77"/>
  <c r="FU123" i="77"/>
  <c r="FT151" i="77"/>
  <c r="FV123" i="77"/>
  <c r="AA123" i="77"/>
  <c r="AB123" i="77"/>
  <c r="Z151" i="77"/>
  <c r="G38" i="440"/>
  <c r="CY99" i="77"/>
  <c r="CZ99" i="77"/>
  <c r="ID121" i="77"/>
  <c r="IC121" i="77"/>
  <c r="CY117" i="77"/>
  <c r="FK72" i="77"/>
  <c r="AU149" i="77"/>
  <c r="AV149" i="77"/>
  <c r="AU123" i="77"/>
  <c r="AV123" i="77"/>
  <c r="HV119" i="77"/>
  <c r="IB149" i="77"/>
  <c r="AA149" i="77"/>
  <c r="HU119" i="77"/>
  <c r="BP151" i="77"/>
  <c r="BQ123" i="77"/>
  <c r="BR123" i="77"/>
  <c r="EP121" i="77"/>
  <c r="EN149" i="77"/>
  <c r="EO121" i="77"/>
  <c r="DM123" i="77"/>
  <c r="DN123" i="77"/>
  <c r="DL151" i="77"/>
  <c r="EA151" i="77"/>
  <c r="EC123" i="77"/>
  <c r="EB123" i="77"/>
  <c r="IH151" i="77"/>
  <c r="II123" i="77"/>
  <c r="IJ123" i="77"/>
  <c r="G36" i="440"/>
  <c r="CY87" i="77"/>
  <c r="CZ87" i="77"/>
  <c r="CZ145" i="77"/>
  <c r="CY145" i="77"/>
  <c r="G30" i="440"/>
  <c r="CZ62" i="77"/>
  <c r="CY62" i="77"/>
  <c r="CR49" i="77"/>
  <c r="CS49" i="77"/>
  <c r="DH149" i="77"/>
  <c r="DG149" i="77"/>
  <c r="F41" i="440"/>
  <c r="GQ123" i="77"/>
  <c r="GP123" i="77"/>
  <c r="GO151" i="77"/>
  <c r="AC37" i="440"/>
  <c r="IQ119" i="77"/>
  <c r="IP119" i="77"/>
  <c r="IG149" i="77"/>
  <c r="IF149" i="77"/>
  <c r="EE123" i="77"/>
  <c r="ED151" i="77"/>
  <c r="EF123" i="77"/>
  <c r="IO121" i="77"/>
  <c r="IO123" i="77"/>
  <c r="EG151" i="77"/>
  <c r="EI123" i="77"/>
  <c r="EH123" i="77"/>
  <c r="GP149" i="77"/>
  <c r="GQ149" i="77"/>
  <c r="BB121" i="77"/>
  <c r="BA149" i="77"/>
  <c r="BC121" i="77"/>
  <c r="BA123" i="77"/>
  <c r="HG151" i="77"/>
  <c r="HI123" i="77"/>
  <c r="HH123" i="77"/>
  <c r="II149" i="77"/>
  <c r="IJ149" i="77"/>
  <c r="CY23" i="77"/>
  <c r="CZ18" i="77"/>
  <c r="CX49" i="77"/>
  <c r="CZ23" i="77"/>
  <c r="BJ147" i="77"/>
  <c r="BI147" i="77"/>
  <c r="EW92" i="77"/>
  <c r="EV121" i="77"/>
  <c r="EX92" i="77"/>
  <c r="BT149" i="77"/>
  <c r="BU149" i="77"/>
  <c r="AN147" i="77"/>
  <c r="AO147" i="77"/>
  <c r="J123" i="77"/>
  <c r="H151" i="77"/>
  <c r="I123" i="77"/>
  <c r="DK123" i="77"/>
  <c r="DJ123" i="77"/>
  <c r="DI151" i="77"/>
  <c r="FD149" i="77"/>
  <c r="FC149" i="77"/>
  <c r="AA28" i="440"/>
  <c r="GY123" i="77"/>
  <c r="HA49" i="77"/>
  <c r="GZ49" i="77"/>
  <c r="AB28" i="440"/>
  <c r="HV49" i="77"/>
  <c r="HU49" i="77"/>
  <c r="EZ90" i="77"/>
  <c r="FA90" i="77"/>
  <c r="EY92" i="77"/>
  <c r="CO49" i="77"/>
  <c r="CP49" i="77"/>
  <c r="M47" i="440"/>
  <c r="EP147" i="77"/>
  <c r="EO147" i="77"/>
  <c r="GL149" i="77"/>
  <c r="GN121" i="77"/>
  <c r="GM121" i="77"/>
  <c r="AA47" i="440"/>
  <c r="GZ147" i="77"/>
  <c r="HA147" i="77"/>
  <c r="FK31" i="77"/>
  <c r="CX147" i="77"/>
  <c r="CY135" i="77"/>
  <c r="CZ135" i="77"/>
  <c r="CZ175" i="77"/>
  <c r="CY175" i="77"/>
  <c r="GL123" i="77"/>
  <c r="BH123" i="77"/>
  <c r="BJ49" i="77"/>
  <c r="BI49" i="77"/>
  <c r="DN121" i="77"/>
  <c r="DL149" i="77"/>
  <c r="DM121" i="77"/>
  <c r="AF151" i="77"/>
  <c r="AH123" i="77"/>
  <c r="AG123" i="77"/>
  <c r="F121" i="77"/>
  <c r="E149" i="77"/>
  <c r="G121" i="77"/>
  <c r="E123" i="77"/>
  <c r="AA37" i="440"/>
  <c r="AA41" i="440"/>
  <c r="AA44" i="440" s="1"/>
  <c r="AA45" i="440" s="1"/>
  <c r="HA119" i="77"/>
  <c r="GZ119" i="77"/>
  <c r="DT119" i="77"/>
  <c r="DU119" i="77"/>
  <c r="Y37" i="440"/>
  <c r="GF119" i="77"/>
  <c r="GE119" i="77"/>
  <c r="CR147" i="77"/>
  <c r="CS147" i="77"/>
  <c r="DU49" i="77"/>
  <c r="DT49" i="77"/>
  <c r="AZ121" i="77"/>
  <c r="AX149" i="77"/>
  <c r="AY121" i="77"/>
  <c r="AX123" i="77"/>
  <c r="AC28" i="440"/>
  <c r="IQ49" i="77"/>
  <c r="IP49" i="77"/>
  <c r="EP119" i="77"/>
  <c r="EO119" i="77"/>
  <c r="M37" i="440"/>
  <c r="IP147" i="77"/>
  <c r="IQ147" i="77"/>
  <c r="AC47" i="440"/>
  <c r="AE149" i="77"/>
  <c r="AD149" i="77"/>
  <c r="DK149" i="77"/>
  <c r="DJ149" i="77"/>
  <c r="FD123" i="77"/>
  <c r="FC123" i="77"/>
  <c r="FB151" i="77"/>
  <c r="CS119" i="77"/>
  <c r="CR119" i="77"/>
  <c r="CQ121" i="77"/>
  <c r="CQ123" i="77"/>
  <c r="CL49" i="77"/>
  <c r="CK123" i="77"/>
  <c r="CM49" i="77"/>
  <c r="CY39" i="77"/>
  <c r="CZ39" i="77"/>
  <c r="IF123" i="77"/>
  <c r="IG123" i="77"/>
  <c r="IE151" i="77"/>
  <c r="GY149" i="77"/>
  <c r="HA121" i="77"/>
  <c r="GZ121" i="77"/>
  <c r="F47" i="440"/>
  <c r="CD147" i="77"/>
  <c r="CE147" i="77"/>
  <c r="AD123" i="77"/>
  <c r="AE123" i="77"/>
  <c r="AC151" i="77"/>
  <c r="FY151" i="77"/>
  <c r="FX151" i="77"/>
  <c r="CZ31" i="77"/>
  <c r="CY31" i="77"/>
  <c r="EZ147" i="77"/>
  <c r="FA147" i="77"/>
  <c r="FI90" i="77"/>
  <c r="BV187" i="77"/>
  <c r="BX167" i="77"/>
  <c r="BW167" i="77"/>
  <c r="S47" i="440"/>
  <c r="T47" i="440"/>
  <c r="FK147" i="77"/>
  <c r="FJ147" i="77"/>
  <c r="AO121" i="77"/>
  <c r="AN121" i="77"/>
  <c r="AM149" i="77"/>
  <c r="FK59" i="77"/>
  <c r="FK55" i="77"/>
  <c r="FK95" i="77"/>
  <c r="FK57" i="77"/>
  <c r="FK27" i="77"/>
  <c r="FK70" i="77"/>
  <c r="FK28" i="77"/>
  <c r="FK58" i="77"/>
  <c r="FK91" i="77"/>
  <c r="FJ49" i="77"/>
  <c r="FK67" i="77"/>
  <c r="FK49" i="77"/>
  <c r="FK68" i="77"/>
  <c r="FK69" i="77"/>
  <c r="FK99" i="77"/>
  <c r="FK56" i="77"/>
  <c r="FK66" i="77"/>
  <c r="GT149" i="77"/>
  <c r="GS149" i="77"/>
  <c r="CL121" i="77"/>
  <c r="CM121" i="77"/>
  <c r="CK149" i="77"/>
  <c r="CZ47" i="77"/>
  <c r="CY47" i="77"/>
  <c r="EI149" i="77"/>
  <c r="EH149" i="77"/>
  <c r="AM123" i="77"/>
  <c r="AN49" i="77"/>
  <c r="AO49" i="77"/>
  <c r="CZ181" i="77"/>
  <c r="CY181" i="77"/>
  <c r="J149" i="77"/>
  <c r="I149" i="77"/>
  <c r="GT123" i="77"/>
  <c r="GR151" i="77"/>
  <c r="GS123" i="77"/>
  <c r="HN123" i="77"/>
  <c r="HM151" i="77"/>
  <c r="HO123" i="77"/>
  <c r="CL119" i="77"/>
  <c r="CM119" i="77"/>
  <c r="FX167" i="77"/>
  <c r="FW187" i="77"/>
  <c r="DT147" i="77"/>
  <c r="DU147" i="77"/>
  <c r="EB149" i="77"/>
  <c r="EC149" i="77"/>
  <c r="AW123" i="77"/>
  <c r="AU151" i="77"/>
  <c r="M151" i="77"/>
  <c r="L151" i="77"/>
  <c r="K161" i="77"/>
  <c r="K167" i="77"/>
  <c r="HK123" i="77"/>
  <c r="HL123" i="77"/>
  <c r="HJ151" i="77"/>
  <c r="CP147" i="77"/>
  <c r="CO147" i="77"/>
  <c r="FK62" i="77"/>
  <c r="M149" i="77"/>
  <c r="L149" i="77"/>
  <c r="EP49" i="77"/>
  <c r="EO49" i="77"/>
  <c r="M28" i="440"/>
  <c r="EN123" i="77"/>
  <c r="HI149" i="77"/>
  <c r="HH149" i="77"/>
  <c r="BJ121" i="77"/>
  <c r="BH149" i="77"/>
  <c r="BI121" i="77"/>
  <c r="AB47" i="440"/>
  <c r="HV147" i="77"/>
  <c r="HU147" i="77"/>
  <c r="DF151" i="77"/>
  <c r="DH123" i="77"/>
  <c r="DG123" i="77"/>
  <c r="T49" i="77"/>
  <c r="S49" i="77"/>
  <c r="IB151" i="77"/>
  <c r="ID123" i="77"/>
  <c r="IC123" i="77"/>
  <c r="DS121" i="77"/>
  <c r="AH121" i="77"/>
  <c r="AG121" i="77"/>
  <c r="AF149" i="77"/>
  <c r="K37" i="442"/>
  <c r="K46" i="442"/>
  <c r="K57" i="444"/>
  <c r="K66" i="444"/>
  <c r="K64" i="444"/>
  <c r="K56" i="444"/>
  <c r="K65" i="444"/>
  <c r="K55" i="444"/>
  <c r="K60" i="444"/>
  <c r="K41" i="442"/>
  <c r="K58" i="444"/>
  <c r="F56" i="444"/>
  <c r="F71" i="444"/>
  <c r="F57" i="444"/>
  <c r="F67" i="444"/>
  <c r="F62" i="444"/>
  <c r="F65" i="444"/>
  <c r="F55" i="444"/>
  <c r="F70" i="444"/>
  <c r="F61" i="444"/>
  <c r="F69" i="444"/>
  <c r="F60" i="444"/>
  <c r="F63" i="444"/>
  <c r="F72" i="444"/>
  <c r="F58" i="444"/>
  <c r="F68" i="444"/>
  <c r="F73" i="444"/>
  <c r="L66" i="444"/>
  <c r="L64" i="444"/>
  <c r="L56" i="444"/>
  <c r="L65" i="444"/>
  <c r="L57" i="444"/>
  <c r="L60" i="444"/>
  <c r="L72" i="444"/>
  <c r="L61" i="444"/>
  <c r="L55" i="444"/>
  <c r="K121" i="439"/>
  <c r="Q121" i="439"/>
  <c r="L121" i="439"/>
  <c r="D124" i="439"/>
  <c r="I85" i="439"/>
  <c r="E85" i="439"/>
  <c r="P85" i="439"/>
  <c r="K119" i="439"/>
  <c r="L207" i="439"/>
  <c r="K207" i="439"/>
  <c r="Q207" i="439"/>
  <c r="L206" i="439"/>
  <c r="L177" i="439"/>
  <c r="I169" i="439"/>
  <c r="P169" i="439"/>
  <c r="E208" i="439"/>
  <c r="G208" i="439"/>
  <c r="I168" i="439"/>
  <c r="P168" i="439"/>
  <c r="E207" i="439"/>
  <c r="G207" i="439"/>
  <c r="I153" i="439"/>
  <c r="P153" i="439"/>
  <c r="L172" i="439"/>
  <c r="K172" i="439"/>
  <c r="D211" i="439"/>
  <c r="L191" i="439"/>
  <c r="I152" i="439"/>
  <c r="P152" i="439"/>
  <c r="E191" i="439"/>
  <c r="G191" i="439"/>
  <c r="K191" i="439"/>
  <c r="Q191" i="439"/>
  <c r="L171" i="439"/>
  <c r="K171" i="439"/>
  <c r="D210" i="439"/>
  <c r="Q171" i="439"/>
  <c r="L190" i="439"/>
  <c r="L213" i="439"/>
  <c r="I151" i="439"/>
  <c r="P151" i="439"/>
  <c r="E190" i="439"/>
  <c r="G190" i="439"/>
  <c r="K190" i="439"/>
  <c r="Q190" i="439"/>
  <c r="L161" i="439"/>
  <c r="Q167" i="439"/>
  <c r="I138" i="439"/>
  <c r="E138" i="439"/>
  <c r="I174" i="439"/>
  <c r="P174" i="439"/>
  <c r="E213" i="439"/>
  <c r="G213" i="439"/>
  <c r="K213" i="439"/>
  <c r="Q213" i="439"/>
  <c r="L214" i="439"/>
  <c r="K214" i="439"/>
  <c r="Q214" i="439"/>
  <c r="L209" i="439"/>
  <c r="K209" i="439"/>
  <c r="Q209" i="439"/>
  <c r="L159" i="439"/>
  <c r="K159" i="439"/>
  <c r="Q159" i="439"/>
  <c r="D198" i="439"/>
  <c r="E205" i="439"/>
  <c r="G205" i="439"/>
  <c r="Q166" i="439"/>
  <c r="D205" i="439"/>
  <c r="I167" i="439"/>
  <c r="P167" i="439"/>
  <c r="E206" i="439"/>
  <c r="G206" i="439"/>
  <c r="K206" i="439"/>
  <c r="Q206" i="439"/>
  <c r="D177" i="439"/>
  <c r="K178" i="439"/>
  <c r="D192" i="439"/>
  <c r="Q169" i="439"/>
  <c r="I166" i="439"/>
  <c r="L212" i="439"/>
  <c r="K212" i="439"/>
  <c r="Q212" i="439"/>
  <c r="I173" i="439"/>
  <c r="P173" i="439"/>
  <c r="E212" i="439"/>
  <c r="G212" i="439"/>
  <c r="P138" i="439"/>
  <c r="Q174" i="439"/>
  <c r="Q153" i="439"/>
  <c r="D208" i="439"/>
  <c r="I175" i="439"/>
  <c r="P175" i="439"/>
  <c r="Q168" i="439"/>
  <c r="L212" i="308"/>
  <c r="O177" i="308"/>
  <c r="HM153" i="77"/>
  <c r="E209" i="308"/>
  <c r="G209" i="308"/>
  <c r="I170" i="308"/>
  <c r="P170" i="308"/>
  <c r="D209" i="308"/>
  <c r="Q170" i="308"/>
  <c r="E190" i="308"/>
  <c r="G190" i="308"/>
  <c r="I151" i="308"/>
  <c r="P151" i="308"/>
  <c r="D190" i="308"/>
  <c r="Q151" i="308"/>
  <c r="P166" i="308"/>
  <c r="E211" i="308"/>
  <c r="G211" i="308"/>
  <c r="I172" i="308"/>
  <c r="P172" i="308"/>
  <c r="Q172" i="308"/>
  <c r="D211" i="308"/>
  <c r="E191" i="308"/>
  <c r="G191" i="308"/>
  <c r="I152" i="308"/>
  <c r="P152" i="308"/>
  <c r="L206" i="308"/>
  <c r="E206" i="308"/>
  <c r="G206" i="308"/>
  <c r="K206" i="308"/>
  <c r="Q206" i="308"/>
  <c r="I167" i="308"/>
  <c r="P167" i="308"/>
  <c r="I175" i="308"/>
  <c r="P175" i="308"/>
  <c r="I208" i="308"/>
  <c r="P208" i="308"/>
  <c r="E189" i="308"/>
  <c r="G189" i="308"/>
  <c r="I150" i="308"/>
  <c r="P150" i="308"/>
  <c r="Q161" i="308"/>
  <c r="I210" i="308"/>
  <c r="P210" i="308"/>
  <c r="L192" i="308"/>
  <c r="E207" i="308"/>
  <c r="G207" i="308"/>
  <c r="I168" i="308"/>
  <c r="P168" i="308"/>
  <c r="E205" i="308"/>
  <c r="G205" i="308"/>
  <c r="G216" i="308"/>
  <c r="K177" i="308"/>
  <c r="D205" i="308"/>
  <c r="Q166" i="308"/>
  <c r="I153" i="308"/>
  <c r="P153" i="308"/>
  <c r="K214" i="308"/>
  <c r="Q214" i="308"/>
  <c r="L214" i="308"/>
  <c r="E212" i="308"/>
  <c r="G212" i="308"/>
  <c r="K212" i="308"/>
  <c r="Q212" i="308"/>
  <c r="I173" i="308"/>
  <c r="P173" i="308"/>
  <c r="I161" i="308"/>
  <c r="P161" i="308"/>
  <c r="Q152" i="308"/>
  <c r="Q168" i="308"/>
  <c r="L189" i="308"/>
  <c r="L200" i="308"/>
  <c r="K213" i="308"/>
  <c r="Q213" i="308"/>
  <c r="Q153" i="308"/>
  <c r="D191" i="308"/>
  <c r="D207" i="308"/>
  <c r="K178" i="308"/>
  <c r="Q119" i="308"/>
  <c r="D158" i="308"/>
  <c r="I119" i="308"/>
  <c r="P119" i="308"/>
  <c r="I192" i="447"/>
  <c r="P192" i="447"/>
  <c r="I191" i="447"/>
  <c r="P191" i="447"/>
  <c r="L200" i="447"/>
  <c r="K200" i="447"/>
  <c r="Q200" i="447"/>
  <c r="I211" i="447"/>
  <c r="P211" i="447"/>
  <c r="P166" i="447"/>
  <c r="P177" i="447"/>
  <c r="I177" i="447"/>
  <c r="E177" i="447"/>
  <c r="I189" i="447"/>
  <c r="P189" i="447"/>
  <c r="L205" i="447"/>
  <c r="K205" i="447"/>
  <c r="D216" i="447"/>
  <c r="Q205" i="447"/>
  <c r="I210" i="447"/>
  <c r="P210" i="447"/>
  <c r="K197" i="447"/>
  <c r="I212" i="447"/>
  <c r="P212" i="447"/>
  <c r="L213" i="447"/>
  <c r="K213" i="447"/>
  <c r="Q213" i="447"/>
  <c r="I209" i="447"/>
  <c r="P209" i="447"/>
  <c r="I197" i="447"/>
  <c r="L214" i="447"/>
  <c r="K214" i="447"/>
  <c r="Q214" i="447"/>
  <c r="CD121" i="77"/>
  <c r="CC149" i="77"/>
  <c r="HT123" i="77"/>
  <c r="S121" i="77"/>
  <c r="HT149" i="77"/>
  <c r="R123" i="77"/>
  <c r="S123" i="77"/>
  <c r="HV121" i="77"/>
  <c r="R149" i="77"/>
  <c r="S149" i="77"/>
  <c r="CE121" i="77"/>
  <c r="CZ119" i="77"/>
  <c r="AW149" i="77"/>
  <c r="G37" i="440"/>
  <c r="G41" i="440" s="1"/>
  <c r="G44" i="440" s="1"/>
  <c r="G45" i="440" s="1"/>
  <c r="CY119" i="77"/>
  <c r="EF149" i="77"/>
  <c r="EE149" i="77"/>
  <c r="BU123" i="77"/>
  <c r="BS151" i="77"/>
  <c r="CO121" i="77"/>
  <c r="CN149" i="77"/>
  <c r="CP121" i="77"/>
  <c r="FY149" i="77"/>
  <c r="BR151" i="77"/>
  <c r="BQ151" i="77"/>
  <c r="BP161" i="77"/>
  <c r="BP167" i="77"/>
  <c r="FU151" i="77"/>
  <c r="FV151" i="77"/>
  <c r="AA151" i="77"/>
  <c r="AB151" i="77"/>
  <c r="Z161" i="77"/>
  <c r="Z167" i="77"/>
  <c r="IC149" i="77"/>
  <c r="ID149" i="77"/>
  <c r="IO151" i="77"/>
  <c r="IQ123" i="77"/>
  <c r="IP123" i="77"/>
  <c r="EZ92" i="77"/>
  <c r="FA92" i="77"/>
  <c r="EY121" i="77"/>
  <c r="CM149" i="77"/>
  <c r="CL149" i="77"/>
  <c r="T149" i="77"/>
  <c r="DM149" i="77"/>
  <c r="DN149" i="77"/>
  <c r="G28" i="440"/>
  <c r="G68" i="440" s="1"/>
  <c r="CX123" i="77"/>
  <c r="CY49" i="77"/>
  <c r="CZ49" i="77"/>
  <c r="F49" i="440"/>
  <c r="F42" i="440"/>
  <c r="DG151" i="77"/>
  <c r="DF161" i="77"/>
  <c r="DF167" i="77"/>
  <c r="DH151" i="77"/>
  <c r="BW187" i="77"/>
  <c r="BX187" i="77"/>
  <c r="GZ149" i="77"/>
  <c r="HA149" i="77"/>
  <c r="FC151" i="77"/>
  <c r="FD151" i="77"/>
  <c r="FB161" i="77"/>
  <c r="FB167" i="77"/>
  <c r="AG151" i="77"/>
  <c r="AH151" i="77"/>
  <c r="AF161" i="77"/>
  <c r="AF167" i="77"/>
  <c r="H161" i="77"/>
  <c r="H167" i="77"/>
  <c r="J151" i="77"/>
  <c r="I151" i="77"/>
  <c r="AG149" i="77"/>
  <c r="AH149" i="77"/>
  <c r="BJ149" i="77"/>
  <c r="BI149" i="77"/>
  <c r="HL151" i="77"/>
  <c r="HK151" i="77"/>
  <c r="AZ123" i="77"/>
  <c r="AY123" i="77"/>
  <c r="AX151" i="77"/>
  <c r="GM149" i="77"/>
  <c r="GN149" i="77"/>
  <c r="GY151" i="77"/>
  <c r="GZ123" i="77"/>
  <c r="HA123" i="77"/>
  <c r="EF151" i="77"/>
  <c r="EE151" i="77"/>
  <c r="ED161" i="77"/>
  <c r="ED167" i="77"/>
  <c r="II151" i="77"/>
  <c r="IJ151" i="77"/>
  <c r="EA161" i="77"/>
  <c r="EA167" i="77"/>
  <c r="EC151" i="77"/>
  <c r="EB151" i="77"/>
  <c r="DU121" i="77"/>
  <c r="DS149" i="77"/>
  <c r="DT121" i="77"/>
  <c r="G123" i="77"/>
  <c r="E151" i="77"/>
  <c r="F123" i="77"/>
  <c r="CY121" i="77"/>
  <c r="CX149" i="77"/>
  <c r="CZ121" i="77"/>
  <c r="DL161" i="77"/>
  <c r="DL167" i="77"/>
  <c r="DN151" i="77"/>
  <c r="DM151" i="77"/>
  <c r="GP151" i="77"/>
  <c r="GQ151" i="77"/>
  <c r="G47" i="440"/>
  <c r="CY147" i="77"/>
  <c r="CZ147" i="77"/>
  <c r="CC151" i="77"/>
  <c r="CD123" i="77"/>
  <c r="CE123" i="77"/>
  <c r="HT151" i="77"/>
  <c r="HU123" i="77"/>
  <c r="HV123" i="77"/>
  <c r="AY149" i="77"/>
  <c r="AZ149" i="77"/>
  <c r="FI92" i="77"/>
  <c r="FJ90" i="77"/>
  <c r="FK90" i="77"/>
  <c r="IG151" i="77"/>
  <c r="IF151" i="77"/>
  <c r="L167" i="77"/>
  <c r="M167" i="77"/>
  <c r="K187" i="77"/>
  <c r="HN151" i="77"/>
  <c r="HO151" i="77"/>
  <c r="AO149" i="77"/>
  <c r="AN149" i="77"/>
  <c r="AC161" i="77"/>
  <c r="AC167" i="77"/>
  <c r="AE151" i="77"/>
  <c r="AD151" i="77"/>
  <c r="CK151" i="77"/>
  <c r="CM123" i="77"/>
  <c r="CL123" i="77"/>
  <c r="F149" i="77"/>
  <c r="G149" i="77"/>
  <c r="BH151" i="77"/>
  <c r="BI123" i="77"/>
  <c r="BJ123" i="77"/>
  <c r="IO149" i="77"/>
  <c r="IP121" i="77"/>
  <c r="IQ121" i="77"/>
  <c r="GN123" i="77"/>
  <c r="GL151" i="77"/>
  <c r="GM123" i="77"/>
  <c r="F44" i="440"/>
  <c r="F45" i="440" s="1"/>
  <c r="EW121" i="77"/>
  <c r="EX121" i="77"/>
  <c r="EV123" i="77"/>
  <c r="EV149" i="77"/>
  <c r="HH151" i="77"/>
  <c r="HI151" i="77"/>
  <c r="R151" i="77"/>
  <c r="T123" i="77"/>
  <c r="BT151" i="77"/>
  <c r="BS161" i="77"/>
  <c r="BS167" i="77"/>
  <c r="BU151" i="77"/>
  <c r="CR123" i="77"/>
  <c r="CS123" i="77"/>
  <c r="CQ151" i="77"/>
  <c r="IC151" i="77"/>
  <c r="ID151" i="77"/>
  <c r="EP123" i="77"/>
  <c r="EO123" i="77"/>
  <c r="EN151" i="77"/>
  <c r="AN123" i="77"/>
  <c r="AM151" i="77"/>
  <c r="AO123" i="77"/>
  <c r="CD149" i="77"/>
  <c r="CE149" i="77"/>
  <c r="CS121" i="77"/>
  <c r="CQ149" i="77"/>
  <c r="CR121" i="77"/>
  <c r="DS123" i="77"/>
  <c r="BA151" i="77"/>
  <c r="BB123" i="77"/>
  <c r="BC123" i="77"/>
  <c r="EO149" i="77"/>
  <c r="EP149" i="77"/>
  <c r="BB149" i="77"/>
  <c r="BC149" i="77"/>
  <c r="GT151" i="77"/>
  <c r="GS151" i="77"/>
  <c r="GR161" i="77"/>
  <c r="GR167" i="77"/>
  <c r="DJ151" i="77"/>
  <c r="DI161" i="77"/>
  <c r="DI167" i="77"/>
  <c r="DK151" i="77"/>
  <c r="FY187" i="77"/>
  <c r="FX187" i="77"/>
  <c r="EH151" i="77"/>
  <c r="EG161" i="77"/>
  <c r="EG167" i="77"/>
  <c r="EI151" i="77"/>
  <c r="HV149" i="77"/>
  <c r="HU149" i="77"/>
  <c r="AV151" i="77"/>
  <c r="AW151" i="77"/>
  <c r="AU161" i="77"/>
  <c r="AU167" i="77"/>
  <c r="CP123" i="77"/>
  <c r="CO123" i="77"/>
  <c r="CN151" i="77"/>
  <c r="K44" i="442"/>
  <c r="K39" i="442"/>
  <c r="I121" i="439"/>
  <c r="P121" i="439"/>
  <c r="K124" i="439"/>
  <c r="K125" i="439"/>
  <c r="E158" i="439"/>
  <c r="G158" i="439"/>
  <c r="Q119" i="439"/>
  <c r="Q124" i="439"/>
  <c r="D158" i="439"/>
  <c r="I119" i="439"/>
  <c r="D160" i="439"/>
  <c r="E160" i="439"/>
  <c r="G160" i="439"/>
  <c r="L124" i="439"/>
  <c r="O124" i="439"/>
  <c r="L211" i="439"/>
  <c r="I190" i="439"/>
  <c r="P190" i="439"/>
  <c r="E198" i="439"/>
  <c r="G198" i="439"/>
  <c r="I159" i="439"/>
  <c r="P159" i="439"/>
  <c r="I214" i="439"/>
  <c r="P214" i="439"/>
  <c r="I191" i="439"/>
  <c r="P191" i="439"/>
  <c r="O177" i="439"/>
  <c r="L192" i="439"/>
  <c r="K192" i="439"/>
  <c r="Q192" i="439"/>
  <c r="L210" i="439"/>
  <c r="K210" i="439"/>
  <c r="Q210" i="439"/>
  <c r="L198" i="439"/>
  <c r="I171" i="439"/>
  <c r="P171" i="439"/>
  <c r="E210" i="439"/>
  <c r="G210" i="439"/>
  <c r="Q172" i="439"/>
  <c r="L205" i="439"/>
  <c r="K205" i="439"/>
  <c r="D216" i="439"/>
  <c r="Q205" i="439"/>
  <c r="I206" i="439"/>
  <c r="P206" i="439"/>
  <c r="Q177" i="439"/>
  <c r="I213" i="439"/>
  <c r="P213" i="439"/>
  <c r="I172" i="439"/>
  <c r="P172" i="439"/>
  <c r="E211" i="439"/>
  <c r="G211" i="439"/>
  <c r="K211" i="439"/>
  <c r="Q211" i="439"/>
  <c r="L208" i="439"/>
  <c r="K208" i="439"/>
  <c r="Q208" i="439"/>
  <c r="I212" i="439"/>
  <c r="P212" i="439"/>
  <c r="K177" i="439"/>
  <c r="I209" i="439"/>
  <c r="P209" i="439"/>
  <c r="P166" i="439"/>
  <c r="G216" i="439"/>
  <c r="K161" i="439"/>
  <c r="I161" i="439"/>
  <c r="P161" i="439"/>
  <c r="I207" i="439"/>
  <c r="P207" i="439"/>
  <c r="L211" i="308"/>
  <c r="K211" i="308"/>
  <c r="Q211" i="308"/>
  <c r="L209" i="308"/>
  <c r="I200" i="308"/>
  <c r="P200" i="308"/>
  <c r="Q177" i="308"/>
  <c r="L207" i="308"/>
  <c r="K207" i="308"/>
  <c r="Q207" i="308"/>
  <c r="L205" i="308"/>
  <c r="K205" i="308"/>
  <c r="D216" i="308"/>
  <c r="I206" i="308"/>
  <c r="P206" i="308"/>
  <c r="L191" i="308"/>
  <c r="K191" i="308"/>
  <c r="Q191" i="308"/>
  <c r="K200" i="308"/>
  <c r="Q200" i="308"/>
  <c r="P177" i="308"/>
  <c r="HO153" i="77"/>
  <c r="HM159" i="77"/>
  <c r="HM161" i="77"/>
  <c r="HM167" i="77"/>
  <c r="HN153" i="77"/>
  <c r="I177" i="308"/>
  <c r="E177" i="308"/>
  <c r="K189" i="308"/>
  <c r="Q189" i="308"/>
  <c r="I212" i="308"/>
  <c r="P212" i="308"/>
  <c r="I213" i="308"/>
  <c r="P213" i="308"/>
  <c r="L190" i="308"/>
  <c r="K190" i="308"/>
  <c r="Q190" i="308"/>
  <c r="I214" i="308"/>
  <c r="P214" i="308"/>
  <c r="K192" i="308"/>
  <c r="Q192" i="308"/>
  <c r="X81" i="440"/>
  <c r="L158" i="308"/>
  <c r="G158" i="308"/>
  <c r="K158" i="308"/>
  <c r="I200" i="447"/>
  <c r="P200" i="447"/>
  <c r="Q216" i="447"/>
  <c r="I214" i="447"/>
  <c r="P214" i="447"/>
  <c r="I213" i="447"/>
  <c r="P213" i="447"/>
  <c r="K217" i="447"/>
  <c r="K216" i="447"/>
  <c r="Q197" i="447"/>
  <c r="L216" i="447"/>
  <c r="O216" i="447"/>
  <c r="I205" i="447"/>
  <c r="P197" i="447"/>
  <c r="CP149" i="77"/>
  <c r="CO149" i="77"/>
  <c r="Z187" i="77"/>
  <c r="AB167" i="77"/>
  <c r="AA167" i="77"/>
  <c r="BQ167" i="77"/>
  <c r="BR167" i="77"/>
  <c r="BP187" i="77"/>
  <c r="GM151" i="77"/>
  <c r="GN151" i="77"/>
  <c r="IP149" i="77"/>
  <c r="IQ149" i="77"/>
  <c r="CZ149" i="77"/>
  <c r="CY149" i="77"/>
  <c r="EY123" i="77"/>
  <c r="EZ121" i="77"/>
  <c r="EY149" i="77"/>
  <c r="FA121" i="77"/>
  <c r="DI187" i="77"/>
  <c r="DK167" i="77"/>
  <c r="DJ167" i="77"/>
  <c r="GR187" i="77"/>
  <c r="GS167" i="77"/>
  <c r="GT167" i="77"/>
  <c r="M187" i="77"/>
  <c r="L187" i="77"/>
  <c r="M53" i="440"/>
  <c r="EN161" i="77"/>
  <c r="EN167" i="77"/>
  <c r="EO151" i="77"/>
  <c r="EP151" i="77"/>
  <c r="BH161" i="77"/>
  <c r="BH167" i="77"/>
  <c r="BI151" i="77"/>
  <c r="BJ151" i="77"/>
  <c r="E161" i="77"/>
  <c r="E167" i="77"/>
  <c r="G151" i="77"/>
  <c r="F151" i="77"/>
  <c r="R161" i="77"/>
  <c r="R167" i="77"/>
  <c r="T151" i="77"/>
  <c r="S151" i="77"/>
  <c r="CO151" i="77"/>
  <c r="CP151" i="77"/>
  <c r="CN161" i="77"/>
  <c r="CN167" i="77"/>
  <c r="EX149" i="77"/>
  <c r="EW149" i="77"/>
  <c r="F53" i="440"/>
  <c r="CC161" i="77"/>
  <c r="CC167" i="77"/>
  <c r="CD151" i="77"/>
  <c r="CE151" i="77"/>
  <c r="I167" i="77"/>
  <c r="J167" i="77"/>
  <c r="H187" i="77"/>
  <c r="EA187" i="77"/>
  <c r="EB167" i="77"/>
  <c r="EC167" i="77"/>
  <c r="EH167" i="77"/>
  <c r="EI167" i="77"/>
  <c r="EG187" i="77"/>
  <c r="EW123" i="77"/>
  <c r="EX123" i="77"/>
  <c r="EV151" i="77"/>
  <c r="AA53" i="440"/>
  <c r="AA67" i="440" s="1"/>
  <c r="AA68" i="440" s="1"/>
  <c r="GZ151" i="77"/>
  <c r="HA151" i="77"/>
  <c r="AF187" i="77"/>
  <c r="AG167" i="77"/>
  <c r="AH167" i="77"/>
  <c r="DF187" i="77"/>
  <c r="DH167" i="77"/>
  <c r="DG167" i="77"/>
  <c r="BA161" i="77"/>
  <c r="BA167" i="77"/>
  <c r="BC151" i="77"/>
  <c r="BB151" i="77"/>
  <c r="DT149" i="77"/>
  <c r="DU149" i="77"/>
  <c r="CX151" i="77"/>
  <c r="CY123" i="77"/>
  <c r="CZ123" i="77"/>
  <c r="DL187" i="77"/>
  <c r="DM167" i="77"/>
  <c r="DN167" i="77"/>
  <c r="AM161" i="77"/>
  <c r="AM167" i="77"/>
  <c r="AO151" i="77"/>
  <c r="AN151" i="77"/>
  <c r="AB53" i="440"/>
  <c r="HU151" i="77"/>
  <c r="HV151" i="77"/>
  <c r="DS151" i="77"/>
  <c r="DU123" i="77"/>
  <c r="DT123" i="77"/>
  <c r="FJ92" i="77"/>
  <c r="S39" i="440"/>
  <c r="T39" i="440" s="1"/>
  <c r="FK92" i="77"/>
  <c r="FI121" i="77"/>
  <c r="BS187" i="77"/>
  <c r="BU167" i="77"/>
  <c r="BT167" i="77"/>
  <c r="AV167" i="77"/>
  <c r="AU187" i="77"/>
  <c r="AW167" i="77"/>
  <c r="CQ161" i="77"/>
  <c r="CQ167" i="77"/>
  <c r="CR151" i="77"/>
  <c r="CS151" i="77"/>
  <c r="CL151" i="77"/>
  <c r="CM151" i="77"/>
  <c r="CK161" i="77"/>
  <c r="CK167" i="77"/>
  <c r="AZ151" i="77"/>
  <c r="AX161" i="77"/>
  <c r="AX167" i="77"/>
  <c r="AY151" i="77"/>
  <c r="FC167" i="77"/>
  <c r="FD167" i="77"/>
  <c r="FB187" i="77"/>
  <c r="AC187" i="77"/>
  <c r="AD167" i="77"/>
  <c r="AE167" i="77"/>
  <c r="ED187" i="77"/>
  <c r="EF167" i="77"/>
  <c r="EE167" i="77"/>
  <c r="CR149" i="77"/>
  <c r="CS149" i="77"/>
  <c r="AC53" i="440"/>
  <c r="IQ151" i="77"/>
  <c r="IP151" i="77"/>
  <c r="K42" i="442"/>
  <c r="L160" i="439"/>
  <c r="K160" i="439"/>
  <c r="K198" i="439"/>
  <c r="Q198" i="439"/>
  <c r="D163" i="439"/>
  <c r="L158" i="439"/>
  <c r="G163" i="439"/>
  <c r="P119" i="439"/>
  <c r="P124" i="439"/>
  <c r="I124" i="439"/>
  <c r="E124" i="439"/>
  <c r="I210" i="439"/>
  <c r="P210" i="439"/>
  <c r="K217" i="439"/>
  <c r="I192" i="439"/>
  <c r="P192" i="439"/>
  <c r="I208" i="439"/>
  <c r="P208" i="439"/>
  <c r="I205" i="439"/>
  <c r="L216" i="439"/>
  <c r="O216" i="439"/>
  <c r="I211" i="439"/>
  <c r="P211" i="439"/>
  <c r="Q216" i="439"/>
  <c r="I177" i="439"/>
  <c r="E177" i="439"/>
  <c r="P177" i="439"/>
  <c r="K216" i="439"/>
  <c r="I198" i="439"/>
  <c r="P198" i="439"/>
  <c r="E200" i="439"/>
  <c r="G200" i="439"/>
  <c r="D200" i="439"/>
  <c r="Q161" i="439"/>
  <c r="I189" i="308"/>
  <c r="P189" i="308"/>
  <c r="I209" i="308"/>
  <c r="P209" i="308"/>
  <c r="HN167" i="77"/>
  <c r="HO167" i="77"/>
  <c r="HM187" i="77"/>
  <c r="I207" i="308"/>
  <c r="P207" i="308"/>
  <c r="I211" i="308"/>
  <c r="P211" i="308"/>
  <c r="I190" i="308"/>
  <c r="P190" i="308"/>
  <c r="I191" i="308"/>
  <c r="P191" i="308"/>
  <c r="Q205" i="308"/>
  <c r="I192" i="308"/>
  <c r="P192" i="308"/>
  <c r="K217" i="308"/>
  <c r="L216" i="308"/>
  <c r="I205" i="308"/>
  <c r="K209" i="308"/>
  <c r="Q209" i="308"/>
  <c r="E197" i="308"/>
  <c r="D197" i="308"/>
  <c r="Q158" i="308"/>
  <c r="I158" i="308"/>
  <c r="P158" i="308"/>
  <c r="I216" i="447"/>
  <c r="P205" i="447"/>
  <c r="P216" i="447"/>
  <c r="BR187" i="77"/>
  <c r="BQ187" i="77"/>
  <c r="AA187" i="77"/>
  <c r="AB187" i="77"/>
  <c r="EB187" i="77"/>
  <c r="EC187" i="77"/>
  <c r="FC187" i="77"/>
  <c r="FD187" i="77"/>
  <c r="DG187" i="77"/>
  <c r="DH187" i="77"/>
  <c r="DJ187" i="77"/>
  <c r="DK187" i="77"/>
  <c r="FA149" i="77"/>
  <c r="EZ149" i="77"/>
  <c r="BH187" i="77"/>
  <c r="BJ167" i="77"/>
  <c r="BI167" i="77"/>
  <c r="EZ123" i="77"/>
  <c r="FA123" i="77"/>
  <c r="EY151" i="77"/>
  <c r="J187" i="77"/>
  <c r="I187" i="77"/>
  <c r="AM187" i="77"/>
  <c r="AN167" i="77"/>
  <c r="AO167" i="77"/>
  <c r="AG187" i="77"/>
  <c r="AH187" i="77"/>
  <c r="AD187" i="77"/>
  <c r="AE187" i="77"/>
  <c r="BU187" i="77"/>
  <c r="BT187" i="77"/>
  <c r="AC67" i="440"/>
  <c r="F54" i="440"/>
  <c r="F67" i="440"/>
  <c r="F68" i="440" s="1"/>
  <c r="S41" i="440"/>
  <c r="T41" i="440" s="1"/>
  <c r="G53" i="440"/>
  <c r="CX161" i="77"/>
  <c r="CX167" i="77"/>
  <c r="CY151" i="77"/>
  <c r="CZ151" i="77"/>
  <c r="BA187" i="77"/>
  <c r="BB167" i="77"/>
  <c r="BC167" i="77"/>
  <c r="G167" i="77"/>
  <c r="F167" i="77"/>
  <c r="E187" i="77"/>
  <c r="CO167" i="77"/>
  <c r="CN187" i="77"/>
  <c r="CP167" i="77"/>
  <c r="EN187" i="77"/>
  <c r="EP167" i="77"/>
  <c r="EO167" i="77"/>
  <c r="AB67" i="440"/>
  <c r="AB68" i="440" s="1"/>
  <c r="AB54" i="440"/>
  <c r="AX187" i="77"/>
  <c r="AY167" i="77"/>
  <c r="AZ167" i="77"/>
  <c r="CC187" i="77"/>
  <c r="CE167" i="77"/>
  <c r="CD167" i="77"/>
  <c r="EI187" i="77"/>
  <c r="EH187" i="77"/>
  <c r="M54" i="440"/>
  <c r="M67" i="440"/>
  <c r="M68" i="440" s="1"/>
  <c r="R187" i="77"/>
  <c r="S167" i="77"/>
  <c r="T167" i="77"/>
  <c r="GT187" i="77"/>
  <c r="GS187" i="77"/>
  <c r="CK187" i="77"/>
  <c r="CM167" i="77"/>
  <c r="CL167" i="77"/>
  <c r="EF187" i="77"/>
  <c r="EE187" i="77"/>
  <c r="DM187" i="77"/>
  <c r="DN187" i="77"/>
  <c r="FK121" i="77"/>
  <c r="FI149" i="77"/>
  <c r="FI123" i="77"/>
  <c r="FJ121" i="77"/>
  <c r="EW151" i="77"/>
  <c r="EX151" i="77"/>
  <c r="CS167" i="77"/>
  <c r="CQ187" i="77"/>
  <c r="CR167" i="77"/>
  <c r="AV187" i="77"/>
  <c r="AW187" i="77"/>
  <c r="DS161" i="77"/>
  <c r="DS167" i="77"/>
  <c r="DT151" i="77"/>
  <c r="DU151" i="77"/>
  <c r="K47" i="442"/>
  <c r="E199" i="439"/>
  <c r="G199" i="439"/>
  <c r="I160" i="439"/>
  <c r="P160" i="439"/>
  <c r="D199" i="439"/>
  <c r="Q160" i="439"/>
  <c r="L163" i="439"/>
  <c r="O163" i="439"/>
  <c r="K158" i="439"/>
  <c r="I216" i="439"/>
  <c r="P205" i="439"/>
  <c r="P216" i="439"/>
  <c r="E216" i="439"/>
  <c r="L200" i="439"/>
  <c r="K200" i="439"/>
  <c r="Q200" i="439"/>
  <c r="HN187" i="77"/>
  <c r="HO187" i="77"/>
  <c r="Q216" i="308"/>
  <c r="P205" i="308"/>
  <c r="P216" i="308"/>
  <c r="I216" i="308"/>
  <c r="O216" i="308"/>
  <c r="E216" i="308"/>
  <c r="IH153" i="77"/>
  <c r="K216" i="308"/>
  <c r="L197" i="308"/>
  <c r="G197" i="308"/>
  <c r="K197" i="308"/>
  <c r="Q197" i="308"/>
  <c r="E216" i="447"/>
  <c r="BI187" i="77"/>
  <c r="BJ187" i="77"/>
  <c r="CR187" i="77"/>
  <c r="CS187" i="77"/>
  <c r="BB187" i="77"/>
  <c r="BC187" i="77"/>
  <c r="FK149" i="77"/>
  <c r="FJ149" i="77"/>
  <c r="CO187" i="77"/>
  <c r="CP187" i="77"/>
  <c r="AY187" i="77"/>
  <c r="AZ187" i="77"/>
  <c r="G67" i="440"/>
  <c r="G187" i="77"/>
  <c r="F187" i="77"/>
  <c r="AO187" i="77"/>
  <c r="AN187" i="77"/>
  <c r="CY167" i="77"/>
  <c r="CZ167" i="77"/>
  <c r="CX187" i="77"/>
  <c r="CD187" i="77"/>
  <c r="CE187" i="77"/>
  <c r="CL187" i="77"/>
  <c r="CM187" i="77"/>
  <c r="FI151" i="77"/>
  <c r="FJ123" i="77"/>
  <c r="FK123" i="77"/>
  <c r="M93" i="440"/>
  <c r="EO187" i="77"/>
  <c r="EP187" i="77"/>
  <c r="T187" i="77"/>
  <c r="S187" i="77"/>
  <c r="DS187" i="77"/>
  <c r="DU167" i="77"/>
  <c r="DT167" i="77"/>
  <c r="EZ151" i="77"/>
  <c r="FA151" i="77"/>
  <c r="L27" i="442"/>
  <c r="L24" i="442"/>
  <c r="L20" i="442"/>
  <c r="L29" i="442"/>
  <c r="L18" i="442"/>
  <c r="L30" i="442"/>
  <c r="L32" i="442"/>
  <c r="L22" i="442"/>
  <c r="L31" i="442"/>
  <c r="L19" i="442"/>
  <c r="L21" i="442"/>
  <c r="L17" i="442"/>
  <c r="L26" i="442"/>
  <c r="L28" i="442"/>
  <c r="K49" i="442"/>
  <c r="L43" i="442"/>
  <c r="L35" i="442"/>
  <c r="L23" i="442"/>
  <c r="L40" i="442"/>
  <c r="L36" i="442"/>
  <c r="L33" i="442"/>
  <c r="L45" i="442"/>
  <c r="L46" i="442"/>
  <c r="L41" i="442"/>
  <c r="L37" i="442"/>
  <c r="L39" i="442"/>
  <c r="L44" i="442"/>
  <c r="L42" i="442"/>
  <c r="L199" i="439"/>
  <c r="K199" i="439"/>
  <c r="Q199" i="439"/>
  <c r="I158" i="439"/>
  <c r="Q158" i="439"/>
  <c r="Q163" i="439"/>
  <c r="D197" i="439"/>
  <c r="K164" i="439"/>
  <c r="K163" i="439"/>
  <c r="E197" i="439"/>
  <c r="G197" i="439"/>
  <c r="G202" i="439"/>
  <c r="I200" i="439"/>
  <c r="P200" i="439"/>
  <c r="II153" i="77"/>
  <c r="IJ153" i="77"/>
  <c r="IH159" i="77"/>
  <c r="IH161" i="77"/>
  <c r="IH167" i="77"/>
  <c r="I197" i="308"/>
  <c r="P197" i="308"/>
  <c r="DT187" i="77"/>
  <c r="DU187" i="77"/>
  <c r="G93" i="440"/>
  <c r="CZ187" i="77"/>
  <c r="CY187" i="77"/>
  <c r="FJ151" i="77"/>
  <c r="FK151" i="77"/>
  <c r="L197" i="439"/>
  <c r="K197" i="439"/>
  <c r="D202" i="439"/>
  <c r="I199" i="439"/>
  <c r="P199" i="439"/>
  <c r="I163" i="439"/>
  <c r="E163" i="439"/>
  <c r="P158" i="439"/>
  <c r="P163" i="439"/>
  <c r="IH187" i="77"/>
  <c r="II167" i="77"/>
  <c r="IJ167" i="77"/>
  <c r="AA84" i="440"/>
  <c r="Q197" i="439"/>
  <c r="Q202" i="439"/>
  <c r="K202" i="439"/>
  <c r="K203" i="439"/>
  <c r="I197" i="439"/>
  <c r="L202" i="439"/>
  <c r="O202" i="439"/>
  <c r="IJ187" i="77"/>
  <c r="II187" i="77"/>
  <c r="AA83" i="440"/>
  <c r="AB83" i="440"/>
  <c r="AB85" i="440" s="1"/>
  <c r="AB88" i="440" s="1"/>
  <c r="AB84" i="440"/>
  <c r="I202" i="439"/>
  <c r="E202" i="439"/>
  <c r="P197" i="439"/>
  <c r="P202" i="439"/>
  <c r="AA85" i="440"/>
  <c r="AA88" i="440" s="1"/>
  <c r="AA87" i="440"/>
  <c r="AB87" i="440"/>
  <c r="AC84" i="440"/>
  <c r="AC83" i="440"/>
  <c r="AC85" i="440"/>
  <c r="AC88" i="440" s="1"/>
  <c r="AC87" i="440"/>
  <c r="FQ31" i="77"/>
  <c r="FR31" i="77"/>
  <c r="FQ49" i="77"/>
  <c r="FS31" i="77"/>
  <c r="FS26" i="77"/>
  <c r="FS91" i="77"/>
  <c r="FS92" i="77"/>
  <c r="FS71" i="77"/>
  <c r="GD28" i="77"/>
  <c r="FS27" i="77"/>
  <c r="FQ68" i="77"/>
  <c r="FQ69" i="77"/>
  <c r="FQ147" i="77"/>
  <c r="FQ95" i="77"/>
  <c r="FS70" i="77"/>
  <c r="FS49" i="77"/>
  <c r="FS67" i="77"/>
  <c r="FS65" i="77"/>
  <c r="FR49" i="77"/>
  <c r="FS28" i="77"/>
  <c r="FS156" i="77"/>
  <c r="FQ66" i="77"/>
  <c r="FR95" i="77"/>
  <c r="FS95" i="77"/>
  <c r="GD95" i="77"/>
  <c r="FQ99" i="77"/>
  <c r="GD147" i="77"/>
  <c r="FR147" i="77"/>
  <c r="FS147" i="77"/>
  <c r="GD69" i="77"/>
  <c r="FS69" i="77"/>
  <c r="FR69" i="77"/>
  <c r="FS68" i="77"/>
  <c r="GD68" i="77"/>
  <c r="FR68" i="77"/>
  <c r="GE28" i="77"/>
  <c r="GD31" i="77"/>
  <c r="GD66" i="77"/>
  <c r="GE66" i="77"/>
  <c r="FR66" i="77"/>
  <c r="FS66" i="77"/>
  <c r="FQ72" i="77"/>
  <c r="FQ121" i="77"/>
  <c r="GE69" i="77"/>
  <c r="GE147" i="77"/>
  <c r="X47" i="440"/>
  <c r="Y47" i="440" s="1"/>
  <c r="GD99" i="77"/>
  <c r="GE95" i="77"/>
  <c r="Y34" i="440"/>
  <c r="GE31" i="77"/>
  <c r="GD49" i="77"/>
  <c r="GD72" i="77"/>
  <c r="FS99" i="77"/>
  <c r="FR99" i="77"/>
  <c r="Y33" i="440"/>
  <c r="GE68" i="77"/>
  <c r="GF65" i="77"/>
  <c r="FR72" i="77"/>
  <c r="FS72" i="77"/>
  <c r="GF147" i="77"/>
  <c r="GF28" i="77"/>
  <c r="GE72" i="77"/>
  <c r="GF72" i="77"/>
  <c r="GD121" i="77"/>
  <c r="GD123" i="77"/>
  <c r="GF31" i="77"/>
  <c r="FR121" i="77"/>
  <c r="FQ149" i="77"/>
  <c r="FS121" i="77"/>
  <c r="FQ123" i="77"/>
  <c r="GF26" i="77"/>
  <c r="GF49" i="77"/>
  <c r="GF91" i="77"/>
  <c r="GF71" i="77"/>
  <c r="GF27" i="77"/>
  <c r="GF70" i="77"/>
  <c r="GF92" i="77"/>
  <c r="GF67" i="77"/>
  <c r="GE49" i="77"/>
  <c r="GF66" i="77"/>
  <c r="GF68" i="77"/>
  <c r="GE99" i="77"/>
  <c r="GF99" i="77"/>
  <c r="GF69" i="77"/>
  <c r="GF95" i="77"/>
  <c r="GF123" i="77"/>
  <c r="GE123" i="77"/>
  <c r="GD151" i="77"/>
  <c r="FS123" i="77"/>
  <c r="FR123" i="77"/>
  <c r="FQ151" i="77"/>
  <c r="FS149" i="77"/>
  <c r="FR149" i="77"/>
  <c r="GD149" i="77"/>
  <c r="GF121" i="77"/>
  <c r="GE121" i="77"/>
  <c r="FR151" i="77"/>
  <c r="FS151" i="77"/>
  <c r="GE151" i="77"/>
  <c r="GF151" i="77"/>
  <c r="GF149" i="77"/>
  <c r="GE149" i="77"/>
  <c r="G15" i="449" l="1"/>
  <c r="I102" i="452"/>
  <c r="I170" i="452"/>
  <c r="P170" i="452" s="1"/>
  <c r="E209" i="452"/>
  <c r="G209" i="452" s="1"/>
  <c r="Q170" i="452"/>
  <c r="D209" i="452"/>
  <c r="E210" i="452"/>
  <c r="G210" i="452" s="1"/>
  <c r="I171" i="452"/>
  <c r="P171" i="452" s="1"/>
  <c r="Q171" i="452"/>
  <c r="D210" i="452"/>
  <c r="I159" i="452"/>
  <c r="P159" i="452" s="1"/>
  <c r="E198" i="452"/>
  <c r="G198" i="452" s="1"/>
  <c r="Q159" i="452"/>
  <c r="D198" i="452"/>
  <c r="I173" i="452"/>
  <c r="P173" i="452" s="1"/>
  <c r="E212" i="452"/>
  <c r="G212" i="452" s="1"/>
  <c r="D212" i="452"/>
  <c r="Q173" i="452"/>
  <c r="L199" i="452"/>
  <c r="E191" i="452"/>
  <c r="G191" i="452" s="1"/>
  <c r="I152" i="452"/>
  <c r="P152" i="452" s="1"/>
  <c r="L166" i="452"/>
  <c r="K166" i="452" s="1"/>
  <c r="D177" i="452"/>
  <c r="E207" i="452"/>
  <c r="G207" i="452" s="1"/>
  <c r="I168" i="452"/>
  <c r="P168" i="452" s="1"/>
  <c r="I175" i="452"/>
  <c r="P175" i="452" s="1"/>
  <c r="I161" i="452"/>
  <c r="P161" i="452" s="1"/>
  <c r="K111" i="452"/>
  <c r="D214" i="452"/>
  <c r="D200" i="452"/>
  <c r="D191" i="452"/>
  <c r="D207" i="452"/>
  <c r="Q175" i="452"/>
  <c r="Q161" i="452"/>
  <c r="Q152" i="452"/>
  <c r="Q168" i="452"/>
  <c r="L149" i="452"/>
  <c r="E138" i="452"/>
  <c r="P127" i="452"/>
  <c r="P138" i="452" s="1"/>
  <c r="I138" i="452"/>
  <c r="K163" i="452"/>
  <c r="E197" i="452"/>
  <c r="G197" i="452" s="1"/>
  <c r="E213" i="452"/>
  <c r="G213" i="452" s="1"/>
  <c r="I174" i="452"/>
  <c r="P174" i="452" s="1"/>
  <c r="L163" i="452"/>
  <c r="O163" i="452" s="1"/>
  <c r="I158" i="452"/>
  <c r="E211" i="452"/>
  <c r="G211" i="452" s="1"/>
  <c r="I172" i="452"/>
  <c r="P172" i="452" s="1"/>
  <c r="I151" i="452"/>
  <c r="P151" i="452" s="1"/>
  <c r="E190" i="452"/>
  <c r="G190" i="452" s="1"/>
  <c r="L208" i="452"/>
  <c r="K208" i="452"/>
  <c r="Q208" i="452" s="1"/>
  <c r="D197" i="452"/>
  <c r="L116" i="452"/>
  <c r="D213" i="452"/>
  <c r="K164" i="452"/>
  <c r="L206" i="452"/>
  <c r="K206" i="452"/>
  <c r="Q206" i="452" s="1"/>
  <c r="D211" i="452"/>
  <c r="D190" i="452"/>
  <c r="P110" i="452"/>
  <c r="Q174" i="452"/>
  <c r="Q158" i="452"/>
  <c r="Q163" i="452" s="1"/>
  <c r="Q172" i="452"/>
  <c r="E199" i="452"/>
  <c r="G199" i="452" s="1"/>
  <c r="K199" i="452" s="1"/>
  <c r="Q199" i="452" s="1"/>
  <c r="I160" i="452"/>
  <c r="P160" i="452" s="1"/>
  <c r="K153" i="452"/>
  <c r="G149" i="452"/>
  <c r="E192" i="451"/>
  <c r="G192" i="451" s="1"/>
  <c r="Q153" i="451"/>
  <c r="D192" i="451"/>
  <c r="E206" i="451"/>
  <c r="G206" i="451" s="1"/>
  <c r="I167" i="451"/>
  <c r="P167" i="451" s="1"/>
  <c r="Q167" i="451"/>
  <c r="D206" i="451"/>
  <c r="E208" i="451"/>
  <c r="G208" i="451" s="1"/>
  <c r="I169" i="451"/>
  <c r="P169" i="451" s="1"/>
  <c r="Q169" i="451"/>
  <c r="D208" i="451"/>
  <c r="E211" i="451"/>
  <c r="G211" i="451" s="1"/>
  <c r="I172" i="451"/>
  <c r="P172" i="451" s="1"/>
  <c r="D211" i="451"/>
  <c r="Q172" i="451"/>
  <c r="L190" i="451"/>
  <c r="L171" i="451"/>
  <c r="K171" i="451"/>
  <c r="P166" i="451"/>
  <c r="L177" i="451"/>
  <c r="O177" i="451" s="1"/>
  <c r="E85" i="451"/>
  <c r="I175" i="451"/>
  <c r="P175" i="451" s="1"/>
  <c r="E213" i="451"/>
  <c r="G213" i="451" s="1"/>
  <c r="I174" i="451"/>
  <c r="P174" i="451" s="1"/>
  <c r="L150" i="451"/>
  <c r="K150" i="451" s="1"/>
  <c r="K175" i="451"/>
  <c r="K207" i="451"/>
  <c r="Q207" i="451" s="1"/>
  <c r="Q174" i="451"/>
  <c r="I151" i="451"/>
  <c r="P151" i="451" s="1"/>
  <c r="E190" i="451"/>
  <c r="G190" i="451" s="1"/>
  <c r="K190" i="451" s="1"/>
  <c r="Q190" i="451" s="1"/>
  <c r="I138" i="451"/>
  <c r="E138" i="451" s="1"/>
  <c r="E191" i="451"/>
  <c r="G191" i="451" s="1"/>
  <c r="I152" i="451"/>
  <c r="P152" i="451" s="1"/>
  <c r="L159" i="451"/>
  <c r="D213" i="451"/>
  <c r="P138" i="451"/>
  <c r="G159" i="451"/>
  <c r="D177" i="451"/>
  <c r="K178" i="451" s="1"/>
  <c r="D191" i="451"/>
  <c r="L209" i="451"/>
  <c r="Q152" i="451"/>
  <c r="K125" i="451"/>
  <c r="I173" i="451"/>
  <c r="P173" i="451" s="1"/>
  <c r="E212" i="451"/>
  <c r="G212" i="451" s="1"/>
  <c r="K119" i="451"/>
  <c r="I119" i="451"/>
  <c r="L124" i="451"/>
  <c r="O124" i="451" s="1"/>
  <c r="D212" i="451"/>
  <c r="L160" i="451"/>
  <c r="I153" i="451"/>
  <c r="P153" i="451" s="1"/>
  <c r="L200" i="451"/>
  <c r="K200" i="451"/>
  <c r="Q200" i="451" s="1"/>
  <c r="Q151" i="451"/>
  <c r="L205" i="451"/>
  <c r="K205" i="451"/>
  <c r="Q205" i="451"/>
  <c r="G160" i="451"/>
  <c r="K160" i="451" s="1"/>
  <c r="D199" i="451" s="1"/>
  <c r="E19" i="449"/>
  <c r="E21" i="449" s="1"/>
  <c r="E35" i="449" s="1"/>
  <c r="E42" i="450"/>
  <c r="E47" i="450" s="1"/>
  <c r="B46" i="450"/>
  <c r="B42" i="450"/>
  <c r="B47" i="450" s="1"/>
  <c r="E54" i="450"/>
  <c r="E53" i="450"/>
  <c r="E58" i="450"/>
  <c r="B53" i="449"/>
  <c r="B52" i="449"/>
  <c r="B57" i="449"/>
  <c r="M23" i="445"/>
  <c r="AC23" i="445"/>
  <c r="AM23" i="445"/>
  <c r="AG23" i="445"/>
  <c r="AI23" i="445"/>
  <c r="AE23" i="445"/>
  <c r="AK23" i="445"/>
  <c r="BA28" i="445"/>
  <c r="AU28" i="445"/>
  <c r="AK54" i="445"/>
  <c r="AU54" i="445"/>
  <c r="AI54" i="445"/>
  <c r="AI28" i="445"/>
  <c r="AS28" i="445"/>
  <c r="AC31" i="445"/>
  <c r="AW22" i="445"/>
  <c r="AG29" i="445"/>
  <c r="AI31" i="445"/>
  <c r="S22" i="445"/>
  <c r="AW54" i="445"/>
  <c r="R48" i="445"/>
  <c r="R56" i="445" s="1"/>
  <c r="S54" i="445"/>
  <c r="AQ29" i="445"/>
  <c r="AK31" i="445"/>
  <c r="M39" i="445"/>
  <c r="R25" i="445"/>
  <c r="AG28" i="445"/>
  <c r="AU29" i="445"/>
  <c r="L25" i="445"/>
  <c r="AK25" i="445" s="1"/>
  <c r="AE54" i="445"/>
  <c r="AK29" i="445"/>
  <c r="AY27" i="445"/>
  <c r="AI29" i="445"/>
  <c r="AQ30" i="445"/>
  <c r="AM27" i="445"/>
  <c r="AS30" i="445"/>
  <c r="AG27" i="445"/>
  <c r="AU30" i="445"/>
  <c r="AK27" i="445"/>
  <c r="AQ27" i="445"/>
  <c r="L32" i="445"/>
  <c r="AW27" i="445"/>
  <c r="AC27" i="445"/>
  <c r="BA27" i="445"/>
  <c r="L48" i="445"/>
  <c r="AU27" i="445"/>
  <c r="AY32" i="445"/>
  <c r="AY30" i="445"/>
  <c r="AW32" i="445"/>
  <c r="AU32" i="445"/>
  <c r="L19" i="445"/>
  <c r="AI27" i="445"/>
  <c r="AS32" i="445"/>
  <c r="AQ32" i="445"/>
  <c r="BA30" i="445"/>
  <c r="M41" i="440"/>
  <c r="X41" i="440"/>
  <c r="AC41" i="440"/>
  <c r="AC44" i="440"/>
  <c r="AC45" i="440" s="1"/>
  <c r="F88" i="440"/>
  <c r="G88" i="440"/>
  <c r="M85" i="440"/>
  <c r="M90" i="440" s="1"/>
  <c r="M19" i="440"/>
  <c r="M58" i="440" s="1"/>
  <c r="X19" i="440"/>
  <c r="G54" i="440"/>
  <c r="AA42" i="440"/>
  <c r="AB41" i="440"/>
  <c r="AB42" i="440" s="1"/>
  <c r="AB19" i="440"/>
  <c r="AB58" i="440" s="1"/>
  <c r="AC19" i="440"/>
  <c r="AC58" i="440" s="1"/>
  <c r="G19" i="440"/>
  <c r="G58" i="440" s="1"/>
  <c r="F25" i="440"/>
  <c r="F58" i="440" s="1"/>
  <c r="F59" i="440"/>
  <c r="S25" i="440"/>
  <c r="S28" i="440" s="1"/>
  <c r="U36" i="440" s="1"/>
  <c r="M49" i="440"/>
  <c r="M42" i="440"/>
  <c r="M44" i="440"/>
  <c r="M45" i="440" s="1"/>
  <c r="AC42" i="440"/>
  <c r="AC49" i="440"/>
  <c r="AC50" i="440" s="1"/>
  <c r="Y41" i="440"/>
  <c r="X49" i="440"/>
  <c r="Y49" i="440" s="1"/>
  <c r="AC59" i="440"/>
  <c r="AA49" i="440"/>
  <c r="X23" i="440"/>
  <c r="X25" i="440" s="1"/>
  <c r="X28" i="440" s="1"/>
  <c r="AA54" i="440"/>
  <c r="AC68" i="440"/>
  <c r="Y31" i="440"/>
  <c r="T22" i="440"/>
  <c r="AC54" i="440"/>
  <c r="AA58" i="440"/>
  <c r="G49" i="440"/>
  <c r="G42" i="440"/>
  <c r="F93" i="440"/>
  <c r="S58" i="440"/>
  <c r="F50" i="440"/>
  <c r="S49" i="440"/>
  <c r="T49" i="440" s="1"/>
  <c r="U37" i="440"/>
  <c r="U39" i="440"/>
  <c r="U35" i="440"/>
  <c r="U33" i="440"/>
  <c r="U30" i="440"/>
  <c r="U34" i="440"/>
  <c r="U31" i="440"/>
  <c r="U32" i="440"/>
  <c r="U41" i="440"/>
  <c r="U47" i="440"/>
  <c r="D71" i="447"/>
  <c r="D71" i="308"/>
  <c r="L72" i="439"/>
  <c r="G72" i="439"/>
  <c r="K72" i="439" s="1"/>
  <c r="N41" i="118"/>
  <c r="L41" i="118"/>
  <c r="R41" i="118" s="1"/>
  <c r="L43" i="118"/>
  <c r="D71" i="439"/>
  <c r="D82" i="447"/>
  <c r="D82" i="308"/>
  <c r="N20" i="118"/>
  <c r="D81" i="447"/>
  <c r="D81" i="308"/>
  <c r="L71" i="308"/>
  <c r="D77" i="447"/>
  <c r="K149" i="452" l="1"/>
  <c r="Q149" i="452" s="1"/>
  <c r="E102" i="452"/>
  <c r="E56" i="450"/>
  <c r="E205" i="452"/>
  <c r="G205" i="452" s="1"/>
  <c r="G216" i="452" s="1"/>
  <c r="K177" i="452"/>
  <c r="Q166" i="452"/>
  <c r="Q177" i="452" s="1"/>
  <c r="D205" i="452"/>
  <c r="E150" i="452"/>
  <c r="K116" i="452"/>
  <c r="K141" i="452" s="1"/>
  <c r="K117" i="452"/>
  <c r="K142" i="452" s="1"/>
  <c r="D150" i="452"/>
  <c r="Q111" i="452"/>
  <c r="Q116" i="452" s="1"/>
  <c r="Q141" i="452" s="1"/>
  <c r="I149" i="452"/>
  <c r="L198" i="452"/>
  <c r="K198" i="452"/>
  <c r="Q198" i="452" s="1"/>
  <c r="I163" i="452"/>
  <c r="E163" i="452" s="1"/>
  <c r="P158" i="452"/>
  <c r="P163" i="452" s="1"/>
  <c r="L177" i="452"/>
  <c r="O177" i="452" s="1"/>
  <c r="I166" i="452"/>
  <c r="L211" i="452"/>
  <c r="K211" i="452"/>
  <c r="Q211" i="452" s="1"/>
  <c r="L210" i="452"/>
  <c r="I208" i="452"/>
  <c r="P208" i="452" s="1"/>
  <c r="L190" i="452"/>
  <c r="K190" i="452"/>
  <c r="Q190" i="452" s="1"/>
  <c r="I206" i="452"/>
  <c r="P206" i="452" s="1"/>
  <c r="Q212" i="452"/>
  <c r="L212" i="452"/>
  <c r="K212" i="452"/>
  <c r="I111" i="452"/>
  <c r="L207" i="452"/>
  <c r="K207" i="452"/>
  <c r="Q207" i="452" s="1"/>
  <c r="I199" i="452"/>
  <c r="P199" i="452" s="1"/>
  <c r="L209" i="452"/>
  <c r="K209" i="452"/>
  <c r="Q209" i="452" s="1"/>
  <c r="K178" i="452"/>
  <c r="G202" i="452"/>
  <c r="L213" i="452"/>
  <c r="K213" i="452"/>
  <c r="Q213" i="452"/>
  <c r="L191" i="452"/>
  <c r="K191" i="452"/>
  <c r="Q191" i="452" s="1"/>
  <c r="E188" i="452"/>
  <c r="D188" i="452"/>
  <c r="L141" i="452"/>
  <c r="O141" i="452" s="1"/>
  <c r="O116" i="452"/>
  <c r="L200" i="452"/>
  <c r="K200" i="452"/>
  <c r="Q200" i="452" s="1"/>
  <c r="E192" i="452"/>
  <c r="G192" i="452" s="1"/>
  <c r="Q153" i="452"/>
  <c r="D192" i="452"/>
  <c r="D202" i="452"/>
  <c r="L197" i="452"/>
  <c r="K197" i="452" s="1"/>
  <c r="L214" i="452"/>
  <c r="K214" i="452"/>
  <c r="Q214" i="452" s="1"/>
  <c r="I153" i="452"/>
  <c r="P153" i="452" s="1"/>
  <c r="K159" i="451"/>
  <c r="Q159" i="451" s="1"/>
  <c r="L199" i="451"/>
  <c r="E189" i="451"/>
  <c r="G189" i="451" s="1"/>
  <c r="I150" i="451"/>
  <c r="P150" i="451" s="1"/>
  <c r="D189" i="451"/>
  <c r="Q150" i="451"/>
  <c r="L208" i="451"/>
  <c r="K208" i="451"/>
  <c r="Q208" i="451" s="1"/>
  <c r="E199" i="451"/>
  <c r="G199" i="451" s="1"/>
  <c r="I160" i="451"/>
  <c r="P160" i="451" s="1"/>
  <c r="Q160" i="451"/>
  <c r="E210" i="451"/>
  <c r="G210" i="451" s="1"/>
  <c r="I171" i="451"/>
  <c r="K177" i="451"/>
  <c r="L191" i="451"/>
  <c r="K191" i="451"/>
  <c r="Q191" i="451"/>
  <c r="E214" i="451"/>
  <c r="G214" i="451" s="1"/>
  <c r="D214" i="451"/>
  <c r="Q175" i="451"/>
  <c r="L206" i="451"/>
  <c r="K206" i="451"/>
  <c r="Q206" i="451" s="1"/>
  <c r="I207" i="451"/>
  <c r="P207" i="451" s="1"/>
  <c r="D210" i="451"/>
  <c r="I124" i="451"/>
  <c r="E124" i="451" s="1"/>
  <c r="P119" i="451"/>
  <c r="P124" i="451" s="1"/>
  <c r="Q171" i="451"/>
  <c r="Q177" i="451" s="1"/>
  <c r="L211" i="451"/>
  <c r="K211" i="451"/>
  <c r="Q211" i="451" s="1"/>
  <c r="L213" i="451"/>
  <c r="K213" i="451"/>
  <c r="Q213" i="451"/>
  <c r="I190" i="451"/>
  <c r="P190" i="451" s="1"/>
  <c r="L192" i="451"/>
  <c r="K192" i="451"/>
  <c r="Q192" i="451" s="1"/>
  <c r="L212" i="451"/>
  <c r="K212" i="451"/>
  <c r="Q212" i="451" s="1"/>
  <c r="I205" i="451"/>
  <c r="K124" i="451"/>
  <c r="E158" i="451"/>
  <c r="D158" i="451"/>
  <c r="Q119" i="451"/>
  <c r="Q124" i="451" s="1"/>
  <c r="I200" i="451"/>
  <c r="P200" i="451" s="1"/>
  <c r="K209" i="451"/>
  <c r="Q209" i="451" s="1"/>
  <c r="E40" i="449"/>
  <c r="E36" i="449"/>
  <c r="F35" i="449"/>
  <c r="F40" i="449" s="1"/>
  <c r="G19" i="449"/>
  <c r="F19" i="449"/>
  <c r="B58" i="450"/>
  <c r="B54" i="450"/>
  <c r="AW48" i="445"/>
  <c r="AY48" i="445"/>
  <c r="BA48" i="445"/>
  <c r="S48" i="445"/>
  <c r="AQ48" i="445"/>
  <c r="AS48" i="445" s="1"/>
  <c r="L36" i="445"/>
  <c r="O39" i="445" s="1"/>
  <c r="AI25" i="445"/>
  <c r="R36" i="445"/>
  <c r="AW25" i="445"/>
  <c r="AY25" i="445"/>
  <c r="BA25" i="445"/>
  <c r="AU25" i="445"/>
  <c r="AQ25" i="445"/>
  <c r="AS25" i="445"/>
  <c r="AG25" i="445"/>
  <c r="AC25" i="445"/>
  <c r="AM25" i="445"/>
  <c r="AE25" i="445"/>
  <c r="R65" i="445"/>
  <c r="AU48" i="445"/>
  <c r="U48" i="445"/>
  <c r="AG32" i="445"/>
  <c r="AI32" i="445"/>
  <c r="AE32" i="445"/>
  <c r="AC32" i="445"/>
  <c r="AM32" i="445"/>
  <c r="AK32" i="445"/>
  <c r="O46" i="445"/>
  <c r="AG36" i="445"/>
  <c r="AC36" i="445"/>
  <c r="O43" i="445"/>
  <c r="O40" i="445"/>
  <c r="O45" i="445"/>
  <c r="O54" i="445"/>
  <c r="O42" i="445"/>
  <c r="AE36" i="445"/>
  <c r="L51" i="445"/>
  <c r="O44" i="445"/>
  <c r="O41" i="445"/>
  <c r="AK36" i="445"/>
  <c r="AM36" i="445"/>
  <c r="AI36" i="445"/>
  <c r="L65" i="445"/>
  <c r="AC19" i="445"/>
  <c r="AG48" i="445"/>
  <c r="O48" i="445"/>
  <c r="L56" i="445"/>
  <c r="AK48" i="445"/>
  <c r="AI48" i="445"/>
  <c r="AC48" i="445"/>
  <c r="AE48" i="445"/>
  <c r="AM48" i="445"/>
  <c r="M48" i="445"/>
  <c r="O38" i="445"/>
  <c r="AY56" i="445"/>
  <c r="AW56" i="445"/>
  <c r="AU56" i="445"/>
  <c r="R57" i="445"/>
  <c r="AQ56" i="445"/>
  <c r="AS56" i="445" s="1"/>
  <c r="S56" i="445"/>
  <c r="BA56" i="445"/>
  <c r="AB44" i="440"/>
  <c r="AB45" i="440" s="1"/>
  <c r="AB49" i="440"/>
  <c r="M88" i="440"/>
  <c r="U38" i="440"/>
  <c r="S44" i="440"/>
  <c r="S45" i="440" s="1"/>
  <c r="AA50" i="440"/>
  <c r="AA59" i="440"/>
  <c r="AB59" i="440"/>
  <c r="AB50" i="440"/>
  <c r="S50" i="440"/>
  <c r="S53" i="440"/>
  <c r="S67" i="440" s="1"/>
  <c r="S68" i="440" s="1"/>
  <c r="G59" i="440"/>
  <c r="G50" i="440"/>
  <c r="M50" i="440"/>
  <c r="M59" i="440"/>
  <c r="T53" i="440"/>
  <c r="Z33" i="440"/>
  <c r="Z30" i="440"/>
  <c r="Z38" i="440"/>
  <c r="Z35" i="440"/>
  <c r="Z47" i="440"/>
  <c r="Z36" i="440"/>
  <c r="Z32" i="440"/>
  <c r="X44" i="440"/>
  <c r="Z34" i="440"/>
  <c r="Z41" i="440"/>
  <c r="X53" i="440"/>
  <c r="X59" i="440" s="1"/>
  <c r="Z39" i="440"/>
  <c r="Z37" i="440"/>
  <c r="Z31" i="440"/>
  <c r="X50" i="440"/>
  <c r="X58" i="440"/>
  <c r="D77" i="308"/>
  <c r="G71" i="308"/>
  <c r="G71" i="447"/>
  <c r="L71" i="447"/>
  <c r="L77" i="447" s="1"/>
  <c r="O77" i="447" s="1"/>
  <c r="E111" i="439"/>
  <c r="D111" i="439"/>
  <c r="Q72" i="439"/>
  <c r="I72" i="439"/>
  <c r="P72" i="439" s="1"/>
  <c r="L71" i="439"/>
  <c r="G71" i="439"/>
  <c r="G77" i="439" s="1"/>
  <c r="G102" i="439" s="1"/>
  <c r="P102" i="439" s="1"/>
  <c r="D77" i="439"/>
  <c r="L82" i="308"/>
  <c r="G82" i="308"/>
  <c r="K82" i="308" s="1"/>
  <c r="L82" i="447"/>
  <c r="G82" i="447"/>
  <c r="K82" i="447" s="1"/>
  <c r="G81" i="308"/>
  <c r="L81" i="308"/>
  <c r="D85" i="308"/>
  <c r="G81" i="447"/>
  <c r="L81" i="447"/>
  <c r="D85" i="447"/>
  <c r="L22" i="118"/>
  <c r="R20" i="118"/>
  <c r="L77" i="308"/>
  <c r="I159" i="451" l="1"/>
  <c r="P159" i="451" s="1"/>
  <c r="D198" i="451"/>
  <c r="E198" i="451"/>
  <c r="K199" i="451"/>
  <c r="Q199" i="451" s="1"/>
  <c r="K202" i="452"/>
  <c r="Q197" i="452"/>
  <c r="Q202" i="452" s="1"/>
  <c r="L150" i="452"/>
  <c r="L155" i="452" s="1"/>
  <c r="D155" i="452"/>
  <c r="I198" i="452"/>
  <c r="P198" i="452" s="1"/>
  <c r="I209" i="452"/>
  <c r="P209" i="452" s="1"/>
  <c r="I207" i="452"/>
  <c r="P207" i="452" s="1"/>
  <c r="G150" i="452"/>
  <c r="G155" i="452" s="1"/>
  <c r="G180" i="452" s="1"/>
  <c r="P180" i="452" s="1"/>
  <c r="P149" i="452"/>
  <c r="I210" i="452"/>
  <c r="P210" i="452" s="1"/>
  <c r="L188" i="452"/>
  <c r="I214" i="452"/>
  <c r="P214" i="452" s="1"/>
  <c r="I211" i="452"/>
  <c r="P211" i="452" s="1"/>
  <c r="K210" i="452"/>
  <c r="Q210" i="452" s="1"/>
  <c r="G188" i="452"/>
  <c r="L205" i="452"/>
  <c r="K205" i="452"/>
  <c r="K216" i="452" s="1"/>
  <c r="D216" i="452"/>
  <c r="K217" i="452" s="1"/>
  <c r="Q205" i="452"/>
  <c r="Q216" i="452" s="1"/>
  <c r="L192" i="452"/>
  <c r="K192" i="452"/>
  <c r="Q192" i="452" s="1"/>
  <c r="I190" i="452"/>
  <c r="P190" i="452" s="1"/>
  <c r="P111" i="452"/>
  <c r="P116" i="452" s="1"/>
  <c r="I116" i="452"/>
  <c r="I141" i="452" s="1"/>
  <c r="E141" i="452" s="1"/>
  <c r="P166" i="452"/>
  <c r="P177" i="452" s="1"/>
  <c r="I177" i="452"/>
  <c r="I213" i="452"/>
  <c r="P213" i="452" s="1"/>
  <c r="I200" i="452"/>
  <c r="P200" i="452" s="1"/>
  <c r="I197" i="452"/>
  <c r="L202" i="452"/>
  <c r="O202" i="452" s="1"/>
  <c r="E177" i="452"/>
  <c r="K203" i="452"/>
  <c r="I191" i="452"/>
  <c r="P191" i="452" s="1"/>
  <c r="I212" i="452"/>
  <c r="P212" i="452" s="1"/>
  <c r="G198" i="451"/>
  <c r="L214" i="451"/>
  <c r="K214" i="451"/>
  <c r="Q214" i="451" s="1"/>
  <c r="D163" i="451"/>
  <c r="L158" i="451"/>
  <c r="I211" i="451"/>
  <c r="P211" i="451" s="1"/>
  <c r="D216" i="451"/>
  <c r="L189" i="451"/>
  <c r="K189" i="451"/>
  <c r="Q189" i="451" s="1"/>
  <c r="I213" i="451"/>
  <c r="P213" i="451" s="1"/>
  <c r="I208" i="451"/>
  <c r="P208" i="451" s="1"/>
  <c r="G216" i="451"/>
  <c r="L198" i="451"/>
  <c r="L216" i="451"/>
  <c r="O216" i="451" s="1"/>
  <c r="I199" i="451"/>
  <c r="P199" i="451" s="1"/>
  <c r="I191" i="451"/>
  <c r="P191" i="451" s="1"/>
  <c r="P205" i="451"/>
  <c r="I206" i="451"/>
  <c r="P206" i="451" s="1"/>
  <c r="I209" i="451"/>
  <c r="P209" i="451" s="1"/>
  <c r="G158" i="451"/>
  <c r="G163" i="451" s="1"/>
  <c r="I212" i="451"/>
  <c r="P212" i="451" s="1"/>
  <c r="L210" i="451"/>
  <c r="P171" i="451"/>
  <c r="P177" i="451" s="1"/>
  <c r="I177" i="451"/>
  <c r="E177" i="451" s="1"/>
  <c r="I192" i="451"/>
  <c r="P192" i="451" s="1"/>
  <c r="E41" i="449"/>
  <c r="E46" i="449" s="1"/>
  <c r="E45" i="449"/>
  <c r="R51" i="445"/>
  <c r="AS36" i="445"/>
  <c r="AS60" i="445" s="1"/>
  <c r="U41" i="445"/>
  <c r="BA36" i="445"/>
  <c r="BA60" i="445" s="1"/>
  <c r="AQ36" i="445"/>
  <c r="AQ60" i="445" s="1"/>
  <c r="AQ74" i="445" s="1"/>
  <c r="AY36" i="445"/>
  <c r="AY60" i="445" s="1"/>
  <c r="AY101" i="445" s="1"/>
  <c r="U46" i="445"/>
  <c r="U44" i="445"/>
  <c r="AU36" i="445"/>
  <c r="AU60" i="445" s="1"/>
  <c r="AU74" i="445" s="1"/>
  <c r="U54" i="445"/>
  <c r="AW36" i="445"/>
  <c r="AW60" i="445" s="1"/>
  <c r="AW74" i="445" s="1"/>
  <c r="U39" i="445"/>
  <c r="U40" i="445"/>
  <c r="R60" i="445"/>
  <c r="U38" i="445"/>
  <c r="U45" i="445"/>
  <c r="U43" i="445"/>
  <c r="U42" i="445"/>
  <c r="M56" i="445"/>
  <c r="L57" i="445"/>
  <c r="AM56" i="445"/>
  <c r="AE56" i="445"/>
  <c r="AE60" i="445" s="1"/>
  <c r="AI56" i="445"/>
  <c r="AI60" i="445" s="1"/>
  <c r="AK56" i="445"/>
  <c r="AG56" i="445"/>
  <c r="AG60" i="445" s="1"/>
  <c r="AC56" i="445"/>
  <c r="AC60" i="445" s="1"/>
  <c r="L60" i="445"/>
  <c r="L66" i="445" s="1"/>
  <c r="AK51" i="445"/>
  <c r="L52" i="445"/>
  <c r="AE51" i="445"/>
  <c r="AM51" i="445"/>
  <c r="M51" i="445"/>
  <c r="AC51" i="445"/>
  <c r="AI51" i="445"/>
  <c r="AG51" i="445"/>
  <c r="AY96" i="445"/>
  <c r="AY95" i="445"/>
  <c r="S59" i="440"/>
  <c r="T44" i="440"/>
  <c r="S54" i="440"/>
  <c r="Y44" i="440"/>
  <c r="X45" i="440"/>
  <c r="X54" i="440"/>
  <c r="Y53" i="440"/>
  <c r="X67" i="440"/>
  <c r="X68" i="440" s="1"/>
  <c r="G77" i="308"/>
  <c r="K71" i="308"/>
  <c r="G77" i="447"/>
  <c r="K71" i="447"/>
  <c r="L111" i="439"/>
  <c r="G111" i="439"/>
  <c r="K111" i="439" s="1"/>
  <c r="D102" i="439"/>
  <c r="K71" i="439"/>
  <c r="L77" i="439"/>
  <c r="E121" i="447"/>
  <c r="D121" i="447"/>
  <c r="Q82" i="447"/>
  <c r="E121" i="308"/>
  <c r="G121" i="308" s="1"/>
  <c r="D121" i="308"/>
  <c r="Q82" i="308"/>
  <c r="G85" i="447"/>
  <c r="I82" i="447"/>
  <c r="P82" i="447" s="1"/>
  <c r="I82" i="308"/>
  <c r="P82" i="308" s="1"/>
  <c r="G85" i="308"/>
  <c r="G102" i="308" s="1"/>
  <c r="P102" i="308" s="1"/>
  <c r="D102" i="308"/>
  <c r="K81" i="308"/>
  <c r="K86" i="308" s="1"/>
  <c r="K81" i="447"/>
  <c r="K86" i="447" s="1"/>
  <c r="L85" i="447"/>
  <c r="L85" i="308"/>
  <c r="L102" i="308" s="1"/>
  <c r="I81" i="308"/>
  <c r="D102" i="447"/>
  <c r="O77" i="308"/>
  <c r="EV153" i="77"/>
  <c r="K188" i="452" l="1"/>
  <c r="Q188" i="452" s="1"/>
  <c r="E116" i="452"/>
  <c r="P197" i="452"/>
  <c r="P202" i="452" s="1"/>
  <c r="I202" i="452"/>
  <c r="E202" i="452" s="1"/>
  <c r="D180" i="452"/>
  <c r="K150" i="452"/>
  <c r="K156" i="452" s="1"/>
  <c r="K181" i="452" s="1"/>
  <c r="I192" i="452"/>
  <c r="P192" i="452" s="1"/>
  <c r="O155" i="452"/>
  <c r="L180" i="452"/>
  <c r="O180" i="452" s="1"/>
  <c r="I205" i="452"/>
  <c r="L216" i="452"/>
  <c r="O216" i="452" s="1"/>
  <c r="I188" i="452"/>
  <c r="I189" i="451"/>
  <c r="P189" i="451" s="1"/>
  <c r="L163" i="451"/>
  <c r="O163" i="451" s="1"/>
  <c r="K210" i="451"/>
  <c r="K198" i="451"/>
  <c r="Q198" i="451" s="1"/>
  <c r="K158" i="451"/>
  <c r="K164" i="451"/>
  <c r="I214" i="451"/>
  <c r="P214" i="451" s="1"/>
  <c r="E57" i="449"/>
  <c r="AY62" i="445"/>
  <c r="AY61" i="445"/>
  <c r="AY74" i="445"/>
  <c r="AQ61" i="445"/>
  <c r="AU62" i="445"/>
  <c r="AU61" i="445"/>
  <c r="AQ62" i="445"/>
  <c r="BA74" i="445"/>
  <c r="BA62" i="445"/>
  <c r="BA61" i="445"/>
  <c r="AS74" i="445"/>
  <c r="AS61" i="445"/>
  <c r="AS62" i="445"/>
  <c r="R74" i="445"/>
  <c r="R75" i="445" s="1"/>
  <c r="R66" i="445"/>
  <c r="R61" i="445"/>
  <c r="S60" i="445"/>
  <c r="AW62" i="445"/>
  <c r="S51" i="445"/>
  <c r="R52" i="445"/>
  <c r="AQ52" i="445" s="1"/>
  <c r="AQ51" i="445"/>
  <c r="AW61" i="445"/>
  <c r="AE62" i="445"/>
  <c r="AE61" i="445"/>
  <c r="AI62" i="445"/>
  <c r="AI61" i="445"/>
  <c r="AG62" i="445"/>
  <c r="AG61" i="445"/>
  <c r="AC52" i="445"/>
  <c r="AI52" i="445"/>
  <c r="AM52" i="445"/>
  <c r="AE52" i="445"/>
  <c r="AK52" i="445"/>
  <c r="AG52" i="445"/>
  <c r="AC61" i="445"/>
  <c r="AC62" i="445"/>
  <c r="L74" i="445"/>
  <c r="L75" i="445" s="1"/>
  <c r="AM60" i="445"/>
  <c r="L61" i="445"/>
  <c r="AK60" i="445"/>
  <c r="M60" i="445"/>
  <c r="I71" i="447"/>
  <c r="K77" i="447"/>
  <c r="Q71" i="447"/>
  <c r="Q77" i="447" s="1"/>
  <c r="E110" i="447"/>
  <c r="D110" i="447"/>
  <c r="K78" i="447"/>
  <c r="K103" i="447" s="1"/>
  <c r="K78" i="308"/>
  <c r="K103" i="308" s="1"/>
  <c r="K77" i="308"/>
  <c r="E110" i="308"/>
  <c r="I71" i="308"/>
  <c r="Q71" i="308"/>
  <c r="Q77" i="308" s="1"/>
  <c r="D110" i="308"/>
  <c r="G102" i="447"/>
  <c r="P102" i="447" s="1"/>
  <c r="E150" i="439"/>
  <c r="D150" i="439"/>
  <c r="Q111" i="439"/>
  <c r="I111" i="439"/>
  <c r="P111" i="439" s="1"/>
  <c r="K77" i="439"/>
  <c r="K102" i="439" s="1"/>
  <c r="E110" i="439"/>
  <c r="Q71" i="439"/>
  <c r="Q77" i="439" s="1"/>
  <c r="Q102" i="439" s="1"/>
  <c r="D110" i="439"/>
  <c r="I71" i="439"/>
  <c r="FQ153" i="77"/>
  <c r="L102" i="439"/>
  <c r="O77" i="439"/>
  <c r="R99" i="445"/>
  <c r="X99" i="446"/>
  <c r="X101" i="446" s="1"/>
  <c r="X91" i="440"/>
  <c r="X93" i="440" s="1"/>
  <c r="K78" i="439"/>
  <c r="K103" i="439" s="1"/>
  <c r="L121" i="308"/>
  <c r="K121" i="308" s="1"/>
  <c r="L121" i="447"/>
  <c r="G121" i="447"/>
  <c r="K121" i="447" s="1"/>
  <c r="P81" i="308"/>
  <c r="P85" i="308" s="1"/>
  <c r="I85" i="308"/>
  <c r="L99" i="445"/>
  <c r="S91" i="440"/>
  <c r="S93" i="440" s="1"/>
  <c r="S99" i="446"/>
  <c r="S101" i="446" s="1"/>
  <c r="O85" i="447"/>
  <c r="L102" i="447"/>
  <c r="O102" i="447" s="1"/>
  <c r="FT153" i="77"/>
  <c r="EY153" i="77"/>
  <c r="O85" i="308"/>
  <c r="I81" i="447"/>
  <c r="K85" i="308"/>
  <c r="E120" i="308"/>
  <c r="G120" i="308" s="1"/>
  <c r="G124" i="308" s="1"/>
  <c r="D120" i="308"/>
  <c r="Q81" i="308"/>
  <c r="Q85" i="308" s="1"/>
  <c r="K85" i="447"/>
  <c r="K102" i="447" s="1"/>
  <c r="E120" i="447"/>
  <c r="D120" i="447"/>
  <c r="Q81" i="447"/>
  <c r="Q85" i="447" s="1"/>
  <c r="Q102" i="447" s="1"/>
  <c r="EV159" i="77"/>
  <c r="EV161" i="77" s="1"/>
  <c r="EV167" i="77" s="1"/>
  <c r="EW153" i="77"/>
  <c r="EX153" i="77"/>
  <c r="FI153" i="77"/>
  <c r="GD153" i="77"/>
  <c r="O102" i="308"/>
  <c r="S91" i="446"/>
  <c r="L90" i="445"/>
  <c r="S83" i="440"/>
  <c r="E216" i="452" l="1"/>
  <c r="I216" i="452"/>
  <c r="P205" i="452"/>
  <c r="P216" i="452" s="1"/>
  <c r="E189" i="452"/>
  <c r="I150" i="452"/>
  <c r="K155" i="452"/>
  <c r="K180" i="452" s="1"/>
  <c r="Q150" i="452"/>
  <c r="Q155" i="452" s="1"/>
  <c r="Q180" i="452" s="1"/>
  <c r="D189" i="452"/>
  <c r="P188" i="452"/>
  <c r="K216" i="451"/>
  <c r="Q210" i="451"/>
  <c r="Q216" i="451" s="1"/>
  <c r="K163" i="451"/>
  <c r="E197" i="451"/>
  <c r="G197" i="451" s="1"/>
  <c r="G202" i="451" s="1"/>
  <c r="D197" i="451"/>
  <c r="Q158" i="451"/>
  <c r="Q163" i="451" s="1"/>
  <c r="I158" i="451"/>
  <c r="I198" i="451"/>
  <c r="P198" i="451" s="1"/>
  <c r="I210" i="451"/>
  <c r="K217" i="451"/>
  <c r="AM74" i="445"/>
  <c r="AM62" i="445"/>
  <c r="AM96" i="445"/>
  <c r="AM95" i="445"/>
  <c r="AM101" i="445"/>
  <c r="AK61" i="445"/>
  <c r="AM61" i="445"/>
  <c r="AK96" i="445"/>
  <c r="AK101" i="445"/>
  <c r="AK95" i="445"/>
  <c r="AK62" i="445"/>
  <c r="E160" i="308"/>
  <c r="Q121" i="308"/>
  <c r="D160" i="308"/>
  <c r="G110" i="308"/>
  <c r="G116" i="308" s="1"/>
  <c r="G110" i="447"/>
  <c r="G116" i="447" s="1"/>
  <c r="Q102" i="308"/>
  <c r="L110" i="308"/>
  <c r="D116" i="308"/>
  <c r="G141" i="308"/>
  <c r="P141" i="308" s="1"/>
  <c r="P71" i="447"/>
  <c r="P77" i="447" s="1"/>
  <c r="I77" i="447"/>
  <c r="E77" i="447" s="1"/>
  <c r="I77" i="308"/>
  <c r="P71" i="308"/>
  <c r="P77" i="308" s="1"/>
  <c r="K102" i="308"/>
  <c r="L91" i="445" s="1"/>
  <c r="L92" i="445" s="1"/>
  <c r="L98" i="445" s="1"/>
  <c r="L110" i="447"/>
  <c r="K110" i="447" s="1"/>
  <c r="D116" i="447"/>
  <c r="L150" i="439"/>
  <c r="G150" i="439"/>
  <c r="K150" i="439" s="1"/>
  <c r="O102" i="439"/>
  <c r="X83" i="440"/>
  <c r="X91" i="446"/>
  <c r="R90" i="445"/>
  <c r="G110" i="439"/>
  <c r="G116" i="439" s="1"/>
  <c r="G141" i="439" s="1"/>
  <c r="P141" i="439" s="1"/>
  <c r="AQ99" i="445"/>
  <c r="AQ101" i="445" s="1"/>
  <c r="AS99" i="445"/>
  <c r="AS101" i="445" s="1"/>
  <c r="AW99" i="445"/>
  <c r="AW101" i="445" s="1"/>
  <c r="BA99" i="445"/>
  <c r="BA101" i="445" s="1"/>
  <c r="AU99" i="445"/>
  <c r="AU101" i="445" s="1"/>
  <c r="R101" i="445"/>
  <c r="FR153" i="77"/>
  <c r="FQ159" i="77"/>
  <c r="FQ161" i="77" s="1"/>
  <c r="FQ167" i="77" s="1"/>
  <c r="FS153" i="77"/>
  <c r="I77" i="439"/>
  <c r="I102" i="439" s="1"/>
  <c r="P71" i="439"/>
  <c r="P77" i="439" s="1"/>
  <c r="L110" i="439"/>
  <c r="D116" i="439"/>
  <c r="X92" i="446"/>
  <c r="R91" i="445"/>
  <c r="X84" i="440"/>
  <c r="E160" i="447"/>
  <c r="Q121" i="447"/>
  <c r="D160" i="447"/>
  <c r="E85" i="308"/>
  <c r="L160" i="308"/>
  <c r="I121" i="447"/>
  <c r="P121" i="447" s="1"/>
  <c r="I121" i="308"/>
  <c r="P121" i="308" s="1"/>
  <c r="I85" i="447"/>
  <c r="I102" i="447" s="1"/>
  <c r="E102" i="447" s="1"/>
  <c r="P81" i="447"/>
  <c r="P85" i="447" s="1"/>
  <c r="FV153" i="77"/>
  <c r="FT159" i="77"/>
  <c r="FT161" i="77" s="1"/>
  <c r="FT167" i="77" s="1"/>
  <c r="FU153" i="77"/>
  <c r="AI99" i="445"/>
  <c r="AI101" i="445" s="1"/>
  <c r="AG99" i="445"/>
  <c r="AG101" i="445" s="1"/>
  <c r="L101" i="445"/>
  <c r="AC99" i="445"/>
  <c r="AC101" i="445" s="1"/>
  <c r="AE99" i="445"/>
  <c r="AE101" i="445" s="1"/>
  <c r="EZ153" i="77"/>
  <c r="EY159" i="77"/>
  <c r="EY161" i="77" s="1"/>
  <c r="EY167" i="77" s="1"/>
  <c r="FA153" i="77"/>
  <c r="L120" i="447"/>
  <c r="D124" i="447"/>
  <c r="L120" i="308"/>
  <c r="K120" i="308"/>
  <c r="D124" i="308"/>
  <c r="G120" i="447"/>
  <c r="G124" i="447" s="1"/>
  <c r="G141" i="447" s="1"/>
  <c r="P141" i="447" s="1"/>
  <c r="AG90" i="445"/>
  <c r="AI90" i="445"/>
  <c r="AE90" i="445"/>
  <c r="AC90" i="445"/>
  <c r="GF153" i="77"/>
  <c r="GD159" i="77"/>
  <c r="GD161" i="77" s="1"/>
  <c r="GD167" i="77" s="1"/>
  <c r="GE153" i="77"/>
  <c r="EX167" i="77"/>
  <c r="EW167" i="77"/>
  <c r="EV187" i="77"/>
  <c r="FI159" i="77"/>
  <c r="FI161" i="77" s="1"/>
  <c r="FI167" i="77" s="1"/>
  <c r="FJ153" i="77"/>
  <c r="FK153" i="77"/>
  <c r="L189" i="452" l="1"/>
  <c r="D194" i="452"/>
  <c r="P150" i="452"/>
  <c r="P155" i="452" s="1"/>
  <c r="I155" i="452"/>
  <c r="G189" i="452"/>
  <c r="G194" i="452" s="1"/>
  <c r="G219" i="452" s="1"/>
  <c r="P219" i="452" s="1"/>
  <c r="P210" i="451"/>
  <c r="P216" i="451" s="1"/>
  <c r="I216" i="451"/>
  <c r="I163" i="451"/>
  <c r="E163" i="451" s="1"/>
  <c r="P158" i="451"/>
  <c r="P163" i="451" s="1"/>
  <c r="D202" i="451"/>
  <c r="L197" i="451"/>
  <c r="K197" i="451"/>
  <c r="K202" i="451" s="1"/>
  <c r="G160" i="308"/>
  <c r="K160" i="308" s="1"/>
  <c r="S84" i="440"/>
  <c r="S85" i="440" s="1"/>
  <c r="S90" i="440" s="1"/>
  <c r="D149" i="447"/>
  <c r="K117" i="447"/>
  <c r="E149" i="447"/>
  <c r="G149" i="447" s="1"/>
  <c r="G155" i="447" s="1"/>
  <c r="K116" i="447"/>
  <c r="Q110" i="447"/>
  <c r="Q116" i="447" s="1"/>
  <c r="S92" i="446"/>
  <c r="S93" i="446" s="1"/>
  <c r="S98" i="446" s="1"/>
  <c r="K110" i="308"/>
  <c r="L116" i="308"/>
  <c r="I110" i="308"/>
  <c r="L116" i="447"/>
  <c r="O116" i="447" s="1"/>
  <c r="I110" i="447"/>
  <c r="E77" i="308"/>
  <c r="I102" i="308"/>
  <c r="E102" i="308" s="1"/>
  <c r="E189" i="439"/>
  <c r="I150" i="439"/>
  <c r="P150" i="439" s="1"/>
  <c r="Q150" i="439"/>
  <c r="D189" i="439"/>
  <c r="FS167" i="77"/>
  <c r="FQ187" i="77"/>
  <c r="FR167" i="77"/>
  <c r="AW91" i="445"/>
  <c r="AQ91" i="445"/>
  <c r="BA91" i="445"/>
  <c r="AU91" i="445"/>
  <c r="AS91" i="445"/>
  <c r="D141" i="439"/>
  <c r="K117" i="439"/>
  <c r="K142" i="439" s="1"/>
  <c r="L116" i="439"/>
  <c r="I110" i="439"/>
  <c r="E102" i="439"/>
  <c r="BA90" i="445"/>
  <c r="R92" i="445"/>
  <c r="AW90" i="445"/>
  <c r="AS90" i="445"/>
  <c r="AQ90" i="445"/>
  <c r="AU90" i="445"/>
  <c r="X93" i="446"/>
  <c r="X98" i="446" s="1"/>
  <c r="X85" i="440"/>
  <c r="X90" i="440"/>
  <c r="K110" i="439"/>
  <c r="E77" i="439"/>
  <c r="E85" i="447"/>
  <c r="L160" i="447"/>
  <c r="G160" i="447"/>
  <c r="K160" i="447" s="1"/>
  <c r="E159" i="308"/>
  <c r="K124" i="308"/>
  <c r="L124" i="447"/>
  <c r="L124" i="308"/>
  <c r="I120" i="308"/>
  <c r="K120" i="447"/>
  <c r="EY187" i="77"/>
  <c r="FA167" i="77"/>
  <c r="EZ167" i="77"/>
  <c r="FV167" i="77"/>
  <c r="FU167" i="77"/>
  <c r="FT187" i="77"/>
  <c r="K125" i="447"/>
  <c r="K142" i="447" s="1"/>
  <c r="D141" i="447"/>
  <c r="Q120" i="308"/>
  <c r="Q124" i="308" s="1"/>
  <c r="AG91" i="445"/>
  <c r="AI91" i="445"/>
  <c r="AC91" i="445"/>
  <c r="AE91" i="445"/>
  <c r="K125" i="308"/>
  <c r="D141" i="308"/>
  <c r="D159" i="308"/>
  <c r="GD187" i="77"/>
  <c r="GE167" i="77"/>
  <c r="GF167" i="77"/>
  <c r="S96" i="446"/>
  <c r="S95" i="446"/>
  <c r="EW187" i="77"/>
  <c r="EX187" i="77"/>
  <c r="AC92" i="445"/>
  <c r="AE92" i="445"/>
  <c r="AE98" i="445" s="1"/>
  <c r="AI92" i="445"/>
  <c r="AI98" i="445" s="1"/>
  <c r="AG92" i="445"/>
  <c r="L95" i="445"/>
  <c r="L96" i="445"/>
  <c r="FI187" i="77"/>
  <c r="FK167" i="77"/>
  <c r="FJ167" i="77"/>
  <c r="S87" i="440"/>
  <c r="S88" i="440"/>
  <c r="D219" i="452" l="1"/>
  <c r="I180" i="452"/>
  <c r="E180" i="452" s="1"/>
  <c r="E155" i="452"/>
  <c r="K189" i="452"/>
  <c r="L194" i="452"/>
  <c r="Q197" i="451"/>
  <c r="Q202" i="451" s="1"/>
  <c r="I197" i="451"/>
  <c r="L202" i="451"/>
  <c r="O202" i="451" s="1"/>
  <c r="K203" i="451"/>
  <c r="E216" i="451"/>
  <c r="I160" i="308"/>
  <c r="P160" i="308" s="1"/>
  <c r="D199" i="308"/>
  <c r="E199" i="308"/>
  <c r="G199" i="308" s="1"/>
  <c r="Q160" i="308"/>
  <c r="O116" i="308"/>
  <c r="GL153" i="77"/>
  <c r="K117" i="308"/>
  <c r="K116" i="308"/>
  <c r="Q110" i="308"/>
  <c r="Q116" i="308" s="1"/>
  <c r="Q141" i="308" s="1"/>
  <c r="E149" i="308"/>
  <c r="D149" i="308"/>
  <c r="I116" i="447"/>
  <c r="E116" i="447" s="1"/>
  <c r="P110" i="447"/>
  <c r="P116" i="447" s="1"/>
  <c r="K142" i="308"/>
  <c r="I116" i="308"/>
  <c r="P110" i="308"/>
  <c r="P116" i="308" s="1"/>
  <c r="K141" i="308"/>
  <c r="L149" i="447"/>
  <c r="D155" i="447"/>
  <c r="L189" i="439"/>
  <c r="G189" i="439"/>
  <c r="K189" i="439" s="1"/>
  <c r="Q189" i="439" s="1"/>
  <c r="AQ92" i="445"/>
  <c r="AU92" i="445"/>
  <c r="AW92" i="445"/>
  <c r="R96" i="445"/>
  <c r="BA92" i="445"/>
  <c r="AS92" i="445"/>
  <c r="R95" i="445"/>
  <c r="O116" i="439"/>
  <c r="L141" i="439"/>
  <c r="O141" i="439" s="1"/>
  <c r="BA98" i="445"/>
  <c r="I116" i="439"/>
  <c r="I141" i="439" s="1"/>
  <c r="P110" i="439"/>
  <c r="P116" i="439" s="1"/>
  <c r="E149" i="439"/>
  <c r="G149" i="439" s="1"/>
  <c r="G155" i="439" s="1"/>
  <c r="G180" i="439" s="1"/>
  <c r="P180" i="439" s="1"/>
  <c r="K116" i="439"/>
  <c r="K141" i="439" s="1"/>
  <c r="Q110" i="439"/>
  <c r="Q116" i="439" s="1"/>
  <c r="Q141" i="439" s="1"/>
  <c r="D149" i="439"/>
  <c r="X87" i="440"/>
  <c r="X88" i="440"/>
  <c r="R98" i="445"/>
  <c r="X95" i="446"/>
  <c r="X96" i="446"/>
  <c r="AU98" i="445"/>
  <c r="AQ98" i="445"/>
  <c r="FS187" i="77"/>
  <c r="FR187" i="77"/>
  <c r="AW98" i="445"/>
  <c r="AS98" i="445"/>
  <c r="E199" i="447"/>
  <c r="I160" i="447"/>
  <c r="P160" i="447" s="1"/>
  <c r="Q160" i="447"/>
  <c r="D199" i="447"/>
  <c r="L199" i="308"/>
  <c r="D163" i="308"/>
  <c r="L159" i="308"/>
  <c r="L163" i="308" s="1"/>
  <c r="AA91" i="440"/>
  <c r="AA99" i="446"/>
  <c r="EZ187" i="77"/>
  <c r="FA187" i="77"/>
  <c r="E159" i="447"/>
  <c r="K124" i="447"/>
  <c r="K141" i="447" s="1"/>
  <c r="Q120" i="447"/>
  <c r="Q124" i="447" s="1"/>
  <c r="Q141" i="447" s="1"/>
  <c r="D159" i="447"/>
  <c r="I124" i="308"/>
  <c r="I141" i="308" s="1"/>
  <c r="P120" i="308"/>
  <c r="P124" i="308" s="1"/>
  <c r="GO153" i="77"/>
  <c r="O124" i="308"/>
  <c r="L141" i="308"/>
  <c r="O124" i="447"/>
  <c r="L141" i="447"/>
  <c r="O141" i="447" s="1"/>
  <c r="FU187" i="77"/>
  <c r="FV187" i="77"/>
  <c r="I120" i="447"/>
  <c r="G159" i="308"/>
  <c r="G163" i="308" s="1"/>
  <c r="GE187" i="77"/>
  <c r="GF187" i="77"/>
  <c r="AE95" i="445"/>
  <c r="AE96" i="445"/>
  <c r="FK187" i="77"/>
  <c r="FJ187" i="77"/>
  <c r="AG96" i="445"/>
  <c r="AG95" i="445"/>
  <c r="AC95" i="445"/>
  <c r="AC96" i="445"/>
  <c r="AG98" i="445"/>
  <c r="AI95" i="445"/>
  <c r="AI96" i="445"/>
  <c r="AC98" i="445"/>
  <c r="L219" i="452" l="1"/>
  <c r="O219" i="452" s="1"/>
  <c r="O194" i="452"/>
  <c r="K194" i="452"/>
  <c r="K219" i="452" s="1"/>
  <c r="Q189" i="452"/>
  <c r="Q194" i="452" s="1"/>
  <c r="Q219" i="452" s="1"/>
  <c r="K195" i="452"/>
  <c r="K220" i="452" s="1"/>
  <c r="I189" i="452"/>
  <c r="P197" i="451"/>
  <c r="P202" i="451" s="1"/>
  <c r="I202" i="451"/>
  <c r="E202" i="451" s="1"/>
  <c r="E124" i="308"/>
  <c r="G149" i="308"/>
  <c r="G155" i="308" s="1"/>
  <c r="G180" i="308" s="1"/>
  <c r="P180" i="308" s="1"/>
  <c r="GM153" i="77"/>
  <c r="GN153" i="77"/>
  <c r="GL159" i="77"/>
  <c r="GL161" i="77" s="1"/>
  <c r="GL167" i="77" s="1"/>
  <c r="L155" i="447"/>
  <c r="O155" i="447" s="1"/>
  <c r="E116" i="308"/>
  <c r="D155" i="308"/>
  <c r="L149" i="308"/>
  <c r="K149" i="447"/>
  <c r="I189" i="439"/>
  <c r="P189" i="439" s="1"/>
  <c r="E141" i="439"/>
  <c r="BA96" i="445"/>
  <c r="BA95" i="445"/>
  <c r="L149" i="439"/>
  <c r="K149" i="439" s="1"/>
  <c r="D155" i="439"/>
  <c r="E116" i="439"/>
  <c r="AS95" i="445"/>
  <c r="AS96" i="445"/>
  <c r="AW96" i="445"/>
  <c r="AW95" i="445"/>
  <c r="AU96" i="445"/>
  <c r="AU95" i="445"/>
  <c r="AQ96" i="445"/>
  <c r="AQ95" i="445"/>
  <c r="L199" i="447"/>
  <c r="K199" i="308"/>
  <c r="Q199" i="308" s="1"/>
  <c r="G199" i="447"/>
  <c r="K199" i="447" s="1"/>
  <c r="Q199" i="447" s="1"/>
  <c r="L159" i="447"/>
  <c r="L163" i="447" s="1"/>
  <c r="D163" i="447"/>
  <c r="K159" i="308"/>
  <c r="G159" i="447"/>
  <c r="G163" i="447" s="1"/>
  <c r="G180" i="447" s="1"/>
  <c r="P180" i="447" s="1"/>
  <c r="AA93" i="440"/>
  <c r="AA90" i="440"/>
  <c r="HJ153" i="77"/>
  <c r="O163" i="308"/>
  <c r="AA98" i="446"/>
  <c r="AA101" i="446"/>
  <c r="GO159" i="77"/>
  <c r="GO161" i="77" s="1"/>
  <c r="GO167" i="77" s="1"/>
  <c r="GP153" i="77"/>
  <c r="GQ153" i="77"/>
  <c r="D180" i="308"/>
  <c r="GY153" i="77"/>
  <c r="O141" i="308"/>
  <c r="E141" i="308" s="1"/>
  <c r="I124" i="447"/>
  <c r="I141" i="447" s="1"/>
  <c r="E141" i="447" s="1"/>
  <c r="P120" i="447"/>
  <c r="P124" i="447" s="1"/>
  <c r="P189" i="452" l="1"/>
  <c r="P194" i="452" s="1"/>
  <c r="I194" i="452"/>
  <c r="I219" i="452" s="1"/>
  <c r="E219" i="452" s="1"/>
  <c r="L155" i="308"/>
  <c r="E188" i="447"/>
  <c r="G188" i="447" s="1"/>
  <c r="G194" i="447" s="1"/>
  <c r="D188" i="447"/>
  <c r="K155" i="447"/>
  <c r="Q149" i="447"/>
  <c r="Q155" i="447" s="1"/>
  <c r="K156" i="447"/>
  <c r="GN167" i="77"/>
  <c r="GL187" i="77"/>
  <c r="GM167" i="77"/>
  <c r="K149" i="308"/>
  <c r="I149" i="447"/>
  <c r="D188" i="439"/>
  <c r="D194" i="439" s="1"/>
  <c r="Q149" i="439"/>
  <c r="Q155" i="439" s="1"/>
  <c r="Q180" i="439" s="1"/>
  <c r="L188" i="439"/>
  <c r="D180" i="439"/>
  <c r="K156" i="439"/>
  <c r="K181" i="439" s="1"/>
  <c r="K155" i="439"/>
  <c r="K180" i="439" s="1"/>
  <c r="E188" i="439"/>
  <c r="G188" i="439" s="1"/>
  <c r="G194" i="439" s="1"/>
  <c r="G219" i="439" s="1"/>
  <c r="P219" i="439" s="1"/>
  <c r="I149" i="439"/>
  <c r="L155" i="439"/>
  <c r="I199" i="447"/>
  <c r="P199" i="447" s="1"/>
  <c r="I199" i="308"/>
  <c r="P199" i="308" s="1"/>
  <c r="E198" i="308"/>
  <c r="K163" i="308"/>
  <c r="I159" i="308"/>
  <c r="Q159" i="308"/>
  <c r="Q163" i="308" s="1"/>
  <c r="D198" i="308"/>
  <c r="GO187" i="77"/>
  <c r="GQ167" i="77"/>
  <c r="GP167" i="77"/>
  <c r="K159" i="447"/>
  <c r="K164" i="447" s="1"/>
  <c r="E124" i="447"/>
  <c r="HK153" i="77"/>
  <c r="HJ159" i="77"/>
  <c r="HJ161" i="77" s="1"/>
  <c r="HJ167" i="77" s="1"/>
  <c r="HL153" i="77"/>
  <c r="HA153" i="77"/>
  <c r="GZ153" i="77"/>
  <c r="GY159" i="77"/>
  <c r="GY161" i="77" s="1"/>
  <c r="GY167" i="77" s="1"/>
  <c r="AB91" i="440"/>
  <c r="AB99" i="446"/>
  <c r="K164" i="308"/>
  <c r="D180" i="447"/>
  <c r="O163" i="447"/>
  <c r="L180" i="447"/>
  <c r="O180" i="447" s="1"/>
  <c r="E194" i="452" l="1"/>
  <c r="K181" i="447"/>
  <c r="D188" i="308"/>
  <c r="K156" i="308"/>
  <c r="K181" i="308" s="1"/>
  <c r="K155" i="308"/>
  <c r="K180" i="308" s="1"/>
  <c r="E188" i="308"/>
  <c r="G188" i="308" s="1"/>
  <c r="G194" i="308" s="1"/>
  <c r="Q149" i="308"/>
  <c r="Q155" i="308" s="1"/>
  <c r="Q180" i="308" s="1"/>
  <c r="GM187" i="77"/>
  <c r="GN187" i="77"/>
  <c r="I155" i="447"/>
  <c r="E155" i="447" s="1"/>
  <c r="P149" i="447"/>
  <c r="P155" i="447" s="1"/>
  <c r="L188" i="447"/>
  <c r="D194" i="447"/>
  <c r="I149" i="308"/>
  <c r="HG153" i="77"/>
  <c r="O155" i="308"/>
  <c r="L180" i="308"/>
  <c r="L180" i="439"/>
  <c r="O180" i="439" s="1"/>
  <c r="O155" i="439"/>
  <c r="I155" i="439"/>
  <c r="I180" i="439" s="1"/>
  <c r="P149" i="439"/>
  <c r="P155" i="439" s="1"/>
  <c r="L194" i="439"/>
  <c r="K188" i="439"/>
  <c r="K195" i="439"/>
  <c r="D219" i="439"/>
  <c r="I163" i="308"/>
  <c r="P159" i="308"/>
  <c r="P163" i="308" s="1"/>
  <c r="HK167" i="77"/>
  <c r="HJ187" i="77"/>
  <c r="HL167" i="77"/>
  <c r="GQ187" i="77"/>
  <c r="GP187" i="77"/>
  <c r="E198" i="447"/>
  <c r="K163" i="447"/>
  <c r="K180" i="447" s="1"/>
  <c r="I159" i="447"/>
  <c r="Q159" i="447"/>
  <c r="Q163" i="447" s="1"/>
  <c r="Q180" i="447" s="1"/>
  <c r="D198" i="447"/>
  <c r="AB98" i="446"/>
  <c r="AB101" i="446"/>
  <c r="G198" i="308"/>
  <c r="G202" i="308" s="1"/>
  <c r="D202" i="308"/>
  <c r="L198" i="308"/>
  <c r="AB90" i="440"/>
  <c r="AB93" i="440"/>
  <c r="HA167" i="77"/>
  <c r="GZ167" i="77"/>
  <c r="GY187" i="77"/>
  <c r="K188" i="447" l="1"/>
  <c r="L194" i="447"/>
  <c r="O194" i="447" s="1"/>
  <c r="I188" i="447"/>
  <c r="G219" i="308"/>
  <c r="P219" i="308" s="1"/>
  <c r="D194" i="308"/>
  <c r="L188" i="308"/>
  <c r="K188" i="308"/>
  <c r="O180" i="308"/>
  <c r="HT153" i="77"/>
  <c r="HI153" i="77"/>
  <c r="HG159" i="77"/>
  <c r="HG161" i="77" s="1"/>
  <c r="HG167" i="77" s="1"/>
  <c r="HH153" i="77"/>
  <c r="I155" i="308"/>
  <c r="I180" i="308" s="1"/>
  <c r="E180" i="308" s="1"/>
  <c r="P149" i="308"/>
  <c r="P155" i="308" s="1"/>
  <c r="E180" i="439"/>
  <c r="K220" i="439"/>
  <c r="K194" i="439"/>
  <c r="K219" i="439" s="1"/>
  <c r="Q188" i="439"/>
  <c r="Q194" i="439" s="1"/>
  <c r="Q219" i="439" s="1"/>
  <c r="I188" i="439"/>
  <c r="O194" i="439"/>
  <c r="L219" i="439"/>
  <c r="O219" i="439" s="1"/>
  <c r="E155" i="439"/>
  <c r="L198" i="447"/>
  <c r="D202" i="447"/>
  <c r="G198" i="447"/>
  <c r="G202" i="447" s="1"/>
  <c r="G219" i="447" s="1"/>
  <c r="P219" i="447" s="1"/>
  <c r="GZ187" i="77"/>
  <c r="HA187" i="77"/>
  <c r="P159" i="447"/>
  <c r="P163" i="447" s="1"/>
  <c r="I163" i="447"/>
  <c r="HK187" i="77"/>
  <c r="HL187" i="77"/>
  <c r="L202" i="308"/>
  <c r="K198" i="308"/>
  <c r="I198" i="308" s="1"/>
  <c r="K203" i="308"/>
  <c r="D219" i="308"/>
  <c r="E163" i="308"/>
  <c r="HI167" i="77" l="1"/>
  <c r="HG187" i="77"/>
  <c r="HH167" i="77"/>
  <c r="E155" i="308"/>
  <c r="K195" i="308"/>
  <c r="K220" i="308" s="1"/>
  <c r="K194" i="308"/>
  <c r="HT159" i="77"/>
  <c r="HT161" i="77" s="1"/>
  <c r="HT167" i="77" s="1"/>
  <c r="HV153" i="77"/>
  <c r="HU153" i="77"/>
  <c r="Q188" i="308"/>
  <c r="Q194" i="308" s="1"/>
  <c r="L194" i="308"/>
  <c r="I188" i="308"/>
  <c r="P188" i="447"/>
  <c r="P194" i="447" s="1"/>
  <c r="I194" i="447"/>
  <c r="E194" i="447" s="1"/>
  <c r="K194" i="447"/>
  <c r="K195" i="447"/>
  <c r="Q188" i="447"/>
  <c r="Q194" i="447" s="1"/>
  <c r="I194" i="439"/>
  <c r="I219" i="439" s="1"/>
  <c r="E219" i="439" s="1"/>
  <c r="P188" i="439"/>
  <c r="P194" i="439" s="1"/>
  <c r="I202" i="308"/>
  <c r="P198" i="308"/>
  <c r="P202" i="308" s="1"/>
  <c r="AC99" i="446"/>
  <c r="AC91" i="440"/>
  <c r="I180" i="447"/>
  <c r="E180" i="447" s="1"/>
  <c r="E163" i="447"/>
  <c r="O202" i="308"/>
  <c r="E202" i="308" s="1"/>
  <c r="IE153" i="77"/>
  <c r="L219" i="308"/>
  <c r="K202" i="308"/>
  <c r="K219" i="308" s="1"/>
  <c r="Q198" i="308"/>
  <c r="Q202" i="308" s="1"/>
  <c r="Q219" i="308" s="1"/>
  <c r="D219" i="447"/>
  <c r="K198" i="447"/>
  <c r="I198" i="447" s="1"/>
  <c r="L202" i="447"/>
  <c r="IB153" i="77" l="1"/>
  <c r="O194" i="308"/>
  <c r="P188" i="308"/>
  <c r="P194" i="308" s="1"/>
  <c r="I194" i="308"/>
  <c r="HU167" i="77"/>
  <c r="HT187" i="77"/>
  <c r="HV167" i="77"/>
  <c r="I219" i="308"/>
  <c r="HH187" i="77"/>
  <c r="HI187" i="77"/>
  <c r="E194" i="439"/>
  <c r="P198" i="447"/>
  <c r="P202" i="447" s="1"/>
  <c r="I202" i="447"/>
  <c r="I219" i="447" s="1"/>
  <c r="O202" i="447"/>
  <c r="E202" i="447" s="1"/>
  <c r="L219" i="447"/>
  <c r="O219" i="447" s="1"/>
  <c r="E219" i="447" s="1"/>
  <c r="K202" i="447"/>
  <c r="K219" i="447" s="1"/>
  <c r="Q198" i="447"/>
  <c r="Q202" i="447" s="1"/>
  <c r="Q219" i="447" s="1"/>
  <c r="O219" i="308"/>
  <c r="IO153" i="77"/>
  <c r="K203" i="447"/>
  <c r="K220" i="447" s="1"/>
  <c r="IF153" i="77"/>
  <c r="IG153" i="77"/>
  <c r="IE159" i="77"/>
  <c r="IE161" i="77" s="1"/>
  <c r="IE167" i="77" s="1"/>
  <c r="AC90" i="440"/>
  <c r="AC93" i="440"/>
  <c r="AC98" i="446"/>
  <c r="AC101" i="446"/>
  <c r="HV187" i="77" l="1"/>
  <c r="HU187" i="77"/>
  <c r="E194" i="308"/>
  <c r="E219" i="308"/>
  <c r="ID153" i="77"/>
  <c r="IC153" i="77"/>
  <c r="IB159" i="77"/>
  <c r="IB161" i="77" s="1"/>
  <c r="IB167" i="77" s="1"/>
  <c r="IG167" i="77"/>
  <c r="IF167" i="77"/>
  <c r="IE187" i="77"/>
  <c r="IP153" i="77"/>
  <c r="IQ153" i="77"/>
  <c r="IO159" i="77"/>
  <c r="IO161" i="77" s="1"/>
  <c r="IO167" i="77" s="1"/>
  <c r="ID167" i="77" l="1"/>
  <c r="IB187" i="77"/>
  <c r="IC167" i="77"/>
  <c r="IG187" i="77"/>
  <c r="IF187" i="77"/>
  <c r="IO187" i="77"/>
  <c r="IP167" i="77"/>
  <c r="IQ167" i="77"/>
  <c r="IC187" i="77" l="1"/>
  <c r="ID187" i="77"/>
  <c r="IP187" i="77"/>
  <c r="IQ187" i="77"/>
  <c r="G71" i="451" l="1"/>
  <c r="G77" i="451" s="1"/>
  <c r="G102" i="451" s="1"/>
  <c r="P102" i="451" s="1"/>
  <c r="K71" i="451" l="1"/>
  <c r="I71" i="451" s="1"/>
  <c r="P71" i="451" s="1"/>
  <c r="P77" i="451" s="1"/>
  <c r="K78" i="451"/>
  <c r="K103" i="451" s="1"/>
  <c r="Q71" i="451"/>
  <c r="Q77" i="451" s="1"/>
  <c r="Q102" i="451" s="1"/>
  <c r="D110" i="451"/>
  <c r="E110" i="451"/>
  <c r="K77" i="451" l="1"/>
  <c r="K102" i="451" s="1"/>
  <c r="E49" i="449" s="1"/>
  <c r="E50" i="449" s="1"/>
  <c r="E53" i="449" s="1"/>
  <c r="I77" i="451"/>
  <c r="G110" i="451"/>
  <c r="G116" i="451" s="1"/>
  <c r="G141" i="451" s="1"/>
  <c r="P141" i="451" s="1"/>
  <c r="D116" i="451"/>
  <c r="D141" i="451" s="1"/>
  <c r="L110" i="451"/>
  <c r="I102" i="451"/>
  <c r="E77" i="451"/>
  <c r="E52" i="449" l="1"/>
  <c r="E102" i="451"/>
  <c r="E55" i="449"/>
  <c r="L116" i="451"/>
  <c r="K110" i="451"/>
  <c r="K117" i="451" l="1"/>
  <c r="K142" i="451" s="1"/>
  <c r="E149" i="451"/>
  <c r="K116" i="451"/>
  <c r="K141" i="451" s="1"/>
  <c r="Q110" i="451"/>
  <c r="Q116" i="451" s="1"/>
  <c r="Q141" i="451" s="1"/>
  <c r="D149" i="451"/>
  <c r="I110" i="451"/>
  <c r="O116" i="451"/>
  <c r="L141" i="451"/>
  <c r="O141" i="451" s="1"/>
  <c r="G149" i="451" l="1"/>
  <c r="G155" i="451" s="1"/>
  <c r="G180" i="451" s="1"/>
  <c r="P180" i="451" s="1"/>
  <c r="P110" i="451"/>
  <c r="P116" i="451" s="1"/>
  <c r="I116" i="451"/>
  <c r="I141" i="451" s="1"/>
  <c r="E141" i="451" s="1"/>
  <c r="D155" i="451"/>
  <c r="D180" i="451" s="1"/>
  <c r="L149" i="451"/>
  <c r="L155" i="451" l="1"/>
  <c r="K149" i="451"/>
  <c r="E116" i="451"/>
  <c r="E188" i="451" l="1"/>
  <c r="K155" i="451"/>
  <c r="K180" i="451" s="1"/>
  <c r="K156" i="451"/>
  <c r="K181" i="451" s="1"/>
  <c r="Q149" i="451"/>
  <c r="Q155" i="451" s="1"/>
  <c r="Q180" i="451" s="1"/>
  <c r="D188" i="451"/>
  <c r="O155" i="451"/>
  <c r="L180" i="451"/>
  <c r="O180" i="451" s="1"/>
  <c r="I149" i="451"/>
  <c r="I155" i="451" l="1"/>
  <c r="I180" i="451" s="1"/>
  <c r="E180" i="451" s="1"/>
  <c r="P149" i="451"/>
  <c r="P155" i="451" s="1"/>
  <c r="E155" i="451"/>
  <c r="D194" i="451"/>
  <c r="D219" i="451" s="1"/>
  <c r="L188" i="451"/>
  <c r="G188" i="451"/>
  <c r="G194" i="451" s="1"/>
  <c r="G219" i="451" s="1"/>
  <c r="P219" i="451" s="1"/>
  <c r="K188" i="451" l="1"/>
  <c r="I188" i="451" s="1"/>
  <c r="L194" i="451"/>
  <c r="O194" i="451" l="1"/>
  <c r="L219" i="451"/>
  <c r="O219" i="451" s="1"/>
  <c r="P188" i="451"/>
  <c r="P194" i="451" s="1"/>
  <c r="I194" i="451"/>
  <c r="I219" i="451" s="1"/>
  <c r="K195" i="451"/>
  <c r="K220" i="451" s="1"/>
  <c r="K194" i="451"/>
  <c r="K219" i="451" s="1"/>
  <c r="Q188" i="451"/>
  <c r="Q194" i="451" s="1"/>
  <c r="Q219" i="451" s="1"/>
  <c r="E219" i="451" l="1"/>
  <c r="E194" i="4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tc={F9B41C3A-6879-4F5B-9694-60F6583327D5}</author>
  </authors>
  <commentList>
    <comment ref="A19" authorId="0" shapeId="0" xr:uid="{F9B41C3A-6879-4F5B-9694-60F6583327D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Veuillez inscrire vos pertes dans le processus de production en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Sarah-Maude Larose</author>
  </authors>
  <commentList>
    <comment ref="AK8" authorId="0" shapeId="0" xr:uid="{B2325900-E37C-4893-AB71-7CABEC0D01E2}">
      <text>
        <r>
          <rPr>
            <b/>
            <sz val="9"/>
            <color indexed="81"/>
            <rFont val="Tahoma"/>
            <family val="2"/>
          </rPr>
          <t>Sarah-Maude Larose:</t>
        </r>
        <r>
          <rPr>
            <sz val="9"/>
            <color indexed="81"/>
            <rFont val="Tahoma"/>
            <family val="2"/>
          </rPr>
          <t xml:space="preserve">
taux de mise de fond : +25% -25%</t>
        </r>
      </text>
    </comment>
    <comment ref="L42" authorId="0" shapeId="0" xr:uid="{712247B9-2ADB-4E79-9880-4635C5786EBE}">
      <text>
        <r>
          <rPr>
            <b/>
            <sz val="9"/>
            <color indexed="81"/>
            <rFont val="Tahoma"/>
            <family val="2"/>
          </rPr>
          <t>Sarah-Maude Larose:</t>
        </r>
        <r>
          <rPr>
            <sz val="9"/>
            <color indexed="81"/>
            <rFont val="Tahoma"/>
            <family val="2"/>
          </rPr>
          <t xml:space="preserve">
révisé à la hausse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Sarah-Maude Larose</author>
  </authors>
  <commentList>
    <comment ref="FQ7" authorId="0" shapeId="0" xr:uid="{D7649EF1-FEC4-4B9A-9AFC-C8C7ADA0664B}">
      <text>
        <r>
          <rPr>
            <b/>
            <sz val="9"/>
            <color indexed="81"/>
            <rFont val="Tahoma"/>
            <family val="2"/>
          </rPr>
          <t>Sarah-Maude Larose:</t>
        </r>
        <r>
          <rPr>
            <sz val="9"/>
            <color indexed="81"/>
            <rFont val="Tahoma"/>
            <family val="2"/>
          </rPr>
          <t xml:space="preserve">
les larves finales pesent 90mg, donc pour avoir 30 tonnes, il faudrait 335 000 x 1000larves</t>
        </r>
      </text>
    </comment>
    <comment ref="EV61" authorId="0" shapeId="0" xr:uid="{50BE77B1-C7E3-446A-AFC5-D29475E406F7}">
      <text>
        <r>
          <rPr>
            <b/>
            <sz val="9"/>
            <color indexed="81"/>
            <rFont val="Tahoma"/>
            <family val="2"/>
          </rPr>
          <t>Sarah-Maude Larose:</t>
        </r>
        <r>
          <rPr>
            <sz val="9"/>
            <color indexed="81"/>
            <rFont val="Tahoma"/>
            <family val="2"/>
          </rPr>
          <t xml:space="preserve">
info Entostystem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Sarah-Maude Larose</author>
  </authors>
  <commentList>
    <comment ref="S34" authorId="0" shapeId="0" xr:uid="{EC5E5AC8-7001-4963-9EDE-F352A56DF704}">
      <text>
        <r>
          <rPr>
            <b/>
            <sz val="9"/>
            <color indexed="81"/>
            <rFont val="Tahoma"/>
            <family val="2"/>
          </rPr>
          <t>Sarah-Maude Larose:</t>
        </r>
        <r>
          <rPr>
            <sz val="9"/>
            <color indexed="81"/>
            <rFont val="Tahoma"/>
            <family val="2"/>
          </rPr>
          <t xml:space="preserve">
révisé à la hausse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Sarah-Maude Larose</author>
  </authors>
  <commentList>
    <comment ref="S43" authorId="0" shapeId="0" xr:uid="{FA6236D8-7E3A-4D52-8374-F96013DDBB2D}">
      <text>
        <r>
          <rPr>
            <b/>
            <sz val="9"/>
            <color indexed="81"/>
            <rFont val="Tahoma"/>
            <family val="2"/>
          </rPr>
          <t>Sarah-Maude Larose:</t>
        </r>
        <r>
          <rPr>
            <sz val="9"/>
            <color indexed="81"/>
            <rFont val="Tahoma"/>
            <family val="2"/>
          </rPr>
          <t xml:space="preserve">
révisé à la hausse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tc={4C5F9D1D-4CEA-3F4D-80D2-E69F639FFC01}</author>
  </authors>
  <commentList>
    <comment ref="E75" authorId="0" shapeId="0" xr:uid="{4C5F9D1D-4CEA-3F4D-80D2-E69F639FFC01}">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Référence: 2020 - Pays-bas - Tenebrion - référence de couts par enrtevue et litterature.pdf </t>
      </text>
    </comment>
  </commentList>
</comments>
</file>

<file path=xl/sharedStrings.xml><?xml version="1.0" encoding="utf-8"?>
<sst xmlns="http://schemas.openxmlformats.org/spreadsheetml/2006/main" count="2437" uniqueCount="470">
  <si>
    <t>Commentaires</t>
  </si>
  <si>
    <t>Production</t>
  </si>
  <si>
    <t>Remplacement rapide des termes "Cie1-Cie2-Cie3"</t>
  </si>
  <si>
    <t>Résultats comparatifs</t>
  </si>
  <si>
    <t xml:space="preserve"> - Ctrl F -&gt; Ramplcé "Cie 1" par le nom de l'entreprise -&gt; remplacer tout</t>
  </si>
  <si>
    <t>Nom de la cie</t>
  </si>
  <si>
    <t>Cie 1</t>
  </si>
  <si>
    <t>Cie 2</t>
  </si>
  <si>
    <t>Cie 3</t>
  </si>
  <si>
    <t>Moyenne</t>
  </si>
  <si>
    <t>Suivi</t>
  </si>
  <si>
    <t>EF interne</t>
  </si>
  <si>
    <t>Reproduction</t>
  </si>
  <si>
    <t>Engraissement</t>
  </si>
  <si>
    <t>Simulation Financières</t>
  </si>
  <si>
    <t>Simulation Financières Ténébrions</t>
  </si>
  <si>
    <t>Au  (jour) (mois)</t>
  </si>
  <si>
    <r>
      <t>Combin</t>
    </r>
    <r>
      <rPr>
        <b/>
        <sz val="10"/>
        <rFont val="é"/>
      </rPr>
      <t>é</t>
    </r>
  </si>
  <si>
    <t xml:space="preserve"> </t>
  </si>
  <si>
    <t>Projections GVG</t>
  </si>
  <si>
    <t xml:space="preserve">Mouches Soldat noir </t>
  </si>
  <si>
    <t>Ténébrions</t>
  </si>
  <si>
    <t>Projections</t>
  </si>
  <si>
    <t>Larves- Néonates ( 1000 vers)</t>
  </si>
  <si>
    <t>Néonates (T)</t>
  </si>
  <si>
    <t>Larves vivantes - Paquet de 1000</t>
  </si>
  <si>
    <t>Larves séchées   - Tonnes</t>
  </si>
  <si>
    <t>Larves séchées (T)</t>
  </si>
  <si>
    <t>Frass</t>
  </si>
  <si>
    <t>Revenus</t>
  </si>
  <si>
    <t>$/unité</t>
  </si>
  <si>
    <t>$/Tons</t>
  </si>
  <si>
    <t>$/tons sec</t>
  </si>
  <si>
    <t>Ventes de Larves - Néonates</t>
  </si>
  <si>
    <t>Huiles</t>
  </si>
  <si>
    <t>Total Reproduction</t>
  </si>
  <si>
    <t>Larves vivantes</t>
  </si>
  <si>
    <t>Larves séchées</t>
  </si>
  <si>
    <t xml:space="preserve">Frass </t>
  </si>
  <si>
    <t xml:space="preserve">  </t>
  </si>
  <si>
    <t>Total Engraissement</t>
  </si>
  <si>
    <t>Autres revenus</t>
  </si>
  <si>
    <t>Autres</t>
  </si>
  <si>
    <t>Total autres revenus</t>
  </si>
  <si>
    <t>Total des revenus</t>
  </si>
  <si>
    <t>Dépenses</t>
  </si>
  <si>
    <t>Frais de production</t>
  </si>
  <si>
    <t>Substrat</t>
  </si>
  <si>
    <t>Location d'équipement</t>
  </si>
  <si>
    <t>Électricité</t>
  </si>
  <si>
    <t xml:space="preserve">Frais de Loyer </t>
  </si>
  <si>
    <t>Entretien matériel</t>
  </si>
  <si>
    <t>Autres dépenses</t>
  </si>
  <si>
    <t>Achat de Néonates</t>
  </si>
  <si>
    <t>substrat</t>
  </si>
  <si>
    <t>Frais de loyer</t>
  </si>
  <si>
    <t>Transformation à forfait</t>
  </si>
  <si>
    <t xml:space="preserve">Cultures </t>
  </si>
  <si>
    <t>Fertilisants, semences, pesticides, etc…</t>
  </si>
  <si>
    <t>Carburant ( Diesel, essence)</t>
  </si>
  <si>
    <t>Propane</t>
  </si>
  <si>
    <t xml:space="preserve">Travaux à forfait </t>
  </si>
  <si>
    <t>Entretien des terres</t>
  </si>
  <si>
    <t>Transport et Mise en marché</t>
  </si>
  <si>
    <t>Cotisations FADQ</t>
  </si>
  <si>
    <t>Entretien et réparation équipement</t>
  </si>
  <si>
    <t>Location de machinerie</t>
  </si>
  <si>
    <t>Location de terres</t>
  </si>
  <si>
    <t xml:space="preserve">Autres dépenses </t>
  </si>
  <si>
    <t xml:space="preserve">Total cultures </t>
  </si>
  <si>
    <t>Frais bancaires</t>
  </si>
  <si>
    <t>Intérêts Marge de crédit et fournisseurs</t>
  </si>
  <si>
    <t>Total frais bancaires</t>
  </si>
  <si>
    <t>Main-d'œuvre</t>
  </si>
  <si>
    <t>Salaires des employés</t>
  </si>
  <si>
    <t>Avantages sociaux et autres</t>
  </si>
  <si>
    <t>Salaires administrateurs</t>
  </si>
  <si>
    <t>Assurances salaires</t>
  </si>
  <si>
    <t>Total main-d'œuvre</t>
  </si>
  <si>
    <t>Variation d'inventaires - Troupeau laitier</t>
  </si>
  <si>
    <t>Inventaire début</t>
  </si>
  <si>
    <t>Inventaire fin</t>
  </si>
  <si>
    <t>Variation d'inventaire - Troupeau laitier</t>
  </si>
  <si>
    <t>Variation d'inventaire - Porcs</t>
  </si>
  <si>
    <t>Variation d'inventaire - Récoltes</t>
  </si>
  <si>
    <t>Total variations d'inventaire</t>
  </si>
  <si>
    <t>Total frais de Production</t>
  </si>
  <si>
    <t>Bénéfice brute</t>
  </si>
  <si>
    <t>Frais fixes</t>
  </si>
  <si>
    <t>Bâtiments</t>
  </si>
  <si>
    <t xml:space="preserve">Entretien des bâtiments  </t>
  </si>
  <si>
    <t>Permis + Immatriculation</t>
  </si>
  <si>
    <t>Taxes foncières</t>
  </si>
  <si>
    <t>Chauffage</t>
  </si>
  <si>
    <t>Assurances générales</t>
  </si>
  <si>
    <t>Ass.-vie sur prêts</t>
  </si>
  <si>
    <t>Total bâtiments</t>
  </si>
  <si>
    <t>Frais d'administration</t>
  </si>
  <si>
    <t>Téléphone</t>
  </si>
  <si>
    <t>Honoraires professionnels</t>
  </si>
  <si>
    <t>Fournitures de bureau</t>
  </si>
  <si>
    <t>Frais de bureau</t>
  </si>
  <si>
    <t>Publicité</t>
  </si>
  <si>
    <t>Cotisations et Associations</t>
  </si>
  <si>
    <t>Frais de déplacements</t>
  </si>
  <si>
    <t>Frais de représentation</t>
  </si>
  <si>
    <t>Total frais d'administration</t>
  </si>
  <si>
    <t>Total frais fixes</t>
  </si>
  <si>
    <t>Total des dépenses</t>
  </si>
  <si>
    <t>Bénéfice avant impôt, intérêt et amortissement (BAIIA)</t>
  </si>
  <si>
    <t>Intérêts sur la dette à long terme</t>
  </si>
  <si>
    <t>Amortissement</t>
  </si>
  <si>
    <t>Gain sur disposition</t>
  </si>
  <si>
    <t>Perte sur disposition</t>
  </si>
  <si>
    <t>Bénéfice avant impôts (BAI)</t>
  </si>
  <si>
    <t>Impôts différés</t>
  </si>
  <si>
    <t>Impôts exigibles</t>
  </si>
  <si>
    <t>Total de l'impôts</t>
  </si>
  <si>
    <t>Bénéfice net ajusté</t>
  </si>
  <si>
    <t>Inter-compagnies</t>
  </si>
  <si>
    <t>Total des inter-compagnies</t>
  </si>
  <si>
    <t>Ajustements</t>
  </si>
  <si>
    <t>Dépenses ou (revenus) extraordinaires</t>
  </si>
  <si>
    <r>
      <t xml:space="preserve"> </t>
    </r>
    <r>
      <rPr>
        <b/>
        <sz val="7"/>
        <rFont val="Century Gothic"/>
        <family val="1"/>
      </rPr>
      <t>TOTAL</t>
    </r>
  </si>
  <si>
    <t>Salaires des administrateurs</t>
  </si>
  <si>
    <t>Bénéfice net comptable</t>
  </si>
  <si>
    <t>Contrôle</t>
  </si>
  <si>
    <t xml:space="preserve">Prélèvements / Dividendes </t>
  </si>
  <si>
    <t>Apports du propriétaire / Revenus extérieurs</t>
  </si>
  <si>
    <t xml:space="preserve">Mouche Soldat noir </t>
  </si>
  <si>
    <t>DISPONIBLE</t>
  </si>
  <si>
    <t>Investissement - MSN</t>
  </si>
  <si>
    <t>Financement</t>
  </si>
  <si>
    <t>Description</t>
  </si>
  <si>
    <t>Montant</t>
  </si>
  <si>
    <t>Taux amortissement Linéaire</t>
  </si>
  <si>
    <t>Taux de mise de fond</t>
  </si>
  <si>
    <t xml:space="preserve">  $$ Mise de Fond</t>
  </si>
  <si>
    <t xml:space="preserve"> $$ de Financement </t>
  </si>
  <si>
    <t>Engraissemeent</t>
  </si>
  <si>
    <t>Séchage</t>
  </si>
  <si>
    <t>Équipement de production</t>
  </si>
  <si>
    <t>Total</t>
  </si>
  <si>
    <t>Vérification</t>
  </si>
  <si>
    <t>Plancher productifs pi2</t>
  </si>
  <si>
    <t xml:space="preserve">Tonnes séchées livrés </t>
  </si>
  <si>
    <t>Investissement - ténébrion</t>
  </si>
  <si>
    <t>Bâtiment</t>
  </si>
  <si>
    <t>Position actuelle des emprunts</t>
  </si>
  <si>
    <t>Soldes 2021</t>
  </si>
  <si>
    <t>Durée
(ans)</t>
  </si>
  <si>
    <t>Paiements théorique</t>
  </si>
  <si>
    <t>Paiements annuels</t>
  </si>
  <si>
    <t>Capital</t>
  </si>
  <si>
    <t>Intérêts</t>
  </si>
  <si>
    <t>Nb de mois</t>
  </si>
  <si>
    <t>Taux</t>
  </si>
  <si>
    <t>Paiements Mensuels</t>
  </si>
  <si>
    <t>% en congé de capital</t>
  </si>
  <si>
    <t>Structure de financement</t>
  </si>
  <si>
    <t>AN 1</t>
  </si>
  <si>
    <t>Début An 1</t>
  </si>
  <si>
    <t>Soldes Solde fin - 2023</t>
  </si>
  <si>
    <t>Investissement</t>
  </si>
  <si>
    <t>Soldes début - 2023</t>
  </si>
  <si>
    <t>Soldes fin - 2024</t>
  </si>
  <si>
    <t>Soldes début - 2024</t>
  </si>
  <si>
    <t>Soldes fin - 2025</t>
  </si>
  <si>
    <t>Soldes début - 2025</t>
  </si>
  <si>
    <t>Soldes fin - 2026</t>
  </si>
  <si>
    <t>Sommaire de l'état des résultats - Prévisions financières</t>
  </si>
  <si>
    <t>Modèles</t>
  </si>
  <si>
    <t>Historique</t>
  </si>
  <si>
    <t>Mouches Soldat noir</t>
  </si>
  <si>
    <t>dépenses, revenus, baiia, trésoerie</t>
  </si>
  <si>
    <t>variation des couts 10%</t>
  </si>
  <si>
    <t>Larves vivantes  - Tonnes</t>
  </si>
  <si>
    <t>revenus</t>
  </si>
  <si>
    <t>Larves séchées - Tonnes</t>
  </si>
  <si>
    <t>frais variables</t>
  </si>
  <si>
    <t>Frass - Tonnes</t>
  </si>
  <si>
    <t>remboursement interet</t>
  </si>
  <si>
    <t>$/tn</t>
  </si>
  <si>
    <t>Pertes dans le processus de production 2%</t>
  </si>
  <si>
    <t xml:space="preserve">Total  </t>
  </si>
  <si>
    <t>Total revenus</t>
  </si>
  <si>
    <t>Frais variables</t>
  </si>
  <si>
    <t>$/tonnes de frais</t>
  </si>
  <si>
    <t>Achat de néonates</t>
  </si>
  <si>
    <t>Autres frais d'opérations (forfait)</t>
  </si>
  <si>
    <t>Variations d'inventaire</t>
  </si>
  <si>
    <t>Salaires d'opérations</t>
  </si>
  <si>
    <t>Bénéfice brut</t>
  </si>
  <si>
    <t>Marge brute (%)</t>
  </si>
  <si>
    <t>Frais fixes ( Adm, Hon prof, Mark, frais, etc.)</t>
  </si>
  <si>
    <t>Taux de dépenses</t>
  </si>
  <si>
    <t>Bénéfice avant intérêts, impôts et amortissement (BAIIA)</t>
  </si>
  <si>
    <t>Marge nette (%)</t>
  </si>
  <si>
    <t>Vérification - revenu</t>
  </si>
  <si>
    <t>Vérification - BAIIA</t>
  </si>
  <si>
    <t xml:space="preserve">Capacité de remboursement
</t>
  </si>
  <si>
    <t>BAIIA</t>
  </si>
  <si>
    <t>Retenues</t>
  </si>
  <si>
    <t>Placements coopératifs</t>
  </si>
  <si>
    <t>Autres placements</t>
  </si>
  <si>
    <t>Prélèvements / Dividendes / Salaires administrateurs</t>
  </si>
  <si>
    <t>Variations des billets / avances / …</t>
  </si>
  <si>
    <t>Impôts</t>
  </si>
  <si>
    <t>Autres postes</t>
  </si>
  <si>
    <t>Total des retenues</t>
  </si>
  <si>
    <t>Fonds disponibles pour le service de la dette</t>
  </si>
  <si>
    <t>Service de la dette</t>
  </si>
  <si>
    <t>Surplus (déficit)</t>
  </si>
  <si>
    <t>Ratio de couverture de la dette</t>
  </si>
  <si>
    <t>Durée d'amortissement moyen</t>
  </si>
  <si>
    <t>Dettes portant intérêts</t>
  </si>
  <si>
    <t>Ratio DPI/BAIIA</t>
  </si>
  <si>
    <t>An 1</t>
  </si>
  <si>
    <t>Équipement</t>
  </si>
  <si>
    <t>État des résultats</t>
  </si>
  <si>
    <r>
      <t xml:space="preserve">Scénarios à </t>
    </r>
    <r>
      <rPr>
        <b/>
        <sz val="20"/>
        <color theme="0"/>
        <rFont val="Aptos Narrow"/>
        <family val="2"/>
      </rPr>
      <t>± 10 %</t>
    </r>
  </si>
  <si>
    <t>Mouche soldat noir</t>
  </si>
  <si>
    <r>
      <t xml:space="preserve">scénarios à </t>
    </r>
    <r>
      <rPr>
        <b/>
        <sz val="16"/>
        <rFont val="Aptos Narrow"/>
        <family val="2"/>
      </rPr>
      <t>± 10 %</t>
    </r>
  </si>
  <si>
    <r>
      <t xml:space="preserve">Revenus </t>
    </r>
    <r>
      <rPr>
        <b/>
        <sz val="16"/>
        <rFont val="Aptos Narrow"/>
        <family val="2"/>
      </rPr>
      <t>↑</t>
    </r>
    <r>
      <rPr>
        <b/>
        <sz val="16"/>
        <rFont val="Arial Narrow"/>
        <family val="2"/>
      </rPr>
      <t>10%</t>
    </r>
  </si>
  <si>
    <r>
      <t xml:space="preserve">Revenus </t>
    </r>
    <r>
      <rPr>
        <b/>
        <sz val="16"/>
        <rFont val="Aptos Narrow"/>
        <family val="2"/>
      </rPr>
      <t>↓</t>
    </r>
    <r>
      <rPr>
        <b/>
        <sz val="16"/>
        <rFont val="Arial Narrow"/>
        <family val="2"/>
      </rPr>
      <t>10%</t>
    </r>
  </si>
  <si>
    <r>
      <t xml:space="preserve">Coûts </t>
    </r>
    <r>
      <rPr>
        <b/>
        <sz val="16"/>
        <rFont val="Aptos Narrow"/>
        <family val="2"/>
      </rPr>
      <t>↑</t>
    </r>
    <r>
      <rPr>
        <b/>
        <sz val="16"/>
        <rFont val="Arial Narrow"/>
        <family val="2"/>
      </rPr>
      <t>10%</t>
    </r>
  </si>
  <si>
    <r>
      <t xml:space="preserve">Coûts </t>
    </r>
    <r>
      <rPr>
        <b/>
        <sz val="16"/>
        <rFont val="Aptos Narrow"/>
        <family val="2"/>
      </rPr>
      <t>↓</t>
    </r>
    <r>
      <rPr>
        <b/>
        <sz val="16"/>
        <rFont val="Arial Narrow"/>
        <family val="2"/>
      </rPr>
      <t>10%</t>
    </r>
  </si>
  <si>
    <r>
      <t xml:space="preserve">Dettes </t>
    </r>
    <r>
      <rPr>
        <b/>
        <sz val="16"/>
        <color rgb="FFFF0000"/>
        <rFont val="Aptos Narrow"/>
        <family val="2"/>
      </rPr>
      <t>↑</t>
    </r>
    <r>
      <rPr>
        <b/>
        <sz val="16"/>
        <color rgb="FFFF0000"/>
        <rFont val="Arial Narrow"/>
        <family val="2"/>
      </rPr>
      <t>10%</t>
    </r>
  </si>
  <si>
    <r>
      <t xml:space="preserve">Mise de fond </t>
    </r>
    <r>
      <rPr>
        <b/>
        <sz val="16"/>
        <rFont val="Aptos Narrow"/>
        <family val="2"/>
      </rPr>
      <t xml:space="preserve">à </t>
    </r>
    <r>
      <rPr>
        <b/>
        <sz val="16"/>
        <rFont val="Arial Narrow"/>
        <family val="2"/>
      </rPr>
      <t>25%</t>
    </r>
  </si>
  <si>
    <t>Mise de fond à 25%</t>
  </si>
  <si>
    <r>
      <t xml:space="preserve">Detes </t>
    </r>
    <r>
      <rPr>
        <b/>
        <sz val="16"/>
        <rFont val="Aptos Narrow"/>
        <family val="2"/>
      </rPr>
      <t>↓</t>
    </r>
    <r>
      <rPr>
        <b/>
        <sz val="16"/>
        <rFont val="Arial Narrow"/>
        <family val="2"/>
      </rPr>
      <t>10%</t>
    </r>
  </si>
  <si>
    <t>Sur une feuille de saisie (simulation des résultats)</t>
  </si>
  <si>
    <t>Revenus - variation par rapport au modèle (en %)</t>
  </si>
  <si>
    <t>$/tn fraîche</t>
  </si>
  <si>
    <t>$/tn séchée</t>
  </si>
  <si>
    <t>$/tn de frass</t>
  </si>
  <si>
    <t>Cultures</t>
  </si>
  <si>
    <t>Total Cultures</t>
  </si>
  <si>
    <t>Coûts des ventes</t>
  </si>
  <si>
    <t>à sasisir</t>
  </si>
  <si>
    <t>si vous sortez du modèle décrit, pas anlaysé les coûts/capitalisation additionnelle nécessaire</t>
  </si>
  <si>
    <t>des revenus</t>
  </si>
  <si>
    <t>1_ guide utilisation</t>
  </si>
  <si>
    <t>onglets</t>
  </si>
  <si>
    <t>2) structure de modele</t>
  </si>
  <si>
    <t>3) outil de simluation</t>
  </si>
  <si>
    <t>4) résultats synthèse</t>
  </si>
  <si>
    <t xml:space="preserve">Dépenses - </t>
  </si>
  <si>
    <t>Capitalisation</t>
  </si>
  <si>
    <t>Auto-financement</t>
  </si>
  <si>
    <t>% d'suto financement</t>
  </si>
  <si>
    <r>
      <t xml:space="preserve">scénarios à </t>
    </r>
    <r>
      <rPr>
        <b/>
        <sz val="16"/>
        <color theme="0"/>
        <rFont val="Aptos Narrow"/>
        <family val="2"/>
      </rPr>
      <t>± 10 %</t>
    </r>
  </si>
  <si>
    <t>Mise de fond à 75%</t>
  </si>
  <si>
    <t xml:space="preserve"> SURPLUS</t>
  </si>
  <si>
    <t>dettes totales</t>
  </si>
  <si>
    <t>$</t>
  </si>
  <si>
    <t>auto-financement</t>
  </si>
  <si>
    <t>dettes avec itérêts</t>
  </si>
  <si>
    <t>Synthèse des résultats</t>
  </si>
  <si>
    <t>Hypothèses fonctionnement</t>
  </si>
  <si>
    <t>USD - CAD</t>
  </si>
  <si>
    <t>Sources</t>
  </si>
  <si>
    <t>Basé sur SFT 2024 - La ferme-type ici correspond au double de leur modèle</t>
  </si>
  <si>
    <t>Toutes les étapes de production sont faites au même emplacement (reproduction, pouponnière, engraissement)</t>
  </si>
  <si>
    <t>Taille du bâtiment:</t>
  </si>
  <si>
    <r>
      <t>pi</t>
    </r>
    <r>
      <rPr>
        <vertAlign val="superscript"/>
        <sz val="9"/>
        <color theme="1"/>
        <rFont val="Calibri"/>
        <family val="2"/>
        <scheme val="minor"/>
      </rPr>
      <t>2</t>
    </r>
  </si>
  <si>
    <t>STF</t>
  </si>
  <si>
    <t>Coût du subtrat :</t>
  </si>
  <si>
    <t>$/ton</t>
  </si>
  <si>
    <t xml:space="preserve">Journée de travail </t>
  </si>
  <si>
    <t>hrs/jour</t>
  </si>
  <si>
    <t>Nombre de cycles</t>
  </si>
  <si>
    <t>chaque jour</t>
  </si>
  <si>
    <t>Salaires moyens</t>
  </si>
  <si>
    <t>Larves vivantes produites annuellement</t>
  </si>
  <si>
    <t>tonnes</t>
  </si>
  <si>
    <t>par mois</t>
  </si>
  <si>
    <t>Larves séchées produites annuellement</t>
  </si>
  <si>
    <t>(taux de conversion 1/3)</t>
  </si>
  <si>
    <t>Manna</t>
  </si>
  <si>
    <t>Volume de Frass</t>
  </si>
  <si>
    <r>
      <t>(1 tonne d'insectes vivants pour 2,25 tonnes de frass)</t>
    </r>
    <r>
      <rPr>
        <vertAlign val="superscript"/>
        <sz val="11"/>
        <color theme="8"/>
        <rFont val="Calibri"/>
        <family val="2"/>
        <scheme val="minor"/>
      </rPr>
      <t>A</t>
    </r>
  </si>
  <si>
    <t>2024 LMM Conditions utilisation compétitive mouche.pdf</t>
  </si>
  <si>
    <t>Volume d'huile</t>
  </si>
  <si>
    <r>
      <t>(1 tonne d'insectes vivants pour 0,5 tonnes d'huile)</t>
    </r>
    <r>
      <rPr>
        <vertAlign val="superscript"/>
        <sz val="11"/>
        <color theme="8"/>
        <rFont val="Calibri"/>
        <family val="2"/>
        <scheme val="minor"/>
      </rPr>
      <t>A</t>
    </r>
  </si>
  <si>
    <t>Employés requis</t>
  </si>
  <si>
    <t>total</t>
  </si>
  <si>
    <t>pour la reproduction</t>
  </si>
  <si>
    <t>pour la production</t>
  </si>
  <si>
    <t>Coût du substrat</t>
  </si>
  <si>
    <t>annuel</t>
  </si>
  <si>
    <t>Main œuvre</t>
  </si>
  <si>
    <t>hrs par mois</t>
  </si>
  <si>
    <t>salaire moyen</t>
  </si>
  <si>
    <t>Coût de main œuvre</t>
  </si>
  <si>
    <t>Services (electricité)</t>
  </si>
  <si>
    <t>location équipement</t>
  </si>
  <si>
    <t>coûts des équipements</t>
  </si>
  <si>
    <t>Amortissement annuel</t>
  </si>
  <si>
    <t>matériel</t>
  </si>
  <si>
    <t>reproduction</t>
  </si>
  <si>
    <t>OPEX</t>
  </si>
  <si>
    <t>engraissement</t>
  </si>
  <si>
    <t>CAPEX</t>
  </si>
  <si>
    <t>séchage</t>
  </si>
  <si>
    <t>production</t>
  </si>
  <si>
    <t>ventes des néonates</t>
  </si>
  <si>
    <t>ventes du frass</t>
  </si>
  <si>
    <t>ENGRAISSEMENT</t>
  </si>
  <si>
    <t>coûts des néonates</t>
  </si>
  <si>
    <t>hrs/mois</t>
  </si>
  <si>
    <t>Ventes des larves séchées</t>
  </si>
  <si>
    <t>Ventes du frass</t>
  </si>
  <si>
    <t>Prix de vente des larves séchées</t>
  </si>
  <si>
    <t>$/lb</t>
  </si>
  <si>
    <t>Prix de vente du frass</t>
  </si>
  <si>
    <t>entrevue</t>
  </si>
  <si>
    <t>Prix de vente de l'huile</t>
  </si>
  <si>
    <t>A</t>
  </si>
  <si>
    <t>a</t>
  </si>
  <si>
    <t xml:space="preserve">ODS </t>
  </si>
  <si>
    <r>
      <rPr>
        <i/>
        <sz val="18"/>
        <color theme="1"/>
        <rFont val="Arial Narrow"/>
        <family val="2"/>
      </rPr>
      <t>Comprendre les</t>
    </r>
    <r>
      <rPr>
        <b/>
        <i/>
        <sz val="18"/>
        <color theme="1"/>
        <rFont val="Arial Narrow"/>
        <family val="2"/>
      </rPr>
      <t xml:space="preserve"> principaux facteurs économiques influençant la rentabilité </t>
    </r>
    <r>
      <rPr>
        <i/>
        <sz val="18"/>
        <color theme="1"/>
        <rFont val="Arial Narrow"/>
        <family val="2"/>
      </rPr>
      <t>de la production d’insectes comestibles</t>
    </r>
  </si>
  <si>
    <r>
      <rPr>
        <i/>
        <sz val="18"/>
        <color theme="1"/>
        <rFont val="Arial Narrow"/>
        <family val="2"/>
      </rPr>
      <t xml:space="preserve">Prendre connaissance des évaluations de </t>
    </r>
    <r>
      <rPr>
        <b/>
        <i/>
        <sz val="18"/>
        <color theme="1"/>
        <rFont val="Arial Narrow"/>
        <family val="2"/>
      </rPr>
      <t>coûts d’équipements et des coûts d’opération</t>
    </r>
    <r>
      <rPr>
        <i/>
        <sz val="18"/>
        <color theme="1"/>
        <rFont val="Arial Narrow"/>
        <family val="2"/>
      </rPr>
      <t xml:space="preserve"> typiques des activités de production et autres éléments de</t>
    </r>
    <r>
      <rPr>
        <b/>
        <i/>
        <sz val="18"/>
        <color theme="1"/>
        <rFont val="Arial Narrow"/>
        <family val="2"/>
      </rPr>
      <t xml:space="preserve"> coûts fixes et d’amortissement</t>
    </r>
  </si>
  <si>
    <r>
      <rPr>
        <i/>
        <sz val="18"/>
        <color theme="1"/>
        <rFont val="Arial Narrow"/>
        <family val="2"/>
      </rPr>
      <t xml:space="preserve">Développer les tableaux Excel pour héberger les </t>
    </r>
    <r>
      <rPr>
        <b/>
        <i/>
        <sz val="18"/>
        <color theme="1"/>
        <rFont val="Arial Narrow"/>
        <family val="2"/>
      </rPr>
      <t xml:space="preserve">budgets </t>
    </r>
    <r>
      <rPr>
        <i/>
        <sz val="18"/>
        <color theme="1"/>
        <rFont val="Arial Narrow"/>
        <family val="2"/>
      </rPr>
      <t>et réaliser les analyses</t>
    </r>
  </si>
  <si>
    <t>1. Portrait de l'entreprise et de la colonie</t>
  </si>
  <si>
    <t>2. Structure de coûts - MOUCHE SOLDAT NOIRE</t>
  </si>
  <si>
    <t>unité</t>
  </si>
  <si>
    <t>USD TO CAD -</t>
  </si>
  <si>
    <t>tonnes fraiches par an</t>
  </si>
  <si>
    <t xml:space="preserve">Volume de production insectes </t>
  </si>
  <si>
    <t>tonnes/an</t>
  </si>
  <si>
    <t>2000t de larves fraiches /an</t>
  </si>
  <si>
    <t>qté</t>
  </si>
  <si>
    <t>prix de vente</t>
  </si>
  <si>
    <t>importance relative</t>
  </si>
  <si>
    <t>frass</t>
  </si>
  <si>
    <t>Rendement</t>
  </si>
  <si>
    <t>huile</t>
  </si>
  <si>
    <t>Taux de survie</t>
  </si>
  <si>
    <t>%</t>
  </si>
  <si>
    <t>Huile</t>
  </si>
  <si>
    <t>quel prix de vente pour l'huile?</t>
  </si>
  <si>
    <t>Superficie de production</t>
  </si>
  <si>
    <r>
      <t>m</t>
    </r>
    <r>
      <rPr>
        <b/>
        <vertAlign val="superscript"/>
        <sz val="18"/>
        <color theme="1"/>
        <rFont val="Arial Narrow"/>
        <family val="2"/>
      </rPr>
      <t>2</t>
    </r>
  </si>
  <si>
    <t>Coûts investissements bâtiments</t>
  </si>
  <si>
    <t>Coûts investissements équipements</t>
  </si>
  <si>
    <t>Charges</t>
  </si>
  <si>
    <t>Prix</t>
  </si>
  <si>
    <t>$/an</t>
  </si>
  <si>
    <t>$/tonne</t>
  </si>
  <si>
    <t>Pouponnière</t>
  </si>
  <si>
    <t>Coirssance précoce</t>
  </si>
  <si>
    <t>Main d'œuvre</t>
  </si>
  <si>
    <t>employés</t>
  </si>
  <si>
    <t>8 hrs par jour, 5 jours/sems, 45$/h, 8 employés</t>
  </si>
  <si>
    <r>
      <t>pi</t>
    </r>
    <r>
      <rPr>
        <vertAlign val="superscript"/>
        <sz val="12"/>
        <color theme="1"/>
        <rFont val="Arial Narrow"/>
        <family val="2"/>
      </rPr>
      <t>2</t>
    </r>
  </si>
  <si>
    <t>Temps de travail (total)</t>
  </si>
  <si>
    <t>hrs</t>
  </si>
  <si>
    <t>Nb d'employés</t>
  </si>
  <si>
    <t>Matériel</t>
  </si>
  <si>
    <t>Conditionnement substrat</t>
  </si>
  <si>
    <t>amortissements à 25%</t>
  </si>
  <si>
    <t>Récolte</t>
  </si>
  <si>
    <t>Achat néonates</t>
  </si>
  <si>
    <t>achat à l'interne</t>
  </si>
  <si>
    <t>Transformation</t>
  </si>
  <si>
    <t>8 hrs par jour, 5 jours/sems, 45$/h, 12 employés</t>
  </si>
  <si>
    <t>Commercialisation</t>
  </si>
  <si>
    <t>Productitivité du travail</t>
  </si>
  <si>
    <t>hrs/larves</t>
  </si>
  <si>
    <t>Produits</t>
  </si>
  <si>
    <t>ton</t>
  </si>
  <si>
    <t>Prix de vente</t>
  </si>
  <si>
    <t>Produits d'insectes</t>
  </si>
  <si>
    <t>Poudre de larves</t>
  </si>
  <si>
    <t>TOTAL DES VENTES</t>
  </si>
  <si>
    <t>TOTAL</t>
  </si>
  <si>
    <t>MARGES</t>
  </si>
  <si>
    <t>Référence:</t>
  </si>
  <si>
    <t>Soldier Fly Techbologies, USA, 2024. BUSINESS FEASIBILITY STUDY JULY 2024 SCENARIO 2: BREEDING FACILITY AND LARVAE REARING FACILITY COLOCATED</t>
  </si>
  <si>
    <t>durée de la bioconversion</t>
  </si>
  <si>
    <t>semaines</t>
  </si>
  <si>
    <t>gain quotidien</t>
  </si>
  <si>
    <t>Selon Blé d'Or</t>
  </si>
  <si>
    <t>tonnes de larves fraiches</t>
  </si>
  <si>
    <t>tonnes de FRAAS</t>
  </si>
  <si>
    <t>mg de larves fraiches</t>
  </si>
  <si>
    <t>tonnes d'insectes</t>
  </si>
  <si>
    <t>mg (poids larves finales)</t>
  </si>
  <si>
    <t>larves</t>
  </si>
  <si>
    <t>Donc pour</t>
  </si>
  <si>
    <t>mg (poids initales néonates)</t>
  </si>
  <si>
    <t>mg</t>
  </si>
  <si>
    <t>tonnes requis de néonates</t>
  </si>
  <si>
    <t>Source:</t>
  </si>
  <si>
    <t>Full article: Growth performance and chemical composition of tenebrio molitor larvae grown on substrates with different starch to fibre ratios</t>
  </si>
  <si>
    <t xml:space="preserve"> kg de petites larves</t>
  </si>
  <si>
    <t>Données observées dans la revue de littérature</t>
  </si>
  <si>
    <t xml:space="preserve">Ferme de ténébrion de </t>
  </si>
  <si>
    <t>tonnes fraîches par an</t>
  </si>
  <si>
    <t xml:space="preserve">EUR to CAD </t>
  </si>
  <si>
    <t>prix de vente
MIN</t>
  </si>
  <si>
    <t>prix de vente
MAX</t>
  </si>
  <si>
    <t>Source: entrevues</t>
  </si>
  <si>
    <t>Larves fraîches</t>
  </si>
  <si>
    <t>tonnes fraîches/an</t>
  </si>
  <si>
    <t>Revenus totaux</t>
  </si>
  <si>
    <t>référence:</t>
  </si>
  <si>
    <t>2020 - Pays-bas - Tenebrion - référence de couts par enrtevue et litterature.pdf</t>
  </si>
  <si>
    <t>2023 - Tenebrion Pays-Bas - Postes de dépenses.pdf</t>
  </si>
  <si>
    <t>Coûts variables</t>
  </si>
  <si>
    <t>taux de conversion entre 1.72 et 1.96</t>
  </si>
  <si>
    <t>Énergie &amp; eau</t>
  </si>
  <si>
    <t>charges européenne</t>
  </si>
  <si>
    <t>sous-total variables</t>
  </si>
  <si>
    <t>Coûts indirects</t>
  </si>
  <si>
    <t>main œuvre</t>
  </si>
  <si>
    <t>Besoin entre 0.6 et 5FTE (One FTE refers to one working week of 40 hours for 52 weeks in a year)</t>
  </si>
  <si>
    <t>Contrôle sanitaire</t>
  </si>
  <si>
    <t>Amortissement (10%)</t>
  </si>
  <si>
    <t>Entretien et assurance (5%)</t>
  </si>
  <si>
    <t>Terrains et bâtiments</t>
  </si>
  <si>
    <t>Transport/carburant</t>
  </si>
  <si>
    <t>Conseil</t>
  </si>
  <si>
    <t>Assurance</t>
  </si>
  <si>
    <t>Comptabilité</t>
  </si>
  <si>
    <t>R&amp;D</t>
  </si>
  <si>
    <t>Autres (par ex. déchets, marketing)</t>
  </si>
  <si>
    <t>sous-total indirects</t>
  </si>
  <si>
    <t xml:space="preserve"> aliments secs une fois par semaine et des aliments humides trois fois par semaine. L'alimentation sèche consistait en un mélange à base de céréales, et les carottes râpées
étaient utilisées comme alimentation humide</t>
  </si>
  <si>
    <t>prix de 55$/tonne</t>
  </si>
  <si>
    <t>Requiert 0,987 tonnes de néonates (source: Full article: Growth performance and chemical composition of tenebrio molitor larvae grown on substrates with different starch to fibre ratios)</t>
  </si>
  <si>
    <t>*inférieur aux données rapportées par Blé d'or, ses frais sont de 8000$ en propane et 7200$ en électricité opour 14T d'insectes</t>
  </si>
  <si>
    <t>24hrs/sems</t>
  </si>
  <si>
    <t>168hrs/sems</t>
  </si>
  <si>
    <t>si salaire de : 45$/h</t>
  </si>
  <si>
    <t>Équipements</t>
  </si>
  <si>
    <t>Location bâtiment</t>
  </si>
  <si>
    <t>CDP TOTAL</t>
  </si>
  <si>
    <t>PROFIT</t>
  </si>
  <si>
    <t>FONCTIONNEMENT</t>
  </si>
  <si>
    <t>CONTACTS</t>
  </si>
  <si>
    <t>CONCEPTEURS</t>
  </si>
  <si>
    <t>Paramètres techniques</t>
  </si>
  <si>
    <t>$/ tonnes</t>
  </si>
  <si>
    <t>Total des frais variables</t>
  </si>
  <si>
    <t>Variations (%)</t>
  </si>
  <si>
    <t>Scénarios modélisés</t>
  </si>
  <si>
    <t>Scénarios initiaux</t>
  </si>
  <si>
    <t>Capacité de remboursement</t>
  </si>
  <si>
    <t>Surplus</t>
  </si>
  <si>
    <t>Vos prix 
($/tonne)</t>
  </si>
  <si>
    <t>Larves séchées - $/tonne</t>
  </si>
  <si>
    <t>Larves vivantes - $/tonne</t>
  </si>
  <si>
    <t>Frass - $/tonne</t>
  </si>
  <si>
    <t>Florent Pechereau</t>
  </si>
  <si>
    <t>florent.pechereau.1@ulaval.ca</t>
  </si>
  <si>
    <t>Vos données (%)</t>
  </si>
  <si>
    <t>Vos coûts ($)</t>
  </si>
  <si>
    <t>Mouches Soldats Noires</t>
  </si>
  <si>
    <t>Agent de développement</t>
  </si>
  <si>
    <t>Table filière des insectes comestibles</t>
  </si>
  <si>
    <r>
      <t xml:space="preserve">Le présent outil est la propriété du </t>
    </r>
    <r>
      <rPr>
        <sz val="10"/>
        <color theme="1"/>
        <rFont val="Arial"/>
        <family val="2"/>
      </rPr>
      <t>Groupe Vision Gestion et de Forest Lavoie Conseil.</t>
    </r>
    <r>
      <rPr>
        <sz val="10"/>
        <rFont val="Arial"/>
        <family val="2"/>
      </rPr>
      <t xml:space="preserve">
Les propriétaires autorisent la Table filière des insectes comestibles (TFIC) à diffuser l'outil, mais n'autorisent pas la commercialisation de celui-ci. 
Toutes autres diffusions ou commercialisations ne peuvent se faire sans l'autorisation écrites de ses propriétaires.</t>
    </r>
  </si>
  <si>
    <t>LIMITES ET RESPONSABILITÉ</t>
  </si>
  <si>
    <t>Taux d'intérêt</t>
  </si>
  <si>
    <r>
      <t>Simulation_Mouche Soldat Noire</t>
    </r>
    <r>
      <rPr>
        <sz val="10"/>
        <color theme="1"/>
        <rFont val="Arial"/>
        <family val="2"/>
      </rPr>
      <t xml:space="preserve"> : Cet onglet présente les résultats économiques des simulations de production de mouches soldats noires. 
Les prix </t>
    </r>
    <r>
      <rPr>
        <u/>
        <sz val="10"/>
        <color theme="1"/>
        <rFont val="Arial"/>
        <family val="2"/>
      </rPr>
      <t>Larves vivantes - $/tonne</t>
    </r>
    <r>
      <rPr>
        <sz val="10"/>
        <color theme="1"/>
        <rFont val="Arial"/>
        <family val="2"/>
      </rPr>
      <t xml:space="preserve">, </t>
    </r>
    <r>
      <rPr>
        <u/>
        <sz val="10"/>
        <color theme="1"/>
        <rFont val="Arial"/>
        <family val="2"/>
      </rPr>
      <t>Larves séchées - $/tonne</t>
    </r>
    <r>
      <rPr>
        <sz val="10"/>
        <color theme="1"/>
        <rFont val="Arial"/>
        <family val="2"/>
      </rPr>
      <t xml:space="preserve"> et </t>
    </r>
    <r>
      <rPr>
        <u/>
        <sz val="10"/>
        <color theme="1"/>
        <rFont val="Arial"/>
        <family val="2"/>
      </rPr>
      <t>Frass - $/tonne</t>
    </r>
    <r>
      <rPr>
        <sz val="10"/>
        <color theme="1"/>
        <rFont val="Arial"/>
        <family val="2"/>
      </rPr>
      <t xml:space="preserve"> peuvent être modifiées pour refléter vos prix et marchés. Le taux de </t>
    </r>
    <r>
      <rPr>
        <u/>
        <sz val="10"/>
        <color theme="1"/>
        <rFont val="Arial"/>
        <family val="2"/>
      </rPr>
      <t>Perte dans le processus de production</t>
    </r>
    <r>
      <rPr>
        <sz val="10"/>
        <color theme="1"/>
        <rFont val="Arial"/>
        <family val="2"/>
      </rPr>
      <t xml:space="preserve"> peut être modifié pour refléter votre taux de perte.
Les postes de dépenses </t>
    </r>
    <r>
      <rPr>
        <u/>
        <sz val="10"/>
        <color theme="1"/>
        <rFont val="Arial"/>
        <family val="2"/>
      </rPr>
      <t>Achat de néonates</t>
    </r>
    <r>
      <rPr>
        <sz val="10"/>
        <color theme="1"/>
        <rFont val="Arial"/>
        <family val="2"/>
      </rPr>
      <t xml:space="preserve">, </t>
    </r>
    <r>
      <rPr>
        <u/>
        <sz val="10"/>
        <color theme="1"/>
        <rFont val="Arial"/>
        <family val="2"/>
      </rPr>
      <t>Substrat</t>
    </r>
    <r>
      <rPr>
        <sz val="10"/>
        <color theme="1"/>
        <rFont val="Arial"/>
        <family val="2"/>
      </rPr>
      <t xml:space="preserve">, </t>
    </r>
    <r>
      <rPr>
        <u/>
        <sz val="10"/>
        <color theme="1"/>
        <rFont val="Arial"/>
        <family val="2"/>
      </rPr>
      <t>Électricité</t>
    </r>
    <r>
      <rPr>
        <sz val="10"/>
        <color theme="1"/>
        <rFont val="Arial"/>
        <family val="2"/>
      </rPr>
      <t xml:space="preserve"> et </t>
    </r>
    <r>
      <rPr>
        <u/>
        <sz val="10"/>
        <color theme="1"/>
        <rFont val="Arial"/>
        <family val="2"/>
      </rPr>
      <t>Salaires d'opérations</t>
    </r>
    <r>
      <rPr>
        <sz val="10"/>
        <color theme="1"/>
        <rFont val="Arial"/>
        <family val="2"/>
      </rPr>
      <t>, peuvent être modifiés pour refléter vos dépenses. Il s'agit des postes budgétaires ayant le plus d'impact au niveau de la rentabilité et de la viabilité des entreprises de production d'insectes comestibles.</t>
    </r>
    <r>
      <rPr>
        <b/>
        <sz val="10"/>
        <color theme="1"/>
        <rFont val="Arial"/>
        <family val="2"/>
      </rPr>
      <t xml:space="preserve">
</t>
    </r>
    <r>
      <rPr>
        <sz val="10"/>
        <color theme="1"/>
        <rFont val="Arial"/>
        <family val="2"/>
      </rPr>
      <t xml:space="preserve">Le </t>
    </r>
    <r>
      <rPr>
        <u/>
        <sz val="10"/>
        <color theme="1"/>
        <rFont val="Arial"/>
        <family val="2"/>
      </rPr>
      <t>Taux de mise de fonds</t>
    </r>
    <r>
      <rPr>
        <sz val="10"/>
        <color theme="1"/>
        <rFont val="Arial"/>
        <family val="2"/>
      </rPr>
      <t xml:space="preserve"> et le </t>
    </r>
    <r>
      <rPr>
        <u/>
        <sz val="10"/>
        <color theme="1"/>
        <rFont val="Arial"/>
        <family val="2"/>
      </rPr>
      <t>Taux d'intérêt</t>
    </r>
    <r>
      <rPr>
        <sz val="10"/>
        <color theme="1"/>
        <rFont val="Arial"/>
        <family val="2"/>
      </rPr>
      <t xml:space="preserve"> peuvent être modifiés, ce qui reflète votre niveau d'autofinancement.</t>
    </r>
  </si>
  <si>
    <r>
      <t>Simulation_Ténébrion</t>
    </r>
    <r>
      <rPr>
        <sz val="10"/>
        <color theme="1"/>
        <rFont val="Arial"/>
        <family val="2"/>
      </rPr>
      <t xml:space="preserve"> : Cet onglet présente les résultats économiques des simulations de production de ténébrions. 
Les prix </t>
    </r>
    <r>
      <rPr>
        <u/>
        <sz val="10"/>
        <color theme="1"/>
        <rFont val="Arial"/>
        <family val="2"/>
      </rPr>
      <t>Larves vivantes - $/tonne</t>
    </r>
    <r>
      <rPr>
        <sz val="10"/>
        <color theme="1"/>
        <rFont val="Arial"/>
        <family val="2"/>
      </rPr>
      <t xml:space="preserve">, </t>
    </r>
    <r>
      <rPr>
        <u/>
        <sz val="10"/>
        <color theme="1"/>
        <rFont val="Arial"/>
        <family val="2"/>
      </rPr>
      <t>Larves séchées - $/tonne</t>
    </r>
    <r>
      <rPr>
        <sz val="10"/>
        <color theme="1"/>
        <rFont val="Arial"/>
        <family val="2"/>
      </rPr>
      <t xml:space="preserve"> et </t>
    </r>
    <r>
      <rPr>
        <u/>
        <sz val="10"/>
        <color theme="1"/>
        <rFont val="Arial"/>
        <family val="2"/>
      </rPr>
      <t>Frass - $/tonne</t>
    </r>
    <r>
      <rPr>
        <sz val="10"/>
        <color theme="1"/>
        <rFont val="Arial"/>
        <family val="2"/>
      </rPr>
      <t xml:space="preserve"> peuvent être modifiées pour refléter vos prix et marchés. Le taux de </t>
    </r>
    <r>
      <rPr>
        <u/>
        <sz val="10"/>
        <color theme="1"/>
        <rFont val="Arial"/>
        <family val="2"/>
      </rPr>
      <t>Perte dans le processus de production</t>
    </r>
    <r>
      <rPr>
        <sz val="10"/>
        <color theme="1"/>
        <rFont val="Arial"/>
        <family val="2"/>
      </rPr>
      <t xml:space="preserve"> peut être modifié pour refléter votre taux de perte.
Les postes de dépenses </t>
    </r>
    <r>
      <rPr>
        <u/>
        <sz val="10"/>
        <color theme="1"/>
        <rFont val="Arial"/>
        <family val="2"/>
      </rPr>
      <t>Achat de néonates</t>
    </r>
    <r>
      <rPr>
        <sz val="10"/>
        <color theme="1"/>
        <rFont val="Arial"/>
        <family val="2"/>
      </rPr>
      <t xml:space="preserve">, </t>
    </r>
    <r>
      <rPr>
        <u/>
        <sz val="10"/>
        <color theme="1"/>
        <rFont val="Arial"/>
        <family val="2"/>
      </rPr>
      <t>Substrat</t>
    </r>
    <r>
      <rPr>
        <sz val="10"/>
        <color theme="1"/>
        <rFont val="Arial"/>
        <family val="2"/>
      </rPr>
      <t xml:space="preserve">, </t>
    </r>
    <r>
      <rPr>
        <u/>
        <sz val="10"/>
        <color theme="1"/>
        <rFont val="Arial"/>
        <family val="2"/>
      </rPr>
      <t>Électricité</t>
    </r>
    <r>
      <rPr>
        <sz val="10"/>
        <color theme="1"/>
        <rFont val="Arial"/>
        <family val="2"/>
      </rPr>
      <t xml:space="preserve"> et </t>
    </r>
    <r>
      <rPr>
        <u/>
        <sz val="10"/>
        <color theme="1"/>
        <rFont val="Arial"/>
        <family val="2"/>
      </rPr>
      <t>Salaires d'opérations</t>
    </r>
    <r>
      <rPr>
        <sz val="10"/>
        <color theme="1"/>
        <rFont val="Arial"/>
        <family val="2"/>
      </rPr>
      <t xml:space="preserve">, peuvent être modifiés pour refléter vos dépenses. Il s'agit des postes budgétaires ayant le plus d'impact au niveau de la rentabilité et de la viabilité des entreprises de production d'insectes comestibles. Le poste </t>
    </r>
    <r>
      <rPr>
        <u/>
        <sz val="10"/>
        <color theme="1"/>
        <rFont val="Arial"/>
        <family val="2"/>
      </rPr>
      <t>Autres frais d'opérations (forfait)</t>
    </r>
    <r>
      <rPr>
        <sz val="10"/>
        <color theme="1"/>
        <rFont val="Arial"/>
        <family val="2"/>
      </rPr>
      <t xml:space="preserve"> peut aussi être modifié pour refléter vos autres frais.
Le </t>
    </r>
    <r>
      <rPr>
        <u/>
        <sz val="10"/>
        <color theme="1"/>
        <rFont val="Arial"/>
        <family val="2"/>
      </rPr>
      <t>Taux de mise de fonds</t>
    </r>
    <r>
      <rPr>
        <sz val="10"/>
        <color theme="1"/>
        <rFont val="Arial"/>
        <family val="2"/>
      </rPr>
      <t xml:space="preserve"> et le </t>
    </r>
    <r>
      <rPr>
        <u/>
        <sz val="10"/>
        <color theme="1"/>
        <rFont val="Arial"/>
        <family val="2"/>
      </rPr>
      <t>Taux d'intérêt</t>
    </r>
    <r>
      <rPr>
        <sz val="10"/>
        <color theme="1"/>
        <rFont val="Arial"/>
        <family val="2"/>
      </rPr>
      <t xml:space="preserve"> peuvent être modifiés, ce qui reflète votre niveau d'autofinancement.</t>
    </r>
  </si>
  <si>
    <t>Cet outil a été développé dans le but d'identifier les points critiques de la sensibilité financière des entreprises de production d'insectes comestibles. En aucun cas cet outil ne doit être utilisé pour les simulations budgétaires de votre entreprise.
Avant de prendre des décisions de production, le propriétaire de l'entreprise doit consulter son expert-comptable et/ou agroéconomiste-conseil afin de prendre en compte tous les facteurs spécifiques à son entreprise.
Toutes décisions prises par les propriétaires à l'aide d'outil tel que développé sont la responsabilité des propriétaires et n'engagent en aucun cas la Table filière des insectes comestibles (TFIC), le Groupe Vision Gestion et Forest Lavoie Conseil (FLC).</t>
  </si>
  <si>
    <t>REMERCIEMENT</t>
  </si>
  <si>
    <t>Ce projet a été financé par le ministère de l’Agriculture, des Pêcheries et de l’Alimentation dans le cadre du Programme de développement territorial et sectoriel 2023-2026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</si>
</sst>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164" formatCode="#,##0\ &quot;$&quot;_);\(#,##0\ &quot;$&quot;\)"/>
    <numFmt numFmtId="165" formatCode="#,##0\ &quot;$&quot;_);[Red]\(#,##0\ &quot;$&quot;\)"/>
    <numFmt numFmtId="166" formatCode="#,##0.00\ &quot;$&quot;_);[Red]\(#,##0.00\ &quot;$&quot;\)"/>
    <numFmt numFmtId="167" formatCode="_ * #,##0.00_)\ &quot;$&quot;_ ;_ * \(#,##0.00\)\ &quot;$&quot;_ ;_ * &quot;-&quot;??_)\ &quot;$&quot;_ ;_ @_ "/>
    <numFmt numFmtId="168" formatCode="_ * #,##0.00_)_ ;_ * \(#,##0.00\)_ ;_ * &quot;-&quot;??_)_ ;_ @_ "/>
    <numFmt numFmtId="169" formatCode="&quot;$&quot;#,##0_);[Red]\(&quot;$&quot;#,##0\)"/>
    <numFmt numFmtId="170" formatCode="&quot;$&quot;#,##0.00_);\(&quot;$&quot;#,##0.00\)"/>
    <numFmt numFmtId="171" formatCode="_(&quot;$&quot;* #,##0.00_);_(&quot;$&quot;* \(#,##0.00\);_(&quot;$&quot;* &quot;-&quot;??_);_(@_)"/>
    <numFmt numFmtId="172" formatCode="_(* #,##0.00_);_(* \(#,##0.00\);_(* &quot;-&quot;??_);_(@_)"/>
    <numFmt numFmtId="173" formatCode="#,##0\ &quot;$&quot;_-;#,##0\ &quot;$&quot;\-"/>
    <numFmt numFmtId="174" formatCode="#,##0.00\ &quot;$&quot;_-;#,##0.00\ &quot;$&quot;\-"/>
    <numFmt numFmtId="175" formatCode="#,##0.00\ &quot;$&quot;_-;[Red]#,##0.00\ &quot;$&quot;\-"/>
    <numFmt numFmtId="176" formatCode="&quot;$&quot;#,##0"/>
    <numFmt numFmtId="177" formatCode="0.0"/>
    <numFmt numFmtId="178" formatCode="&quot;$&quot;#,##0.00"/>
    <numFmt numFmtId="179" formatCode="0.0%"/>
    <numFmt numFmtId="180" formatCode="_-* #,##0\ _F_-;\-* #,##0\ _F_-;_-* &quot;-&quot;\ _F_-;_-@_-"/>
    <numFmt numFmtId="181" formatCode="#,##0\ &quot;$&quot;_-"/>
    <numFmt numFmtId="182" formatCode="_ * #,##0.00_)\ [$€-1]_ ;_ * \(#,##0.00\)\ [$€-1]_ ;_ * &quot;-&quot;??_)\ [$€-1]_ "/>
    <numFmt numFmtId="183" formatCode="#,##0.00\ &quot;$&quot;_-"/>
    <numFmt numFmtId="184" formatCode="#,##0\ _$_-"/>
    <numFmt numFmtId="185" formatCode="#,##0.00;\-#,##0.00;\-"/>
    <numFmt numFmtId="186" formatCode="#,##0.00;\-#,##0.00;\-\ "/>
    <numFmt numFmtId="187" formatCode="#,##0.00;\-#,##0.00;&quot;&quot;"/>
    <numFmt numFmtId="188" formatCode="\$#,##0"/>
    <numFmt numFmtId="189" formatCode="&quot;$&quot;#,##0.00;\-&quot;$&quot;#,##0.00"/>
    <numFmt numFmtId="190" formatCode="[$$-409]\ #,##0"/>
    <numFmt numFmtId="191" formatCode="0.00_);[Red]\(0.00\)"/>
    <numFmt numFmtId="192" formatCode="#,##0;\(#,##0\)"/>
    <numFmt numFmtId="193" formatCode="_-* #,##0.00\ _$_-;_-* #,##0.00\ _$\-;_-* \-??\ _$_-;_-@_-"/>
    <numFmt numFmtId="194" formatCode="#,##0.0\ &quot;$&quot;_-;#,##0.0\ &quot;$&quot;\-"/>
    <numFmt numFmtId="195" formatCode="_ * #,##0_)\ &quot;$&quot;_ ;_ * \(#,##0\)\ &quot;$&quot;_ ;_ * &quot;-&quot;??_)\ &quot;$&quot;_ ;_ @_ "/>
    <numFmt numFmtId="196" formatCode="_-* #,##0.00\ &quot;F&quot;_-;\-* #,##0.00\ &quot;F&quot;_-;_-* &quot;-&quot;??\ &quot;F&quot;_-;_-@_-"/>
    <numFmt numFmtId="197" formatCode="_ * #,##0_)_ ;_ * \(#,##0\)_ ;_ * &quot;-&quot;??_)_ ;_ @_ "/>
    <numFmt numFmtId="198" formatCode="_ * #,##0.00_)\ _$_ ;_ * \(#,##0.00\)\ _$_ ;_ * &quot;-&quot;??_)\ _$_ ;_ @_ "/>
    <numFmt numFmtId="199" formatCode="_ * #,##0.000_)_ ;_ * \(#,##0.000\)_ ;_ * &quot;-&quot;??_)_ ;_ @_ "/>
    <numFmt numFmtId="200" formatCode="0.000%"/>
    <numFmt numFmtId="201" formatCode="_(* #,##0_);_(* \(#,##0\);_(* &quot;-&quot;??_);_(@_)"/>
    <numFmt numFmtId="202" formatCode="#,##0\ &quot;$&quot;"/>
    <numFmt numFmtId="203" formatCode="#,##0\ _$"/>
  </numFmts>
  <fonts count="169">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charset val="134"/>
      <scheme val="minor"/>
    </font>
    <font>
      <sz val="11"/>
      <color theme="1"/>
      <name val="Calibri"/>
      <family val="2"/>
      <scheme val="minor"/>
    </font>
    <font>
      <b/>
      <sz val="18"/>
      <name val="Arial"/>
      <family val="2"/>
    </font>
    <font>
      <b/>
      <sz val="12"/>
      <name val="Arial"/>
      <family val="2"/>
    </font>
    <font>
      <sz val="10"/>
      <name val="Arial"/>
      <family val="2"/>
    </font>
    <font>
      <sz val="10"/>
      <name val="Arial"/>
      <family val="2"/>
    </font>
    <font>
      <sz val="8"/>
      <name val="Arial"/>
      <family val="2"/>
    </font>
    <font>
      <sz val="8"/>
      <name val="Tahoma"/>
      <family val="2"/>
    </font>
    <font>
      <u/>
      <sz val="10"/>
      <color indexed="12"/>
      <name val="Arial"/>
      <family val="2"/>
    </font>
    <font>
      <sz val="8"/>
      <name val="Verdana"/>
      <family val="2"/>
    </font>
    <font>
      <b/>
      <sz val="8"/>
      <color indexed="9"/>
      <name val="Tahoma"/>
      <family val="2"/>
    </font>
    <font>
      <b/>
      <sz val="8"/>
      <color indexed="8"/>
      <name val="Tahoma"/>
      <family val="2"/>
    </font>
    <font>
      <b/>
      <sz val="8"/>
      <color indexed="23"/>
      <name val="Verdana"/>
      <family val="2"/>
    </font>
    <font>
      <b/>
      <sz val="8"/>
      <color indexed="63"/>
      <name val="Verdana"/>
      <family val="2"/>
    </font>
    <font>
      <b/>
      <sz val="16"/>
      <color indexed="9"/>
      <name val="Tahoma"/>
      <family val="2"/>
    </font>
    <font>
      <sz val="12"/>
      <name val="Arial"/>
      <family val="2"/>
    </font>
    <font>
      <sz val="10"/>
      <name val="Arial"/>
      <family val="2"/>
    </font>
    <font>
      <sz val="10"/>
      <name val="Arial"/>
      <family val="2"/>
    </font>
    <font>
      <sz val="10"/>
      <color indexed="9"/>
      <name val="Arial"/>
      <family val="2"/>
    </font>
    <font>
      <sz val="10"/>
      <name val="Arial"/>
      <family val="2"/>
    </font>
    <font>
      <sz val="11"/>
      <color theme="1"/>
      <name val="Calibri"/>
      <family val="2"/>
      <scheme val="minor"/>
    </font>
    <font>
      <sz val="10"/>
      <name val="Courier"/>
      <family val="3"/>
    </font>
    <font>
      <u/>
      <sz val="10"/>
      <color theme="11"/>
      <name val="Arial"/>
      <family val="2"/>
    </font>
    <font>
      <b/>
      <sz val="10"/>
      <name val="Century Gothic"/>
      <family val="1"/>
    </font>
    <font>
      <sz val="10"/>
      <name val="Century Gothic"/>
      <family val="1"/>
    </font>
    <font>
      <sz val="10"/>
      <color theme="1"/>
      <name val="Century Gothic"/>
      <family val="1"/>
    </font>
    <font>
      <sz val="9"/>
      <name val="Century Gothic"/>
      <family val="1"/>
    </font>
    <font>
      <b/>
      <sz val="9"/>
      <name val="Century Gothic"/>
      <family val="1"/>
    </font>
    <font>
      <b/>
      <sz val="11"/>
      <name val="Century Gothic"/>
      <family val="1"/>
    </font>
    <font>
      <b/>
      <sz val="12"/>
      <name val="Century Gothic"/>
      <family val="1"/>
    </font>
    <font>
      <b/>
      <sz val="8"/>
      <name val="Century Gothic"/>
      <family val="1"/>
    </font>
    <font>
      <sz val="8"/>
      <name val="Century Gothic"/>
      <family val="1"/>
    </font>
    <font>
      <b/>
      <sz val="14"/>
      <name val="Century Gothic"/>
      <family val="1"/>
    </font>
    <font>
      <b/>
      <u/>
      <sz val="10"/>
      <name val="Century Gothic"/>
      <family val="1"/>
    </font>
    <font>
      <b/>
      <u/>
      <sz val="8"/>
      <name val="Century Gothic"/>
      <family val="1"/>
    </font>
    <font>
      <b/>
      <sz val="10"/>
      <color theme="4"/>
      <name val="Century Gothic"/>
      <family val="1"/>
    </font>
    <font>
      <sz val="11"/>
      <name val="Cambria"/>
      <family val="1"/>
    </font>
    <font>
      <sz val="14"/>
      <name val="Century Gothic"/>
      <family val="1"/>
    </font>
    <font>
      <b/>
      <sz val="6"/>
      <name val="Century Gothic"/>
      <family val="1"/>
    </font>
    <font>
      <sz val="12.25"/>
      <color indexed="8"/>
      <name val="Arial"/>
      <family val="2"/>
    </font>
    <font>
      <sz val="11"/>
      <color theme="0"/>
      <name val="Calibri"/>
      <family val="2"/>
      <scheme val="minor"/>
    </font>
    <font>
      <b/>
      <i/>
      <sz val="10"/>
      <name val="Century Gothic"/>
      <family val="1"/>
    </font>
    <font>
      <b/>
      <sz val="14"/>
      <color theme="1"/>
      <name val="Century Gothic"/>
      <family val="1"/>
    </font>
    <font>
      <b/>
      <i/>
      <u/>
      <sz val="12"/>
      <name val="Century Gothic"/>
      <family val="1"/>
    </font>
    <font>
      <i/>
      <sz val="10"/>
      <name val="Century Gothic"/>
      <family val="1"/>
    </font>
    <font>
      <b/>
      <sz val="10"/>
      <color theme="1"/>
      <name val="Century Gothic"/>
      <family val="1"/>
    </font>
    <font>
      <b/>
      <i/>
      <sz val="8"/>
      <name val="Century Gothic"/>
      <family val="1"/>
    </font>
    <font>
      <u/>
      <sz val="12"/>
      <color theme="0" tint="-0.499984740745262"/>
      <name val="Century Gothic"/>
      <family val="1"/>
    </font>
    <font>
      <sz val="6"/>
      <name val="Century Gothic"/>
      <family val="1"/>
    </font>
    <font>
      <u/>
      <sz val="14"/>
      <color indexed="12"/>
      <name val="Century Gothic"/>
      <family val="1"/>
    </font>
    <font>
      <b/>
      <sz val="14"/>
      <color theme="4"/>
      <name val="Century Gothic"/>
      <family val="1"/>
    </font>
    <font>
      <b/>
      <sz val="8"/>
      <color theme="4"/>
      <name val="Century Gothic"/>
      <family val="1"/>
    </font>
    <font>
      <b/>
      <u/>
      <sz val="6"/>
      <name val="Century Gothic"/>
      <family val="1"/>
    </font>
    <font>
      <b/>
      <sz val="7"/>
      <name val="Century Gothic"/>
      <family val="1"/>
    </font>
    <font>
      <b/>
      <i/>
      <sz val="7"/>
      <name val="Century Gothic"/>
      <family val="1"/>
    </font>
    <font>
      <sz val="7"/>
      <name val="Century Gothic"/>
      <family val="1"/>
    </font>
    <font>
      <b/>
      <sz val="8"/>
      <color theme="1"/>
      <name val="Century Gothic"/>
      <family val="1"/>
    </font>
    <font>
      <sz val="6"/>
      <color rgb="FFFF0000"/>
      <name val="Century Gothic"/>
      <family val="1"/>
    </font>
    <font>
      <b/>
      <sz val="6"/>
      <color rgb="FFFF0000"/>
      <name val="Century Gothic"/>
      <family val="1"/>
    </font>
    <font>
      <i/>
      <sz val="12"/>
      <name val="Century Gothic"/>
      <family val="1"/>
    </font>
    <font>
      <sz val="11"/>
      <color theme="1"/>
      <name val="Century Gothic"/>
      <family val="1"/>
    </font>
    <font>
      <b/>
      <sz val="6"/>
      <color theme="1"/>
      <name val="Century Gothic"/>
      <family val="1"/>
    </font>
    <font>
      <b/>
      <sz val="10"/>
      <name val="é"/>
    </font>
    <font>
      <b/>
      <u/>
      <sz val="11"/>
      <name val="Century Gothic"/>
      <family val="1"/>
    </font>
    <font>
      <b/>
      <i/>
      <sz val="8"/>
      <color theme="1"/>
      <name val="Century Gothic"/>
      <family val="1"/>
    </font>
    <font>
      <b/>
      <i/>
      <sz val="6"/>
      <name val="Century Gothic"/>
      <family val="1"/>
    </font>
    <font>
      <i/>
      <sz val="6"/>
      <name val="Century Gothic"/>
      <family val="1"/>
    </font>
    <font>
      <b/>
      <sz val="14"/>
      <color theme="1"/>
      <name val="Arial Narrow"/>
      <family val="2"/>
    </font>
    <font>
      <b/>
      <sz val="12"/>
      <color rgb="FF0070C0"/>
      <name val="Calibri"/>
      <family val="2"/>
      <scheme val="minor"/>
    </font>
    <font>
      <b/>
      <sz val="11"/>
      <color theme="1"/>
      <name val="Calibri"/>
      <family val="2"/>
      <scheme val="minor"/>
    </font>
    <font>
      <sz val="9"/>
      <color theme="1"/>
      <name val="Calibri"/>
      <family val="2"/>
      <scheme val="minor"/>
    </font>
    <font>
      <i/>
      <sz val="10"/>
      <color theme="1"/>
      <name val="Calibri"/>
      <family val="2"/>
      <scheme val="minor"/>
    </font>
    <font>
      <b/>
      <sz val="12"/>
      <color theme="5" tint="-0.249977111117893"/>
      <name val="Calibri"/>
      <family val="2"/>
      <scheme val="minor"/>
    </font>
    <font>
      <b/>
      <sz val="14"/>
      <color rgb="FF0070C0"/>
      <name val="Arial Narrow"/>
      <family val="2"/>
    </font>
    <font>
      <vertAlign val="superscript"/>
      <sz val="9"/>
      <color theme="1"/>
      <name val="Calibri"/>
      <family val="2"/>
      <scheme val="minor"/>
    </font>
    <font>
      <b/>
      <sz val="14"/>
      <color theme="8"/>
      <name val="Arial Narrow"/>
      <family val="2"/>
    </font>
    <font>
      <b/>
      <sz val="12"/>
      <color theme="8"/>
      <name val="Calibri"/>
      <family val="2"/>
      <scheme val="minor"/>
    </font>
    <font>
      <sz val="11"/>
      <color theme="8"/>
      <name val="Calibri"/>
      <family val="2"/>
      <scheme val="minor"/>
    </font>
    <font>
      <b/>
      <sz val="9"/>
      <color theme="1"/>
      <name val="Calibri"/>
      <family val="2"/>
      <scheme val="minor"/>
    </font>
    <font>
      <vertAlign val="superscript"/>
      <sz val="11"/>
      <color theme="8"/>
      <name val="Calibri"/>
      <family val="2"/>
      <scheme val="minor"/>
    </font>
    <font>
      <u/>
      <sz val="11"/>
      <color theme="10"/>
      <name val="Calibri"/>
      <family val="2"/>
      <scheme val="minor"/>
    </font>
    <font>
      <sz val="10"/>
      <color theme="1"/>
      <name val="Calibri"/>
      <family val="2"/>
      <scheme val="minor"/>
    </font>
    <font>
      <b/>
      <sz val="14"/>
      <color theme="5"/>
      <name val="Arial Narrow"/>
      <family val="2"/>
    </font>
    <font>
      <b/>
      <sz val="12"/>
      <color theme="5"/>
      <name val="Calibri"/>
      <family val="2"/>
      <scheme val="minor"/>
    </font>
    <font>
      <b/>
      <i/>
      <sz val="10"/>
      <color theme="1"/>
      <name val="Calibri"/>
      <family val="2"/>
      <scheme val="minor"/>
    </font>
    <font>
      <b/>
      <sz val="14"/>
      <color theme="9" tint="-0.249977111117893"/>
      <name val="Arial Narrow"/>
      <family val="2"/>
    </font>
    <font>
      <b/>
      <sz val="11"/>
      <color rgb="FF00B050"/>
      <name val="Calibri"/>
      <family val="2"/>
      <scheme val="minor"/>
    </font>
    <font>
      <b/>
      <sz val="14"/>
      <color rgb="FF00B0F0"/>
      <name val="Arial Narrow"/>
      <family val="2"/>
    </font>
    <font>
      <b/>
      <sz val="11"/>
      <color theme="7"/>
      <name val="Calibri"/>
      <family val="2"/>
      <scheme val="minor"/>
    </font>
    <font>
      <b/>
      <sz val="11"/>
      <color theme="9" tint="-0.249977111117893"/>
      <name val="Calibri"/>
      <family val="2"/>
      <scheme val="minor"/>
    </font>
    <font>
      <b/>
      <sz val="14"/>
      <color rgb="FF00B050"/>
      <name val="Arial Narrow"/>
      <family val="2"/>
    </font>
    <font>
      <b/>
      <sz val="12"/>
      <color theme="9" tint="-0.249977111117893"/>
      <name val="Calibri"/>
      <family val="2"/>
      <scheme val="minor"/>
    </font>
    <font>
      <b/>
      <i/>
      <sz val="18"/>
      <color theme="1"/>
      <name val="Arial Narrow"/>
      <family val="2"/>
    </font>
    <font>
      <sz val="18"/>
      <color theme="1"/>
      <name val="Arial Narrow"/>
      <family val="2"/>
    </font>
    <font>
      <sz val="14"/>
      <color theme="1"/>
      <name val="Arial Narrow"/>
      <family val="2"/>
    </font>
    <font>
      <sz val="12"/>
      <color theme="1"/>
      <name val="Arial Narrow"/>
      <family val="2"/>
    </font>
    <font>
      <i/>
      <sz val="18"/>
      <color theme="1"/>
      <name val="Arial Narrow"/>
      <family val="2"/>
    </font>
    <font>
      <b/>
      <i/>
      <sz val="14"/>
      <color theme="1"/>
      <name val="Arial Narrow"/>
      <family val="2"/>
    </font>
    <font>
      <sz val="14"/>
      <color theme="1"/>
      <name val="Calibri"/>
      <family val="2"/>
      <scheme val="minor"/>
    </font>
    <font>
      <b/>
      <sz val="14"/>
      <name val="Arial Narrow"/>
      <family val="2"/>
    </font>
    <font>
      <sz val="14"/>
      <color rgb="FFFF0000"/>
      <name val="Arial Narrow"/>
      <family val="2"/>
    </font>
    <font>
      <sz val="14"/>
      <color theme="5" tint="-0.249977111117893"/>
      <name val="Arial Narrow"/>
      <family val="2"/>
    </font>
    <font>
      <b/>
      <sz val="18"/>
      <color theme="1"/>
      <name val="Arial Narrow"/>
      <family val="2"/>
    </font>
    <font>
      <b/>
      <vertAlign val="superscript"/>
      <sz val="18"/>
      <color theme="1"/>
      <name val="Arial Narrow"/>
      <family val="2"/>
    </font>
    <font>
      <sz val="14"/>
      <name val="Arial Narrow"/>
      <family val="2"/>
    </font>
    <font>
      <vertAlign val="superscript"/>
      <sz val="12"/>
      <color theme="1"/>
      <name val="Arial Narrow"/>
      <family val="2"/>
    </font>
    <font>
      <i/>
      <sz val="18"/>
      <color theme="7"/>
      <name val="Arial Narrow"/>
      <family val="2"/>
    </font>
    <font>
      <sz val="12"/>
      <color rgb="FFFF0000"/>
      <name val="Arial Narrow"/>
      <family val="2"/>
    </font>
    <font>
      <b/>
      <sz val="14"/>
      <color rgb="FFFF0000"/>
      <name val="Arial Narrow"/>
      <family val="2"/>
    </font>
    <font>
      <b/>
      <sz val="12"/>
      <color theme="1"/>
      <name val="Arial Narrow"/>
      <family val="2"/>
    </font>
    <font>
      <sz val="12"/>
      <name val="Arial Narrow"/>
      <family val="2"/>
    </font>
    <font>
      <sz val="11"/>
      <color theme="1"/>
      <name val="Arial Narrow"/>
      <family val="2"/>
    </font>
    <font>
      <b/>
      <sz val="11"/>
      <color theme="5" tint="-0.249977111117893"/>
      <name val="Calibri"/>
      <family val="2"/>
      <scheme val="minor"/>
    </font>
    <font>
      <b/>
      <sz val="11"/>
      <color theme="1"/>
      <name val="Arial Narrow"/>
      <family val="2"/>
    </font>
    <font>
      <b/>
      <u/>
      <sz val="11"/>
      <color theme="10"/>
      <name val="Arial Narrow"/>
      <family val="2"/>
    </font>
    <font>
      <b/>
      <sz val="12"/>
      <name val="Arial Narrow"/>
      <family val="2"/>
    </font>
    <font>
      <b/>
      <sz val="11"/>
      <name val="Calibri"/>
      <family val="2"/>
      <scheme val="minor"/>
    </font>
    <font>
      <b/>
      <sz val="11"/>
      <color rgb="FFFF0000"/>
      <name val="Calibri"/>
      <family val="2"/>
      <scheme val="minor"/>
    </font>
    <font>
      <sz val="10"/>
      <name val="Arial"/>
      <family val="2"/>
    </font>
    <font>
      <sz val="9"/>
      <color indexed="81"/>
      <name val="Tahoma"/>
      <family val="2"/>
    </font>
    <font>
      <b/>
      <sz val="9"/>
      <color indexed="81"/>
      <name val="Tahoma"/>
      <family val="2"/>
    </font>
    <font>
      <sz val="11"/>
      <name val="Century Gothic"/>
      <family val="1"/>
    </font>
    <font>
      <b/>
      <i/>
      <u/>
      <sz val="11"/>
      <name val="Century Gothic"/>
      <family val="1"/>
    </font>
    <font>
      <sz val="11"/>
      <name val="Arial"/>
      <family val="2"/>
    </font>
    <font>
      <i/>
      <sz val="11"/>
      <name val="Century Gothic"/>
      <family val="1"/>
    </font>
    <font>
      <b/>
      <i/>
      <sz val="11"/>
      <name val="Century Gothic"/>
      <family val="1"/>
    </font>
    <font>
      <i/>
      <sz val="11"/>
      <name val="Arial"/>
      <family val="2"/>
    </font>
    <font>
      <b/>
      <sz val="11"/>
      <name val="Arial"/>
      <family val="2"/>
    </font>
    <font>
      <sz val="12"/>
      <name val="Century Gothic"/>
      <family val="1"/>
    </font>
    <font>
      <b/>
      <sz val="12"/>
      <name val="Century Gothic"/>
      <family val="2"/>
    </font>
    <font>
      <b/>
      <i/>
      <sz val="12"/>
      <name val="Century Gothic"/>
      <family val="1"/>
    </font>
    <font>
      <i/>
      <sz val="12"/>
      <name val="Arial"/>
      <family val="2"/>
    </font>
    <font>
      <b/>
      <sz val="10"/>
      <name val="Century Gothic"/>
      <family val="2"/>
    </font>
    <font>
      <b/>
      <u/>
      <sz val="16"/>
      <name val="Century Gothic"/>
      <family val="1"/>
    </font>
    <font>
      <sz val="16"/>
      <name val="Arial"/>
      <family val="2"/>
    </font>
    <font>
      <sz val="16"/>
      <name val="Century Gothic"/>
      <family val="1"/>
    </font>
    <font>
      <b/>
      <sz val="16"/>
      <name val="Arial"/>
      <family val="2"/>
    </font>
    <font>
      <i/>
      <sz val="16"/>
      <name val="Arial"/>
      <family val="2"/>
    </font>
    <font>
      <sz val="11"/>
      <name val="Arial Narrow"/>
      <family val="2"/>
    </font>
    <font>
      <sz val="10"/>
      <name val="Arial Narrow"/>
      <family val="2"/>
    </font>
    <font>
      <sz val="16"/>
      <name val="Arial Narrow"/>
      <family val="2"/>
    </font>
    <font>
      <b/>
      <sz val="16"/>
      <name val="Arial Narrow"/>
      <family val="2"/>
    </font>
    <font>
      <b/>
      <i/>
      <sz val="16"/>
      <name val="Arial Narrow"/>
      <family val="2"/>
    </font>
    <font>
      <i/>
      <sz val="16"/>
      <name val="Arial Narrow"/>
      <family val="2"/>
    </font>
    <font>
      <b/>
      <i/>
      <u/>
      <sz val="16"/>
      <name val="Arial Narrow"/>
      <family val="2"/>
    </font>
    <font>
      <b/>
      <i/>
      <sz val="14"/>
      <name val="Arial Narrow"/>
      <family val="2"/>
    </font>
    <font>
      <sz val="16"/>
      <color theme="0"/>
      <name val="Arial Narrow"/>
      <family val="2"/>
    </font>
    <font>
      <b/>
      <sz val="16"/>
      <name val="Aptos Narrow"/>
      <family val="2"/>
    </font>
    <font>
      <b/>
      <sz val="16"/>
      <color rgb="FFFF0000"/>
      <name val="Arial Narrow"/>
      <family val="2"/>
    </font>
    <font>
      <b/>
      <sz val="16"/>
      <color rgb="FFFF0000"/>
      <name val="Aptos Narrow"/>
      <family val="2"/>
    </font>
    <font>
      <b/>
      <sz val="16"/>
      <color theme="0"/>
      <name val="Aptos Narrow"/>
      <family val="2"/>
    </font>
    <font>
      <b/>
      <sz val="20"/>
      <color theme="0"/>
      <name val="Arial Narrow"/>
      <family val="2"/>
    </font>
    <font>
      <b/>
      <sz val="20"/>
      <color theme="0"/>
      <name val="Aptos Narrow"/>
      <family val="2"/>
    </font>
    <font>
      <b/>
      <sz val="10"/>
      <color theme="1"/>
      <name val="Century Gothic"/>
      <family val="2"/>
    </font>
    <font>
      <b/>
      <sz val="14"/>
      <name val="Century Gothic"/>
      <family val="2"/>
    </font>
    <font>
      <i/>
      <sz val="14"/>
      <name val="Century Gothic"/>
      <family val="1"/>
    </font>
    <font>
      <b/>
      <sz val="12"/>
      <color rgb="FFFF0000"/>
      <name val="Century Gothic"/>
      <family val="2"/>
    </font>
    <font>
      <b/>
      <sz val="22"/>
      <name val="Century Gothic"/>
      <family val="2"/>
    </font>
    <font>
      <sz val="22"/>
      <name val="Century Gothic"/>
      <family val="2"/>
    </font>
    <font>
      <b/>
      <sz val="10"/>
      <name val="Arial"/>
      <family val="2"/>
    </font>
    <font>
      <sz val="11"/>
      <name val="Calibri"/>
      <family val="2"/>
      <scheme val="minor"/>
    </font>
    <font>
      <i/>
      <sz val="10"/>
      <name val="Arial"/>
      <family val="2"/>
    </font>
    <font>
      <b/>
      <sz val="10"/>
      <color theme="1"/>
      <name val="Arial"/>
      <family val="2"/>
    </font>
    <font>
      <sz val="10"/>
      <color theme="1"/>
      <name val="Arial"/>
      <family val="2"/>
    </font>
    <font>
      <u/>
      <sz val="10"/>
      <color theme="1"/>
      <name val="Arial"/>
      <family val="2"/>
    </font>
  </fonts>
  <fills count="34">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indexed="24"/>
        <bgColor indexed="64"/>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9"/>
      </patternFill>
    </fill>
    <fill>
      <patternFill patternType="solid">
        <fgColor indexed="23"/>
        <bgColor indexed="64"/>
      </patternFill>
    </fill>
    <fill>
      <patternFill patternType="solid">
        <fgColor theme="6" tint="0.79998168889431442"/>
        <bgColor indexed="64"/>
      </patternFill>
    </fill>
    <fill>
      <patternFill patternType="solid">
        <fgColor indexed="8"/>
        <bgColor indexed="58"/>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indexed="49"/>
      </patternFill>
    </fill>
    <fill>
      <patternFill patternType="solid">
        <fgColor theme="7" tint="0.79998168889431442"/>
        <bgColor indexed="64"/>
      </patternFill>
    </fill>
    <fill>
      <patternFill patternType="solid">
        <fgColor theme="2"/>
        <bgColor indexed="64"/>
      </patternFill>
    </fill>
    <fill>
      <patternFill patternType="solid">
        <fgColor theme="9" tint="0.39997558519241921"/>
        <bgColor indexed="64"/>
      </patternFill>
    </fill>
    <fill>
      <patternFill patternType="solid">
        <fgColor theme="3" tint="0.89999084444715716"/>
        <bgColor indexed="64"/>
      </patternFill>
    </fill>
    <fill>
      <patternFill patternType="solid">
        <fgColor rgb="FFFFC000"/>
        <bgColor indexed="64"/>
      </patternFill>
    </fill>
    <fill>
      <patternFill patternType="solid">
        <fgColor theme="7" tint="0.59999389629810485"/>
        <bgColor indexed="64"/>
      </patternFill>
    </fill>
    <fill>
      <patternFill patternType="solid">
        <fgColor theme="6" tint="-0.499984740745262"/>
        <bgColor indexed="64"/>
      </patternFill>
    </fill>
    <fill>
      <patternFill patternType="solid">
        <fgColor theme="0"/>
        <bgColor indexed="64"/>
      </patternFill>
    </fill>
    <fill>
      <patternFill patternType="solid">
        <fgColor theme="9"/>
        <bgColor indexed="64"/>
      </patternFill>
    </fill>
    <fill>
      <patternFill patternType="solid">
        <fgColor theme="0" tint="-0.14999847407452621"/>
        <bgColor indexed="64"/>
      </patternFill>
    </fill>
    <fill>
      <patternFill patternType="solid">
        <fgColor rgb="FFFFFFAF"/>
        <bgColor indexed="64"/>
      </patternFill>
    </fill>
  </fills>
  <borders count="251">
    <border>
      <left/>
      <right/>
      <top/>
      <bottom/>
      <diagonal/>
    </border>
    <border>
      <left style="thin">
        <color auto="1"/>
      </left>
      <right/>
      <top style="thin">
        <color auto="1"/>
      </top>
      <bottom style="thin">
        <color auto="1"/>
      </bottom>
      <diagonal/>
    </border>
    <border>
      <left/>
      <right/>
      <top style="medium">
        <color indexed="24"/>
      </top>
      <bottom style="medium">
        <color indexed="24"/>
      </bottom>
      <diagonal/>
    </border>
    <border>
      <left style="thin">
        <color auto="1"/>
      </left>
      <right/>
      <top/>
      <bottom/>
      <diagonal/>
    </border>
    <border>
      <left/>
      <right/>
      <top style="thin">
        <color auto="1"/>
      </top>
      <bottom style="medium">
        <color auto="1"/>
      </bottom>
      <diagonal/>
    </border>
    <border>
      <left/>
      <right/>
      <top/>
      <bottom style="medium">
        <color auto="1"/>
      </bottom>
      <diagonal/>
    </border>
    <border>
      <left/>
      <right/>
      <top style="thin">
        <color auto="1"/>
      </top>
      <bottom style="thin">
        <color auto="1"/>
      </bottom>
      <diagonal/>
    </border>
    <border>
      <left/>
      <right/>
      <top style="double">
        <color indexed="8"/>
      </top>
      <bottom/>
      <diagonal/>
    </border>
    <border>
      <left/>
      <right style="hair">
        <color indexed="50"/>
      </right>
      <top/>
      <bottom/>
      <diagonal/>
    </border>
    <border>
      <left/>
      <right/>
      <top/>
      <bottom style="thin">
        <color auto="1"/>
      </bottom>
      <diagonal/>
    </border>
    <border>
      <left style="thin">
        <color auto="1"/>
      </left>
      <right/>
      <top/>
      <bottom/>
      <diagonal/>
    </border>
    <border>
      <left/>
      <right/>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hair">
        <color theme="1"/>
      </left>
      <right/>
      <top/>
      <bottom/>
      <diagonal/>
    </border>
    <border>
      <left style="medium">
        <color theme="1"/>
      </left>
      <right/>
      <top style="medium">
        <color theme="1"/>
      </top>
      <bottom style="hair">
        <color theme="1"/>
      </bottom>
      <diagonal/>
    </border>
    <border>
      <left/>
      <right/>
      <top style="medium">
        <color theme="1"/>
      </top>
      <bottom style="hair">
        <color theme="1"/>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50"/>
      </left>
      <right/>
      <top/>
      <bottom/>
      <diagonal/>
    </border>
    <border>
      <left/>
      <right/>
      <top style="thin">
        <color indexed="64"/>
      </top>
      <bottom style="thin">
        <color indexed="64"/>
      </bottom>
      <diagonal/>
    </border>
    <border>
      <left style="medium">
        <color theme="6"/>
      </left>
      <right/>
      <top/>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hair">
        <color theme="6"/>
      </left>
      <right/>
      <top/>
      <bottom/>
      <diagonal/>
    </border>
    <border>
      <left style="hair">
        <color theme="6"/>
      </left>
      <right style="hair">
        <color indexed="50"/>
      </right>
      <top/>
      <bottom/>
      <diagonal/>
    </border>
    <border>
      <left style="thin">
        <color indexed="64"/>
      </left>
      <right style="thin">
        <color indexed="64"/>
      </right>
      <top style="thin">
        <color indexed="64"/>
      </top>
      <bottom style="medium">
        <color indexed="64"/>
      </bottom>
      <diagonal/>
    </border>
    <border>
      <left/>
      <right style="medium">
        <color theme="6"/>
      </right>
      <top/>
      <bottom/>
      <diagonal/>
    </border>
    <border>
      <left/>
      <right style="hair">
        <color theme="6"/>
      </right>
      <top/>
      <bottom/>
      <diagonal/>
    </border>
    <border>
      <left/>
      <right style="hair">
        <color theme="6"/>
      </right>
      <top/>
      <bottom style="medium">
        <color theme="6"/>
      </bottom>
      <diagonal/>
    </border>
    <border>
      <left style="hair">
        <color theme="6"/>
      </left>
      <right/>
      <top style="medium">
        <color theme="6"/>
      </top>
      <bottom style="medium">
        <color theme="6"/>
      </bottom>
      <diagonal/>
    </border>
    <border>
      <left/>
      <right/>
      <top/>
      <bottom style="double">
        <color theme="6"/>
      </bottom>
      <diagonal/>
    </border>
    <border>
      <left style="medium">
        <color auto="1"/>
      </left>
      <right/>
      <top/>
      <bottom style="medium">
        <color theme="1"/>
      </bottom>
      <diagonal/>
    </border>
    <border>
      <left style="thin">
        <color indexed="64"/>
      </left>
      <right style="thin">
        <color indexed="64"/>
      </right>
      <top style="double">
        <color indexed="64"/>
      </top>
      <bottom style="thin">
        <color indexed="64"/>
      </bottom>
      <diagonal/>
    </border>
    <border>
      <left/>
      <right style="medium">
        <color indexed="50"/>
      </right>
      <top/>
      <bottom/>
      <diagonal/>
    </border>
    <border>
      <left/>
      <right style="medium">
        <color auto="1"/>
      </right>
      <top/>
      <bottom/>
      <diagonal/>
    </border>
    <border>
      <left/>
      <right/>
      <top style="medium">
        <color theme="1"/>
      </top>
      <bottom style="medium">
        <color theme="0" tint="-0.499984740745262"/>
      </bottom>
      <diagonal/>
    </border>
    <border>
      <left style="thin">
        <color indexed="64"/>
      </left>
      <right style="hair">
        <color indexed="50"/>
      </right>
      <top/>
      <bottom/>
      <diagonal/>
    </border>
    <border>
      <left/>
      <right style="medium">
        <color auto="1"/>
      </right>
      <top/>
      <bottom style="medium">
        <color auto="1"/>
      </bottom>
      <diagonal/>
    </border>
    <border>
      <left style="medium">
        <color theme="1"/>
      </left>
      <right/>
      <top/>
      <bottom style="thin">
        <color theme="1"/>
      </bottom>
      <diagonal/>
    </border>
    <border>
      <left/>
      <right style="medium">
        <color theme="1"/>
      </right>
      <top/>
      <bottom style="thin">
        <color theme="1"/>
      </bottom>
      <diagonal/>
    </border>
    <border>
      <left style="hair">
        <color indexed="64"/>
      </left>
      <right/>
      <top/>
      <bottom style="medium">
        <color indexed="64"/>
      </bottom>
      <diagonal/>
    </border>
    <border>
      <left/>
      <right/>
      <top/>
      <bottom style="double">
        <color indexed="64"/>
      </bottom>
      <diagonal/>
    </border>
    <border>
      <left style="hair">
        <color indexed="64"/>
      </left>
      <right/>
      <top/>
      <bottom style="thin">
        <color indexed="64"/>
      </bottom>
      <diagonal/>
    </border>
    <border>
      <left style="thin">
        <color indexed="64"/>
      </left>
      <right style="thin">
        <color indexed="64"/>
      </right>
      <top/>
      <bottom/>
      <diagonal/>
    </border>
    <border>
      <left style="hair">
        <color indexed="64"/>
      </left>
      <right/>
      <top/>
      <bottom/>
      <diagonal/>
    </border>
    <border>
      <left style="medium">
        <color theme="6"/>
      </left>
      <right/>
      <top style="medium">
        <color theme="6"/>
      </top>
      <bottom/>
      <diagonal/>
    </border>
    <border>
      <left/>
      <right/>
      <top style="medium">
        <color theme="6"/>
      </top>
      <bottom/>
      <diagonal/>
    </border>
    <border>
      <left/>
      <right style="medium">
        <color theme="6"/>
      </right>
      <top style="medium">
        <color theme="6"/>
      </top>
      <bottom/>
      <diagonal/>
    </border>
    <border>
      <left style="hair">
        <color indexed="50"/>
      </left>
      <right style="hair">
        <color indexed="50"/>
      </right>
      <top/>
      <bottom/>
      <diagonal/>
    </border>
    <border>
      <left style="hair">
        <color indexed="50"/>
      </left>
      <right/>
      <top/>
      <bottom/>
      <diagonal/>
    </border>
    <border>
      <left style="thin">
        <color indexed="64"/>
      </left>
      <right/>
      <top/>
      <bottom/>
      <diagonal/>
    </border>
    <border>
      <left style="medium">
        <color indexed="64"/>
      </left>
      <right/>
      <top style="medium">
        <color indexed="64"/>
      </top>
      <bottom style="medium">
        <color indexed="64"/>
      </bottom>
      <diagonal/>
    </border>
    <border>
      <left/>
      <right/>
      <top/>
      <bottom style="medium">
        <color auto="1"/>
      </bottom>
      <diagonal/>
    </border>
    <border>
      <left/>
      <right style="medium">
        <color indexed="64"/>
      </right>
      <top/>
      <bottom/>
      <diagonal/>
    </border>
    <border>
      <left style="medium">
        <color indexed="64"/>
      </left>
      <right/>
      <top/>
      <bottom style="thin">
        <color indexed="64"/>
      </bottom>
      <diagonal/>
    </border>
    <border>
      <left style="hair">
        <color theme="3"/>
      </left>
      <right style="hair">
        <color theme="3"/>
      </right>
      <top/>
      <bottom/>
      <diagonal/>
    </border>
    <border>
      <left style="thin">
        <color auto="1"/>
      </left>
      <right/>
      <top style="medium">
        <color auto="1"/>
      </top>
      <bottom style="thin">
        <color indexed="64"/>
      </bottom>
      <diagonal/>
    </border>
    <border>
      <left/>
      <right style="thin">
        <color auto="1"/>
      </right>
      <top style="medium">
        <color auto="1"/>
      </top>
      <bottom style="thin">
        <color indexed="64"/>
      </bottom>
      <diagonal/>
    </border>
    <border>
      <left style="hair">
        <color indexed="64"/>
      </left>
      <right/>
      <top style="medium">
        <color auto="1"/>
      </top>
      <bottom style="thin">
        <color indexed="64"/>
      </bottom>
      <diagonal/>
    </border>
    <border>
      <left style="hair">
        <color indexed="64"/>
      </left>
      <right/>
      <top/>
      <bottom style="double">
        <color indexed="64"/>
      </bottom>
      <diagonal/>
    </border>
    <border>
      <left style="hair">
        <color indexed="64"/>
      </left>
      <right/>
      <top/>
      <bottom style="medium">
        <color theme="1"/>
      </bottom>
      <diagonal/>
    </border>
    <border>
      <left/>
      <right style="medium">
        <color theme="1"/>
      </right>
      <top style="medium">
        <color theme="1"/>
      </top>
      <bottom style="hair">
        <color theme="1"/>
      </bottom>
      <diagonal/>
    </border>
    <border>
      <left style="medium">
        <color theme="1"/>
      </left>
      <right/>
      <top style="hair">
        <color theme="1"/>
      </top>
      <bottom style="thin">
        <color indexed="64"/>
      </bottom>
      <diagonal/>
    </border>
    <border>
      <left/>
      <right/>
      <top style="hair">
        <color theme="1"/>
      </top>
      <bottom style="thin">
        <color indexed="64"/>
      </bottom>
      <diagonal/>
    </border>
    <border>
      <left style="hair">
        <color indexed="64"/>
      </left>
      <right/>
      <top style="hair">
        <color theme="1"/>
      </top>
      <bottom style="thin">
        <color indexed="64"/>
      </bottom>
      <diagonal/>
    </border>
    <border>
      <left/>
      <right style="medium">
        <color theme="1"/>
      </right>
      <top style="hair">
        <color theme="1"/>
      </top>
      <bottom style="thin">
        <color indexed="64"/>
      </bottom>
      <diagonal/>
    </border>
    <border>
      <left style="hair">
        <color theme="1"/>
      </left>
      <right/>
      <top style="thin">
        <color indexed="64"/>
      </top>
      <bottom style="medium">
        <color indexed="64"/>
      </bottom>
      <diagonal/>
    </border>
    <border>
      <left style="hair">
        <color theme="1"/>
      </left>
      <right/>
      <top/>
      <bottom style="thin">
        <color indexed="64"/>
      </bottom>
      <diagonal/>
    </border>
    <border>
      <left style="hair">
        <color theme="1"/>
      </left>
      <right/>
      <top style="thin">
        <color indexed="64"/>
      </top>
      <bottom style="thin">
        <color indexed="64"/>
      </bottom>
      <diagonal/>
    </border>
    <border>
      <left style="hair">
        <color theme="1"/>
      </left>
      <right/>
      <top/>
      <bottom style="medium">
        <color indexed="64"/>
      </bottom>
      <diagonal/>
    </border>
    <border>
      <left style="hair">
        <color auto="1"/>
      </left>
      <right/>
      <top/>
      <bottom/>
      <diagonal/>
    </border>
    <border>
      <left style="hair">
        <color indexed="55"/>
      </left>
      <right style="hair">
        <color indexed="55"/>
      </right>
      <top style="hair">
        <color indexed="55"/>
      </top>
      <bottom/>
      <diagonal/>
    </border>
    <border>
      <left/>
      <right/>
      <top style="hair">
        <color indexed="55"/>
      </top>
      <bottom/>
      <diagonal/>
    </border>
    <border>
      <left/>
      <right/>
      <top/>
      <bottom style="hair">
        <color indexed="55"/>
      </bottom>
      <diagonal/>
    </border>
    <border>
      <left style="medium">
        <color theme="1"/>
      </left>
      <right/>
      <top/>
      <bottom style="thin">
        <color auto="1"/>
      </bottom>
      <diagonal/>
    </border>
    <border>
      <left style="hair">
        <color indexed="55"/>
      </left>
      <right style="hair">
        <color indexed="55"/>
      </right>
      <top/>
      <bottom/>
      <diagonal/>
    </border>
    <border>
      <left/>
      <right/>
      <top style="thin">
        <color indexed="64"/>
      </top>
      <bottom style="medium">
        <color auto="1"/>
      </bottom>
      <diagonal/>
    </border>
    <border>
      <left style="hair">
        <color indexed="55"/>
      </left>
      <right style="hair">
        <color indexed="55"/>
      </right>
      <top/>
      <bottom style="hair">
        <color indexed="55"/>
      </bottom>
      <diagonal/>
    </border>
    <border>
      <left/>
      <right/>
      <top/>
      <bottom style="thin">
        <color auto="1"/>
      </bottom>
      <diagonal/>
    </border>
    <border>
      <left/>
      <right/>
      <top style="double">
        <color indexed="64"/>
      </top>
      <bottom/>
      <diagonal/>
    </border>
    <border>
      <left/>
      <right/>
      <top style="thin">
        <color indexed="64"/>
      </top>
      <bottom/>
      <diagonal/>
    </border>
    <border>
      <left style="hair">
        <color indexed="55"/>
      </left>
      <right style="hair">
        <color indexed="55"/>
      </right>
      <top style="hair">
        <color indexed="55"/>
      </top>
      <bottom style="hair">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50"/>
      </bottom>
      <diagonal/>
    </border>
    <border>
      <left/>
      <right/>
      <top/>
      <bottom style="thin">
        <color indexed="64"/>
      </bottom>
      <diagonal/>
    </border>
    <border>
      <left/>
      <right/>
      <top style="medium">
        <color auto="1"/>
      </top>
      <bottom style="thin">
        <color indexed="64"/>
      </bottom>
      <diagonal/>
    </border>
    <border>
      <left/>
      <right/>
      <top style="medium">
        <color indexed="64"/>
      </top>
      <bottom/>
      <diagonal/>
    </border>
    <border>
      <left/>
      <right style="medium">
        <color indexed="64"/>
      </right>
      <top style="medium">
        <color auto="1"/>
      </top>
      <bottom/>
      <diagonal/>
    </border>
    <border>
      <left style="medium">
        <color indexed="64"/>
      </left>
      <right/>
      <top/>
      <bottom style="medium">
        <color indexed="64"/>
      </bottom>
      <diagonal/>
    </border>
    <border>
      <left/>
      <right style="medium">
        <color theme="1"/>
      </right>
      <top/>
      <bottom style="thin">
        <color auto="1"/>
      </bottom>
      <diagonal/>
    </border>
    <border>
      <left/>
      <right style="medium">
        <color auto="1"/>
      </right>
      <top/>
      <bottom style="thin">
        <color auto="1"/>
      </bottom>
      <diagonal/>
    </border>
    <border>
      <left style="medium">
        <color indexed="50"/>
      </left>
      <right/>
      <top style="medium">
        <color indexed="50"/>
      </top>
      <bottom/>
      <diagonal/>
    </border>
    <border>
      <left/>
      <right/>
      <top style="medium">
        <color indexed="50"/>
      </top>
      <bottom/>
      <diagonal/>
    </border>
    <border>
      <left/>
      <right style="medium">
        <color indexed="50"/>
      </right>
      <top style="medium">
        <color indexed="50"/>
      </top>
      <bottom/>
      <diagonal/>
    </border>
    <border>
      <left style="medium">
        <color indexed="50"/>
      </left>
      <right/>
      <top/>
      <bottom style="medium">
        <color indexed="50"/>
      </bottom>
      <diagonal/>
    </border>
    <border>
      <left/>
      <right/>
      <top/>
      <bottom style="medium">
        <color indexed="50"/>
      </bottom>
      <diagonal/>
    </border>
    <border>
      <left/>
      <right style="medium">
        <color indexed="50"/>
      </right>
      <top/>
      <bottom style="medium">
        <color indexed="50"/>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medium">
        <color indexed="64"/>
      </left>
      <right/>
      <top/>
      <bottom style="double">
        <color indexed="64"/>
      </bottom>
      <diagonal/>
    </border>
    <border>
      <left style="medium">
        <color indexed="64"/>
      </left>
      <right style="medium">
        <color indexed="64"/>
      </right>
      <top/>
      <bottom style="double">
        <color indexed="64"/>
      </bottom>
      <diagonal/>
    </border>
    <border>
      <left style="hair">
        <color indexed="55"/>
      </left>
      <right/>
      <top/>
      <bottom/>
      <diagonal/>
    </border>
    <border>
      <left/>
      <right style="hair">
        <color indexed="55"/>
      </right>
      <top style="hair">
        <color indexed="55"/>
      </top>
      <bottom style="hair">
        <color indexed="55"/>
      </bottom>
      <diagonal/>
    </border>
    <border>
      <left style="hair">
        <color indexed="55"/>
      </left>
      <right/>
      <top style="hair">
        <color indexed="55"/>
      </top>
      <bottom style="hair">
        <color indexed="55"/>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theme="1"/>
      </bottom>
      <diagonal/>
    </border>
    <border>
      <left/>
      <right style="medium">
        <color indexed="64"/>
      </right>
      <top/>
      <bottom style="thin">
        <color theme="1"/>
      </bottom>
      <diagonal/>
    </border>
    <border>
      <left style="medium">
        <color indexed="64"/>
      </left>
      <right/>
      <top style="medium">
        <color auto="1"/>
      </top>
      <bottom style="thin">
        <color indexed="64"/>
      </bottom>
      <diagonal/>
    </border>
    <border>
      <left style="medium">
        <color indexed="64"/>
      </left>
      <right style="medium">
        <color indexed="64"/>
      </right>
      <top/>
      <bottom/>
      <diagonal/>
    </border>
    <border>
      <left style="medium">
        <color indexed="64"/>
      </left>
      <right/>
      <top/>
      <bottom style="medium">
        <color theme="0" tint="-0.499984740745262"/>
      </bottom>
      <diagonal/>
    </border>
    <border>
      <left/>
      <right style="medium">
        <color indexed="64"/>
      </right>
      <top/>
      <bottom style="medium">
        <color theme="0" tint="-0.499984740745262"/>
      </bottom>
      <diagonal/>
    </border>
    <border>
      <left style="medium">
        <color indexed="64"/>
      </left>
      <right/>
      <top style="medium">
        <color theme="1"/>
      </top>
      <bottom/>
      <diagonal/>
    </border>
    <border>
      <left/>
      <right style="medium">
        <color indexed="64"/>
      </right>
      <top style="medium">
        <color theme="1"/>
      </top>
      <bottom/>
      <diagonal/>
    </border>
    <border>
      <left style="medium">
        <color indexed="64"/>
      </left>
      <right/>
      <top style="thin">
        <color indexed="64"/>
      </top>
      <bottom style="medium">
        <color auto="1"/>
      </bottom>
      <diagonal/>
    </border>
    <border>
      <left style="medium">
        <color indexed="64"/>
      </left>
      <right/>
      <top style="thin">
        <color indexed="64"/>
      </top>
      <bottom style="thin">
        <color indexed="64"/>
      </bottom>
      <diagonal/>
    </border>
    <border>
      <left/>
      <right style="medium">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50"/>
      </left>
      <right/>
      <top/>
      <bottom style="thin">
        <color indexed="50"/>
      </bottom>
      <diagonal/>
    </border>
    <border>
      <left/>
      <right/>
      <top/>
      <bottom style="thin">
        <color indexed="50"/>
      </bottom>
      <diagonal/>
    </border>
    <border>
      <left/>
      <right/>
      <top style="thin">
        <color indexed="50"/>
      </top>
      <bottom/>
      <diagonal/>
    </border>
    <border>
      <left/>
      <right style="medium">
        <color indexed="50"/>
      </right>
      <top style="thin">
        <color indexed="50"/>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hair">
        <color auto="1"/>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50"/>
      </top>
      <bottom/>
      <diagonal/>
    </border>
    <border>
      <left/>
      <right style="medium">
        <color indexed="50"/>
      </right>
      <top style="thin">
        <color indexed="50"/>
      </top>
      <bottom/>
      <diagonal/>
    </border>
    <border>
      <left style="thin">
        <color auto="1"/>
      </left>
      <right style="thin">
        <color auto="1"/>
      </right>
      <top style="thin">
        <color auto="1"/>
      </top>
      <bottom style="thin">
        <color auto="1"/>
      </bottom>
      <diagonal/>
    </border>
    <border>
      <left/>
      <right/>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style="thin">
        <color indexed="64"/>
      </top>
      <bottom/>
      <diagonal/>
    </border>
    <border>
      <left style="thin">
        <color auto="1"/>
      </left>
      <right/>
      <top style="medium">
        <color auto="1"/>
      </top>
      <bottom style="thin">
        <color indexed="64"/>
      </bottom>
      <diagonal/>
    </border>
    <border>
      <left/>
      <right/>
      <top style="medium">
        <color auto="1"/>
      </top>
      <bottom style="thin">
        <color indexed="64"/>
      </bottom>
      <diagonal/>
    </border>
    <border>
      <left style="hair">
        <color indexed="64"/>
      </left>
      <right/>
      <top style="medium">
        <color auto="1"/>
      </top>
      <bottom style="thin">
        <color indexed="64"/>
      </bottom>
      <diagonal/>
    </border>
    <border>
      <left/>
      <right style="thin">
        <color auto="1"/>
      </right>
      <top style="medium">
        <color auto="1"/>
      </top>
      <bottom style="thin">
        <color indexed="64"/>
      </bottom>
      <diagonal/>
    </border>
    <border>
      <left style="medium">
        <color indexed="64"/>
      </left>
      <right/>
      <top style="medium">
        <color indexed="64"/>
      </top>
      <bottom/>
      <diagonal/>
    </border>
    <border>
      <left style="medium">
        <color indexed="50"/>
      </left>
      <right/>
      <top style="medium">
        <color indexed="50"/>
      </top>
      <bottom/>
      <diagonal/>
    </border>
    <border>
      <left/>
      <right/>
      <top style="medium">
        <color indexed="50"/>
      </top>
      <bottom/>
      <diagonal/>
    </border>
    <border>
      <left/>
      <right style="medium">
        <color indexed="50"/>
      </right>
      <top style="medium">
        <color indexed="50"/>
      </top>
      <bottom/>
      <diagonal/>
    </border>
    <border>
      <left/>
      <right/>
      <top style="thin">
        <color indexed="50"/>
      </top>
      <bottom/>
      <diagonal/>
    </border>
    <border>
      <left/>
      <right style="medium">
        <color indexed="50"/>
      </right>
      <top style="thin">
        <color indexed="50"/>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auto="1"/>
      </left>
      <right/>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auto="1"/>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dashed">
        <color auto="1"/>
      </top>
      <bottom style="dashed">
        <color auto="1"/>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dashed">
        <color auto="1"/>
      </bottom>
      <diagonal/>
    </border>
    <border>
      <left style="medium">
        <color indexed="64"/>
      </left>
      <right style="medium">
        <color indexed="64"/>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medium">
        <color indexed="64"/>
      </left>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right/>
      <top style="dashed">
        <color indexed="64"/>
      </top>
      <bottom/>
      <diagonal/>
    </border>
    <border>
      <left/>
      <right style="medium">
        <color indexed="64"/>
      </right>
      <top style="dashed">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medium">
        <color auto="1"/>
      </bottom>
      <diagonal/>
    </border>
    <border>
      <left style="thin">
        <color auto="1"/>
      </left>
      <right style="thin">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medium">
        <color auto="1"/>
      </top>
      <bottom style="medium">
        <color indexed="64"/>
      </bottom>
      <diagonal/>
    </border>
  </borders>
  <cellStyleXfs count="204">
    <xf numFmtId="0" fontId="0" fillId="0" borderId="0">
      <alignment vertical="top"/>
    </xf>
    <xf numFmtId="176" fontId="11" fillId="2" borderId="1" applyFont="0" applyFill="0" applyBorder="0" applyProtection="0">
      <alignment vertical="center"/>
    </xf>
    <xf numFmtId="0" fontId="13" fillId="3" borderId="0" applyBorder="0">
      <alignment horizontal="left" vertical="center" indent="1"/>
    </xf>
    <xf numFmtId="187" fontId="22" fillId="4" borderId="2" applyFont="0" applyFill="0" applyBorder="0" applyAlignment="0" applyProtection="0">
      <alignment wrapText="1"/>
    </xf>
    <xf numFmtId="185" fontId="22" fillId="4" borderId="2" applyFont="0" applyFill="0" applyBorder="0" applyAlignment="0" applyProtection="0">
      <alignment wrapText="1"/>
    </xf>
    <xf numFmtId="3" fontId="8" fillId="0" borderId="0" applyFont="0" applyFill="0" applyBorder="0" applyAlignment="0" applyProtection="0"/>
    <xf numFmtId="3" fontId="9" fillId="0" borderId="0" applyFont="0" applyFill="0" applyBorder="0" applyAlignment="0" applyProtection="0"/>
    <xf numFmtId="173" fontId="8" fillId="0" borderId="0" applyFont="0" applyFill="0" applyBorder="0" applyAlignment="0" applyProtection="0"/>
    <xf numFmtId="174" fontId="9" fillId="0" borderId="0" applyFont="0" applyFill="0" applyBorder="0" applyAlignment="0" applyProtection="0"/>
    <xf numFmtId="174" fontId="9" fillId="0" borderId="0" applyFont="0" applyFill="0" applyBorder="0" applyAlignment="0" applyProtection="0"/>
    <xf numFmtId="0" fontId="8" fillId="0" borderId="0" applyFont="0" applyFill="0" applyBorder="0" applyAlignment="0" applyProtection="0"/>
    <xf numFmtId="182" fontId="8" fillId="0" borderId="0" applyFont="0" applyFill="0" applyBorder="0" applyAlignment="0" applyProtection="0"/>
    <xf numFmtId="2" fontId="8" fillId="0" borderId="0" applyFont="0" applyFill="0" applyBorder="0" applyAlignment="0" applyProtection="0"/>
    <xf numFmtId="176" fontId="14" fillId="5" borderId="3" applyBorder="0" applyAlignment="0">
      <alignment horizontal="left" vertical="center" indent="1"/>
    </xf>
    <xf numFmtId="176" fontId="15" fillId="6" borderId="4" applyBorder="0">
      <alignment horizontal="left" vertical="center" indent="1"/>
    </xf>
    <xf numFmtId="0" fontId="15" fillId="7" borderId="5" applyNumberFormat="0" applyBorder="0">
      <alignment horizontal="left" vertical="top" indent="1"/>
    </xf>
    <xf numFmtId="0" fontId="15" fillId="2" borderId="0" applyBorder="0">
      <alignment horizontal="left" vertical="center" indent="1"/>
    </xf>
    <xf numFmtId="0" fontId="15" fillId="0" borderId="5" applyNumberFormat="0" applyFill="0">
      <alignment horizontal="centerContinuous" vertical="top"/>
    </xf>
    <xf numFmtId="0" fontId="6" fillId="0" borderId="0" applyNumberFormat="0" applyFill="0" applyBorder="0" applyAlignment="0" applyProtection="0"/>
    <xf numFmtId="0" fontId="7" fillId="0" borderId="0" applyNumberFormat="0" applyFill="0" applyBorder="0" applyAlignment="0" applyProtection="0"/>
    <xf numFmtId="0" fontId="12" fillId="0" borderId="0" applyNumberFormat="0" applyFill="0" applyBorder="0" applyAlignment="0" applyProtection="0">
      <alignment vertical="top"/>
      <protection locked="0"/>
    </xf>
    <xf numFmtId="180" fontId="8" fillId="0" borderId="0" applyFont="0" applyFill="0" applyBorder="0" applyAlignment="0" applyProtection="0"/>
    <xf numFmtId="180" fontId="8" fillId="0" borderId="0" applyFont="0" applyFill="0" applyBorder="0" applyAlignment="0" applyProtection="0"/>
    <xf numFmtId="186" fontId="21" fillId="0" borderId="0" applyFont="0" applyFill="0" applyBorder="0" applyAlignment="0" applyProtection="0"/>
    <xf numFmtId="174" fontId="8" fillId="0" borderId="0" applyFont="0" applyFill="0" applyBorder="0" applyAlignment="0" applyProtection="0"/>
    <xf numFmtId="171" fontId="8" fillId="0" borderId="0" applyFont="0" applyFill="0" applyBorder="0" applyAlignment="0" applyProtection="0"/>
    <xf numFmtId="175" fontId="9" fillId="0" borderId="0" applyFont="0" applyFill="0" applyBorder="0" applyAlignment="0" applyProtection="0"/>
    <xf numFmtId="171" fontId="23" fillId="0" borderId="0" applyFont="0" applyFill="0" applyBorder="0" applyAlignment="0" applyProtection="0"/>
    <xf numFmtId="174" fontId="23" fillId="0" borderId="0" applyFont="0" applyFill="0" applyBorder="0" applyAlignment="0" applyProtection="0"/>
    <xf numFmtId="0" fontId="16" fillId="6" borderId="0">
      <alignment horizontal="left" indent="1"/>
    </xf>
    <xf numFmtId="0" fontId="24" fillId="0" borderId="0"/>
    <xf numFmtId="178" fontId="11" fillId="2" borderId="6" applyBorder="0">
      <alignment horizontal="left" vertical="center" indent="2"/>
    </xf>
    <xf numFmtId="0" fontId="9" fillId="0" borderId="0">
      <alignment vertical="top"/>
    </xf>
    <xf numFmtId="0" fontId="8" fillId="0" borderId="0">
      <alignment vertical="top"/>
    </xf>
    <xf numFmtId="0" fontId="8" fillId="0" borderId="0"/>
    <xf numFmtId="0" fontId="20" fillId="0" borderId="0"/>
    <xf numFmtId="0" fontId="21" fillId="0" borderId="0"/>
    <xf numFmtId="0" fontId="19" fillId="8" borderId="0"/>
    <xf numFmtId="0" fontId="23" fillId="0" borderId="0"/>
    <xf numFmtId="0" fontId="8" fillId="0" borderId="0">
      <alignment vertical="top"/>
    </xf>
    <xf numFmtId="0" fontId="8" fillId="0" borderId="0"/>
    <xf numFmtId="0" fontId="8" fillId="0" borderId="0"/>
    <xf numFmtId="0" fontId="8" fillId="0" borderId="0"/>
    <xf numFmtId="10" fontId="8" fillId="0" borderId="0" applyFont="0" applyFill="0" applyBorder="0" applyAlignment="0" applyProtection="0"/>
    <xf numFmtId="10" fontId="23" fillId="0" borderId="0" applyFont="0" applyFill="0" applyBorder="0" applyAlignment="0" applyProtection="0"/>
    <xf numFmtId="0" fontId="17" fillId="3" borderId="0" applyBorder="0">
      <alignment horizontal="left" vertical="center" indent="1"/>
    </xf>
    <xf numFmtId="0" fontId="18" fillId="9" borderId="0" applyBorder="0">
      <alignment horizontal="left" vertical="center" indent="1"/>
    </xf>
    <xf numFmtId="0" fontId="8" fillId="0" borderId="7" applyNumberFormat="0" applyFont="0" applyFill="0" applyAlignment="0" applyProtection="0"/>
    <xf numFmtId="171" fontId="8" fillId="0" borderId="0" applyFont="0" applyFill="0" applyBorder="0" applyAlignment="0" applyProtection="0"/>
    <xf numFmtId="9" fontId="8" fillId="0" borderId="0" applyFont="0" applyFill="0" applyBorder="0" applyAlignment="0" applyProtection="0"/>
    <xf numFmtId="3" fontId="8" fillId="0" borderId="0"/>
    <xf numFmtId="2" fontId="8" fillId="0" borderId="0"/>
    <xf numFmtId="188" fontId="14" fillId="11" borderId="0" applyBorder="0">
      <alignment vertical="top"/>
    </xf>
    <xf numFmtId="189" fontId="8" fillId="0" borderId="0" applyFont="0" applyFill="0" applyBorder="0" applyAlignment="0" applyProtection="0"/>
    <xf numFmtId="170" fontId="8" fillId="0" borderId="0" applyFont="0" applyFill="0" applyBorder="0" applyAlignment="0" applyProtection="0"/>
    <xf numFmtId="171" fontId="5" fillId="0" borderId="0" applyFont="0" applyFill="0" applyBorder="0" applyAlignment="0" applyProtection="0"/>
    <xf numFmtId="190" fontId="8" fillId="0" borderId="0"/>
    <xf numFmtId="10" fontId="8"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3"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6" fontId="14" fillId="5" borderId="10" applyBorder="0" applyAlignment="0">
      <alignment horizontal="left" vertical="center" indent="1"/>
    </xf>
    <xf numFmtId="0" fontId="6" fillId="0" borderId="0" applyNumberFormat="0" applyFill="0" applyBorder="0" applyAlignment="0" applyProtection="0"/>
    <xf numFmtId="0" fontId="7" fillId="0" borderId="0" applyNumberFormat="0" applyFill="0" applyBorder="0" applyAlignment="0" applyProtection="0"/>
    <xf numFmtId="186" fontId="8" fillId="0" borderId="0" applyFont="0" applyFill="0" applyBorder="0" applyAlignment="0" applyProtection="0"/>
    <xf numFmtId="175" fontId="8" fillId="0" borderId="0" applyFont="0" applyFill="0" applyBorder="0" applyAlignment="0" applyProtection="0"/>
    <xf numFmtId="171" fontId="8" fillId="0" borderId="0" applyFont="0" applyFill="0" applyBorder="0" applyAlignment="0" applyProtection="0"/>
    <xf numFmtId="174" fontId="8" fillId="0" borderId="0" applyFont="0" applyFill="0" applyBorder="0" applyAlignment="0" applyProtection="0"/>
    <xf numFmtId="0" fontId="8" fillId="0" borderId="0">
      <alignment vertical="top"/>
    </xf>
    <xf numFmtId="0" fontId="8" fillId="0" borderId="0"/>
    <xf numFmtId="0" fontId="8" fillId="0" borderId="0"/>
    <xf numFmtId="0" fontId="8" fillId="0" borderId="0"/>
    <xf numFmtId="0" fontId="8" fillId="0" borderId="7" applyNumberFormat="0" applyFont="0" applyFill="0" applyAlignment="0" applyProtection="0"/>
    <xf numFmtId="37" fontId="8" fillId="0" borderId="0" applyFont="0" applyFill="0" applyBorder="0" applyAlignment="0" applyProtection="0"/>
    <xf numFmtId="0" fontId="25" fillId="0" borderId="0"/>
    <xf numFmtId="37" fontId="19" fillId="0" borderId="0"/>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172" fontId="8" fillId="0" borderId="0" applyFont="0" applyFill="0" applyBorder="0" applyAlignment="0" applyProtection="0"/>
    <xf numFmtId="172" fontId="8" fillId="0" borderId="0" applyFont="0" applyFill="0" applyBorder="0" applyAlignment="0" applyProtection="0"/>
    <xf numFmtId="172" fontId="4" fillId="0" borderId="0" applyFont="0" applyFill="0" applyBorder="0" applyAlignment="0" applyProtection="0"/>
    <xf numFmtId="0" fontId="4" fillId="0" borderId="0"/>
    <xf numFmtId="0" fontId="8" fillId="0" borderId="0"/>
    <xf numFmtId="0" fontId="8" fillId="0" borderId="0">
      <alignment vertical="top"/>
    </xf>
    <xf numFmtId="0" fontId="8" fillId="0" borderId="0"/>
    <xf numFmtId="0" fontId="8" fillId="0" borderId="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8" fillId="0" borderId="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8" fillId="0" borderId="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0" fontId="26" fillId="0" borderId="0" applyNumberFormat="0" applyFill="0" applyBorder="0" applyAlignment="0" applyProtection="0">
      <alignment vertical="top"/>
    </xf>
    <xf numFmtId="192" fontId="40" fillId="0" borderId="0"/>
    <xf numFmtId="9" fontId="8" fillId="0" borderId="0" applyBorder="0" applyAlignment="0" applyProtection="0"/>
    <xf numFmtId="193" fontId="8" fillId="0" borderId="0" applyBorder="0" applyAlignment="0" applyProtection="0"/>
    <xf numFmtId="0" fontId="19" fillId="0" borderId="0"/>
    <xf numFmtId="178" fontId="11" fillId="2" borderId="38" applyBorder="0">
      <alignment horizontal="left" vertical="center" indent="2"/>
    </xf>
    <xf numFmtId="0" fontId="43" fillId="0" borderId="0"/>
    <xf numFmtId="171" fontId="43" fillId="0" borderId="0" applyFont="0" applyFill="0" applyBorder="0" applyAlignment="0" applyProtection="0"/>
    <xf numFmtId="0" fontId="44" fillId="22" borderId="0" applyNumberFormat="0" applyBorder="0" applyAlignment="0" applyProtection="0"/>
    <xf numFmtId="0" fontId="5" fillId="0" borderId="0"/>
    <xf numFmtId="167" fontId="5" fillId="0" borderId="0" applyFont="0" applyFill="0" applyBorder="0" applyAlignment="0" applyProtection="0"/>
    <xf numFmtId="10" fontId="8" fillId="0" borderId="0" applyFont="0" applyFill="0" applyBorder="0" applyAlignment="0" applyProtection="0"/>
    <xf numFmtId="167" fontId="8" fillId="0" borderId="0" applyFont="0" applyFill="0" applyBorder="0" applyAlignment="0" applyProtection="0"/>
    <xf numFmtId="9" fontId="8" fillId="0" borderId="0" applyFont="0" applyFill="0" applyBorder="0" applyAlignment="0" applyProtection="0"/>
    <xf numFmtId="167" fontId="8" fillId="0" borderId="0" applyFont="0" applyFill="0" applyBorder="0" applyAlignment="0" applyProtection="0"/>
    <xf numFmtId="9" fontId="8" fillId="0" borderId="0" applyFont="0" applyFill="0" applyBorder="0" applyAlignment="0" applyProtection="0"/>
    <xf numFmtId="196" fontId="8" fillId="0" borderId="0" applyFont="0" applyFill="0" applyBorder="0" applyAlignment="0" applyProtection="0"/>
    <xf numFmtId="0" fontId="3" fillId="0" borderId="0"/>
    <xf numFmtId="0" fontId="5" fillId="0" borderId="0"/>
    <xf numFmtId="167" fontId="5" fillId="0" borderId="0" applyFont="0" applyFill="0" applyBorder="0" applyAlignment="0" applyProtection="0"/>
    <xf numFmtId="174" fontId="8" fillId="0" borderId="0" applyFont="0" applyFill="0" applyBorder="0" applyAlignment="0" applyProtection="0"/>
    <xf numFmtId="0" fontId="8" fillId="0" borderId="0"/>
    <xf numFmtId="4" fontId="8" fillId="0" borderId="0" applyFont="0" applyFill="0" applyBorder="0" applyAlignment="0" applyProtection="0"/>
    <xf numFmtId="0" fontId="2" fillId="0" borderId="0"/>
    <xf numFmtId="9" fontId="2" fillId="0" borderId="0" applyFont="0" applyFill="0" applyBorder="0" applyAlignment="0" applyProtection="0"/>
    <xf numFmtId="167" fontId="2" fillId="0" borderId="0" applyFont="0" applyFill="0" applyBorder="0" applyAlignment="0" applyProtection="0"/>
    <xf numFmtId="0" fontId="5" fillId="0" borderId="0"/>
    <xf numFmtId="0" fontId="1" fillId="0" borderId="0"/>
    <xf numFmtId="168" fontId="5" fillId="0" borderId="0" applyFont="0" applyFill="0" applyBorder="0" applyAlignment="0" applyProtection="0"/>
    <xf numFmtId="0" fontId="84" fillId="0" borderId="0" applyNumberFormat="0" applyFill="0" applyBorder="0" applyAlignment="0" applyProtection="0"/>
    <xf numFmtId="172" fontId="122" fillId="0" borderId="0" applyFont="0" applyFill="0" applyBorder="0" applyAlignment="0" applyProtection="0"/>
  </cellStyleXfs>
  <cellXfs count="2109">
    <xf numFmtId="0" fontId="0" fillId="0" borderId="0" xfId="0" applyAlignment="1">
      <alignment horizontal="centerContinuous"/>
    </xf>
    <xf numFmtId="0" fontId="28" fillId="0" borderId="0" xfId="0" applyFont="1" applyAlignment="1">
      <alignment horizontal="left"/>
    </xf>
    <xf numFmtId="0" fontId="28" fillId="0" borderId="0" xfId="0" applyFont="1" applyAlignment="1">
      <alignment horizontal="center"/>
    </xf>
    <xf numFmtId="0" fontId="27" fillId="0" borderId="0" xfId="170" applyFont="1" applyAlignment="1">
      <alignment horizontal="left" vertical="center"/>
    </xf>
    <xf numFmtId="0" fontId="28" fillId="0" borderId="0" xfId="170" applyFont="1" applyAlignment="1">
      <alignment horizontal="left"/>
    </xf>
    <xf numFmtId="0" fontId="27" fillId="0" borderId="0" xfId="170" applyFont="1" applyAlignment="1">
      <alignment horizontal="right"/>
    </xf>
    <xf numFmtId="183" fontId="42" fillId="0" borderId="0" xfId="42" applyNumberFormat="1" applyFont="1" applyAlignment="1">
      <alignment horizontal="center" vertical="center"/>
    </xf>
    <xf numFmtId="0" fontId="34" fillId="2" borderId="0" xfId="42" applyFont="1" applyFill="1" applyAlignment="1">
      <alignment vertical="center"/>
    </xf>
    <xf numFmtId="0" fontId="27" fillId="0" borderId="0" xfId="0" applyFont="1" applyAlignment="1">
      <alignment horizontal="center"/>
    </xf>
    <xf numFmtId="0" fontId="32" fillId="0" borderId="24" xfId="170" applyFont="1" applyBorder="1" applyAlignment="1">
      <alignment vertical="center"/>
    </xf>
    <xf numFmtId="0" fontId="28" fillId="0" borderId="0" xfId="0" applyFont="1" applyAlignment="1">
      <alignment horizontal="left" vertical="center"/>
    </xf>
    <xf numFmtId="0" fontId="28" fillId="0" borderId="0" xfId="170" applyFont="1" applyAlignment="1">
      <alignment horizontal="centerContinuous"/>
    </xf>
    <xf numFmtId="2" fontId="28" fillId="0" borderId="0" xfId="170" applyNumberFormat="1" applyFont="1" applyAlignment="1">
      <alignment horizontal="center" vertical="center"/>
    </xf>
    <xf numFmtId="0" fontId="28" fillId="0" borderId="0" xfId="170" applyFont="1" applyAlignment="1">
      <alignment horizontal="left" vertical="center" indent="1"/>
    </xf>
    <xf numFmtId="0" fontId="45" fillId="0" borderId="0" xfId="170" applyFont="1" applyAlignment="1">
      <alignment horizontal="left" vertical="center"/>
    </xf>
    <xf numFmtId="0" fontId="29" fillId="0" borderId="0" xfId="0" applyFont="1" applyAlignment="1">
      <alignment horizontal="left" vertical="center"/>
    </xf>
    <xf numFmtId="0" fontId="27" fillId="0" borderId="0" xfId="170" applyFont="1" applyAlignment="1">
      <alignment horizontal="center" vertical="center" wrapText="1"/>
    </xf>
    <xf numFmtId="0" fontId="27" fillId="0" borderId="39" xfId="0" applyFont="1" applyBorder="1" applyAlignment="1">
      <alignment horizontal="center"/>
    </xf>
    <xf numFmtId="2" fontId="27" fillId="0" borderId="0" xfId="0" applyNumberFormat="1" applyFont="1" applyAlignment="1">
      <alignment horizontal="center"/>
    </xf>
    <xf numFmtId="0" fontId="28" fillId="0" borderId="46" xfId="0" applyFont="1" applyBorder="1" applyAlignment="1">
      <alignment horizontal="centerContinuous" vertical="center"/>
    </xf>
    <xf numFmtId="0" fontId="28" fillId="0" borderId="39" xfId="0" applyFont="1" applyBorder="1" applyAlignment="1">
      <alignment horizontal="center"/>
    </xf>
    <xf numFmtId="0" fontId="27" fillId="0" borderId="47" xfId="0" applyFont="1" applyBorder="1" applyAlignment="1">
      <alignment horizontal="center"/>
    </xf>
    <xf numFmtId="169" fontId="28" fillId="0" borderId="0" xfId="0" applyNumberFormat="1" applyFont="1" applyAlignment="1">
      <alignment horizontal="left"/>
    </xf>
    <xf numFmtId="0" fontId="28" fillId="0" borderId="47" xfId="0" applyFont="1" applyBorder="1" applyAlignment="1">
      <alignment horizontal="center"/>
    </xf>
    <xf numFmtId="0" fontId="28" fillId="0" borderId="39" xfId="0" applyFont="1" applyBorder="1" applyAlignment="1">
      <alignment horizontal="left"/>
    </xf>
    <xf numFmtId="169" fontId="28" fillId="0" borderId="0" xfId="0" applyNumberFormat="1" applyFont="1" applyAlignment="1">
      <alignment horizontal="left" indent="1"/>
    </xf>
    <xf numFmtId="3" fontId="28" fillId="0" borderId="47" xfId="5" applyFont="1" applyFill="1" applyBorder="1" applyAlignment="1" applyProtection="1"/>
    <xf numFmtId="3" fontId="28" fillId="0" borderId="0" xfId="5" applyFont="1" applyFill="1" applyBorder="1" applyAlignment="1" applyProtection="1"/>
    <xf numFmtId="169" fontId="30" fillId="0" borderId="0" xfId="5" applyNumberFormat="1" applyFont="1" applyFill="1" applyBorder="1" applyAlignment="1" applyProtection="1">
      <alignment horizontal="left" vertical="center"/>
    </xf>
    <xf numFmtId="0" fontId="28" fillId="0" borderId="46" xfId="0" applyFont="1" applyBorder="1" applyAlignment="1">
      <alignment horizontal="centerContinuous"/>
    </xf>
    <xf numFmtId="0" fontId="30" fillId="0" borderId="47" xfId="0" applyFont="1" applyBorder="1" applyAlignment="1">
      <alignment horizontal="right"/>
    </xf>
    <xf numFmtId="0" fontId="30" fillId="0" borderId="0" xfId="0" applyFont="1" applyAlignment="1">
      <alignment horizontal="right"/>
    </xf>
    <xf numFmtId="0" fontId="27" fillId="0" borderId="39" xfId="0" applyFont="1" applyBorder="1" applyAlignment="1">
      <alignment horizontal="right"/>
    </xf>
    <xf numFmtId="169" fontId="31" fillId="0" borderId="0" xfId="0" applyNumberFormat="1" applyFont="1" applyAlignment="1">
      <alignment horizontal="right" vertical="center"/>
    </xf>
    <xf numFmtId="173" fontId="27" fillId="0" borderId="0" xfId="24" applyNumberFormat="1" applyFont="1" applyBorder="1" applyAlignment="1">
      <alignment horizontal="center" vertical="center"/>
    </xf>
    <xf numFmtId="0" fontId="27" fillId="0" borderId="47" xfId="0" applyFont="1" applyBorder="1" applyAlignment="1">
      <alignment horizontal="right" vertical="center"/>
    </xf>
    <xf numFmtId="0" fontId="27" fillId="0" borderId="0" xfId="0" applyFont="1" applyAlignment="1">
      <alignment horizontal="right" vertical="center"/>
    </xf>
    <xf numFmtId="0" fontId="27" fillId="0" borderId="40" xfId="0" applyFont="1" applyBorder="1" applyAlignment="1">
      <alignment horizontal="center"/>
    </xf>
    <xf numFmtId="0" fontId="27" fillId="0" borderId="41" xfId="0" applyFont="1" applyBorder="1" applyAlignment="1">
      <alignment horizontal="center"/>
    </xf>
    <xf numFmtId="2" fontId="27" fillId="0" borderId="41" xfId="0" applyNumberFormat="1" applyFont="1" applyBorder="1" applyAlignment="1">
      <alignment horizontal="center"/>
    </xf>
    <xf numFmtId="0" fontId="27" fillId="0" borderId="48" xfId="0" applyFont="1" applyBorder="1" applyAlignment="1">
      <alignment horizontal="center"/>
    </xf>
    <xf numFmtId="0" fontId="28" fillId="0" borderId="42" xfId="0" applyFont="1" applyBorder="1" applyAlignment="1">
      <alignment horizontal="centerContinuous"/>
    </xf>
    <xf numFmtId="0" fontId="29" fillId="0" borderId="0" xfId="0" applyFont="1" applyAlignment="1">
      <alignment horizontal="left"/>
    </xf>
    <xf numFmtId="0" fontId="28" fillId="0" borderId="0" xfId="41" applyFont="1" applyAlignment="1">
      <alignment horizontal="left"/>
    </xf>
    <xf numFmtId="0" fontId="28" fillId="0" borderId="0" xfId="40" applyFont="1" applyAlignment="1">
      <alignment horizontal="left"/>
    </xf>
    <xf numFmtId="0" fontId="28" fillId="0" borderId="0" xfId="41" applyFont="1"/>
    <xf numFmtId="0" fontId="27" fillId="0" borderId="0" xfId="0" applyFont="1" applyAlignment="1">
      <alignment horizontal="left"/>
    </xf>
    <xf numFmtId="0" fontId="28" fillId="0" borderId="0" xfId="42" applyFont="1"/>
    <xf numFmtId="179" fontId="35" fillId="0" borderId="0" xfId="42" applyNumberFormat="1" applyFont="1" applyAlignment="1">
      <alignment horizontal="center"/>
    </xf>
    <xf numFmtId="38" fontId="28" fillId="0" borderId="0" xfId="42" applyNumberFormat="1" applyFont="1"/>
    <xf numFmtId="183" fontId="52" fillId="0" borderId="0" xfId="42" applyNumberFormat="1" applyFont="1" applyAlignment="1">
      <alignment horizontal="center"/>
    </xf>
    <xf numFmtId="38" fontId="28" fillId="0" borderId="0" xfId="42" applyNumberFormat="1" applyFont="1" applyAlignment="1">
      <alignment horizontal="center"/>
    </xf>
    <xf numFmtId="181" fontId="52" fillId="0" borderId="0" xfId="42" applyNumberFormat="1" applyFont="1" applyAlignment="1">
      <alignment horizontal="center"/>
    </xf>
    <xf numFmtId="0" fontId="28" fillId="0" borderId="0" xfId="42" applyFont="1" applyAlignment="1">
      <alignment horizontal="left"/>
    </xf>
    <xf numFmtId="183" fontId="53" fillId="0" borderId="0" xfId="20" quotePrefix="1" applyNumberFormat="1" applyFont="1" applyAlignment="1" applyProtection="1">
      <alignment horizontal="center"/>
    </xf>
    <xf numFmtId="0" fontId="52" fillId="2" borderId="0" xfId="42" applyFont="1" applyFill="1" applyAlignment="1">
      <alignment horizontal="center" vertical="center"/>
    </xf>
    <xf numFmtId="0" fontId="35" fillId="2" borderId="0" xfId="42" applyFont="1" applyFill="1" applyAlignment="1">
      <alignment vertical="center"/>
    </xf>
    <xf numFmtId="183" fontId="52" fillId="2" borderId="0" xfId="42" applyNumberFormat="1" applyFont="1" applyFill="1" applyAlignment="1">
      <alignment horizontal="center" vertical="center"/>
    </xf>
    <xf numFmtId="0" fontId="52" fillId="0" borderId="0" xfId="42" applyFont="1" applyAlignment="1">
      <alignment horizontal="center" vertical="center"/>
    </xf>
    <xf numFmtId="0" fontId="35" fillId="2" borderId="0" xfId="42" applyFont="1" applyFill="1" applyAlignment="1">
      <alignment horizontal="center" vertical="center"/>
    </xf>
    <xf numFmtId="181" fontId="52" fillId="2" borderId="0" xfId="42" applyNumberFormat="1" applyFont="1" applyFill="1" applyAlignment="1">
      <alignment horizontal="center" vertical="center"/>
    </xf>
    <xf numFmtId="179" fontId="42" fillId="2" borderId="0" xfId="42" applyNumberFormat="1" applyFont="1" applyFill="1" applyAlignment="1">
      <alignment horizontal="center" vertical="center" wrapText="1"/>
    </xf>
    <xf numFmtId="38" fontId="27" fillId="15" borderId="12" xfId="42" applyNumberFormat="1" applyFont="1" applyFill="1" applyBorder="1" applyAlignment="1">
      <alignment vertical="center" wrapText="1"/>
    </xf>
    <xf numFmtId="38" fontId="27" fillId="15" borderId="13" xfId="42" applyNumberFormat="1" applyFont="1" applyFill="1" applyBorder="1" applyAlignment="1">
      <alignment horizontal="center" vertical="center" wrapText="1"/>
    </xf>
    <xf numFmtId="38" fontId="27" fillId="15" borderId="12" xfId="42" applyNumberFormat="1" applyFont="1" applyFill="1" applyBorder="1" applyAlignment="1">
      <alignment horizontal="center" vertical="center" wrapText="1"/>
    </xf>
    <xf numFmtId="1" fontId="36" fillId="15" borderId="14" xfId="42" applyNumberFormat="1" applyFont="1" applyFill="1" applyBorder="1" applyAlignment="1">
      <alignment horizontal="center" vertical="center" wrapText="1"/>
    </xf>
    <xf numFmtId="38" fontId="39" fillId="15" borderId="12" xfId="42" applyNumberFormat="1" applyFont="1" applyFill="1" applyBorder="1" applyAlignment="1">
      <alignment vertical="center" wrapText="1"/>
    </xf>
    <xf numFmtId="38" fontId="39" fillId="15" borderId="13" xfId="42" applyNumberFormat="1" applyFont="1" applyFill="1" applyBorder="1" applyAlignment="1">
      <alignment horizontal="center" vertical="center" wrapText="1"/>
    </xf>
    <xf numFmtId="38" fontId="39" fillId="15" borderId="12" xfId="42" applyNumberFormat="1" applyFont="1" applyFill="1" applyBorder="1" applyAlignment="1">
      <alignment horizontal="center" vertical="center" wrapText="1"/>
    </xf>
    <xf numFmtId="1" fontId="54" fillId="15" borderId="14" xfId="42" applyNumberFormat="1" applyFont="1" applyFill="1" applyBorder="1" applyAlignment="1">
      <alignment horizontal="center" vertical="center" wrapText="1"/>
    </xf>
    <xf numFmtId="1" fontId="31" fillId="0" borderId="0" xfId="42" applyNumberFormat="1" applyFont="1" applyAlignment="1">
      <alignment horizontal="center" vertical="center" wrapText="1"/>
    </xf>
    <xf numFmtId="1" fontId="31" fillId="17" borderId="12" xfId="42" applyNumberFormat="1" applyFont="1" applyFill="1" applyBorder="1" applyAlignment="1">
      <alignment horizontal="center" vertical="center" wrapText="1"/>
    </xf>
    <xf numFmtId="38" fontId="27" fillId="17" borderId="14" xfId="42" applyNumberFormat="1" applyFont="1" applyFill="1" applyBorder="1" applyAlignment="1">
      <alignment horizontal="center" vertical="center" wrapText="1"/>
    </xf>
    <xf numFmtId="1" fontId="31" fillId="17" borderId="12" xfId="42" applyNumberFormat="1" applyFont="1" applyFill="1" applyBorder="1" applyAlignment="1">
      <alignment vertical="center" wrapText="1"/>
    </xf>
    <xf numFmtId="1" fontId="36" fillId="17" borderId="14" xfId="42" applyNumberFormat="1" applyFont="1" applyFill="1" applyBorder="1" applyAlignment="1">
      <alignment horizontal="center" vertical="center" wrapText="1"/>
    </xf>
    <xf numFmtId="38" fontId="27" fillId="15" borderId="17" xfId="42" applyNumberFormat="1" applyFont="1" applyFill="1" applyBorder="1" applyAlignment="1">
      <alignment vertical="center" wrapText="1"/>
    </xf>
    <xf numFmtId="38" fontId="27" fillId="15" borderId="18" xfId="42" applyNumberFormat="1" applyFont="1" applyFill="1" applyBorder="1" applyAlignment="1">
      <alignment horizontal="center" vertical="center" wrapText="1"/>
    </xf>
    <xf numFmtId="38" fontId="27" fillId="15" borderId="17" xfId="42" applyNumberFormat="1" applyFont="1" applyFill="1" applyBorder="1" applyAlignment="1">
      <alignment horizontal="center" vertical="center" wrapText="1"/>
    </xf>
    <xf numFmtId="38" fontId="27" fillId="15" borderId="19" xfId="42" applyNumberFormat="1" applyFont="1" applyFill="1" applyBorder="1" applyAlignment="1">
      <alignment horizontal="center" vertical="center" wrapText="1"/>
    </xf>
    <xf numFmtId="38" fontId="39" fillId="15" borderId="17" xfId="42" applyNumberFormat="1" applyFont="1" applyFill="1" applyBorder="1" applyAlignment="1">
      <alignment vertical="center" wrapText="1"/>
    </xf>
    <xf numFmtId="38" fontId="39" fillId="15" borderId="18" xfId="42" applyNumberFormat="1" applyFont="1" applyFill="1" applyBorder="1" applyAlignment="1">
      <alignment horizontal="center" vertical="center" wrapText="1"/>
    </xf>
    <xf numFmtId="38" fontId="39" fillId="15" borderId="17" xfId="42" applyNumberFormat="1" applyFont="1" applyFill="1" applyBorder="1" applyAlignment="1">
      <alignment horizontal="center" vertical="center" wrapText="1"/>
    </xf>
    <xf numFmtId="38" fontId="39" fillId="15" borderId="19" xfId="42" applyNumberFormat="1" applyFont="1" applyFill="1" applyBorder="1" applyAlignment="1">
      <alignment horizontal="center" vertical="center" wrapText="1"/>
    </xf>
    <xf numFmtId="38" fontId="27" fillId="17" borderId="17" xfId="42" applyNumberFormat="1" applyFont="1" applyFill="1" applyBorder="1" applyAlignment="1">
      <alignment horizontal="center" vertical="center" wrapText="1"/>
    </xf>
    <xf numFmtId="38" fontId="27" fillId="17" borderId="19" xfId="42" applyNumberFormat="1" applyFont="1" applyFill="1" applyBorder="1" applyAlignment="1">
      <alignment horizontal="center" vertical="center" wrapText="1"/>
    </xf>
    <xf numFmtId="179" fontId="27" fillId="17" borderId="17" xfId="42" applyNumberFormat="1" applyFont="1" applyFill="1" applyBorder="1" applyAlignment="1">
      <alignment horizontal="center" vertical="center" wrapText="1"/>
    </xf>
    <xf numFmtId="0" fontId="28" fillId="0" borderId="9" xfId="42" applyFont="1" applyBorder="1" applyAlignment="1">
      <alignment horizontal="left"/>
    </xf>
    <xf numFmtId="179" fontId="42" fillId="0" borderId="0" xfId="42" applyNumberFormat="1" applyFont="1" applyAlignment="1">
      <alignment horizontal="center" vertical="center" wrapText="1"/>
    </xf>
    <xf numFmtId="179" fontId="42" fillId="0" borderId="15" xfId="42" applyNumberFormat="1" applyFont="1" applyBorder="1" applyAlignment="1">
      <alignment horizontal="center" vertical="center" wrapText="1"/>
    </xf>
    <xf numFmtId="38" fontId="34" fillId="0" borderId="13" xfId="42" applyNumberFormat="1" applyFont="1" applyBorder="1" applyAlignment="1">
      <alignment horizontal="center" vertical="center" wrapText="1"/>
    </xf>
    <xf numFmtId="183" fontId="42" fillId="0" borderId="13" xfId="42" applyNumberFormat="1" applyFont="1" applyBorder="1" applyAlignment="1">
      <alignment horizontal="center" vertical="center" wrapText="1"/>
    </xf>
    <xf numFmtId="179" fontId="42" fillId="0" borderId="13" xfId="42" applyNumberFormat="1" applyFont="1" applyBorder="1" applyAlignment="1">
      <alignment horizontal="center" vertical="center" wrapText="1"/>
    </xf>
    <xf numFmtId="179" fontId="42" fillId="0" borderId="12" xfId="42" applyNumberFormat="1" applyFont="1" applyBorder="1" applyAlignment="1">
      <alignment horizontal="center" vertical="center" wrapText="1"/>
    </xf>
    <xf numFmtId="179" fontId="42" fillId="0" borderId="16" xfId="42" applyNumberFormat="1" applyFont="1" applyBorder="1" applyAlignment="1">
      <alignment horizontal="center" vertical="center" wrapText="1"/>
    </xf>
    <xf numFmtId="179" fontId="42" fillId="0" borderId="36" xfId="42" applyNumberFormat="1" applyFont="1" applyBorder="1" applyAlignment="1">
      <alignment horizontal="center" vertical="center" wrapText="1"/>
    </xf>
    <xf numFmtId="38" fontId="34" fillId="0" borderId="0" xfId="42" applyNumberFormat="1" applyFont="1" applyAlignment="1">
      <alignment horizontal="center" vertical="center" wrapText="1"/>
    </xf>
    <xf numFmtId="183" fontId="42" fillId="0" borderId="0" xfId="42" applyNumberFormat="1" applyFont="1" applyAlignment="1">
      <alignment horizontal="center" vertical="center" wrapText="1"/>
    </xf>
    <xf numFmtId="181" fontId="42" fillId="0" borderId="0" xfId="42" applyNumberFormat="1" applyFont="1" applyAlignment="1">
      <alignment horizontal="center" vertical="center" wrapText="1"/>
    </xf>
    <xf numFmtId="183" fontId="42" fillId="0" borderId="13" xfId="42" applyNumberFormat="1" applyFont="1" applyBorder="1" applyAlignment="1">
      <alignment horizontal="center" vertical="center"/>
    </xf>
    <xf numFmtId="179" fontId="56" fillId="0" borderId="0" xfId="42" applyNumberFormat="1" applyFont="1" applyAlignment="1">
      <alignment horizontal="center" vertical="center"/>
    </xf>
    <xf numFmtId="179" fontId="56" fillId="0" borderId="15" xfId="42" applyNumberFormat="1" applyFont="1" applyBorder="1" applyAlignment="1">
      <alignment horizontal="center" vertical="center"/>
    </xf>
    <xf numFmtId="38" fontId="38" fillId="0" borderId="0" xfId="42" applyNumberFormat="1" applyFont="1" applyAlignment="1">
      <alignment vertical="center"/>
    </xf>
    <xf numFmtId="183" fontId="56" fillId="0" borderId="0" xfId="42" applyNumberFormat="1" applyFont="1" applyAlignment="1">
      <alignment horizontal="center" vertical="center"/>
    </xf>
    <xf numFmtId="179" fontId="56" fillId="0" borderId="16" xfId="42" applyNumberFormat="1" applyFont="1" applyBorder="1" applyAlignment="1">
      <alignment horizontal="center" vertical="center"/>
    </xf>
    <xf numFmtId="179" fontId="56" fillId="0" borderId="36" xfId="42" applyNumberFormat="1" applyFont="1" applyBorder="1" applyAlignment="1">
      <alignment horizontal="center" vertical="center"/>
    </xf>
    <xf numFmtId="181" fontId="56" fillId="0" borderId="0" xfId="42" applyNumberFormat="1" applyFont="1" applyAlignment="1">
      <alignment horizontal="center" vertical="center"/>
    </xf>
    <xf numFmtId="183" fontId="52" fillId="0" borderId="0" xfId="42" applyNumberFormat="1" applyFont="1" applyAlignment="1">
      <alignment horizontal="center" vertical="center"/>
    </xf>
    <xf numFmtId="181" fontId="42" fillId="0" borderId="15" xfId="42" applyNumberFormat="1" applyFont="1" applyBorder="1" applyAlignment="1">
      <alignment horizontal="center" vertical="center" wrapText="1"/>
    </xf>
    <xf numFmtId="0" fontId="58" fillId="0" borderId="0" xfId="42" applyFont="1" applyAlignment="1">
      <alignment horizontal="left" vertical="center" indent="1"/>
    </xf>
    <xf numFmtId="181" fontId="42" fillId="0" borderId="16" xfId="42" applyNumberFormat="1" applyFont="1" applyBorder="1" applyAlignment="1">
      <alignment horizontal="center" vertical="center" wrapText="1"/>
    </xf>
    <xf numFmtId="181" fontId="42" fillId="0" borderId="36" xfId="42" applyNumberFormat="1" applyFont="1" applyBorder="1" applyAlignment="1">
      <alignment horizontal="center" vertical="center" wrapText="1"/>
    </xf>
    <xf numFmtId="9" fontId="52" fillId="0" borderId="0" xfId="43" applyNumberFormat="1" applyFont="1" applyFill="1" applyBorder="1" applyAlignment="1">
      <alignment horizontal="center" vertical="center"/>
    </xf>
    <xf numFmtId="9" fontId="52" fillId="0" borderId="15" xfId="43" applyNumberFormat="1" applyFont="1" applyFill="1" applyBorder="1" applyAlignment="1">
      <alignment horizontal="center" vertical="center"/>
    </xf>
    <xf numFmtId="9" fontId="52" fillId="0" borderId="16" xfId="43" applyNumberFormat="1" applyFont="1" applyFill="1" applyBorder="1" applyAlignment="1">
      <alignment horizontal="center" vertical="center"/>
    </xf>
    <xf numFmtId="9" fontId="52" fillId="0" borderId="36" xfId="43" applyNumberFormat="1" applyFont="1" applyFill="1" applyBorder="1" applyAlignment="1">
      <alignment horizontal="center" vertical="center"/>
    </xf>
    <xf numFmtId="9" fontId="42" fillId="0" borderId="0" xfId="43" applyNumberFormat="1" applyFont="1" applyFill="1" applyBorder="1" applyAlignment="1">
      <alignment horizontal="center" vertical="center"/>
    </xf>
    <xf numFmtId="9" fontId="42" fillId="0" borderId="15" xfId="43" applyNumberFormat="1" applyFont="1" applyFill="1" applyBorder="1" applyAlignment="1">
      <alignment horizontal="center" vertical="center"/>
    </xf>
    <xf numFmtId="9" fontId="42" fillId="0" borderId="16" xfId="43" applyNumberFormat="1" applyFont="1" applyFill="1" applyBorder="1" applyAlignment="1">
      <alignment horizontal="center" vertical="center"/>
    </xf>
    <xf numFmtId="9" fontId="42" fillId="0" borderId="36" xfId="43" applyNumberFormat="1" applyFont="1" applyFill="1" applyBorder="1" applyAlignment="1">
      <alignment horizontal="center" vertical="center"/>
    </xf>
    <xf numFmtId="0" fontId="27" fillId="0" borderId="0" xfId="42" applyFont="1" applyAlignment="1">
      <alignment horizontal="left"/>
    </xf>
    <xf numFmtId="184" fontId="34" fillId="0" borderId="0" xfId="42" applyNumberFormat="1" applyFont="1" applyAlignment="1">
      <alignment vertical="center"/>
    </xf>
    <xf numFmtId="184" fontId="35" fillId="0" borderId="0" xfId="42" applyNumberFormat="1" applyFont="1" applyAlignment="1">
      <alignment vertical="center"/>
    </xf>
    <xf numFmtId="184" fontId="34" fillId="0" borderId="0" xfId="42" applyNumberFormat="1" applyFont="1" applyAlignment="1">
      <alignment horizontal="right" vertical="center"/>
    </xf>
    <xf numFmtId="38" fontId="31" fillId="0" borderId="0" xfId="42" applyNumberFormat="1" applyFont="1" applyAlignment="1">
      <alignment horizontal="right" vertical="center"/>
    </xf>
    <xf numFmtId="9" fontId="59" fillId="0" borderId="0" xfId="42" applyNumberFormat="1" applyFont="1" applyAlignment="1">
      <alignment horizontal="center" vertical="center"/>
    </xf>
    <xf numFmtId="9" fontId="59" fillId="0" borderId="15" xfId="42" applyNumberFormat="1" applyFont="1" applyBorder="1" applyAlignment="1">
      <alignment horizontal="center" vertical="center"/>
    </xf>
    <xf numFmtId="184" fontId="35" fillId="0" borderId="0" xfId="42" applyNumberFormat="1" applyFont="1" applyAlignment="1">
      <alignment horizontal="right" vertical="center"/>
    </xf>
    <xf numFmtId="9" fontId="59" fillId="0" borderId="16" xfId="42" applyNumberFormat="1" applyFont="1" applyBorder="1" applyAlignment="1">
      <alignment horizontal="center" vertical="center"/>
    </xf>
    <xf numFmtId="9" fontId="59" fillId="0" borderId="36" xfId="42" applyNumberFormat="1" applyFont="1" applyBorder="1" applyAlignment="1">
      <alignment horizontal="center" vertical="center"/>
    </xf>
    <xf numFmtId="183" fontId="61" fillId="0" borderId="0" xfId="42" applyNumberFormat="1" applyFont="1" applyAlignment="1">
      <alignment horizontal="center" vertical="center"/>
    </xf>
    <xf numFmtId="9" fontId="62" fillId="0" borderId="0" xfId="43" applyNumberFormat="1" applyFont="1" applyFill="1" applyBorder="1" applyAlignment="1">
      <alignment horizontal="center" vertical="center"/>
    </xf>
    <xf numFmtId="9" fontId="62" fillId="0" borderId="16" xfId="43" applyNumberFormat="1" applyFont="1" applyFill="1" applyBorder="1" applyAlignment="1">
      <alignment horizontal="center" vertical="center"/>
    </xf>
    <xf numFmtId="9" fontId="62" fillId="0" borderId="15" xfId="43" applyNumberFormat="1" applyFont="1" applyFill="1" applyBorder="1" applyAlignment="1">
      <alignment horizontal="center" vertical="center"/>
    </xf>
    <xf numFmtId="9" fontId="62" fillId="0" borderId="36" xfId="43" applyNumberFormat="1" applyFont="1" applyFill="1" applyBorder="1" applyAlignment="1">
      <alignment horizontal="center" vertical="center"/>
    </xf>
    <xf numFmtId="0" fontId="27" fillId="0" borderId="0" xfId="40" applyFont="1" applyAlignment="1">
      <alignment horizontal="left"/>
    </xf>
    <xf numFmtId="9" fontId="57" fillId="0" borderId="0" xfId="42" applyNumberFormat="1" applyFont="1" applyAlignment="1">
      <alignment horizontal="center" vertical="center"/>
    </xf>
    <xf numFmtId="9" fontId="57" fillId="0" borderId="15" xfId="42" applyNumberFormat="1" applyFont="1" applyBorder="1" applyAlignment="1">
      <alignment horizontal="center" vertical="center"/>
    </xf>
    <xf numFmtId="9" fontId="57" fillId="0" borderId="16" xfId="42" applyNumberFormat="1" applyFont="1" applyBorder="1" applyAlignment="1">
      <alignment horizontal="center" vertical="center"/>
    </xf>
    <xf numFmtId="9" fontId="57" fillId="0" borderId="36" xfId="42" applyNumberFormat="1" applyFont="1" applyBorder="1" applyAlignment="1">
      <alignment horizontal="center" vertical="center"/>
    </xf>
    <xf numFmtId="38" fontId="34" fillId="0" borderId="0" xfId="42" applyNumberFormat="1" applyFont="1" applyAlignment="1">
      <alignment horizontal="right" vertical="center"/>
    </xf>
    <xf numFmtId="9" fontId="42" fillId="12" borderId="0" xfId="43" applyNumberFormat="1" applyFont="1" applyFill="1" applyBorder="1" applyAlignment="1">
      <alignment horizontal="center" vertical="center"/>
    </xf>
    <xf numFmtId="9" fontId="42" fillId="12" borderId="15" xfId="43" applyNumberFormat="1" applyFont="1" applyFill="1" applyBorder="1" applyAlignment="1">
      <alignment horizontal="center" vertical="center"/>
    </xf>
    <xf numFmtId="9" fontId="42" fillId="12" borderId="16" xfId="43" applyNumberFormat="1" applyFont="1" applyFill="1" applyBorder="1" applyAlignment="1">
      <alignment horizontal="center" vertical="center"/>
    </xf>
    <xf numFmtId="9" fontId="42" fillId="12" borderId="36" xfId="43" applyNumberFormat="1" applyFont="1" applyFill="1" applyBorder="1" applyAlignment="1">
      <alignment horizontal="center" vertical="center"/>
    </xf>
    <xf numFmtId="9" fontId="35" fillId="0" borderId="0" xfId="42" applyNumberFormat="1" applyFont="1" applyAlignment="1">
      <alignment horizontal="center" vertical="center"/>
    </xf>
    <xf numFmtId="9" fontId="35" fillId="0" borderId="15" xfId="42" applyNumberFormat="1" applyFont="1" applyBorder="1" applyAlignment="1">
      <alignment horizontal="center" vertical="center"/>
    </xf>
    <xf numFmtId="181" fontId="52" fillId="0" borderId="0" xfId="42" applyNumberFormat="1" applyFont="1" applyAlignment="1">
      <alignment horizontal="center" vertical="center"/>
    </xf>
    <xf numFmtId="9" fontId="52" fillId="0" borderId="0" xfId="42" applyNumberFormat="1" applyFont="1" applyAlignment="1">
      <alignment horizontal="center"/>
    </xf>
    <xf numFmtId="9" fontId="52" fillId="0" borderId="15" xfId="42" applyNumberFormat="1" applyFont="1" applyBorder="1" applyAlignment="1">
      <alignment horizontal="center"/>
    </xf>
    <xf numFmtId="184" fontId="35" fillId="0" borderId="0" xfId="42" applyNumberFormat="1" applyFont="1"/>
    <xf numFmtId="9" fontId="52" fillId="0" borderId="36" xfId="42" applyNumberFormat="1" applyFont="1" applyBorder="1" applyAlignment="1">
      <alignment horizontal="center"/>
    </xf>
    <xf numFmtId="9" fontId="42" fillId="0" borderId="17" xfId="43" applyNumberFormat="1" applyFont="1" applyFill="1" applyBorder="1" applyAlignment="1">
      <alignment horizontal="center" vertical="center"/>
    </xf>
    <xf numFmtId="184" fontId="34" fillId="0" borderId="18" xfId="42" applyNumberFormat="1" applyFont="1" applyBorder="1" applyAlignment="1">
      <alignment horizontal="right" vertical="center"/>
    </xf>
    <xf numFmtId="183" fontId="52" fillId="0" borderId="18" xfId="42" applyNumberFormat="1" applyFont="1" applyBorder="1" applyAlignment="1">
      <alignment horizontal="center" vertical="center"/>
    </xf>
    <xf numFmtId="9" fontId="42" fillId="0" borderId="18" xfId="43" applyNumberFormat="1" applyFont="1" applyFill="1" applyBorder="1" applyAlignment="1">
      <alignment horizontal="center" vertical="center"/>
    </xf>
    <xf numFmtId="9" fontId="42" fillId="0" borderId="19" xfId="43" applyNumberFormat="1" applyFont="1" applyFill="1" applyBorder="1" applyAlignment="1">
      <alignment horizontal="center" vertical="center"/>
    </xf>
    <xf numFmtId="9" fontId="42" fillId="0" borderId="51" xfId="43" applyNumberFormat="1" applyFont="1" applyFill="1" applyBorder="1" applyAlignment="1">
      <alignment horizontal="center" vertical="center"/>
    </xf>
    <xf numFmtId="0" fontId="28" fillId="2" borderId="0" xfId="42" applyFont="1" applyFill="1"/>
    <xf numFmtId="9" fontId="52" fillId="2" borderId="0" xfId="42" applyNumberFormat="1" applyFont="1" applyFill="1" applyAlignment="1">
      <alignment horizontal="center"/>
    </xf>
    <xf numFmtId="184" fontId="35" fillId="2" borderId="0" xfId="42" applyNumberFormat="1" applyFont="1" applyFill="1"/>
    <xf numFmtId="183" fontId="52" fillId="2" borderId="0" xfId="42" applyNumberFormat="1" applyFont="1" applyFill="1" applyAlignment="1">
      <alignment horizontal="center"/>
    </xf>
    <xf numFmtId="9" fontId="59" fillId="2" borderId="0" xfId="42" applyNumberFormat="1" applyFont="1" applyFill="1" applyAlignment="1">
      <alignment horizontal="center" vertical="center"/>
    </xf>
    <xf numFmtId="184" fontId="35" fillId="2" borderId="0" xfId="42" applyNumberFormat="1" applyFont="1" applyFill="1" applyAlignment="1">
      <alignment horizontal="center"/>
    </xf>
    <xf numFmtId="181" fontId="52" fillId="2" borderId="0" xfId="42" applyNumberFormat="1" applyFont="1" applyFill="1" applyAlignment="1">
      <alignment horizontal="center"/>
    </xf>
    <xf numFmtId="183" fontId="52" fillId="0" borderId="0" xfId="42" applyNumberFormat="1" applyFont="1" applyAlignment="1">
      <alignment horizontal="left"/>
    </xf>
    <xf numFmtId="181" fontId="52" fillId="0" borderId="0" xfId="42" applyNumberFormat="1" applyFont="1" applyAlignment="1">
      <alignment horizontal="left"/>
    </xf>
    <xf numFmtId="38" fontId="28" fillId="0" borderId="0" xfId="42" applyNumberFormat="1" applyFont="1" applyAlignment="1">
      <alignment horizontal="left"/>
    </xf>
    <xf numFmtId="179" fontId="35" fillId="0" borderId="0" xfId="42" applyNumberFormat="1" applyFont="1" applyAlignment="1">
      <alignment horizontal="left"/>
    </xf>
    <xf numFmtId="0" fontId="51" fillId="0" borderId="0" xfId="20" quotePrefix="1" applyFont="1" applyAlignment="1" applyProtection="1"/>
    <xf numFmtId="10" fontId="28" fillId="0" borderId="0" xfId="5" applyNumberFormat="1" applyFont="1" applyFill="1" applyBorder="1" applyAlignment="1" applyProtection="1">
      <alignment horizontal="center" vertical="center"/>
    </xf>
    <xf numFmtId="38" fontId="27" fillId="0" borderId="0" xfId="170" applyNumberFormat="1" applyFont="1" applyAlignment="1">
      <alignment horizontal="center" vertical="center"/>
    </xf>
    <xf numFmtId="0" fontId="32" fillId="0" borderId="0" xfId="170" applyFont="1" applyAlignment="1">
      <alignment horizontal="center" vertical="center"/>
    </xf>
    <xf numFmtId="183" fontId="65" fillId="0" borderId="0" xfId="42" applyNumberFormat="1" applyFont="1" applyAlignment="1">
      <alignment horizontal="center" vertical="center" wrapText="1"/>
    </xf>
    <xf numFmtId="0" fontId="27" fillId="0" borderId="36" xfId="170" applyFont="1" applyBorder="1" applyAlignment="1">
      <alignment horizontal="left" vertical="center"/>
    </xf>
    <xf numFmtId="165" fontId="28" fillId="0" borderId="0" xfId="170" applyNumberFormat="1" applyFont="1" applyAlignment="1">
      <alignment horizontal="center" vertical="center"/>
    </xf>
    <xf numFmtId="165" fontId="27" fillId="0" borderId="0" xfId="170" applyNumberFormat="1" applyFont="1" applyAlignment="1">
      <alignment horizontal="center" vertical="center"/>
    </xf>
    <xf numFmtId="0" fontId="45" fillId="0" borderId="0" xfId="170" applyFont="1" applyAlignment="1">
      <alignment horizontal="right" vertical="center"/>
    </xf>
    <xf numFmtId="184" fontId="34" fillId="0" borderId="0" xfId="42" applyNumberFormat="1" applyFont="1"/>
    <xf numFmtId="0" fontId="29" fillId="0" borderId="0" xfId="20" quotePrefix="1" applyFont="1" applyAlignment="1" applyProtection="1">
      <alignment horizontal="left"/>
    </xf>
    <xf numFmtId="0" fontId="49" fillId="0" borderId="0" xfId="20" quotePrefix="1" applyFont="1" applyAlignment="1" applyProtection="1">
      <alignment horizontal="right"/>
    </xf>
    <xf numFmtId="173" fontId="49" fillId="0" borderId="0" xfId="20" quotePrefix="1" applyNumberFormat="1" applyFont="1" applyAlignment="1" applyProtection="1">
      <alignment horizontal="center"/>
    </xf>
    <xf numFmtId="38" fontId="27" fillId="17" borderId="13" xfId="42" applyNumberFormat="1" applyFont="1" applyFill="1" applyBorder="1" applyAlignment="1">
      <alignment horizontal="center" vertical="center" wrapText="1"/>
    </xf>
    <xf numFmtId="38" fontId="27" fillId="17" borderId="18" xfId="42" applyNumberFormat="1" applyFont="1" applyFill="1" applyBorder="1" applyAlignment="1">
      <alignment horizontal="center" vertical="center" wrapText="1"/>
    </xf>
    <xf numFmtId="38" fontId="49" fillId="15" borderId="13" xfId="42" applyNumberFormat="1" applyFont="1" applyFill="1" applyBorder="1" applyAlignment="1">
      <alignment horizontal="center" vertical="center" wrapText="1"/>
    </xf>
    <xf numFmtId="38" fontId="49" fillId="15" borderId="18" xfId="42" applyNumberFormat="1" applyFont="1" applyFill="1" applyBorder="1" applyAlignment="1">
      <alignment horizontal="center" vertical="center" wrapText="1"/>
    </xf>
    <xf numFmtId="1" fontId="36" fillId="15" borderId="13" xfId="42" applyNumberFormat="1" applyFont="1" applyFill="1" applyBorder="1" applyAlignment="1">
      <alignment horizontal="center" vertical="center" wrapText="1"/>
    </xf>
    <xf numFmtId="1" fontId="36" fillId="17" borderId="13" xfId="42" applyNumberFormat="1" applyFont="1" applyFill="1" applyBorder="1" applyAlignment="1">
      <alignment horizontal="center" vertical="center" wrapText="1"/>
    </xf>
    <xf numFmtId="1" fontId="46" fillId="15" borderId="13" xfId="42" applyNumberFormat="1" applyFont="1" applyFill="1" applyBorder="1" applyAlignment="1">
      <alignment horizontal="center" vertical="center" wrapText="1"/>
    </xf>
    <xf numFmtId="38" fontId="27" fillId="15" borderId="13" xfId="42" applyNumberFormat="1" applyFont="1" applyFill="1" applyBorder="1" applyAlignment="1">
      <alignment vertical="center" wrapText="1"/>
    </xf>
    <xf numFmtId="38" fontId="27" fillId="15" borderId="18" xfId="42" applyNumberFormat="1" applyFont="1" applyFill="1" applyBorder="1" applyAlignment="1">
      <alignment vertical="center" wrapText="1"/>
    </xf>
    <xf numFmtId="38" fontId="39" fillId="15" borderId="13" xfId="42" applyNumberFormat="1" applyFont="1" applyFill="1" applyBorder="1" applyAlignment="1">
      <alignment vertical="center" wrapText="1"/>
    </xf>
    <xf numFmtId="38" fontId="39" fillId="15" borderId="18" xfId="42" applyNumberFormat="1" applyFont="1" applyFill="1" applyBorder="1" applyAlignment="1">
      <alignment vertical="center" wrapText="1"/>
    </xf>
    <xf numFmtId="1" fontId="31" fillId="17" borderId="13" xfId="42" applyNumberFormat="1" applyFont="1" applyFill="1" applyBorder="1" applyAlignment="1">
      <alignment horizontal="center" vertical="center" wrapText="1"/>
    </xf>
    <xf numFmtId="1" fontId="31" fillId="17" borderId="13" xfId="42" applyNumberFormat="1" applyFont="1" applyFill="1" applyBorder="1" applyAlignment="1">
      <alignment vertical="center" wrapText="1"/>
    </xf>
    <xf numFmtId="179" fontId="27" fillId="17" borderId="18" xfId="42" applyNumberFormat="1" applyFont="1" applyFill="1" applyBorder="1" applyAlignment="1">
      <alignment horizontal="center" vertical="center" wrapText="1"/>
    </xf>
    <xf numFmtId="0" fontId="27" fillId="0" borderId="0" xfId="170" applyFont="1" applyAlignment="1">
      <alignment horizontal="center" vertical="center"/>
    </xf>
    <xf numFmtId="38" fontId="28" fillId="0" borderId="0" xfId="170" applyNumberFormat="1" applyFont="1" applyAlignment="1">
      <alignment horizontal="center" vertical="center"/>
    </xf>
    <xf numFmtId="0" fontId="28" fillId="0" borderId="36" xfId="170" applyFont="1" applyBorder="1" applyAlignment="1">
      <alignment horizontal="left"/>
    </xf>
    <xf numFmtId="0" fontId="28" fillId="0" borderId="0" xfId="170" applyFont="1" applyAlignment="1">
      <alignment horizontal="left" indent="1"/>
    </xf>
    <xf numFmtId="0" fontId="28" fillId="0" borderId="0" xfId="170" applyFont="1" applyAlignment="1">
      <alignment horizontal="left" vertical="top"/>
    </xf>
    <xf numFmtId="3" fontId="28" fillId="0" borderId="0" xfId="170" applyNumberFormat="1" applyFont="1" applyAlignment="1">
      <alignment horizontal="left" vertical="top"/>
    </xf>
    <xf numFmtId="181" fontId="28" fillId="0" borderId="0" xfId="170" applyNumberFormat="1" applyFont="1" applyAlignment="1">
      <alignment horizontal="left" vertical="top"/>
    </xf>
    <xf numFmtId="1" fontId="28" fillId="0" borderId="0" xfId="170" applyNumberFormat="1" applyFont="1" applyAlignment="1">
      <alignment horizontal="left" vertical="top"/>
    </xf>
    <xf numFmtId="2" fontId="28" fillId="0" borderId="0" xfId="170" applyNumberFormat="1" applyFont="1" applyAlignment="1">
      <alignment horizontal="left" vertical="top"/>
    </xf>
    <xf numFmtId="181" fontId="28" fillId="0" borderId="0" xfId="170" applyNumberFormat="1" applyFont="1" applyAlignment="1">
      <alignment horizontal="left"/>
    </xf>
    <xf numFmtId="181" fontId="27" fillId="0" borderId="0" xfId="170" applyNumberFormat="1" applyFont="1" applyAlignment="1">
      <alignment horizontal="center" vertical="center"/>
    </xf>
    <xf numFmtId="0" fontId="27" fillId="0" borderId="0" xfId="41" applyFont="1" applyAlignment="1">
      <alignment horizontal="center" vertical="center" wrapText="1"/>
    </xf>
    <xf numFmtId="0" fontId="27" fillId="0" borderId="0" xfId="41" applyFont="1" applyAlignment="1">
      <alignment horizontal="center" vertical="center"/>
    </xf>
    <xf numFmtId="0" fontId="34" fillId="0" borderId="0" xfId="41" applyFont="1" applyAlignment="1">
      <alignment horizontal="center" vertical="top"/>
    </xf>
    <xf numFmtId="0" fontId="28" fillId="0" borderId="37" xfId="170" applyFont="1" applyBorder="1" applyAlignment="1">
      <alignment horizontal="left"/>
    </xf>
    <xf numFmtId="169" fontId="28" fillId="0" borderId="0" xfId="41" applyNumberFormat="1" applyFont="1" applyAlignment="1">
      <alignment horizontal="center" vertical="center"/>
    </xf>
    <xf numFmtId="38" fontId="28" fillId="0" borderId="0" xfId="41" applyNumberFormat="1" applyFont="1" applyAlignment="1">
      <alignment horizontal="center" vertical="center"/>
    </xf>
    <xf numFmtId="10" fontId="28" fillId="0" borderId="0" xfId="41" applyNumberFormat="1" applyFont="1" applyAlignment="1">
      <alignment horizontal="center" vertical="center"/>
    </xf>
    <xf numFmtId="169" fontId="27" fillId="0" borderId="0" xfId="41" applyNumberFormat="1" applyFont="1" applyAlignment="1">
      <alignment horizontal="center" vertical="center"/>
    </xf>
    <xf numFmtId="3" fontId="28" fillId="0" borderId="44" xfId="170" applyNumberFormat="1" applyFont="1" applyBorder="1" applyAlignment="1">
      <alignment horizontal="center" vertical="center"/>
    </xf>
    <xf numFmtId="181" fontId="27" fillId="0" borderId="0" xfId="170" applyNumberFormat="1" applyFont="1" applyAlignment="1">
      <alignment horizontal="center" vertical="top"/>
    </xf>
    <xf numFmtId="10" fontId="27" fillId="0" borderId="0" xfId="41" applyNumberFormat="1" applyFont="1" applyAlignment="1">
      <alignment horizontal="center" vertical="center"/>
    </xf>
    <xf numFmtId="0" fontId="34" fillId="0" borderId="0" xfId="170" applyFont="1" applyAlignment="1">
      <alignment horizontal="center" vertical="center"/>
    </xf>
    <xf numFmtId="165" fontId="27" fillId="0" borderId="0" xfId="170" applyNumberFormat="1" applyFont="1" applyAlignment="1">
      <alignment horizontal="center" vertical="center" wrapText="1"/>
    </xf>
    <xf numFmtId="165" fontId="28" fillId="0" borderId="0" xfId="170" applyNumberFormat="1" applyFont="1" applyAlignment="1">
      <alignment horizontal="left"/>
    </xf>
    <xf numFmtId="165" fontId="28" fillId="0" borderId="54" xfId="170" applyNumberFormat="1" applyFont="1" applyBorder="1" applyAlignment="1">
      <alignment horizontal="left"/>
    </xf>
    <xf numFmtId="9" fontId="42" fillId="13" borderId="0" xfId="43" applyNumberFormat="1" applyFont="1" applyFill="1" applyBorder="1" applyAlignment="1">
      <alignment horizontal="center" vertical="center"/>
    </xf>
    <xf numFmtId="9" fontId="42" fillId="13" borderId="36" xfId="43" applyNumberFormat="1" applyFont="1" applyFill="1" applyBorder="1" applyAlignment="1">
      <alignment horizontal="center" vertical="center"/>
    </xf>
    <xf numFmtId="165" fontId="28" fillId="0" borderId="0" xfId="0" applyNumberFormat="1" applyFont="1" applyAlignment="1">
      <alignment horizontal="left"/>
    </xf>
    <xf numFmtId="179" fontId="27" fillId="0" borderId="0" xfId="170" applyNumberFormat="1" applyFont="1" applyAlignment="1">
      <alignment horizontal="center" vertical="center" wrapText="1"/>
    </xf>
    <xf numFmtId="38" fontId="37" fillId="0" borderId="0" xfId="170" applyNumberFormat="1" applyFont="1" applyAlignment="1">
      <alignment horizontal="center" vertical="center"/>
    </xf>
    <xf numFmtId="0" fontId="28" fillId="0" borderId="0" xfId="73" applyFont="1" applyAlignment="1" applyProtection="1">
      <alignment horizontal="left"/>
      <protection locked="0"/>
    </xf>
    <xf numFmtId="0" fontId="28" fillId="0" borderId="0" xfId="170" applyFont="1" applyAlignment="1" applyProtection="1">
      <alignment horizontal="left"/>
      <protection locked="0"/>
    </xf>
    <xf numFmtId="38" fontId="37" fillId="0" borderId="0" xfId="170" applyNumberFormat="1" applyFont="1" applyAlignment="1">
      <alignment horizontal="center"/>
    </xf>
    <xf numFmtId="0" fontId="27" fillId="0" borderId="37" xfId="170" applyFont="1" applyBorder="1" applyAlignment="1">
      <alignment horizontal="left" vertical="center"/>
    </xf>
    <xf numFmtId="3" fontId="28" fillId="0" borderId="61" xfId="170" applyNumberFormat="1" applyFont="1" applyBorder="1" applyAlignment="1">
      <alignment horizontal="center" vertical="center"/>
    </xf>
    <xf numFmtId="10" fontId="28" fillId="0" borderId="61" xfId="5" applyNumberFormat="1" applyFont="1" applyFill="1" applyBorder="1" applyAlignment="1" applyProtection="1">
      <alignment horizontal="center" vertical="center"/>
    </xf>
    <xf numFmtId="0" fontId="35" fillId="0" borderId="37" xfId="170" applyFont="1" applyBorder="1" applyAlignment="1">
      <alignment horizontal="left"/>
    </xf>
    <xf numFmtId="0" fontId="50" fillId="0" borderId="0" xfId="170" applyFont="1" applyAlignment="1">
      <alignment horizontal="right"/>
    </xf>
    <xf numFmtId="0" fontId="50" fillId="0" borderId="0" xfId="170" applyFont="1" applyAlignment="1">
      <alignment horizontal="center"/>
    </xf>
    <xf numFmtId="38" fontId="35" fillId="0" borderId="0" xfId="170" applyNumberFormat="1" applyFont="1" applyAlignment="1">
      <alignment horizontal="center" vertical="center"/>
    </xf>
    <xf numFmtId="169" fontId="35" fillId="13" borderId="0" xfId="41" applyNumberFormat="1" applyFont="1" applyFill="1" applyAlignment="1">
      <alignment horizontal="center" vertical="center"/>
    </xf>
    <xf numFmtId="169" fontId="35" fillId="0" borderId="0" xfId="41" applyNumberFormat="1" applyFont="1" applyAlignment="1">
      <alignment horizontal="center" vertical="center"/>
    </xf>
    <xf numFmtId="0" fontId="50" fillId="0" borderId="0" xfId="170" applyFont="1" applyAlignment="1">
      <alignment horizontal="right" vertical="center"/>
    </xf>
    <xf numFmtId="9" fontId="50" fillId="0" borderId="0" xfId="43" applyNumberFormat="1" applyFont="1" applyBorder="1" applyAlignment="1">
      <alignment horizontal="center" vertical="center"/>
    </xf>
    <xf numFmtId="10" fontId="35" fillId="0" borderId="0" xfId="41" applyNumberFormat="1" applyFont="1" applyAlignment="1">
      <alignment horizontal="center" vertical="center"/>
    </xf>
    <xf numFmtId="0" fontId="35" fillId="0" borderId="0" xfId="170" applyFont="1" applyAlignment="1">
      <alignment horizontal="left"/>
    </xf>
    <xf numFmtId="0" fontId="35" fillId="0" borderId="53" xfId="170" applyFont="1" applyBorder="1" applyAlignment="1">
      <alignment horizontal="left"/>
    </xf>
    <xf numFmtId="38" fontId="34" fillId="0" borderId="0" xfId="170" applyNumberFormat="1" applyFont="1" applyAlignment="1">
      <alignment horizontal="center" vertical="center"/>
    </xf>
    <xf numFmtId="181" fontId="34" fillId="13" borderId="0" xfId="170" applyNumberFormat="1" applyFont="1" applyFill="1" applyAlignment="1">
      <alignment horizontal="center" vertical="top"/>
    </xf>
    <xf numFmtId="181" fontId="34" fillId="0" borderId="0" xfId="170" applyNumberFormat="1" applyFont="1" applyAlignment="1">
      <alignment horizontal="center" vertical="top"/>
    </xf>
    <xf numFmtId="10" fontId="34" fillId="0" borderId="0" xfId="41" applyNumberFormat="1" applyFont="1" applyAlignment="1">
      <alignment horizontal="center" vertical="center"/>
    </xf>
    <xf numFmtId="181" fontId="34" fillId="0" borderId="0" xfId="170" applyNumberFormat="1" applyFont="1" applyAlignment="1">
      <alignment horizontal="center"/>
    </xf>
    <xf numFmtId="0" fontId="28" fillId="0" borderId="61" xfId="41" applyFont="1" applyBorder="1" applyAlignment="1">
      <alignment horizontal="center"/>
    </xf>
    <xf numFmtId="40" fontId="28" fillId="0" borderId="61" xfId="170" applyNumberFormat="1" applyFont="1" applyBorder="1" applyAlignment="1">
      <alignment horizontal="center" vertical="center"/>
    </xf>
    <xf numFmtId="2" fontId="28" fillId="0" borderId="61" xfId="170" applyNumberFormat="1" applyFont="1" applyBorder="1" applyAlignment="1">
      <alignment horizontal="center" vertical="center"/>
    </xf>
    <xf numFmtId="0" fontId="28" fillId="0" borderId="61" xfId="41" applyFont="1" applyBorder="1"/>
    <xf numFmtId="0" fontId="29" fillId="0" borderId="65" xfId="20" quotePrefix="1" applyFont="1" applyBorder="1" applyAlignment="1" applyProtection="1">
      <alignment horizontal="left"/>
    </xf>
    <xf numFmtId="0" fontId="29" fillId="0" borderId="66" xfId="20" quotePrefix="1" applyFont="1" applyBorder="1" applyAlignment="1" applyProtection="1">
      <alignment horizontal="left"/>
    </xf>
    <xf numFmtId="0" fontId="29" fillId="0" borderId="67" xfId="0" applyFont="1" applyBorder="1" applyAlignment="1">
      <alignment horizontal="left"/>
    </xf>
    <xf numFmtId="0" fontId="29" fillId="0" borderId="39" xfId="0" applyFont="1" applyBorder="1" applyAlignment="1">
      <alignment horizontal="left"/>
    </xf>
    <xf numFmtId="0" fontId="29" fillId="0" borderId="46" xfId="0" applyFont="1" applyBorder="1" applyAlignment="1">
      <alignment horizontal="left"/>
    </xf>
    <xf numFmtId="0" fontId="29" fillId="0" borderId="39" xfId="0" applyFont="1" applyBorder="1" applyAlignment="1">
      <alignment horizontal="left" vertical="center"/>
    </xf>
    <xf numFmtId="0" fontId="29" fillId="0" borderId="46" xfId="0" applyFont="1" applyBorder="1" applyAlignment="1">
      <alignment horizontal="left" vertical="center"/>
    </xf>
    <xf numFmtId="0" fontId="29" fillId="0" borderId="40" xfId="20" quotePrefix="1" applyFont="1" applyBorder="1" applyAlignment="1" applyProtection="1">
      <alignment horizontal="left"/>
    </xf>
    <xf numFmtId="0" fontId="29" fillId="0" borderId="41" xfId="20" quotePrefix="1" applyFont="1" applyBorder="1" applyAlignment="1" applyProtection="1">
      <alignment horizontal="left"/>
    </xf>
    <xf numFmtId="0" fontId="29" fillId="0" borderId="42" xfId="0" applyFont="1" applyBorder="1" applyAlignment="1">
      <alignment horizontal="left"/>
    </xf>
    <xf numFmtId="0" fontId="48" fillId="0" borderId="0" xfId="0" applyFont="1" applyAlignment="1">
      <alignment horizontal="left"/>
    </xf>
    <xf numFmtId="165" fontId="28" fillId="0" borderId="0" xfId="41" applyNumberFormat="1" applyFont="1" applyAlignment="1">
      <alignment horizontal="center" vertical="center"/>
    </xf>
    <xf numFmtId="165" fontId="28" fillId="0" borderId="53" xfId="170" applyNumberFormat="1" applyFont="1" applyBorder="1" applyAlignment="1">
      <alignment horizontal="left"/>
    </xf>
    <xf numFmtId="165" fontId="34" fillId="0" borderId="0" xfId="170" applyNumberFormat="1" applyFont="1" applyAlignment="1">
      <alignment horizontal="center"/>
    </xf>
    <xf numFmtId="165" fontId="35" fillId="0" borderId="0" xfId="170" applyNumberFormat="1" applyFont="1" applyAlignment="1">
      <alignment horizontal="left"/>
    </xf>
    <xf numFmtId="165" fontId="35" fillId="0" borderId="53" xfId="170" applyNumberFormat="1" applyFont="1" applyBorder="1" applyAlignment="1">
      <alignment horizontal="left"/>
    </xf>
    <xf numFmtId="165" fontId="28" fillId="0" borderId="0" xfId="170" applyNumberFormat="1" applyFont="1" applyAlignment="1">
      <alignment horizontal="centerContinuous"/>
    </xf>
    <xf numFmtId="165" fontId="27" fillId="0" borderId="0" xfId="170" applyNumberFormat="1" applyFont="1" applyAlignment="1">
      <alignment horizontal="left" vertical="center"/>
    </xf>
    <xf numFmtId="165" fontId="27" fillId="0" borderId="53" xfId="170" applyNumberFormat="1" applyFont="1" applyBorder="1" applyAlignment="1">
      <alignment horizontal="left" vertical="center"/>
    </xf>
    <xf numFmtId="165" fontId="28" fillId="0" borderId="0" xfId="41" applyNumberFormat="1" applyFont="1" applyAlignment="1">
      <alignment horizontal="left"/>
    </xf>
    <xf numFmtId="165" fontId="45" fillId="0" borderId="0" xfId="170" applyNumberFormat="1" applyFont="1" applyAlignment="1">
      <alignment horizontal="left" vertical="center"/>
    </xf>
    <xf numFmtId="165" fontId="28" fillId="0" borderId="0" xfId="41" applyNumberFormat="1" applyFont="1"/>
    <xf numFmtId="165" fontId="27" fillId="0" borderId="0" xfId="41" applyNumberFormat="1" applyFont="1" applyAlignment="1">
      <alignment horizontal="center" vertical="center"/>
    </xf>
    <xf numFmtId="165" fontId="27" fillId="0" borderId="0" xfId="170" applyNumberFormat="1" applyFont="1" applyAlignment="1">
      <alignment horizontal="center" vertical="top"/>
    </xf>
    <xf numFmtId="165" fontId="27" fillId="10" borderId="52" xfId="170" applyNumberFormat="1" applyFont="1" applyFill="1" applyBorder="1" applyAlignment="1">
      <alignment horizontal="center" vertical="top"/>
    </xf>
    <xf numFmtId="165" fontId="34" fillId="0" borderId="0" xfId="170" applyNumberFormat="1" applyFont="1" applyAlignment="1">
      <alignment horizontal="center" vertical="center"/>
    </xf>
    <xf numFmtId="165" fontId="34" fillId="13" borderId="0" xfId="170" applyNumberFormat="1" applyFont="1" applyFill="1" applyAlignment="1">
      <alignment horizontal="center" vertical="top"/>
    </xf>
    <xf numFmtId="165" fontId="34" fillId="0" borderId="0" xfId="170" applyNumberFormat="1" applyFont="1" applyAlignment="1">
      <alignment horizontal="center" vertical="top"/>
    </xf>
    <xf numFmtId="165" fontId="50" fillId="0" borderId="0" xfId="170" applyNumberFormat="1" applyFont="1" applyAlignment="1">
      <alignment horizontal="right" vertical="center"/>
    </xf>
    <xf numFmtId="165" fontId="50" fillId="0" borderId="0" xfId="43" applyNumberFormat="1" applyFont="1" applyBorder="1" applyAlignment="1">
      <alignment horizontal="center" vertical="center"/>
    </xf>
    <xf numFmtId="165" fontId="28" fillId="0" borderId="0" xfId="170" applyNumberFormat="1" applyFont="1" applyAlignment="1">
      <alignment horizontal="center" vertical="top"/>
    </xf>
    <xf numFmtId="165" fontId="28" fillId="0" borderId="56" xfId="170" applyNumberFormat="1" applyFont="1" applyBorder="1" applyAlignment="1">
      <alignment horizontal="center" vertical="center"/>
    </xf>
    <xf numFmtId="165" fontId="28" fillId="13" borderId="52" xfId="41" applyNumberFormat="1" applyFont="1" applyFill="1" applyBorder="1" applyAlignment="1">
      <alignment horizontal="center" vertical="center"/>
    </xf>
    <xf numFmtId="165" fontId="28" fillId="10" borderId="52" xfId="41" applyNumberFormat="1" applyFont="1" applyFill="1" applyBorder="1" applyAlignment="1">
      <alignment horizontal="center" vertical="center"/>
    </xf>
    <xf numFmtId="165" fontId="28" fillId="13" borderId="0" xfId="41" applyNumberFormat="1" applyFont="1" applyFill="1" applyAlignment="1">
      <alignment horizontal="center" vertical="center"/>
    </xf>
    <xf numFmtId="165" fontId="50" fillId="0" borderId="0" xfId="170" applyNumberFormat="1" applyFont="1" applyAlignment="1">
      <alignment horizontal="center"/>
    </xf>
    <xf numFmtId="165" fontId="28" fillId="0" borderId="0" xfId="170" applyNumberFormat="1" applyFont="1" applyAlignment="1">
      <alignment horizontal="right" vertical="top"/>
    </xf>
    <xf numFmtId="165" fontId="45" fillId="0" borderId="0" xfId="170" applyNumberFormat="1" applyFont="1" applyAlignment="1">
      <alignment horizontal="center"/>
    </xf>
    <xf numFmtId="165" fontId="28" fillId="0" borderId="43" xfId="5" applyNumberFormat="1" applyFont="1" applyFill="1" applyBorder="1" applyAlignment="1" applyProtection="1">
      <alignment horizontal="center" vertical="center"/>
    </xf>
    <xf numFmtId="165" fontId="28" fillId="0" borderId="43" xfId="170" applyNumberFormat="1" applyFont="1" applyBorder="1" applyAlignment="1">
      <alignment horizontal="center" vertical="center"/>
    </xf>
    <xf numFmtId="165" fontId="37" fillId="0" borderId="0" xfId="43" applyNumberFormat="1" applyFont="1" applyBorder="1" applyAlignment="1">
      <alignment horizontal="center" vertical="center"/>
    </xf>
    <xf numFmtId="165" fontId="28" fillId="0" borderId="0" xfId="24" applyNumberFormat="1" applyFont="1" applyBorder="1" applyAlignment="1">
      <alignment horizontal="center"/>
    </xf>
    <xf numFmtId="165" fontId="28" fillId="0" borderId="0" xfId="24" applyNumberFormat="1" applyFont="1" applyFill="1" applyBorder="1" applyAlignment="1" applyProtection="1"/>
    <xf numFmtId="165" fontId="30" fillId="0" borderId="50" xfId="24" applyNumberFormat="1" applyFont="1" applyBorder="1" applyAlignment="1">
      <alignment horizontal="right"/>
    </xf>
    <xf numFmtId="1" fontId="49" fillId="0" borderId="0" xfId="170" applyNumberFormat="1" applyFont="1" applyAlignment="1">
      <alignment horizontal="center" vertical="center"/>
    </xf>
    <xf numFmtId="0" fontId="27" fillId="0" borderId="73" xfId="170" applyFont="1" applyBorder="1" applyAlignment="1">
      <alignment horizontal="left" vertical="center"/>
    </xf>
    <xf numFmtId="165" fontId="27" fillId="0" borderId="73" xfId="170" applyNumberFormat="1" applyFont="1" applyBorder="1" applyAlignment="1">
      <alignment horizontal="left" vertical="center"/>
    </xf>
    <xf numFmtId="38" fontId="28" fillId="0" borderId="68" xfId="41" applyNumberFormat="1" applyFont="1" applyBorder="1" applyAlignment="1">
      <alignment horizontal="center" vertical="center"/>
    </xf>
    <xf numFmtId="165" fontId="28" fillId="0" borderId="73" xfId="170" applyNumberFormat="1" applyFont="1" applyBorder="1" applyAlignment="1">
      <alignment horizontal="left"/>
    </xf>
    <xf numFmtId="165" fontId="28" fillId="13" borderId="63" xfId="170" applyNumberFormat="1" applyFont="1" applyFill="1" applyBorder="1" applyAlignment="1">
      <alignment horizontal="center" vertical="center"/>
    </xf>
    <xf numFmtId="165" fontId="32" fillId="0" borderId="73" xfId="170" applyNumberFormat="1" applyFont="1" applyBorder="1" applyAlignment="1"/>
    <xf numFmtId="165" fontId="28" fillId="0" borderId="63" xfId="170" applyNumberFormat="1" applyFont="1" applyBorder="1" applyAlignment="1">
      <alignment horizontal="center" vertical="center"/>
    </xf>
    <xf numFmtId="165" fontId="28" fillId="0" borderId="70" xfId="170" applyNumberFormat="1" applyFont="1" applyBorder="1" applyAlignment="1">
      <alignment horizontal="center" vertical="center"/>
    </xf>
    <xf numFmtId="0" fontId="35" fillId="0" borderId="36" xfId="170" applyFont="1" applyBorder="1" applyAlignment="1">
      <alignment horizontal="left"/>
    </xf>
    <xf numFmtId="0" fontId="35" fillId="0" borderId="73" xfId="170" applyFont="1" applyBorder="1" applyAlignment="1">
      <alignment horizontal="left"/>
    </xf>
    <xf numFmtId="0" fontId="45" fillId="0" borderId="36" xfId="170" applyFont="1" applyBorder="1" applyAlignment="1">
      <alignment horizontal="left" vertical="center"/>
    </xf>
    <xf numFmtId="165" fontId="45" fillId="0" borderId="73" xfId="170" applyNumberFormat="1" applyFont="1" applyBorder="1" applyAlignment="1">
      <alignment horizontal="left" vertical="center"/>
    </xf>
    <xf numFmtId="38" fontId="37" fillId="0" borderId="72" xfId="170" applyNumberFormat="1" applyFont="1" applyBorder="1" applyAlignment="1">
      <alignment horizontal="center"/>
    </xf>
    <xf numFmtId="165" fontId="37" fillId="0" borderId="72" xfId="43" applyNumberFormat="1" applyFont="1" applyBorder="1" applyAlignment="1">
      <alignment horizontal="center" vertical="center"/>
    </xf>
    <xf numFmtId="2" fontId="28" fillId="0" borderId="72" xfId="170" applyNumberFormat="1" applyFont="1" applyBorder="1" applyAlignment="1">
      <alignment horizontal="center" vertical="center"/>
    </xf>
    <xf numFmtId="165" fontId="28" fillId="0" borderId="72" xfId="170" applyNumberFormat="1" applyFont="1" applyBorder="1" applyAlignment="1">
      <alignment horizontal="center" vertical="center"/>
    </xf>
    <xf numFmtId="165" fontId="28" fillId="0" borderId="72" xfId="170" applyNumberFormat="1" applyFont="1" applyBorder="1" applyAlignment="1">
      <alignment horizontal="center" vertical="top"/>
    </xf>
    <xf numFmtId="165" fontId="27" fillId="0" borderId="72" xfId="41" applyNumberFormat="1" applyFont="1" applyBorder="1" applyAlignment="1">
      <alignment horizontal="center" vertical="center"/>
    </xf>
    <xf numFmtId="169" fontId="27" fillId="0" borderId="72" xfId="41" applyNumberFormat="1" applyFont="1" applyBorder="1" applyAlignment="1">
      <alignment horizontal="center" vertical="center"/>
    </xf>
    <xf numFmtId="0" fontId="28" fillId="0" borderId="72" xfId="41" applyFont="1" applyBorder="1"/>
    <xf numFmtId="165" fontId="28" fillId="0" borderId="72" xfId="170" applyNumberFormat="1" applyFont="1" applyBorder="1" applyAlignment="1">
      <alignment horizontal="centerContinuous"/>
    </xf>
    <xf numFmtId="165" fontId="28" fillId="0" borderId="72" xfId="170" applyNumberFormat="1" applyFont="1" applyBorder="1" applyAlignment="1">
      <alignment horizontal="left"/>
    </xf>
    <xf numFmtId="0" fontId="27" fillId="0" borderId="74" xfId="170" applyFont="1" applyBorder="1" applyAlignment="1">
      <alignment horizontal="left" vertical="center"/>
    </xf>
    <xf numFmtId="38" fontId="28" fillId="0" borderId="8" xfId="41" applyNumberFormat="1" applyFont="1" applyBorder="1" applyAlignment="1">
      <alignment horizontal="center" vertical="center"/>
    </xf>
    <xf numFmtId="165" fontId="28" fillId="0" borderId="75" xfId="5" applyNumberFormat="1" applyFont="1" applyFill="1" applyBorder="1" applyAlignment="1" applyProtection="1">
      <alignment horizontal="center" vertical="center"/>
    </xf>
    <xf numFmtId="165" fontId="28" fillId="0" borderId="75" xfId="170" applyNumberFormat="1" applyFont="1" applyBorder="1" applyAlignment="1">
      <alignment horizontal="center" vertical="center"/>
    </xf>
    <xf numFmtId="0" fontId="28" fillId="0" borderId="75" xfId="170" applyFont="1" applyBorder="1" applyAlignment="1">
      <alignment horizontal="center" vertical="center"/>
    </xf>
    <xf numFmtId="3" fontId="28" fillId="0" borderId="75" xfId="170" applyNumberFormat="1" applyFont="1" applyBorder="1" applyAlignment="1">
      <alignment horizontal="center" vertical="center"/>
    </xf>
    <xf numFmtId="165" fontId="28" fillId="0" borderId="75" xfId="41" applyNumberFormat="1" applyFont="1" applyBorder="1" applyAlignment="1">
      <alignment horizontal="center" vertical="center"/>
    </xf>
    <xf numFmtId="10" fontId="28" fillId="0" borderId="75" xfId="5" applyNumberFormat="1" applyFont="1" applyFill="1" applyBorder="1" applyAlignment="1" applyProtection="1">
      <alignment horizontal="center" vertical="center"/>
    </xf>
    <xf numFmtId="0" fontId="45" fillId="10" borderId="0" xfId="42" applyFont="1" applyFill="1" applyAlignment="1">
      <alignment horizontal="center" vertical="center"/>
    </xf>
    <xf numFmtId="9" fontId="42" fillId="10" borderId="0" xfId="43" applyNumberFormat="1" applyFont="1" applyFill="1" applyBorder="1" applyAlignment="1">
      <alignment horizontal="center" vertical="center"/>
    </xf>
    <xf numFmtId="9" fontId="42" fillId="10" borderId="15" xfId="43" applyNumberFormat="1" applyFont="1" applyFill="1" applyBorder="1" applyAlignment="1">
      <alignment horizontal="center" vertical="center"/>
    </xf>
    <xf numFmtId="9" fontId="42" fillId="10" borderId="16" xfId="43" applyNumberFormat="1" applyFont="1" applyFill="1" applyBorder="1" applyAlignment="1">
      <alignment horizontal="center" vertical="center"/>
    </xf>
    <xf numFmtId="9" fontId="42" fillId="10" borderId="36" xfId="43" applyNumberFormat="1" applyFont="1" applyFill="1" applyBorder="1" applyAlignment="1">
      <alignment horizontal="center" vertical="center"/>
    </xf>
    <xf numFmtId="0" fontId="45" fillId="15" borderId="0" xfId="42" applyFont="1" applyFill="1" applyAlignment="1">
      <alignment horizontal="center" vertical="center"/>
    </xf>
    <xf numFmtId="9" fontId="42" fillId="15" borderId="0" xfId="43" applyNumberFormat="1" applyFont="1" applyFill="1" applyBorder="1" applyAlignment="1">
      <alignment horizontal="center" vertical="center"/>
    </xf>
    <xf numFmtId="9" fontId="42" fillId="15" borderId="15" xfId="43" applyNumberFormat="1" applyFont="1" applyFill="1" applyBorder="1" applyAlignment="1">
      <alignment horizontal="center" vertical="center"/>
    </xf>
    <xf numFmtId="9" fontId="42" fillId="15" borderId="16" xfId="43" applyNumberFormat="1" applyFont="1" applyFill="1" applyBorder="1" applyAlignment="1">
      <alignment horizontal="center" vertical="center"/>
    </xf>
    <xf numFmtId="9" fontId="42" fillId="15" borderId="36" xfId="43" applyNumberFormat="1" applyFont="1" applyFill="1" applyBorder="1" applyAlignment="1">
      <alignment horizontal="center" vertical="center"/>
    </xf>
    <xf numFmtId="0" fontId="45" fillId="13" borderId="0" xfId="42" applyFont="1" applyFill="1" applyAlignment="1">
      <alignment horizontal="center" vertical="center"/>
    </xf>
    <xf numFmtId="9" fontId="42" fillId="13" borderId="15" xfId="43" applyNumberFormat="1" applyFont="1" applyFill="1" applyBorder="1" applyAlignment="1">
      <alignment horizontal="center" vertical="center"/>
    </xf>
    <xf numFmtId="9" fontId="42" fillId="13" borderId="16" xfId="43" applyNumberFormat="1" applyFont="1" applyFill="1" applyBorder="1" applyAlignment="1">
      <alignment horizontal="center" vertical="center"/>
    </xf>
    <xf numFmtId="0" fontId="45" fillId="0" borderId="0" xfId="42" applyFont="1" applyAlignment="1">
      <alignment horizontal="right" vertical="center"/>
    </xf>
    <xf numFmtId="0" fontId="59" fillId="0" borderId="0" xfId="42" applyFont="1" applyAlignment="1">
      <alignment horizontal="left" vertical="center"/>
    </xf>
    <xf numFmtId="0" fontId="27" fillId="0" borderId="0" xfId="42" applyFont="1" applyAlignment="1">
      <alignment horizontal="center" vertical="center"/>
    </xf>
    <xf numFmtId="0" fontId="34" fillId="0" borderId="0" xfId="42" applyFont="1" applyAlignment="1">
      <alignment horizontal="right" vertical="center"/>
    </xf>
    <xf numFmtId="0" fontId="34" fillId="0" borderId="0" xfId="42" applyFont="1" applyAlignment="1">
      <alignment horizontal="center" vertical="center"/>
    </xf>
    <xf numFmtId="0" fontId="57" fillId="0" borderId="0" xfId="42" applyFont="1" applyAlignment="1">
      <alignment vertical="center"/>
    </xf>
    <xf numFmtId="0" fontId="27" fillId="0" borderId="0" xfId="42" applyFont="1" applyAlignment="1">
      <alignment horizontal="right" vertical="center"/>
    </xf>
    <xf numFmtId="0" fontId="50" fillId="0" borderId="0" xfId="42" applyFont="1" applyAlignment="1">
      <alignment horizontal="right" vertical="center"/>
    </xf>
    <xf numFmtId="0" fontId="58" fillId="0" borderId="0" xfId="42" applyFont="1" applyAlignment="1">
      <alignment horizontal="right" vertical="center"/>
    </xf>
    <xf numFmtId="184" fontId="35" fillId="0" borderId="91" xfId="42" applyNumberFormat="1" applyFont="1" applyBorder="1" applyAlignment="1">
      <alignment horizontal="right" vertical="center"/>
    </xf>
    <xf numFmtId="0" fontId="32" fillId="0" borderId="0" xfId="42" applyFont="1" applyAlignment="1">
      <alignment horizontal="right" vertical="center"/>
    </xf>
    <xf numFmtId="184" fontId="60" fillId="0" borderId="92" xfId="42" applyNumberFormat="1" applyFont="1" applyBorder="1" applyAlignment="1">
      <alignment horizontal="right" vertical="center"/>
    </xf>
    <xf numFmtId="184" fontId="34" fillId="0" borderId="92" xfId="42" applyNumberFormat="1" applyFont="1" applyBorder="1" applyAlignment="1">
      <alignment horizontal="right" vertical="center"/>
    </xf>
    <xf numFmtId="184" fontId="35" fillId="0" borderId="93" xfId="42" applyNumberFormat="1" applyFont="1" applyBorder="1" applyAlignment="1">
      <alignment horizontal="right" vertical="center"/>
    </xf>
    <xf numFmtId="0" fontId="59" fillId="0" borderId="0" xfId="42" applyFont="1" applyAlignment="1">
      <alignment vertical="center"/>
    </xf>
    <xf numFmtId="184" fontId="34" fillId="0" borderId="92" xfId="42" applyNumberFormat="1" applyFont="1" applyBorder="1" applyAlignment="1">
      <alignment vertical="center"/>
    </xf>
    <xf numFmtId="0" fontId="57" fillId="0" borderId="0" xfId="42" applyFont="1" applyAlignment="1">
      <alignment horizontal="left" vertical="center"/>
    </xf>
    <xf numFmtId="179" fontId="56" fillId="0" borderId="94" xfId="42" applyNumberFormat="1" applyFont="1" applyBorder="1" applyAlignment="1">
      <alignment horizontal="center" vertical="center"/>
    </xf>
    <xf numFmtId="0" fontId="34" fillId="0" borderId="0" xfId="42" applyFont="1" applyAlignment="1">
      <alignment horizontal="left" vertical="center" wrapText="1"/>
    </xf>
    <xf numFmtId="165" fontId="28" fillId="15" borderId="63" xfId="170" applyNumberFormat="1" applyFont="1" applyFill="1" applyBorder="1" applyAlignment="1">
      <alignment horizontal="center" vertical="center"/>
    </xf>
    <xf numFmtId="165" fontId="28" fillId="15" borderId="52" xfId="41" applyNumberFormat="1" applyFont="1" applyFill="1" applyBorder="1" applyAlignment="1">
      <alignment horizontal="center" vertical="center"/>
    </xf>
    <xf numFmtId="0" fontId="41" fillId="2" borderId="0" xfId="42" applyFont="1" applyFill="1" applyAlignment="1">
      <alignment vertical="center"/>
    </xf>
    <xf numFmtId="0" fontId="64" fillId="2" borderId="0" xfId="42" applyFont="1" applyFill="1" applyAlignment="1">
      <alignment vertical="center"/>
    </xf>
    <xf numFmtId="184" fontId="35" fillId="14" borderId="0" xfId="42" applyNumberFormat="1" applyFont="1" applyFill="1" applyAlignment="1">
      <alignment horizontal="right" vertical="center"/>
    </xf>
    <xf numFmtId="9" fontId="59" fillId="14" borderId="0" xfId="42" applyNumberFormat="1" applyFont="1" applyFill="1" applyAlignment="1">
      <alignment horizontal="center" vertical="center"/>
    </xf>
    <xf numFmtId="38" fontId="39" fillId="14" borderId="12" xfId="42" applyNumberFormat="1" applyFont="1" applyFill="1" applyBorder="1" applyAlignment="1">
      <alignment vertical="center" wrapText="1"/>
    </xf>
    <xf numFmtId="38" fontId="39" fillId="14" borderId="13" xfId="42" applyNumberFormat="1" applyFont="1" applyFill="1" applyBorder="1" applyAlignment="1">
      <alignment vertical="center" wrapText="1"/>
    </xf>
    <xf numFmtId="38" fontId="49" fillId="14" borderId="13" xfId="42" applyNumberFormat="1" applyFont="1" applyFill="1" applyBorder="1" applyAlignment="1">
      <alignment horizontal="center" vertical="center" wrapText="1"/>
    </xf>
    <xf numFmtId="38" fontId="39" fillId="14" borderId="13" xfId="42" applyNumberFormat="1" applyFont="1" applyFill="1" applyBorder="1" applyAlignment="1">
      <alignment horizontal="center" vertical="center" wrapText="1"/>
    </xf>
    <xf numFmtId="38" fontId="39" fillId="14" borderId="12" xfId="42" applyNumberFormat="1" applyFont="1" applyFill="1" applyBorder="1" applyAlignment="1">
      <alignment horizontal="center" vertical="center" wrapText="1"/>
    </xf>
    <xf numFmtId="1" fontId="46" fillId="14" borderId="13" xfId="42" applyNumberFormat="1" applyFont="1" applyFill="1" applyBorder="1" applyAlignment="1">
      <alignment horizontal="center" vertical="center" wrapText="1"/>
    </xf>
    <xf numFmtId="1" fontId="54" fillId="14" borderId="14" xfId="42" applyNumberFormat="1" applyFont="1" applyFill="1" applyBorder="1" applyAlignment="1">
      <alignment horizontal="center" vertical="center" wrapText="1"/>
    </xf>
    <xf numFmtId="38" fontId="39" fillId="14" borderId="17" xfId="42" applyNumberFormat="1" applyFont="1" applyFill="1" applyBorder="1" applyAlignment="1">
      <alignment vertical="center" wrapText="1"/>
    </xf>
    <xf numFmtId="38" fontId="39" fillId="14" borderId="18" xfId="42" applyNumberFormat="1" applyFont="1" applyFill="1" applyBorder="1" applyAlignment="1">
      <alignment vertical="center" wrapText="1"/>
    </xf>
    <xf numFmtId="38" fontId="49" fillId="14" borderId="18" xfId="42" applyNumberFormat="1" applyFont="1" applyFill="1" applyBorder="1" applyAlignment="1">
      <alignment horizontal="center" vertical="center" wrapText="1"/>
    </xf>
    <xf numFmtId="38" fontId="39" fillId="14" borderId="18" xfId="42" applyNumberFormat="1" applyFont="1" applyFill="1" applyBorder="1" applyAlignment="1">
      <alignment horizontal="center" vertical="center" wrapText="1"/>
    </xf>
    <xf numFmtId="38" fontId="39" fillId="14" borderId="17" xfId="42" applyNumberFormat="1" applyFont="1" applyFill="1" applyBorder="1" applyAlignment="1">
      <alignment horizontal="center" vertical="center" wrapText="1"/>
    </xf>
    <xf numFmtId="38" fontId="27" fillId="14" borderId="18" xfId="42" applyNumberFormat="1" applyFont="1" applyFill="1" applyBorder="1" applyAlignment="1">
      <alignment horizontal="center" vertical="center" wrapText="1"/>
    </xf>
    <xf numFmtId="38" fontId="39" fillId="14" borderId="19" xfId="42" applyNumberFormat="1" applyFont="1" applyFill="1" applyBorder="1" applyAlignment="1">
      <alignment horizontal="center" vertical="center" wrapText="1"/>
    </xf>
    <xf numFmtId="0" fontId="27" fillId="0" borderId="0" xfId="0" applyFont="1" applyAlignment="1">
      <alignment horizontal="center" vertical="center" wrapText="1"/>
    </xf>
    <xf numFmtId="9" fontId="28" fillId="0" borderId="0" xfId="0" applyNumberFormat="1" applyFont="1" applyAlignment="1">
      <alignment horizontal="center" vertical="center"/>
    </xf>
    <xf numFmtId="38" fontId="39" fillId="25" borderId="12" xfId="42" applyNumberFormat="1" applyFont="1" applyFill="1" applyBorder="1" applyAlignment="1">
      <alignment vertical="center" wrapText="1"/>
    </xf>
    <xf numFmtId="38" fontId="39" fillId="25" borderId="13" xfId="42" applyNumberFormat="1" applyFont="1" applyFill="1" applyBorder="1" applyAlignment="1">
      <alignment vertical="center" wrapText="1"/>
    </xf>
    <xf numFmtId="38" fontId="49" fillId="25" borderId="13" xfId="42" applyNumberFormat="1" applyFont="1" applyFill="1" applyBorder="1" applyAlignment="1">
      <alignment horizontal="center" vertical="center" wrapText="1"/>
    </xf>
    <xf numFmtId="38" fontId="39" fillId="25" borderId="13" xfId="42" applyNumberFormat="1" applyFont="1" applyFill="1" applyBorder="1" applyAlignment="1">
      <alignment horizontal="center" vertical="center" wrapText="1"/>
    </xf>
    <xf numFmtId="38" fontId="39" fillId="25" borderId="12" xfId="42" applyNumberFormat="1" applyFont="1" applyFill="1" applyBorder="1" applyAlignment="1">
      <alignment horizontal="center" vertical="center" wrapText="1"/>
    </xf>
    <xf numFmtId="1" fontId="46" fillId="25" borderId="13" xfId="42" applyNumberFormat="1" applyFont="1" applyFill="1" applyBorder="1" applyAlignment="1">
      <alignment horizontal="center" vertical="center" wrapText="1"/>
    </xf>
    <xf numFmtId="1" fontId="54" fillId="25" borderId="14" xfId="42" applyNumberFormat="1" applyFont="1" applyFill="1" applyBorder="1" applyAlignment="1">
      <alignment horizontal="center" vertical="center" wrapText="1"/>
    </xf>
    <xf numFmtId="38" fontId="39" fillId="25" borderId="17" xfId="42" applyNumberFormat="1" applyFont="1" applyFill="1" applyBorder="1" applyAlignment="1">
      <alignment vertical="center" wrapText="1"/>
    </xf>
    <xf numFmtId="38" fontId="39" fillId="25" borderId="18" xfId="42" applyNumberFormat="1" applyFont="1" applyFill="1" applyBorder="1" applyAlignment="1">
      <alignment vertical="center" wrapText="1"/>
    </xf>
    <xf numFmtId="38" fontId="49" fillId="25" borderId="18" xfId="42" applyNumberFormat="1" applyFont="1" applyFill="1" applyBorder="1" applyAlignment="1">
      <alignment horizontal="center" vertical="center" wrapText="1"/>
    </xf>
    <xf numFmtId="38" fontId="39" fillId="25" borderId="18" xfId="42" applyNumberFormat="1" applyFont="1" applyFill="1" applyBorder="1" applyAlignment="1">
      <alignment horizontal="center" vertical="center" wrapText="1"/>
    </xf>
    <xf numFmtId="38" fontId="39" fillId="25" borderId="17" xfId="42" applyNumberFormat="1" applyFont="1" applyFill="1" applyBorder="1" applyAlignment="1">
      <alignment horizontal="center" vertical="center" wrapText="1"/>
    </xf>
    <xf numFmtId="38" fontId="27" fillId="25" borderId="18" xfId="42" applyNumberFormat="1" applyFont="1" applyFill="1" applyBorder="1" applyAlignment="1">
      <alignment horizontal="center" vertical="center" wrapText="1"/>
    </xf>
    <xf numFmtId="38" fontId="39" fillId="25" borderId="19" xfId="42" applyNumberFormat="1" applyFont="1" applyFill="1" applyBorder="1" applyAlignment="1">
      <alignment horizontal="center" vertical="center" wrapText="1"/>
    </xf>
    <xf numFmtId="0" fontId="45" fillId="12" borderId="0" xfId="42" applyFont="1" applyFill="1" applyAlignment="1">
      <alignment horizontal="left" vertical="center" wrapText="1"/>
    </xf>
    <xf numFmtId="0" fontId="68" fillId="0" borderId="0" xfId="42" applyFont="1" applyAlignment="1">
      <alignment horizontal="left" vertical="center" wrapText="1"/>
    </xf>
    <xf numFmtId="179" fontId="69" fillId="0" borderId="0" xfId="42" applyNumberFormat="1" applyFont="1" applyAlignment="1">
      <alignment horizontal="center" vertical="center" wrapText="1"/>
    </xf>
    <xf numFmtId="179" fontId="69" fillId="0" borderId="15" xfId="42" applyNumberFormat="1" applyFont="1" applyBorder="1" applyAlignment="1">
      <alignment horizontal="center" vertical="center" wrapText="1"/>
    </xf>
    <xf numFmtId="183" fontId="69" fillId="0" borderId="0" xfId="42" applyNumberFormat="1" applyFont="1" applyAlignment="1">
      <alignment horizontal="center" vertical="center" wrapText="1"/>
    </xf>
    <xf numFmtId="179" fontId="69" fillId="0" borderId="16" xfId="42" applyNumberFormat="1" applyFont="1" applyBorder="1" applyAlignment="1">
      <alignment horizontal="center" vertical="center" wrapText="1"/>
    </xf>
    <xf numFmtId="179" fontId="69" fillId="0" borderId="36" xfId="42" applyNumberFormat="1" applyFont="1" applyBorder="1" applyAlignment="1">
      <alignment horizontal="center" vertical="center" wrapText="1"/>
    </xf>
    <xf numFmtId="181" fontId="69" fillId="0" borderId="0" xfId="42" applyNumberFormat="1" applyFont="1" applyAlignment="1">
      <alignment horizontal="center" vertical="center" wrapText="1"/>
    </xf>
    <xf numFmtId="0" fontId="48" fillId="0" borderId="0" xfId="42" applyFont="1" applyAlignment="1">
      <alignment horizontal="left"/>
    </xf>
    <xf numFmtId="0" fontId="50" fillId="0" borderId="0" xfId="42" applyFont="1" applyAlignment="1">
      <alignment horizontal="left" vertical="center" wrapText="1"/>
    </xf>
    <xf numFmtId="4" fontId="69" fillId="0" borderId="0" xfId="42" applyNumberFormat="1" applyFont="1" applyAlignment="1">
      <alignment horizontal="center" vertical="center" wrapText="1"/>
    </xf>
    <xf numFmtId="4" fontId="69" fillId="0" borderId="15" xfId="42" applyNumberFormat="1" applyFont="1" applyBorder="1" applyAlignment="1">
      <alignment horizontal="center" vertical="center" wrapText="1"/>
    </xf>
    <xf numFmtId="38" fontId="69" fillId="0" borderId="0" xfId="42" applyNumberFormat="1" applyFont="1" applyAlignment="1">
      <alignment horizontal="center" vertical="center" wrapText="1"/>
    </xf>
    <xf numFmtId="38" fontId="69" fillId="0" borderId="15" xfId="42" applyNumberFormat="1" applyFont="1" applyBorder="1" applyAlignment="1">
      <alignment horizontal="center" vertical="center" wrapText="1"/>
    </xf>
    <xf numFmtId="38" fontId="69" fillId="0" borderId="36" xfId="42" applyNumberFormat="1" applyFont="1" applyBorder="1" applyAlignment="1">
      <alignment horizontal="center" vertical="center" wrapText="1"/>
    </xf>
    <xf numFmtId="0" fontId="45" fillId="19" borderId="0" xfId="42" applyFont="1" applyFill="1" applyAlignment="1">
      <alignment horizontal="left" vertical="center" wrapText="1"/>
    </xf>
    <xf numFmtId="9" fontId="42" fillId="19" borderId="0" xfId="43" applyNumberFormat="1" applyFont="1" applyFill="1" applyBorder="1" applyAlignment="1">
      <alignment horizontal="center" vertical="center"/>
    </xf>
    <xf numFmtId="9" fontId="42" fillId="19" borderId="15" xfId="43" applyNumberFormat="1" applyFont="1" applyFill="1" applyBorder="1" applyAlignment="1">
      <alignment horizontal="center" vertical="center"/>
    </xf>
    <xf numFmtId="9" fontId="42" fillId="19" borderId="16" xfId="43" applyNumberFormat="1" applyFont="1" applyFill="1" applyBorder="1" applyAlignment="1">
      <alignment horizontal="center" vertical="center"/>
    </xf>
    <xf numFmtId="9" fontId="42" fillId="19" borderId="36" xfId="43" applyNumberFormat="1" applyFont="1" applyFill="1" applyBorder="1" applyAlignment="1">
      <alignment horizontal="center" vertical="center"/>
    </xf>
    <xf numFmtId="0" fontId="70" fillId="0" borderId="0" xfId="42" applyFont="1" applyAlignment="1">
      <alignment horizontal="right" vertical="center"/>
    </xf>
    <xf numFmtId="0" fontId="27" fillId="0" borderId="0" xfId="0" applyFont="1" applyAlignment="1">
      <alignment horizontal="center" wrapText="1"/>
    </xf>
    <xf numFmtId="0" fontId="27" fillId="0" borderId="32" xfId="0" applyFont="1" applyBorder="1" applyAlignment="1">
      <alignment vertical="center"/>
    </xf>
    <xf numFmtId="0" fontId="27" fillId="0" borderId="49" xfId="0" applyFont="1" applyBorder="1" applyAlignment="1">
      <alignment vertical="center"/>
    </xf>
    <xf numFmtId="0" fontId="27" fillId="0" borderId="33" xfId="0" applyFont="1" applyBorder="1" applyAlignment="1">
      <alignment vertical="center"/>
    </xf>
    <xf numFmtId="165" fontId="30" fillId="0" borderId="0" xfId="24" applyNumberFormat="1" applyFont="1" applyBorder="1" applyAlignment="1">
      <alignment horizontal="right"/>
    </xf>
    <xf numFmtId="0" fontId="27" fillId="0" borderId="0" xfId="0" applyFont="1" applyAlignment="1">
      <alignment horizontal="center" vertical="center"/>
    </xf>
    <xf numFmtId="9" fontId="28" fillId="0" borderId="0" xfId="24" applyNumberFormat="1" applyFont="1" applyBorder="1" applyAlignment="1">
      <alignment horizontal="center"/>
    </xf>
    <xf numFmtId="38" fontId="50" fillId="0" borderId="97" xfId="42" applyNumberFormat="1" applyFont="1" applyBorder="1" applyAlignment="1">
      <alignment horizontal="center" vertical="center" wrapText="1"/>
    </xf>
    <xf numFmtId="0" fontId="28" fillId="0" borderId="109" xfId="170" applyFont="1" applyBorder="1" applyAlignment="1">
      <alignment horizontal="left"/>
    </xf>
    <xf numFmtId="38" fontId="49" fillId="20" borderId="109" xfId="42" applyNumberFormat="1" applyFont="1" applyFill="1" applyBorder="1" applyAlignment="1">
      <alignment horizontal="center" vertical="center" wrapText="1"/>
    </xf>
    <xf numFmtId="38" fontId="50" fillId="0" borderId="101" xfId="42" applyNumberFormat="1" applyFont="1" applyBorder="1" applyAlignment="1">
      <alignment horizontal="center" vertical="center" wrapText="1"/>
    </xf>
    <xf numFmtId="3" fontId="50" fillId="0" borderId="101" xfId="42" applyNumberFormat="1" applyFont="1" applyBorder="1" applyAlignment="1">
      <alignment horizontal="center" vertical="center" wrapText="1"/>
    </xf>
    <xf numFmtId="179" fontId="56" fillId="0" borderId="110" xfId="42" applyNumberFormat="1" applyFont="1" applyBorder="1" applyAlignment="1">
      <alignment horizontal="center" vertical="center"/>
    </xf>
    <xf numFmtId="179" fontId="56" fillId="0" borderId="74" xfId="42" applyNumberFormat="1" applyFont="1" applyBorder="1" applyAlignment="1">
      <alignment horizontal="center" vertical="center"/>
    </xf>
    <xf numFmtId="179" fontId="56" fillId="0" borderId="111" xfId="42" applyNumberFormat="1" applyFont="1" applyBorder="1" applyAlignment="1">
      <alignment horizontal="center" vertical="center"/>
    </xf>
    <xf numFmtId="184" fontId="35" fillId="0" borderId="101" xfId="42" quotePrefix="1" applyNumberFormat="1" applyFont="1" applyBorder="1" applyAlignment="1">
      <alignment vertical="center"/>
    </xf>
    <xf numFmtId="184" fontId="35" fillId="0" borderId="101" xfId="42" applyNumberFormat="1" applyFont="1" applyBorder="1" applyAlignment="1">
      <alignment vertical="center"/>
    </xf>
    <xf numFmtId="184" fontId="35" fillId="0" borderId="101" xfId="42" applyNumberFormat="1" applyFont="1" applyBorder="1" applyAlignment="1">
      <alignment horizontal="right" vertical="center"/>
    </xf>
    <xf numFmtId="9" fontId="42" fillId="10" borderId="102" xfId="43" applyNumberFormat="1" applyFont="1" applyFill="1" applyBorder="1" applyAlignment="1">
      <alignment horizontal="center" vertical="center"/>
    </xf>
    <xf numFmtId="38" fontId="31" fillId="10" borderId="103" xfId="42" applyNumberFormat="1" applyFont="1" applyFill="1" applyBorder="1" applyAlignment="1">
      <alignment horizontal="right" vertical="center"/>
    </xf>
    <xf numFmtId="183" fontId="52" fillId="10" borderId="103" xfId="42" applyNumberFormat="1" applyFont="1" applyFill="1" applyBorder="1" applyAlignment="1">
      <alignment horizontal="center" vertical="center"/>
    </xf>
    <xf numFmtId="9" fontId="42" fillId="10" borderId="103" xfId="43" applyNumberFormat="1" applyFont="1" applyFill="1" applyBorder="1" applyAlignment="1">
      <alignment horizontal="center" vertical="center"/>
    </xf>
    <xf numFmtId="184" fontId="35" fillId="12" borderId="101" xfId="42" applyNumberFormat="1" applyFont="1" applyFill="1" applyBorder="1" applyAlignment="1">
      <alignment horizontal="right" vertical="center"/>
    </xf>
    <xf numFmtId="184" fontId="35" fillId="0" borderId="95" xfId="42" applyNumberFormat="1" applyFont="1" applyBorder="1" applyAlignment="1">
      <alignment horizontal="right" vertical="center"/>
    </xf>
    <xf numFmtId="9" fontId="42" fillId="19" borderId="102" xfId="43" applyNumberFormat="1" applyFont="1" applyFill="1" applyBorder="1" applyAlignment="1">
      <alignment horizontal="center" vertical="center"/>
    </xf>
    <xf numFmtId="38" fontId="31" fillId="19" borderId="103" xfId="42" applyNumberFormat="1" applyFont="1" applyFill="1" applyBorder="1" applyAlignment="1">
      <alignment horizontal="right" vertical="center"/>
    </xf>
    <xf numFmtId="183" fontId="52" fillId="19" borderId="103" xfId="42" applyNumberFormat="1" applyFont="1" applyFill="1" applyBorder="1" applyAlignment="1">
      <alignment horizontal="center" vertical="center"/>
    </xf>
    <xf numFmtId="9" fontId="42" fillId="19" borderId="103" xfId="43" applyNumberFormat="1" applyFont="1" applyFill="1" applyBorder="1" applyAlignment="1">
      <alignment horizontal="center" vertical="center"/>
    </xf>
    <xf numFmtId="9" fontId="42" fillId="13" borderId="102" xfId="43" applyNumberFormat="1" applyFont="1" applyFill="1" applyBorder="1" applyAlignment="1">
      <alignment horizontal="center" vertical="center"/>
    </xf>
    <xf numFmtId="38" fontId="31" fillId="13" borderId="103" xfId="42" applyNumberFormat="1" applyFont="1" applyFill="1" applyBorder="1" applyAlignment="1">
      <alignment horizontal="right" vertical="center"/>
    </xf>
    <xf numFmtId="183" fontId="52" fillId="13" borderId="103" xfId="42" applyNumberFormat="1" applyFont="1" applyFill="1" applyBorder="1" applyAlignment="1">
      <alignment horizontal="center" vertical="center"/>
    </xf>
    <xf numFmtId="9" fontId="42" fillId="13" borderId="103" xfId="43" applyNumberFormat="1" applyFont="1" applyFill="1" applyBorder="1" applyAlignment="1">
      <alignment horizontal="center" vertical="center"/>
    </xf>
    <xf numFmtId="9" fontId="42" fillId="12" borderId="102" xfId="43" applyNumberFormat="1" applyFont="1" applyFill="1" applyBorder="1" applyAlignment="1">
      <alignment horizontal="center" vertical="center"/>
    </xf>
    <xf numFmtId="38" fontId="31" fillId="12" borderId="103" xfId="42" applyNumberFormat="1" applyFont="1" applyFill="1" applyBorder="1" applyAlignment="1">
      <alignment horizontal="right" vertical="center"/>
    </xf>
    <xf numFmtId="183" fontId="52" fillId="12" borderId="103" xfId="42" applyNumberFormat="1" applyFont="1" applyFill="1" applyBorder="1" applyAlignment="1">
      <alignment horizontal="center" vertical="center"/>
    </xf>
    <xf numFmtId="9" fontId="42" fillId="12" borderId="103" xfId="43" applyNumberFormat="1" applyFont="1" applyFill="1" applyBorder="1" applyAlignment="1">
      <alignment horizontal="center" vertical="center"/>
    </xf>
    <xf numFmtId="184" fontId="35" fillId="14" borderId="101" xfId="42" applyNumberFormat="1" applyFont="1" applyFill="1" applyBorder="1" applyAlignment="1">
      <alignment horizontal="right" vertical="center"/>
    </xf>
    <xf numFmtId="9" fontId="42" fillId="15" borderId="102" xfId="43" applyNumberFormat="1" applyFont="1" applyFill="1" applyBorder="1" applyAlignment="1">
      <alignment horizontal="center" vertical="center"/>
    </xf>
    <xf numFmtId="38" fontId="31" fillId="15" borderId="103" xfId="42" applyNumberFormat="1" applyFont="1" applyFill="1" applyBorder="1" applyAlignment="1">
      <alignment horizontal="right" vertical="center"/>
    </xf>
    <xf numFmtId="183" fontId="52" fillId="15" borderId="103" xfId="42" applyNumberFormat="1" applyFont="1" applyFill="1" applyBorder="1" applyAlignment="1">
      <alignment horizontal="center" vertical="center"/>
    </xf>
    <xf numFmtId="9" fontId="42" fillId="15" borderId="103" xfId="43" applyNumberFormat="1" applyFont="1" applyFill="1" applyBorder="1" applyAlignment="1">
      <alignment horizontal="center" vertical="center"/>
    </xf>
    <xf numFmtId="9" fontId="42" fillId="0" borderId="109" xfId="43" applyNumberFormat="1" applyFont="1" applyFill="1" applyBorder="1" applyAlignment="1">
      <alignment horizontal="center" vertical="center"/>
    </xf>
    <xf numFmtId="181" fontId="27" fillId="0" borderId="107" xfId="170" applyNumberFormat="1" applyFont="1" applyBorder="1" applyAlignment="1">
      <alignment horizontal="center" vertical="center"/>
    </xf>
    <xf numFmtId="179" fontId="27" fillId="0" borderId="107" xfId="170" applyNumberFormat="1" applyFont="1" applyBorder="1" applyAlignment="1">
      <alignment horizontal="center" vertical="center" wrapText="1"/>
    </xf>
    <xf numFmtId="0" fontId="27" fillId="0" borderId="108" xfId="170" applyFont="1" applyBorder="1" applyAlignment="1">
      <alignment horizontal="left" vertical="center"/>
    </xf>
    <xf numFmtId="181" fontId="27" fillId="0" borderId="98" xfId="170" applyNumberFormat="1" applyFont="1" applyBorder="1" applyAlignment="1">
      <alignment horizontal="center" vertical="center"/>
    </xf>
    <xf numFmtId="179" fontId="27" fillId="0" borderId="98" xfId="170" applyNumberFormat="1" applyFont="1" applyBorder="1" applyAlignment="1">
      <alignment horizontal="center" vertical="center" wrapText="1"/>
    </xf>
    <xf numFmtId="0" fontId="27" fillId="0" borderId="98" xfId="41" applyFont="1" applyBorder="1" applyAlignment="1">
      <alignment horizontal="center" vertical="center" wrapText="1"/>
    </xf>
    <xf numFmtId="0" fontId="27" fillId="0" borderId="54" xfId="170" applyFont="1" applyBorder="1" applyAlignment="1">
      <alignment horizontal="left" vertical="center"/>
    </xf>
    <xf numFmtId="165" fontId="27" fillId="0" borderId="54" xfId="170" applyNumberFormat="1" applyFont="1" applyBorder="1" applyAlignment="1">
      <alignment horizontal="left" vertical="center"/>
    </xf>
    <xf numFmtId="165" fontId="32" fillId="0" borderId="54" xfId="170" applyNumberFormat="1" applyFont="1" applyBorder="1" applyAlignment="1"/>
    <xf numFmtId="165" fontId="28" fillId="0" borderId="99" xfId="41" applyNumberFormat="1" applyFont="1" applyBorder="1" applyAlignment="1">
      <alignment horizontal="center" vertical="center"/>
    </xf>
    <xf numFmtId="0" fontId="35" fillId="0" borderId="54" xfId="170" applyFont="1" applyBorder="1" applyAlignment="1">
      <alignment horizontal="left"/>
    </xf>
    <xf numFmtId="165" fontId="45" fillId="0" borderId="54" xfId="170" applyNumberFormat="1" applyFont="1" applyBorder="1" applyAlignment="1">
      <alignment horizontal="left" vertical="center"/>
    </xf>
    <xf numFmtId="165" fontId="28" fillId="0" borderId="57" xfId="170" applyNumberFormat="1" applyFont="1" applyBorder="1" applyAlignment="1">
      <alignment horizontal="left"/>
    </xf>
    <xf numFmtId="165" fontId="27" fillId="0" borderId="113" xfId="170" applyNumberFormat="1" applyFont="1" applyBorder="1" applyAlignment="1">
      <alignment horizontal="center" vertical="center"/>
    </xf>
    <xf numFmtId="165" fontId="27" fillId="0" borderId="113" xfId="170" applyNumberFormat="1" applyFont="1" applyBorder="1" applyAlignment="1">
      <alignment horizontal="center" vertical="center" wrapText="1"/>
    </xf>
    <xf numFmtId="165" fontId="27" fillId="0" borderId="114" xfId="170" applyNumberFormat="1" applyFont="1" applyBorder="1" applyAlignment="1">
      <alignment horizontal="left" vertical="center"/>
    </xf>
    <xf numFmtId="0" fontId="28" fillId="0" borderId="68" xfId="170" applyFont="1" applyBorder="1" applyAlignment="1">
      <alignment horizontal="center" vertical="center"/>
    </xf>
    <xf numFmtId="165" fontId="28" fillId="0" borderId="69" xfId="170" applyNumberFormat="1" applyFont="1" applyBorder="1" applyAlignment="1">
      <alignment horizontal="center" vertical="center"/>
    </xf>
    <xf numFmtId="165" fontId="28" fillId="0" borderId="68" xfId="41" applyNumberFormat="1" applyFont="1" applyBorder="1" applyAlignment="1">
      <alignment horizontal="center" vertical="center"/>
    </xf>
    <xf numFmtId="10" fontId="28" fillId="0" borderId="68" xfId="5" applyNumberFormat="1" applyFont="1" applyFill="1" applyBorder="1" applyAlignment="1" applyProtection="1">
      <alignment horizontal="center" vertical="center"/>
    </xf>
    <xf numFmtId="165" fontId="28" fillId="0" borderId="68" xfId="170" applyNumberFormat="1" applyFont="1" applyBorder="1" applyAlignment="1">
      <alignment horizontal="center" vertical="center"/>
    </xf>
    <xf numFmtId="165" fontId="28" fillId="10" borderId="63" xfId="170" applyNumberFormat="1" applyFont="1" applyFill="1" applyBorder="1" applyAlignment="1">
      <alignment horizontal="center" vertical="center"/>
    </xf>
    <xf numFmtId="165" fontId="27" fillId="0" borderId="99" xfId="170" applyNumberFormat="1" applyFont="1" applyBorder="1" applyAlignment="1">
      <alignment horizontal="center" vertical="top"/>
    </xf>
    <xf numFmtId="165" fontId="27" fillId="0" borderId="70" xfId="170" applyNumberFormat="1" applyFont="1" applyBorder="1" applyAlignment="1">
      <alignment horizontal="center" vertical="top"/>
    </xf>
    <xf numFmtId="165" fontId="27" fillId="0" borderId="99" xfId="170" applyNumberFormat="1" applyFont="1" applyBorder="1" applyAlignment="1">
      <alignment horizontal="center"/>
    </xf>
    <xf numFmtId="0" fontId="28" fillId="0" borderId="115" xfId="170" applyFont="1" applyBorder="1" applyAlignment="1">
      <alignment horizontal="left"/>
    </xf>
    <xf numFmtId="0" fontId="28" fillId="0" borderId="116" xfId="170" applyFont="1" applyBorder="1" applyAlignment="1">
      <alignment horizontal="centerContinuous"/>
    </xf>
    <xf numFmtId="165" fontId="28" fillId="0" borderId="116" xfId="41" applyNumberFormat="1" applyFont="1" applyBorder="1"/>
    <xf numFmtId="0" fontId="28" fillId="0" borderId="116" xfId="41" applyFont="1" applyBorder="1"/>
    <xf numFmtId="165" fontId="28" fillId="0" borderId="116" xfId="170" applyNumberFormat="1" applyFont="1" applyBorder="1" applyAlignment="1">
      <alignment horizontal="left"/>
    </xf>
    <xf numFmtId="165" fontId="28" fillId="0" borderId="117" xfId="170" applyNumberFormat="1" applyFont="1" applyBorder="1" applyAlignment="1">
      <alignment horizontal="left"/>
    </xf>
    <xf numFmtId="3" fontId="28" fillId="0" borderId="69" xfId="170" applyNumberFormat="1" applyFont="1" applyBorder="1" applyAlignment="1">
      <alignment horizontal="center" vertical="center"/>
    </xf>
    <xf numFmtId="0" fontId="71" fillId="23" borderId="0" xfId="191" applyFont="1" applyFill="1" applyAlignment="1">
      <alignment horizontal="center"/>
    </xf>
    <xf numFmtId="0" fontId="72" fillId="23" borderId="0" xfId="191" applyFont="1" applyFill="1"/>
    <xf numFmtId="0" fontId="5" fillId="23" borderId="0" xfId="191" applyFill="1"/>
    <xf numFmtId="0" fontId="73" fillId="23" borderId="71" xfId="191" applyFont="1" applyFill="1" applyBorder="1" applyAlignment="1">
      <alignment horizontal="center"/>
    </xf>
    <xf numFmtId="0" fontId="73" fillId="23" borderId="35" xfId="191" applyFont="1" applyFill="1" applyBorder="1" applyAlignment="1">
      <alignment horizontal="center"/>
    </xf>
    <xf numFmtId="0" fontId="74" fillId="23" borderId="0" xfId="191" applyFont="1" applyFill="1"/>
    <xf numFmtId="0" fontId="5" fillId="0" borderId="0" xfId="191"/>
    <xf numFmtId="0" fontId="75" fillId="0" borderId="0" xfId="191" applyFont="1"/>
    <xf numFmtId="0" fontId="76" fillId="23" borderId="0" xfId="191" applyFont="1" applyFill="1"/>
    <xf numFmtId="0" fontId="73" fillId="23" borderId="0" xfId="191" applyFont="1" applyFill="1" applyAlignment="1">
      <alignment horizontal="center"/>
    </xf>
    <xf numFmtId="0" fontId="77" fillId="0" borderId="0" xfId="191" applyFont="1" applyAlignment="1">
      <alignment horizontal="center"/>
    </xf>
    <xf numFmtId="0" fontId="74" fillId="0" borderId="0" xfId="191" applyFont="1"/>
    <xf numFmtId="197" fontId="0" fillId="0" borderId="0" xfId="201" applyNumberFormat="1" applyFont="1"/>
    <xf numFmtId="165" fontId="5" fillId="0" borderId="0" xfId="191" applyNumberFormat="1"/>
    <xf numFmtId="0" fontId="79" fillId="13" borderId="0" xfId="191" applyFont="1" applyFill="1" applyAlignment="1">
      <alignment horizontal="center"/>
    </xf>
    <xf numFmtId="0" fontId="80" fillId="13" borderId="0" xfId="191" applyFont="1" applyFill="1"/>
    <xf numFmtId="0" fontId="5" fillId="13" borderId="0" xfId="191" applyFill="1"/>
    <xf numFmtId="0" fontId="74" fillId="13" borderId="0" xfId="191" applyFont="1" applyFill="1"/>
    <xf numFmtId="0" fontId="79" fillId="0" borderId="0" xfId="191" applyFont="1" applyAlignment="1">
      <alignment horizontal="center"/>
    </xf>
    <xf numFmtId="197" fontId="5" fillId="0" borderId="0" xfId="191" applyNumberFormat="1"/>
    <xf numFmtId="0" fontId="81" fillId="0" borderId="0" xfId="191" applyFont="1"/>
    <xf numFmtId="197" fontId="73" fillId="0" borderId="0" xfId="191" applyNumberFormat="1" applyFont="1"/>
    <xf numFmtId="0" fontId="82" fillId="0" borderId="0" xfId="191" applyFont="1"/>
    <xf numFmtId="0" fontId="84" fillId="0" borderId="0" xfId="202"/>
    <xf numFmtId="168" fontId="0" fillId="0" borderId="0" xfId="201" applyFont="1"/>
    <xf numFmtId="168" fontId="74" fillId="0" borderId="0" xfId="201" applyFont="1"/>
    <xf numFmtId="0" fontId="85" fillId="0" borderId="0" xfId="191" applyFont="1"/>
    <xf numFmtId="0" fontId="86" fillId="0" borderId="0" xfId="191" applyFont="1" applyAlignment="1">
      <alignment horizontal="center"/>
    </xf>
    <xf numFmtId="0" fontId="87" fillId="21" borderId="0" xfId="191" applyFont="1" applyFill="1"/>
    <xf numFmtId="197" fontId="5" fillId="21" borderId="0" xfId="191" applyNumberFormat="1" applyFill="1"/>
    <xf numFmtId="0" fontId="74" fillId="21" borderId="0" xfId="191" applyFont="1" applyFill="1"/>
    <xf numFmtId="0" fontId="81" fillId="21" borderId="0" xfId="191" applyFont="1" applyFill="1"/>
    <xf numFmtId="0" fontId="71" fillId="0" borderId="0" xfId="191" applyFont="1" applyAlignment="1">
      <alignment horizontal="center"/>
    </xf>
    <xf numFmtId="0" fontId="73" fillId="0" borderId="0" xfId="191" applyFont="1"/>
    <xf numFmtId="195" fontId="0" fillId="0" borderId="0" xfId="192" applyNumberFormat="1" applyFont="1"/>
    <xf numFmtId="195" fontId="73" fillId="0" borderId="0" xfId="192" applyNumberFormat="1" applyFont="1"/>
    <xf numFmtId="167" fontId="0" fillId="0" borderId="0" xfId="192" applyFont="1"/>
    <xf numFmtId="165" fontId="73" fillId="0" borderId="0" xfId="191" applyNumberFormat="1" applyFont="1"/>
    <xf numFmtId="0" fontId="5" fillId="0" borderId="107" xfId="191" applyBorder="1"/>
    <xf numFmtId="0" fontId="5" fillId="0" borderId="108" xfId="191" applyBorder="1"/>
    <xf numFmtId="0" fontId="75" fillId="20" borderId="36" xfId="191" applyFont="1" applyFill="1" applyBorder="1"/>
    <xf numFmtId="195" fontId="0" fillId="20" borderId="0" xfId="192" applyNumberFormat="1" applyFont="1" applyFill="1" applyBorder="1"/>
    <xf numFmtId="195" fontId="0" fillId="0" borderId="73" xfId="192" applyNumberFormat="1" applyFont="1" applyBorder="1"/>
    <xf numFmtId="195" fontId="5" fillId="0" borderId="0" xfId="191" applyNumberFormat="1"/>
    <xf numFmtId="9" fontId="5" fillId="0" borderId="0" xfId="191" applyNumberFormat="1"/>
    <xf numFmtId="195" fontId="5" fillId="0" borderId="73" xfId="191" applyNumberFormat="1" applyBorder="1"/>
    <xf numFmtId="195" fontId="73" fillId="12" borderId="0" xfId="191" applyNumberFormat="1" applyFont="1" applyFill="1"/>
    <xf numFmtId="0" fontId="82" fillId="12" borderId="0" xfId="191" applyFont="1" applyFill="1"/>
    <xf numFmtId="0" fontId="75" fillId="20" borderId="36" xfId="191" applyFont="1" applyFill="1" applyBorder="1" applyAlignment="1">
      <alignment horizontal="left" indent="2"/>
    </xf>
    <xf numFmtId="0" fontId="75" fillId="20" borderId="109" xfId="191" applyFont="1" applyFill="1" applyBorder="1" applyAlignment="1">
      <alignment horizontal="left" indent="1"/>
    </xf>
    <xf numFmtId="195" fontId="5" fillId="20" borderId="119" xfId="191" applyNumberFormat="1" applyFill="1" applyBorder="1"/>
    <xf numFmtId="0" fontId="89" fillId="0" borderId="0" xfId="191" applyFont="1" applyAlignment="1">
      <alignment horizontal="center"/>
    </xf>
    <xf numFmtId="0" fontId="90" fillId="0" borderId="0" xfId="191" applyFont="1"/>
    <xf numFmtId="195" fontId="90" fillId="0" borderId="0" xfId="191" applyNumberFormat="1" applyFont="1"/>
    <xf numFmtId="195" fontId="5" fillId="0" borderId="99" xfId="191" applyNumberFormat="1" applyBorder="1"/>
    <xf numFmtId="0" fontId="91" fillId="0" borderId="0" xfId="191" applyFont="1" applyAlignment="1">
      <alignment horizontal="center"/>
    </xf>
    <xf numFmtId="0" fontId="92" fillId="23" borderId="0" xfId="191" applyFont="1" applyFill="1"/>
    <xf numFmtId="195" fontId="73" fillId="23" borderId="0" xfId="191" applyNumberFormat="1" applyFont="1" applyFill="1"/>
    <xf numFmtId="0" fontId="82" fillId="23" borderId="0" xfId="191" applyFont="1" applyFill="1"/>
    <xf numFmtId="195" fontId="73" fillId="0" borderId="0" xfId="191" applyNumberFormat="1" applyFont="1"/>
    <xf numFmtId="168" fontId="5" fillId="0" borderId="0" xfId="201" applyFont="1" applyFill="1"/>
    <xf numFmtId="195" fontId="0" fillId="0" borderId="0" xfId="192" applyNumberFormat="1" applyFont="1" applyFill="1"/>
    <xf numFmtId="195" fontId="73" fillId="0" borderId="0" xfId="192" applyNumberFormat="1" applyFont="1" applyFill="1"/>
    <xf numFmtId="167" fontId="75" fillId="0" borderId="0" xfId="192" applyFont="1"/>
    <xf numFmtId="197" fontId="0" fillId="0" borderId="0" xfId="201" applyNumberFormat="1" applyFont="1" applyFill="1"/>
    <xf numFmtId="168" fontId="5" fillId="0" borderId="0" xfId="191" applyNumberFormat="1"/>
    <xf numFmtId="167" fontId="75" fillId="0" borderId="0" xfId="191" applyNumberFormat="1" applyFont="1"/>
    <xf numFmtId="168" fontId="0" fillId="0" borderId="0" xfId="201" applyFont="1" applyFill="1"/>
    <xf numFmtId="198" fontId="5" fillId="0" borderId="0" xfId="191" applyNumberFormat="1"/>
    <xf numFmtId="0" fontId="93" fillId="0" borderId="0" xfId="191" applyFont="1"/>
    <xf numFmtId="0" fontId="94" fillId="14" borderId="0" xfId="191" applyFont="1" applyFill="1" applyAlignment="1">
      <alignment horizontal="center"/>
    </xf>
    <xf numFmtId="0" fontId="95" fillId="14" borderId="0" xfId="191" applyFont="1" applyFill="1"/>
    <xf numFmtId="0" fontId="5" fillId="14" borderId="0" xfId="191" applyFill="1"/>
    <xf numFmtId="0" fontId="74" fillId="14" borderId="0" xfId="191" applyFont="1" applyFill="1"/>
    <xf numFmtId="195" fontId="0" fillId="12" borderId="0" xfId="192" applyNumberFormat="1" applyFont="1" applyFill="1"/>
    <xf numFmtId="0" fontId="74" fillId="12" borderId="0" xfId="191" applyFont="1" applyFill="1"/>
    <xf numFmtId="0" fontId="5" fillId="12" borderId="0" xfId="191" applyFill="1"/>
    <xf numFmtId="20" fontId="5" fillId="0" borderId="0" xfId="191" applyNumberFormat="1"/>
    <xf numFmtId="0" fontId="97" fillId="24" borderId="107" xfId="191" applyFont="1" applyFill="1" applyBorder="1" applyAlignment="1">
      <alignment horizontal="center" vertical="center"/>
    </xf>
    <xf numFmtId="0" fontId="97" fillId="24" borderId="107" xfId="191" applyFont="1" applyFill="1" applyBorder="1"/>
    <xf numFmtId="0" fontId="98" fillId="24" borderId="107" xfId="191" applyFont="1" applyFill="1" applyBorder="1"/>
    <xf numFmtId="0" fontId="99" fillId="24" borderId="107" xfId="191" applyFont="1" applyFill="1" applyBorder="1" applyAlignment="1">
      <alignment horizontal="center"/>
    </xf>
    <xf numFmtId="0" fontId="5" fillId="24" borderId="107" xfId="191" applyFill="1" applyBorder="1"/>
    <xf numFmtId="0" fontId="96" fillId="24" borderId="36" xfId="191" applyFont="1" applyFill="1" applyBorder="1" applyAlignment="1">
      <alignment horizontal="left" vertical="center"/>
    </xf>
    <xf numFmtId="0" fontId="97" fillId="24" borderId="0" xfId="191" applyFont="1" applyFill="1" applyAlignment="1">
      <alignment horizontal="center" vertical="center"/>
    </xf>
    <xf numFmtId="0" fontId="97" fillId="24" borderId="0" xfId="191" applyFont="1" applyFill="1"/>
    <xf numFmtId="0" fontId="98" fillId="24" borderId="0" xfId="191" applyFont="1" applyFill="1"/>
    <xf numFmtId="0" fontId="99" fillId="24" borderId="0" xfId="191" applyFont="1" applyFill="1" applyAlignment="1">
      <alignment horizontal="center"/>
    </xf>
    <xf numFmtId="0" fontId="5" fillId="24" borderId="0" xfId="191" applyFill="1"/>
    <xf numFmtId="0" fontId="96" fillId="24" borderId="109" xfId="191" applyFont="1" applyFill="1" applyBorder="1" applyAlignment="1">
      <alignment horizontal="left" vertical="center"/>
    </xf>
    <xf numFmtId="0" fontId="97" fillId="24" borderId="119" xfId="191" applyFont="1" applyFill="1" applyBorder="1" applyAlignment="1">
      <alignment horizontal="center" vertical="center"/>
    </xf>
    <xf numFmtId="0" fontId="97" fillId="24" borderId="119" xfId="191" applyFont="1" applyFill="1" applyBorder="1"/>
    <xf numFmtId="0" fontId="98" fillId="24" borderId="119" xfId="191" applyFont="1" applyFill="1" applyBorder="1"/>
    <xf numFmtId="0" fontId="99" fillId="24" borderId="119" xfId="191" applyFont="1" applyFill="1" applyBorder="1" applyAlignment="1">
      <alignment horizontal="center"/>
    </xf>
    <xf numFmtId="0" fontId="5" fillId="24" borderId="119" xfId="191" applyFill="1" applyBorder="1"/>
    <xf numFmtId="0" fontId="96" fillId="0" borderId="0" xfId="191" applyFont="1" applyAlignment="1">
      <alignment vertical="center"/>
    </xf>
    <xf numFmtId="0" fontId="97" fillId="0" borderId="0" xfId="191" applyFont="1" applyAlignment="1">
      <alignment horizontal="center" vertical="center"/>
    </xf>
    <xf numFmtId="0" fontId="97" fillId="0" borderId="0" xfId="191" applyFont="1"/>
    <xf numFmtId="0" fontId="98" fillId="0" borderId="0" xfId="191" applyFont="1"/>
    <xf numFmtId="0" fontId="99" fillId="0" borderId="0" xfId="191" applyFont="1" applyAlignment="1">
      <alignment horizontal="center"/>
    </xf>
    <xf numFmtId="0" fontId="96" fillId="26" borderId="0" xfId="191" applyFont="1" applyFill="1" applyAlignment="1">
      <alignment vertical="center"/>
    </xf>
    <xf numFmtId="0" fontId="97" fillId="26" borderId="0" xfId="191" applyFont="1" applyFill="1" applyAlignment="1">
      <alignment horizontal="center" vertical="center"/>
    </xf>
    <xf numFmtId="0" fontId="97" fillId="26" borderId="0" xfId="191" applyFont="1" applyFill="1"/>
    <xf numFmtId="0" fontId="101" fillId="21" borderId="0" xfId="191" applyFont="1" applyFill="1" applyAlignment="1">
      <alignment vertical="center"/>
    </xf>
    <xf numFmtId="0" fontId="98" fillId="21" borderId="0" xfId="191" applyFont="1" applyFill="1" applyAlignment="1">
      <alignment horizontal="center" vertical="center"/>
    </xf>
    <xf numFmtId="0" fontId="99" fillId="21" borderId="0" xfId="191" applyFont="1" applyFill="1" applyAlignment="1">
      <alignment horizontal="center"/>
    </xf>
    <xf numFmtId="0" fontId="98" fillId="21" borderId="0" xfId="191" applyFont="1" applyFill="1"/>
    <xf numFmtId="0" fontId="102" fillId="0" borderId="0" xfId="191" applyFont="1"/>
    <xf numFmtId="0" fontId="100" fillId="0" borderId="0" xfId="191" applyFont="1" applyAlignment="1">
      <alignment vertical="center"/>
    </xf>
    <xf numFmtId="0" fontId="71" fillId="0" borderId="71" xfId="191" applyFont="1" applyBorder="1"/>
    <xf numFmtId="0" fontId="71" fillId="0" borderId="35" xfId="191" applyFont="1" applyBorder="1" applyAlignment="1">
      <alignment horizontal="left"/>
    </xf>
    <xf numFmtId="0" fontId="99" fillId="0" borderId="71" xfId="191" applyFont="1" applyBorder="1" applyAlignment="1">
      <alignment horizontal="center"/>
    </xf>
    <xf numFmtId="0" fontId="98" fillId="0" borderId="34" xfId="191" applyFont="1" applyBorder="1"/>
    <xf numFmtId="0" fontId="98" fillId="0" borderId="35" xfId="191" applyFont="1" applyBorder="1"/>
    <xf numFmtId="0" fontId="96" fillId="0" borderId="121" xfId="191" applyFont="1" applyBorder="1" applyAlignment="1">
      <alignment vertical="center"/>
    </xf>
    <xf numFmtId="0" fontId="97" fillId="0" borderId="122" xfId="191" applyFont="1" applyBorder="1" applyAlignment="1">
      <alignment horizontal="center" vertical="center"/>
    </xf>
    <xf numFmtId="0" fontId="97" fillId="0" borderId="126" xfId="191" applyFont="1" applyBorder="1" applyAlignment="1">
      <alignment horizontal="left" vertical="center" indent="1"/>
    </xf>
    <xf numFmtId="0" fontId="97" fillId="0" borderId="127" xfId="191" applyFont="1" applyBorder="1"/>
    <xf numFmtId="0" fontId="98" fillId="0" borderId="36" xfId="191" applyFont="1" applyBorder="1"/>
    <xf numFmtId="0" fontId="71" fillId="0" borderId="0" xfId="191" applyFont="1"/>
    <xf numFmtId="197" fontId="98" fillId="0" borderId="0" xfId="201" applyNumberFormat="1" applyFont="1" applyBorder="1"/>
    <xf numFmtId="0" fontId="98" fillId="0" borderId="73" xfId="191" applyFont="1" applyBorder="1"/>
    <xf numFmtId="0" fontId="97" fillId="0" borderId="128" xfId="191" applyFont="1" applyBorder="1" applyAlignment="1">
      <alignment horizontal="left" vertical="center" indent="1"/>
    </xf>
    <xf numFmtId="0" fontId="97" fillId="0" borderId="45" xfId="191" applyFont="1" applyBorder="1" applyAlignment="1">
      <alignment horizontal="center" vertical="center"/>
    </xf>
    <xf numFmtId="0" fontId="97" fillId="0" borderId="129" xfId="191" applyFont="1" applyBorder="1"/>
    <xf numFmtId="0" fontId="71" fillId="0" borderId="0" xfId="191" applyFont="1" applyAlignment="1">
      <alignment horizontal="left" indent="3"/>
    </xf>
    <xf numFmtId="197" fontId="98" fillId="0" borderId="0" xfId="191" applyNumberFormat="1" applyFont="1"/>
    <xf numFmtId="195" fontId="98" fillId="0" borderId="0" xfId="192" applyNumberFormat="1" applyFont="1" applyBorder="1"/>
    <xf numFmtId="9" fontId="98" fillId="0" borderId="73" xfId="59" applyFont="1" applyBorder="1" applyAlignment="1">
      <alignment horizontal="center"/>
    </xf>
    <xf numFmtId="0" fontId="100" fillId="0" borderId="130" xfId="191" applyFont="1" applyBorder="1" applyAlignment="1">
      <alignment horizontal="center" vertical="center"/>
    </xf>
    <xf numFmtId="0" fontId="97" fillId="0" borderId="131" xfId="191" applyFont="1" applyBorder="1"/>
    <xf numFmtId="197" fontId="98" fillId="0" borderId="0" xfId="201" applyNumberFormat="1" applyFont="1" applyFill="1" applyBorder="1"/>
    <xf numFmtId="195" fontId="104" fillId="12" borderId="0" xfId="192" applyNumberFormat="1" applyFont="1" applyFill="1" applyBorder="1"/>
    <xf numFmtId="195" fontId="98" fillId="12" borderId="0" xfId="192" applyNumberFormat="1" applyFont="1" applyFill="1" applyBorder="1"/>
    <xf numFmtId="0" fontId="105" fillId="0" borderId="0" xfId="191" applyFont="1"/>
    <xf numFmtId="0" fontId="100" fillId="0" borderId="34" xfId="191" applyFont="1" applyBorder="1" applyAlignment="1">
      <alignment horizontal="center" vertical="center"/>
    </xf>
    <xf numFmtId="0" fontId="97" fillId="0" borderId="34" xfId="191" applyFont="1" applyBorder="1"/>
    <xf numFmtId="195" fontId="98" fillId="12" borderId="98" xfId="192" applyNumberFormat="1" applyFont="1" applyFill="1" applyBorder="1"/>
    <xf numFmtId="195" fontId="98" fillId="0" borderId="98" xfId="192" applyNumberFormat="1" applyFont="1" applyBorder="1"/>
    <xf numFmtId="195" fontId="71" fillId="10" borderId="119" xfId="191" applyNumberFormat="1" applyFont="1" applyFill="1" applyBorder="1"/>
    <xf numFmtId="0" fontId="106" fillId="0" borderId="132" xfId="191" applyFont="1" applyBorder="1" applyAlignment="1">
      <alignment horizontal="center" vertical="center"/>
    </xf>
    <xf numFmtId="0" fontId="106" fillId="0" borderId="120" xfId="191" applyFont="1" applyBorder="1"/>
    <xf numFmtId="0" fontId="71" fillId="21" borderId="36" xfId="191" applyFont="1" applyFill="1" applyBorder="1"/>
    <xf numFmtId="0" fontId="98" fillId="21" borderId="73" xfId="191" applyFont="1" applyFill="1" applyBorder="1"/>
    <xf numFmtId="0" fontId="97" fillId="0" borderId="63" xfId="191" applyFont="1" applyBorder="1" applyAlignment="1">
      <alignment horizontal="center" vertical="center" wrapText="1"/>
    </xf>
    <xf numFmtId="0" fontId="97" fillId="0" borderId="73" xfId="191" applyFont="1" applyBorder="1"/>
    <xf numFmtId="0" fontId="97" fillId="0" borderId="73" xfId="191" applyFont="1" applyBorder="1" applyAlignment="1">
      <alignment vertical="center"/>
    </xf>
    <xf numFmtId="0" fontId="97" fillId="0" borderId="0" xfId="191" applyFont="1" applyAlignment="1">
      <alignment vertical="center"/>
    </xf>
    <xf numFmtId="0" fontId="98" fillId="0" borderId="36" xfId="191" applyFont="1" applyBorder="1" applyAlignment="1">
      <alignment vertical="center"/>
    </xf>
    <xf numFmtId="9" fontId="98" fillId="0" borderId="73" xfId="59" applyFont="1" applyBorder="1" applyAlignment="1">
      <alignment horizontal="center" vertical="center"/>
    </xf>
    <xf numFmtId="0" fontId="99" fillId="0" borderId="0" xfId="191" applyFont="1" applyAlignment="1">
      <alignment vertical="center"/>
    </xf>
    <xf numFmtId="0" fontId="5" fillId="0" borderId="0" xfId="191" applyAlignment="1">
      <alignment vertical="center"/>
    </xf>
    <xf numFmtId="0" fontId="96" fillId="0" borderId="128" xfId="191" applyFont="1" applyBorder="1" applyAlignment="1">
      <alignment horizontal="left" vertical="center" indent="1"/>
    </xf>
    <xf numFmtId="0" fontId="97" fillId="0" borderId="133" xfId="191" applyFont="1" applyBorder="1" applyAlignment="1">
      <alignment horizontal="center" vertical="center" wrapText="1"/>
    </xf>
    <xf numFmtId="0" fontId="97" fillId="0" borderId="120" xfId="191" applyFont="1" applyBorder="1"/>
    <xf numFmtId="0" fontId="96" fillId="0" borderId="63" xfId="191" applyFont="1" applyBorder="1" applyAlignment="1">
      <alignment vertical="center"/>
    </xf>
    <xf numFmtId="0" fontId="100" fillId="0" borderId="0" xfId="191" applyFont="1" applyAlignment="1">
      <alignment horizontal="center" vertical="center"/>
    </xf>
    <xf numFmtId="0" fontId="96" fillId="26" borderId="134" xfId="191" applyFont="1" applyFill="1" applyBorder="1" applyAlignment="1">
      <alignment vertical="center"/>
    </xf>
    <xf numFmtId="0" fontId="71" fillId="0" borderId="36" xfId="191" applyFont="1" applyBorder="1"/>
    <xf numFmtId="0" fontId="110" fillId="0" borderId="0" xfId="191" applyFont="1" applyAlignment="1">
      <alignment vertical="center"/>
    </xf>
    <xf numFmtId="0" fontId="108" fillId="0" borderId="135" xfId="191" applyFont="1" applyBorder="1" applyAlignment="1">
      <alignment horizontal="left" indent="3"/>
    </xf>
    <xf numFmtId="0" fontId="99" fillId="0" borderId="135" xfId="191" applyFont="1" applyBorder="1" applyAlignment="1">
      <alignment horizontal="center"/>
    </xf>
    <xf numFmtId="0" fontId="98" fillId="0" borderId="135" xfId="191" applyFont="1" applyBorder="1"/>
    <xf numFmtId="165" fontId="98" fillId="0" borderId="135" xfId="191" applyNumberFormat="1" applyFont="1" applyBorder="1"/>
    <xf numFmtId="9" fontId="98" fillId="0" borderId="136" xfId="59" applyFont="1" applyBorder="1" applyAlignment="1">
      <alignment horizontal="center"/>
    </xf>
    <xf numFmtId="0" fontId="103" fillId="0" borderId="0" xfId="191" applyFont="1"/>
    <xf numFmtId="167" fontId="98" fillId="0" borderId="0" xfId="192" applyFont="1" applyBorder="1"/>
    <xf numFmtId="195" fontId="71" fillId="0" borderId="0" xfId="191" applyNumberFormat="1" applyFont="1"/>
    <xf numFmtId="9" fontId="71" fillId="0" borderId="73" xfId="59" applyFont="1" applyBorder="1" applyAlignment="1">
      <alignment horizontal="center"/>
    </xf>
    <xf numFmtId="0" fontId="100" fillId="0" borderId="63" xfId="191" applyFont="1" applyBorder="1" applyAlignment="1">
      <alignment horizontal="center" vertical="center"/>
    </xf>
    <xf numFmtId="167" fontId="98" fillId="0" borderId="0" xfId="191" applyNumberFormat="1" applyFont="1"/>
    <xf numFmtId="195" fontId="98" fillId="0" borderId="0" xfId="191" applyNumberFormat="1" applyFont="1" applyAlignment="1">
      <alignment vertical="center"/>
    </xf>
    <xf numFmtId="0" fontId="103" fillId="23" borderId="36" xfId="191" applyFont="1" applyFill="1" applyBorder="1" applyAlignment="1">
      <alignment horizontal="left" indent="1"/>
    </xf>
    <xf numFmtId="0" fontId="98" fillId="23" borderId="0" xfId="191" applyFont="1" applyFill="1"/>
    <xf numFmtId="0" fontId="99" fillId="23" borderId="0" xfId="191" applyFont="1" applyFill="1" applyAlignment="1">
      <alignment horizontal="center"/>
    </xf>
    <xf numFmtId="9" fontId="104" fillId="0" borderId="73" xfId="59" applyFont="1" applyBorder="1" applyAlignment="1">
      <alignment horizontal="center"/>
    </xf>
    <xf numFmtId="0" fontId="111" fillId="12" borderId="0" xfId="191" applyFont="1" applyFill="1" applyAlignment="1">
      <alignment vertical="center"/>
    </xf>
    <xf numFmtId="0" fontId="96" fillId="0" borderId="137" xfId="191" applyFont="1" applyBorder="1" applyAlignment="1">
      <alignment horizontal="left" vertical="center" indent="1"/>
    </xf>
    <xf numFmtId="0" fontId="100" fillId="0" borderId="138" xfId="191" applyFont="1" applyBorder="1" applyAlignment="1">
      <alignment horizontal="center" vertical="center"/>
    </xf>
    <xf numFmtId="0" fontId="97" fillId="0" borderId="136" xfId="191" applyFont="1" applyBorder="1"/>
    <xf numFmtId="0" fontId="96" fillId="0" borderId="139" xfId="191" applyFont="1" applyBorder="1" applyAlignment="1">
      <alignment vertical="center"/>
    </xf>
    <xf numFmtId="0" fontId="100" fillId="0" borderId="133" xfId="191" applyFont="1" applyBorder="1" applyAlignment="1">
      <alignment horizontal="center" vertical="center"/>
    </xf>
    <xf numFmtId="0" fontId="108" fillId="0" borderId="135" xfId="191" applyFont="1" applyBorder="1" applyAlignment="1">
      <alignment horizontal="left" indent="2"/>
    </xf>
    <xf numFmtId="195" fontId="98" fillId="0" borderId="135" xfId="192" applyNumberFormat="1" applyFont="1" applyBorder="1"/>
    <xf numFmtId="0" fontId="96" fillId="10" borderId="36" xfId="191" applyFont="1" applyFill="1" applyBorder="1" applyAlignment="1">
      <alignment vertical="center"/>
    </xf>
    <xf numFmtId="0" fontId="106" fillId="10" borderId="0" xfId="191" applyFont="1" applyFill="1" applyAlignment="1">
      <alignment horizontal="center" vertical="center"/>
    </xf>
    <xf numFmtId="0" fontId="106" fillId="10" borderId="73" xfId="191" applyFont="1" applyFill="1" applyBorder="1"/>
    <xf numFmtId="0" fontId="96" fillId="0" borderId="36" xfId="191" applyFont="1" applyBorder="1" applyAlignment="1">
      <alignment horizontal="left" vertical="center" indent="1"/>
    </xf>
    <xf numFmtId="0" fontId="106" fillId="0" borderId="0" xfId="191" applyFont="1" applyAlignment="1">
      <alignment horizontal="center" vertical="center"/>
    </xf>
    <xf numFmtId="0" fontId="106" fillId="0" borderId="73" xfId="191" applyFont="1" applyBorder="1"/>
    <xf numFmtId="0" fontId="96" fillId="0" borderId="140" xfId="191" applyFont="1" applyBorder="1" applyAlignment="1">
      <alignment horizontal="left" vertical="center"/>
    </xf>
    <xf numFmtId="0" fontId="106" fillId="0" borderId="61" xfId="191" applyFont="1" applyBorder="1" applyAlignment="1">
      <alignment horizontal="center" vertical="center"/>
    </xf>
    <xf numFmtId="0" fontId="106" fillId="0" borderId="136" xfId="191" applyFont="1" applyBorder="1" applyAlignment="1">
      <alignment vertical="center"/>
    </xf>
    <xf numFmtId="0" fontId="108" fillId="0" borderId="135" xfId="191" applyFont="1" applyBorder="1" applyAlignment="1">
      <alignment horizontal="left" vertical="center" indent="1"/>
    </xf>
    <xf numFmtId="0" fontId="99" fillId="0" borderId="135" xfId="191" applyFont="1" applyBorder="1" applyAlignment="1">
      <alignment horizontal="center" vertical="center"/>
    </xf>
    <xf numFmtId="0" fontId="98" fillId="0" borderId="135" xfId="191" applyFont="1" applyBorder="1" applyAlignment="1">
      <alignment vertical="center"/>
    </xf>
    <xf numFmtId="195" fontId="112" fillId="12" borderId="135" xfId="192" applyNumberFormat="1" applyFont="1" applyFill="1" applyBorder="1" applyAlignment="1">
      <alignment vertical="center"/>
    </xf>
    <xf numFmtId="9" fontId="98" fillId="0" borderId="136" xfId="59" applyFont="1" applyBorder="1" applyAlignment="1">
      <alignment horizontal="center" vertical="center"/>
    </xf>
    <xf numFmtId="0" fontId="103" fillId="0" borderId="0" xfId="191" applyFont="1" applyAlignment="1">
      <alignment vertical="center"/>
    </xf>
    <xf numFmtId="0" fontId="113" fillId="0" borderId="0" xfId="191" applyFont="1" applyAlignment="1">
      <alignment horizontal="center" vertical="center"/>
    </xf>
    <xf numFmtId="0" fontId="71" fillId="0" borderId="0" xfId="191" applyFont="1" applyAlignment="1">
      <alignment vertical="center"/>
    </xf>
    <xf numFmtId="195" fontId="112" fillId="12" borderId="0" xfId="191" applyNumberFormat="1" applyFont="1" applyFill="1" applyAlignment="1">
      <alignment vertical="center"/>
    </xf>
    <xf numFmtId="9" fontId="71" fillId="0" borderId="73" xfId="59" applyFont="1" applyBorder="1" applyAlignment="1">
      <alignment horizontal="center" vertical="center"/>
    </xf>
    <xf numFmtId="0" fontId="98" fillId="0" borderId="0" xfId="191" applyFont="1" applyAlignment="1">
      <alignment vertical="center"/>
    </xf>
    <xf numFmtId="0" fontId="99" fillId="0" borderId="0" xfId="191" applyFont="1" applyAlignment="1">
      <alignment horizontal="center" vertical="center"/>
    </xf>
    <xf numFmtId="195" fontId="71" fillId="0" borderId="0" xfId="191" applyNumberFormat="1" applyFont="1" applyAlignment="1">
      <alignment vertical="center"/>
    </xf>
    <xf numFmtId="0" fontId="114" fillId="0" borderId="0" xfId="191" applyFont="1" applyAlignment="1">
      <alignment horizontal="left" vertical="center" indent="1"/>
    </xf>
    <xf numFmtId="195" fontId="99" fillId="0" borderId="0" xfId="191" applyNumberFormat="1" applyFont="1" applyAlignment="1">
      <alignment vertical="center"/>
    </xf>
    <xf numFmtId="0" fontId="96" fillId="10" borderId="109" xfId="191" applyFont="1" applyFill="1" applyBorder="1" applyAlignment="1">
      <alignment vertical="center"/>
    </xf>
    <xf numFmtId="0" fontId="106" fillId="10" borderId="119" xfId="191" applyFont="1" applyFill="1" applyBorder="1" applyAlignment="1">
      <alignment horizontal="center" vertical="center"/>
    </xf>
    <xf numFmtId="0" fontId="106" fillId="10" borderId="120" xfId="191" applyFont="1" applyFill="1" applyBorder="1" applyAlignment="1">
      <alignment vertical="center"/>
    </xf>
    <xf numFmtId="0" fontId="114" fillId="0" borderId="0" xfId="191" applyFont="1" applyAlignment="1">
      <alignment horizontal="left" vertical="center" indent="2"/>
    </xf>
    <xf numFmtId="0" fontId="98" fillId="0" borderId="140" xfId="191" applyFont="1" applyBorder="1" applyAlignment="1">
      <alignment vertical="center"/>
    </xf>
    <xf numFmtId="0" fontId="114" fillId="0" borderId="61" xfId="191" applyFont="1" applyBorder="1" applyAlignment="1">
      <alignment horizontal="left" vertical="center" indent="2"/>
    </xf>
    <xf numFmtId="0" fontId="99" fillId="0" borderId="61" xfId="191" applyFont="1" applyBorder="1" applyAlignment="1">
      <alignment horizontal="center" vertical="center"/>
    </xf>
    <xf numFmtId="0" fontId="99" fillId="0" borderId="61" xfId="191" applyFont="1" applyBorder="1" applyAlignment="1">
      <alignment vertical="center"/>
    </xf>
    <xf numFmtId="195" fontId="99" fillId="0" borderId="61" xfId="191" applyNumberFormat="1" applyFont="1" applyBorder="1" applyAlignment="1">
      <alignment vertical="center"/>
    </xf>
    <xf numFmtId="0" fontId="98" fillId="21" borderId="109" xfId="191" applyFont="1" applyFill="1" applyBorder="1"/>
    <xf numFmtId="0" fontId="98" fillId="21" borderId="119" xfId="191" applyFont="1" applyFill="1" applyBorder="1"/>
    <xf numFmtId="0" fontId="99" fillId="21" borderId="119" xfId="191" applyFont="1" applyFill="1" applyBorder="1" applyAlignment="1">
      <alignment horizontal="center"/>
    </xf>
    <xf numFmtId="0" fontId="71" fillId="21" borderId="119" xfId="191" applyFont="1" applyFill="1" applyBorder="1"/>
    <xf numFmtId="195" fontId="71" fillId="21" borderId="119" xfId="191" applyNumberFormat="1" applyFont="1" applyFill="1" applyBorder="1"/>
    <xf numFmtId="0" fontId="98" fillId="21" borderId="120" xfId="191" applyFont="1" applyFill="1" applyBorder="1"/>
    <xf numFmtId="0" fontId="71" fillId="13" borderId="0" xfId="191" applyFont="1" applyFill="1"/>
    <xf numFmtId="195" fontId="71" fillId="13" borderId="0" xfId="191" applyNumberFormat="1" applyFont="1" applyFill="1"/>
    <xf numFmtId="199" fontId="5" fillId="0" borderId="0" xfId="191" applyNumberFormat="1"/>
    <xf numFmtId="0" fontId="73" fillId="15" borderId="0" xfId="191" applyFont="1" applyFill="1"/>
    <xf numFmtId="197" fontId="73" fillId="0" borderId="36" xfId="201" applyNumberFormat="1" applyFont="1" applyBorder="1"/>
    <xf numFmtId="0" fontId="5" fillId="0" borderId="73" xfId="191" applyBorder="1"/>
    <xf numFmtId="0" fontId="73" fillId="0" borderId="36" xfId="191" applyFont="1" applyBorder="1"/>
    <xf numFmtId="168" fontId="73" fillId="15" borderId="0" xfId="201" applyFont="1" applyFill="1"/>
    <xf numFmtId="0" fontId="5" fillId="15" borderId="0" xfId="191" applyFill="1"/>
    <xf numFmtId="197" fontId="73" fillId="0" borderId="36" xfId="191" applyNumberFormat="1" applyFont="1" applyBorder="1"/>
    <xf numFmtId="198" fontId="5" fillId="15" borderId="0" xfId="191" applyNumberFormat="1" applyFill="1"/>
    <xf numFmtId="199" fontId="73" fillId="0" borderId="36" xfId="191" applyNumberFormat="1" applyFont="1" applyBorder="1"/>
    <xf numFmtId="0" fontId="5" fillId="0" borderId="109" xfId="191" applyBorder="1"/>
    <xf numFmtId="0" fontId="5" fillId="0" borderId="119" xfId="191" applyBorder="1"/>
    <xf numFmtId="0" fontId="5" fillId="0" borderId="120" xfId="191" applyBorder="1"/>
    <xf numFmtId="0" fontId="115" fillId="0" borderId="0" xfId="191" applyFont="1" applyAlignment="1">
      <alignment horizontal="justify" vertical="center"/>
    </xf>
    <xf numFmtId="0" fontId="102" fillId="0" borderId="0" xfId="191" applyFont="1" applyAlignment="1">
      <alignment horizontal="center"/>
    </xf>
    <xf numFmtId="0" fontId="71" fillId="13" borderId="0" xfId="191" applyFont="1" applyFill="1" applyAlignment="1">
      <alignment vertical="center"/>
    </xf>
    <xf numFmtId="0" fontId="71" fillId="0" borderId="0" xfId="191" applyFont="1" applyAlignment="1">
      <alignment horizontal="center" vertical="center"/>
    </xf>
    <xf numFmtId="0" fontId="71" fillId="13" borderId="0" xfId="191" applyFont="1" applyFill="1" applyAlignment="1">
      <alignment horizontal="center" vertical="center"/>
    </xf>
    <xf numFmtId="0" fontId="102" fillId="13" borderId="0" xfId="191" applyFont="1" applyFill="1"/>
    <xf numFmtId="197" fontId="98" fillId="0" borderId="73" xfId="201" applyNumberFormat="1" applyFont="1" applyBorder="1"/>
    <xf numFmtId="197" fontId="98" fillId="0" borderId="0" xfId="201" applyNumberFormat="1" applyFont="1" applyFill="1" applyBorder="1" applyAlignment="1">
      <alignment horizontal="center"/>
    </xf>
    <xf numFmtId="197" fontId="98" fillId="0" borderId="36" xfId="201" applyNumberFormat="1" applyFont="1" applyBorder="1"/>
    <xf numFmtId="197" fontId="98" fillId="0" borderId="73" xfId="191" applyNumberFormat="1" applyFont="1" applyBorder="1"/>
    <xf numFmtId="197" fontId="98" fillId="0" borderId="0" xfId="191" applyNumberFormat="1" applyFont="1" applyAlignment="1">
      <alignment horizontal="center"/>
    </xf>
    <xf numFmtId="195" fontId="98" fillId="0" borderId="36" xfId="192" applyNumberFormat="1" applyFont="1" applyBorder="1"/>
    <xf numFmtId="195" fontId="98" fillId="0" borderId="73" xfId="192" applyNumberFormat="1" applyFont="1" applyBorder="1"/>
    <xf numFmtId="0" fontId="116" fillId="0" borderId="0" xfId="191" applyFont="1"/>
    <xf numFmtId="0" fontId="71" fillId="12" borderId="0" xfId="191" applyFont="1" applyFill="1" applyAlignment="1">
      <alignment horizontal="left" indent="3"/>
    </xf>
    <xf numFmtId="197" fontId="98" fillId="12" borderId="73" xfId="201" applyNumberFormat="1" applyFont="1" applyFill="1" applyBorder="1"/>
    <xf numFmtId="195" fontId="98" fillId="12" borderId="36" xfId="192" applyNumberFormat="1" applyFont="1" applyFill="1" applyBorder="1"/>
    <xf numFmtId="195" fontId="98" fillId="12" borderId="73" xfId="192" applyNumberFormat="1" applyFont="1" applyFill="1" applyBorder="1"/>
    <xf numFmtId="0" fontId="98" fillId="0" borderId="140" xfId="191" applyFont="1" applyBorder="1"/>
    <xf numFmtId="0" fontId="71" fillId="0" borderId="61" xfId="191" applyFont="1" applyBorder="1" applyAlignment="1">
      <alignment horizontal="left" indent="3"/>
    </xf>
    <xf numFmtId="0" fontId="98" fillId="0" borderId="61" xfId="191" applyFont="1" applyBorder="1"/>
    <xf numFmtId="197" fontId="98" fillId="0" borderId="136" xfId="201" applyNumberFormat="1" applyFont="1" applyBorder="1"/>
    <xf numFmtId="195" fontId="98" fillId="0" borderId="140" xfId="192" applyNumberFormat="1" applyFont="1" applyBorder="1"/>
    <xf numFmtId="195" fontId="98" fillId="0" borderId="61" xfId="192" applyNumberFormat="1" applyFont="1" applyBorder="1"/>
    <xf numFmtId="195" fontId="98" fillId="0" borderId="136" xfId="192" applyNumberFormat="1" applyFont="1" applyBorder="1"/>
    <xf numFmtId="0" fontId="98" fillId="0" borderId="109" xfId="191" applyFont="1" applyBorder="1"/>
    <xf numFmtId="0" fontId="98" fillId="0" borderId="119" xfId="191" applyFont="1" applyBorder="1"/>
    <xf numFmtId="0" fontId="71" fillId="10" borderId="119" xfId="191" applyFont="1" applyFill="1" applyBorder="1"/>
    <xf numFmtId="0" fontId="98" fillId="10" borderId="120" xfId="191" applyFont="1" applyFill="1" applyBorder="1"/>
    <xf numFmtId="0" fontId="98" fillId="10" borderId="0" xfId="191" applyFont="1" applyFill="1" applyAlignment="1">
      <alignment horizontal="center"/>
    </xf>
    <xf numFmtId="0" fontId="98" fillId="10" borderId="109" xfId="191" applyFont="1" applyFill="1" applyBorder="1"/>
    <xf numFmtId="195" fontId="71" fillId="10" borderId="120" xfId="191" applyNumberFormat="1" applyFont="1" applyFill="1" applyBorder="1"/>
    <xf numFmtId="0" fontId="117" fillId="21" borderId="36" xfId="191" applyFont="1" applyFill="1" applyBorder="1" applyAlignment="1">
      <alignment horizontal="center" vertical="center"/>
    </xf>
    <xf numFmtId="0" fontId="115" fillId="21" borderId="0" xfId="191" applyFont="1" applyFill="1" applyAlignment="1">
      <alignment horizontal="center" vertical="center"/>
    </xf>
    <xf numFmtId="0" fontId="117" fillId="21" borderId="0" xfId="191" applyFont="1" applyFill="1" applyAlignment="1">
      <alignment horizontal="center" vertical="center"/>
    </xf>
    <xf numFmtId="0" fontId="118" fillId="21" borderId="73" xfId="202" applyFont="1" applyFill="1" applyBorder="1" applyAlignment="1">
      <alignment horizontal="center" vertical="center" wrapText="1"/>
    </xf>
    <xf numFmtId="0" fontId="118" fillId="0" borderId="0" xfId="202" applyFont="1" applyFill="1" applyBorder="1" applyAlignment="1">
      <alignment horizontal="center" vertical="center" wrapText="1"/>
    </xf>
    <xf numFmtId="0" fontId="117" fillId="0" borderId="0" xfId="191" applyFont="1" applyAlignment="1">
      <alignment horizontal="center" vertical="center"/>
    </xf>
    <xf numFmtId="0" fontId="115" fillId="0" borderId="0" xfId="191" applyFont="1"/>
    <xf numFmtId="0" fontId="98" fillId="23" borderId="73" xfId="191" applyFont="1" applyFill="1" applyBorder="1"/>
    <xf numFmtId="0" fontId="98" fillId="0" borderId="0" xfId="191" applyFont="1" applyAlignment="1">
      <alignment horizontal="center"/>
    </xf>
    <xf numFmtId="0" fontId="5" fillId="23" borderId="36" xfId="191" applyFill="1" applyBorder="1"/>
    <xf numFmtId="167" fontId="98" fillId="0" borderId="73" xfId="192" applyFont="1" applyBorder="1"/>
    <xf numFmtId="167" fontId="98" fillId="0" borderId="0" xfId="192" applyFont="1" applyFill="1" applyBorder="1" applyAlignment="1">
      <alignment horizontal="center"/>
    </xf>
    <xf numFmtId="0" fontId="5" fillId="0" borderId="36" xfId="191" applyBorder="1"/>
    <xf numFmtId="0" fontId="108" fillId="0" borderId="0" xfId="191" applyFont="1" applyAlignment="1">
      <alignment horizontal="left" indent="2"/>
    </xf>
    <xf numFmtId="195" fontId="98" fillId="0" borderId="0" xfId="192" applyNumberFormat="1" applyFont="1" applyFill="1" applyBorder="1" applyAlignment="1">
      <alignment horizontal="center"/>
    </xf>
    <xf numFmtId="0" fontId="5" fillId="0" borderId="140" xfId="191" applyBorder="1"/>
    <xf numFmtId="0" fontId="108" fillId="0" borderId="61" xfId="191" applyFont="1" applyBorder="1" applyAlignment="1">
      <alignment horizontal="left" indent="2"/>
    </xf>
    <xf numFmtId="0" fontId="5" fillId="0" borderId="61" xfId="191" applyBorder="1"/>
    <xf numFmtId="0" fontId="5" fillId="0" borderId="136" xfId="191" applyBorder="1"/>
    <xf numFmtId="0" fontId="119" fillId="0" borderId="0" xfId="191" applyFont="1" applyAlignment="1">
      <alignment horizontal="left" indent="2"/>
    </xf>
    <xf numFmtId="195" fontId="71" fillId="0" borderId="73" xfId="192" applyNumberFormat="1" applyFont="1" applyBorder="1"/>
    <xf numFmtId="195" fontId="71" fillId="0" borderId="0" xfId="192" applyNumberFormat="1" applyFont="1" applyFill="1" applyBorder="1" applyAlignment="1">
      <alignment horizontal="center"/>
    </xf>
    <xf numFmtId="195" fontId="98" fillId="0" borderId="73" xfId="192" applyNumberFormat="1" applyFont="1" applyFill="1" applyBorder="1"/>
    <xf numFmtId="0" fontId="103" fillId="0" borderId="36" xfId="191" applyFont="1" applyBorder="1" applyAlignment="1">
      <alignment horizontal="left" indent="2"/>
    </xf>
    <xf numFmtId="0" fontId="103" fillId="0" borderId="0" xfId="191" applyFont="1" applyAlignment="1">
      <alignment horizontal="left" indent="2"/>
    </xf>
    <xf numFmtId="0" fontId="98" fillId="23" borderId="36" xfId="191" applyFont="1" applyFill="1" applyBorder="1"/>
    <xf numFmtId="0" fontId="5" fillId="23" borderId="73" xfId="191" applyFill="1" applyBorder="1"/>
    <xf numFmtId="195" fontId="71" fillId="0" borderId="73" xfId="191" applyNumberFormat="1" applyFont="1" applyBorder="1"/>
    <xf numFmtId="195" fontId="71" fillId="0" borderId="0" xfId="191" applyNumberFormat="1" applyFont="1" applyAlignment="1">
      <alignment horizontal="center"/>
    </xf>
    <xf numFmtId="0" fontId="103" fillId="26" borderId="36" xfId="191" applyFont="1" applyFill="1" applyBorder="1" applyAlignment="1">
      <alignment horizontal="left" indent="2"/>
    </xf>
    <xf numFmtId="0" fontId="5" fillId="26" borderId="0" xfId="191" applyFill="1"/>
    <xf numFmtId="0" fontId="102" fillId="26" borderId="73" xfId="191" applyFont="1" applyFill="1" applyBorder="1"/>
    <xf numFmtId="0" fontId="73" fillId="26" borderId="36" xfId="191" applyFont="1" applyFill="1" applyBorder="1" applyAlignment="1">
      <alignment horizontal="center"/>
    </xf>
    <xf numFmtId="0" fontId="73" fillId="26" borderId="0" xfId="191" applyFont="1" applyFill="1" applyAlignment="1">
      <alignment horizontal="center"/>
    </xf>
    <xf numFmtId="0" fontId="5" fillId="26" borderId="73" xfId="191" applyFill="1" applyBorder="1"/>
    <xf numFmtId="0" fontId="102" fillId="0" borderId="73" xfId="191" applyFont="1" applyBorder="1"/>
    <xf numFmtId="195" fontId="102" fillId="0" borderId="73" xfId="191" applyNumberFormat="1" applyFont="1" applyBorder="1"/>
    <xf numFmtId="9" fontId="71" fillId="0" borderId="0" xfId="59" applyFont="1" applyFill="1" applyBorder="1" applyAlignment="1">
      <alignment horizontal="center"/>
    </xf>
    <xf numFmtId="195" fontId="102" fillId="0" borderId="0" xfId="192" applyNumberFormat="1" applyFont="1" applyBorder="1"/>
    <xf numFmtId="195" fontId="102" fillId="0" borderId="73" xfId="192" applyNumberFormat="1" applyFont="1" applyBorder="1"/>
    <xf numFmtId="195" fontId="102" fillId="0" borderId="0" xfId="192" applyNumberFormat="1" applyFont="1" applyFill="1" applyBorder="1"/>
    <xf numFmtId="195" fontId="102" fillId="0" borderId="73" xfId="192" applyNumberFormat="1" applyFont="1" applyFill="1" applyBorder="1"/>
    <xf numFmtId="0" fontId="120" fillId="0" borderId="0" xfId="191" applyFont="1"/>
    <xf numFmtId="195" fontId="102" fillId="0" borderId="136" xfId="191" applyNumberFormat="1" applyFont="1" applyBorder="1"/>
    <xf numFmtId="9" fontId="71" fillId="0" borderId="140" xfId="59" applyFont="1" applyFill="1" applyBorder="1" applyAlignment="1">
      <alignment horizontal="center"/>
    </xf>
    <xf numFmtId="195" fontId="102" fillId="0" borderId="61" xfId="192" applyNumberFormat="1" applyFont="1" applyFill="1" applyBorder="1"/>
    <xf numFmtId="195" fontId="102" fillId="0" borderId="136" xfId="192" applyNumberFormat="1" applyFont="1" applyFill="1" applyBorder="1"/>
    <xf numFmtId="9" fontId="71" fillId="0" borderId="61" xfId="59" applyFont="1" applyFill="1" applyBorder="1" applyAlignment="1">
      <alignment horizontal="center"/>
    </xf>
    <xf numFmtId="0" fontId="121" fillId="0" borderId="0" xfId="191" applyFont="1"/>
    <xf numFmtId="0" fontId="5" fillId="26" borderId="36" xfId="191" applyFill="1" applyBorder="1"/>
    <xf numFmtId="0" fontId="103" fillId="26" borderId="0" xfId="191" applyFont="1" applyFill="1" applyAlignment="1">
      <alignment horizontal="left" indent="2"/>
    </xf>
    <xf numFmtId="195" fontId="71" fillId="26" borderId="73" xfId="192" applyNumberFormat="1" applyFont="1" applyFill="1" applyBorder="1"/>
    <xf numFmtId="195" fontId="71" fillId="26" borderId="0" xfId="192" applyNumberFormat="1" applyFont="1" applyFill="1" applyBorder="1"/>
    <xf numFmtId="195" fontId="102" fillId="0" borderId="0" xfId="191" applyNumberFormat="1" applyFont="1" applyAlignment="1">
      <alignment horizontal="center"/>
    </xf>
    <xf numFmtId="0" fontId="5" fillId="0" borderId="36" xfId="191" applyBorder="1" applyAlignment="1">
      <alignment horizontal="center"/>
    </xf>
    <xf numFmtId="179" fontId="71" fillId="0" borderId="0" xfId="59" applyNumberFormat="1" applyFont="1" applyFill="1" applyBorder="1" applyAlignment="1">
      <alignment horizontal="center"/>
    </xf>
    <xf numFmtId="179" fontId="71" fillId="0" borderId="141" xfId="59" applyNumberFormat="1" applyFont="1" applyFill="1" applyBorder="1" applyAlignment="1">
      <alignment horizontal="center"/>
    </xf>
    <xf numFmtId="195" fontId="102" fillId="0" borderId="61" xfId="192" applyNumberFormat="1" applyFont="1" applyBorder="1"/>
    <xf numFmtId="195" fontId="102" fillId="0" borderId="136" xfId="192" applyNumberFormat="1" applyFont="1" applyBorder="1"/>
    <xf numFmtId="200" fontId="71" fillId="0" borderId="61" xfId="59" applyNumberFormat="1" applyFont="1" applyFill="1" applyBorder="1" applyAlignment="1">
      <alignment horizontal="center"/>
    </xf>
    <xf numFmtId="0" fontId="5" fillId="26" borderId="109" xfId="191" applyFill="1" applyBorder="1"/>
    <xf numFmtId="0" fontId="5" fillId="26" borderId="119" xfId="191" applyFill="1" applyBorder="1"/>
    <xf numFmtId="0" fontId="103" fillId="26" borderId="119" xfId="191" applyFont="1" applyFill="1" applyBorder="1" applyAlignment="1">
      <alignment horizontal="left" indent="2"/>
    </xf>
    <xf numFmtId="195" fontId="71" fillId="26" borderId="120" xfId="192" applyNumberFormat="1" applyFont="1" applyFill="1" applyBorder="1"/>
    <xf numFmtId="195" fontId="71" fillId="26" borderId="119" xfId="192" applyNumberFormat="1" applyFont="1" applyFill="1" applyBorder="1"/>
    <xf numFmtId="0" fontId="103" fillId="13" borderId="71" xfId="191" applyFont="1" applyFill="1" applyBorder="1" applyAlignment="1">
      <alignment horizontal="left" indent="2"/>
    </xf>
    <xf numFmtId="195" fontId="71" fillId="13" borderId="34" xfId="192" applyNumberFormat="1" applyFont="1" applyFill="1" applyBorder="1"/>
    <xf numFmtId="195" fontId="71" fillId="13" borderId="119" xfId="192" applyNumberFormat="1" applyFont="1" applyFill="1" applyBorder="1"/>
    <xf numFmtId="195" fontId="71" fillId="13" borderId="71" xfId="192" applyNumberFormat="1" applyFont="1" applyFill="1" applyBorder="1"/>
    <xf numFmtId="195" fontId="71" fillId="13" borderId="35" xfId="192" applyNumberFormat="1" applyFont="1" applyFill="1" applyBorder="1"/>
    <xf numFmtId="0" fontId="113" fillId="21" borderId="71" xfId="191" applyFont="1" applyFill="1" applyBorder="1"/>
    <xf numFmtId="195" fontId="113" fillId="21" borderId="34" xfId="191" applyNumberFormat="1" applyFont="1" applyFill="1" applyBorder="1"/>
    <xf numFmtId="0" fontId="113" fillId="21" borderId="34" xfId="191" applyFont="1" applyFill="1" applyBorder="1" applyAlignment="1">
      <alignment horizontal="center"/>
    </xf>
    <xf numFmtId="0" fontId="113" fillId="21" borderId="34" xfId="191" applyFont="1" applyFill="1" applyBorder="1"/>
    <xf numFmtId="195" fontId="113" fillId="21" borderId="35" xfId="191" applyNumberFormat="1" applyFont="1" applyFill="1" applyBorder="1"/>
    <xf numFmtId="37" fontId="27" fillId="0" borderId="0" xfId="24" applyNumberFormat="1" applyFont="1" applyBorder="1" applyAlignment="1">
      <alignment horizontal="center" vertical="center"/>
    </xf>
    <xf numFmtId="37" fontId="27" fillId="0" borderId="0" xfId="24" applyNumberFormat="1" applyFont="1" applyAlignment="1">
      <alignment horizontal="center" vertical="center"/>
    </xf>
    <xf numFmtId="172" fontId="28" fillId="0" borderId="0" xfId="203" applyFont="1" applyAlignment="1">
      <alignment horizontal="left"/>
    </xf>
    <xf numFmtId="184" fontId="35" fillId="27" borderId="101" xfId="42" applyNumberFormat="1" applyFont="1" applyFill="1" applyBorder="1" applyAlignment="1">
      <alignment horizontal="right" vertical="center"/>
    </xf>
    <xf numFmtId="183" fontId="42" fillId="27" borderId="0" xfId="42" applyNumberFormat="1" applyFont="1" applyFill="1" applyAlignment="1">
      <alignment horizontal="center" vertical="center"/>
    </xf>
    <xf numFmtId="38" fontId="50" fillId="0" borderId="143" xfId="42" applyNumberFormat="1" applyFont="1" applyBorder="1" applyAlignment="1">
      <alignment horizontal="center" vertical="center" wrapText="1"/>
    </xf>
    <xf numFmtId="38" fontId="50" fillId="27" borderId="144" xfId="42" applyNumberFormat="1" applyFont="1" applyFill="1" applyBorder="1" applyAlignment="1">
      <alignment horizontal="center" vertical="center" wrapText="1"/>
    </xf>
    <xf numFmtId="38" fontId="50" fillId="0" borderId="144" xfId="42" applyNumberFormat="1" applyFont="1" applyBorder="1" applyAlignment="1">
      <alignment horizontal="center" vertical="center" wrapText="1"/>
    </xf>
    <xf numFmtId="0" fontId="52" fillId="2" borderId="0" xfId="42" applyFont="1" applyFill="1" applyAlignment="1">
      <alignment horizontal="left" vertical="center"/>
    </xf>
    <xf numFmtId="179" fontId="42" fillId="0" borderId="0" xfId="42" applyNumberFormat="1" applyFont="1" applyAlignment="1">
      <alignment horizontal="left" vertical="center" wrapText="1"/>
    </xf>
    <xf numFmtId="38" fontId="69" fillId="0" borderId="0" xfId="42" applyNumberFormat="1" applyFont="1" applyAlignment="1">
      <alignment horizontal="left" vertical="center" wrapText="1"/>
    </xf>
    <xf numFmtId="179" fontId="69" fillId="0" borderId="0" xfId="42" applyNumberFormat="1" applyFont="1" applyAlignment="1">
      <alignment horizontal="left" vertical="center" wrapText="1"/>
    </xf>
    <xf numFmtId="179" fontId="56" fillId="0" borderId="0" xfId="42" applyNumberFormat="1" applyFont="1" applyAlignment="1">
      <alignment horizontal="left" vertical="center"/>
    </xf>
    <xf numFmtId="181" fontId="42" fillId="0" borderId="0" xfId="42" applyNumberFormat="1" applyFont="1" applyAlignment="1">
      <alignment horizontal="left" vertical="center" wrapText="1"/>
    </xf>
    <xf numFmtId="9" fontId="52" fillId="0" borderId="0" xfId="43" applyNumberFormat="1" applyFont="1" applyFill="1" applyBorder="1" applyAlignment="1">
      <alignment horizontal="left" vertical="center"/>
    </xf>
    <xf numFmtId="9" fontId="42" fillId="0" borderId="0" xfId="43" applyNumberFormat="1" applyFont="1" applyFill="1" applyBorder="1" applyAlignment="1">
      <alignment horizontal="left" vertical="center"/>
    </xf>
    <xf numFmtId="9" fontId="42" fillId="10" borderId="103" xfId="43" applyNumberFormat="1" applyFont="1" applyFill="1" applyBorder="1" applyAlignment="1">
      <alignment horizontal="left" vertical="center"/>
    </xf>
    <xf numFmtId="9" fontId="59" fillId="0" borderId="0" xfId="42" applyNumberFormat="1" applyFont="1" applyAlignment="1">
      <alignment horizontal="left" vertical="center"/>
    </xf>
    <xf numFmtId="9" fontId="57" fillId="0" borderId="0" xfId="42" applyNumberFormat="1" applyFont="1" applyAlignment="1">
      <alignment horizontal="left" vertical="center"/>
    </xf>
    <xf numFmtId="9" fontId="42" fillId="19" borderId="103" xfId="43" applyNumberFormat="1" applyFont="1" applyFill="1" applyBorder="1" applyAlignment="1">
      <alignment horizontal="left" vertical="center"/>
    </xf>
    <xf numFmtId="9" fontId="42" fillId="13" borderId="103" xfId="43" applyNumberFormat="1" applyFont="1" applyFill="1" applyBorder="1" applyAlignment="1">
      <alignment horizontal="left" vertical="center"/>
    </xf>
    <xf numFmtId="9" fontId="42" fillId="12" borderId="103" xfId="43" applyNumberFormat="1" applyFont="1" applyFill="1" applyBorder="1" applyAlignment="1">
      <alignment horizontal="left" vertical="center"/>
    </xf>
    <xf numFmtId="9" fontId="52" fillId="0" borderId="0" xfId="42" applyNumberFormat="1" applyFont="1" applyAlignment="1">
      <alignment horizontal="left"/>
    </xf>
    <xf numFmtId="9" fontId="42" fillId="15" borderId="103" xfId="43" applyNumberFormat="1" applyFont="1" applyFill="1" applyBorder="1" applyAlignment="1">
      <alignment horizontal="left" vertical="center"/>
    </xf>
    <xf numFmtId="9" fontId="42" fillId="0" borderId="18" xfId="43" applyNumberFormat="1" applyFont="1" applyFill="1" applyBorder="1" applyAlignment="1">
      <alignment horizontal="left" vertical="center"/>
    </xf>
    <xf numFmtId="9" fontId="52" fillId="2" borderId="0" xfId="42" applyNumberFormat="1" applyFont="1" applyFill="1" applyAlignment="1">
      <alignment horizontal="left"/>
    </xf>
    <xf numFmtId="166" fontId="28" fillId="0" borderId="0" xfId="0" applyNumberFormat="1" applyFont="1" applyAlignment="1">
      <alignment horizontal="left"/>
    </xf>
    <xf numFmtId="165" fontId="28" fillId="0" borderId="0" xfId="0" applyNumberFormat="1" applyFont="1" applyAlignment="1">
      <alignment horizontal="left" wrapText="1"/>
    </xf>
    <xf numFmtId="0" fontId="125" fillId="0" borderId="0" xfId="0" applyFont="1" applyAlignment="1">
      <alignment horizontal="left"/>
    </xf>
    <xf numFmtId="0" fontId="125" fillId="0" borderId="0" xfId="170" applyFont="1" applyAlignment="1">
      <alignment horizontal="left"/>
    </xf>
    <xf numFmtId="0" fontId="126" fillId="0" borderId="0" xfId="0" applyFont="1" applyAlignment="1">
      <alignment horizontal="left"/>
    </xf>
    <xf numFmtId="0" fontId="127" fillId="0" borderId="25" xfId="0" applyFont="1" applyBorder="1" applyAlignment="1">
      <alignment horizontal="centerContinuous"/>
    </xf>
    <xf numFmtId="0" fontId="127" fillId="0" borderId="0" xfId="0" applyFont="1" applyAlignment="1">
      <alignment horizontal="centerContinuous"/>
    </xf>
    <xf numFmtId="0" fontId="127" fillId="0" borderId="27" xfId="0" applyFont="1" applyBorder="1" applyAlignment="1">
      <alignment horizontal="centerContinuous"/>
    </xf>
    <xf numFmtId="1" fontId="32" fillId="17" borderId="13" xfId="170" applyNumberFormat="1" applyFont="1" applyFill="1" applyBorder="1" applyAlignment="1">
      <alignment horizontal="center" vertical="center"/>
    </xf>
    <xf numFmtId="1" fontId="32" fillId="17" borderId="14" xfId="170" applyNumberFormat="1" applyFont="1" applyFill="1" applyBorder="1" applyAlignment="1">
      <alignment horizontal="center" vertical="center"/>
    </xf>
    <xf numFmtId="1" fontId="32" fillId="17" borderId="11" xfId="170" applyNumberFormat="1" applyFont="1" applyFill="1" applyBorder="1" applyAlignment="1">
      <alignment horizontal="center" vertical="center"/>
    </xf>
    <xf numFmtId="1" fontId="32" fillId="17" borderId="59" xfId="170" applyNumberFormat="1" applyFont="1" applyFill="1" applyBorder="1" applyAlignment="1">
      <alignment horizontal="center" vertical="center"/>
    </xf>
    <xf numFmtId="0" fontId="127" fillId="0" borderId="26" xfId="0" applyFont="1" applyBorder="1" applyAlignment="1">
      <alignment horizontal="centerContinuous"/>
    </xf>
    <xf numFmtId="0" fontId="125" fillId="0" borderId="0" xfId="170" applyFont="1" applyAlignment="1">
      <alignment horizontal="centerContinuous"/>
    </xf>
    <xf numFmtId="0" fontId="125" fillId="0" borderId="16" xfId="170" applyFont="1" applyBorder="1" applyAlignment="1">
      <alignment horizontal="centerContinuous"/>
    </xf>
    <xf numFmtId="1" fontId="32" fillId="0" borderId="0" xfId="170" applyNumberFormat="1" applyFont="1" applyAlignment="1">
      <alignment horizontal="center" vertical="center"/>
    </xf>
    <xf numFmtId="1" fontId="32" fillId="0" borderId="16" xfId="170" applyNumberFormat="1" applyFont="1" applyBorder="1" applyAlignment="1">
      <alignment horizontal="center" vertical="center"/>
    </xf>
    <xf numFmtId="194" fontId="32" fillId="0" borderId="0" xfId="24" applyNumberFormat="1" applyFont="1" applyBorder="1" applyAlignment="1">
      <alignment horizontal="center" vertical="center"/>
    </xf>
    <xf numFmtId="194" fontId="32" fillId="0" borderId="16" xfId="24" applyNumberFormat="1" applyFont="1" applyBorder="1" applyAlignment="1">
      <alignment horizontal="center" vertical="center"/>
    </xf>
    <xf numFmtId="165" fontId="125" fillId="0" borderId="0" xfId="170" applyNumberFormat="1" applyFont="1" applyAlignment="1">
      <alignment horizontal="centerContinuous"/>
    </xf>
    <xf numFmtId="165" fontId="125" fillId="0" borderId="16" xfId="170" applyNumberFormat="1" applyFont="1" applyBorder="1" applyAlignment="1">
      <alignment horizontal="centerContinuous"/>
    </xf>
    <xf numFmtId="165" fontId="127" fillId="0" borderId="0" xfId="0" applyNumberFormat="1" applyFont="1" applyAlignment="1">
      <alignment horizontal="centerContinuous"/>
    </xf>
    <xf numFmtId="165" fontId="127" fillId="0" borderId="27" xfId="0" applyNumberFormat="1" applyFont="1" applyBorder="1" applyAlignment="1">
      <alignment horizontal="centerContinuous"/>
    </xf>
    <xf numFmtId="165" fontId="125" fillId="0" borderId="0" xfId="0" applyNumberFormat="1" applyFont="1" applyAlignment="1">
      <alignment horizontal="left"/>
    </xf>
    <xf numFmtId="165" fontId="125" fillId="0" borderId="0" xfId="170" applyNumberFormat="1" applyFont="1" applyAlignment="1">
      <alignment horizontal="center" vertical="center"/>
    </xf>
    <xf numFmtId="165" fontId="125" fillId="0" borderId="16" xfId="170" applyNumberFormat="1" applyFont="1" applyBorder="1" applyAlignment="1">
      <alignment horizontal="center" vertical="center"/>
    </xf>
    <xf numFmtId="165" fontId="32" fillId="0" borderId="0" xfId="170" applyNumberFormat="1" applyFont="1" applyAlignment="1">
      <alignment horizontal="center" vertical="center"/>
    </xf>
    <xf numFmtId="165" fontId="32" fillId="0" borderId="100" xfId="170" applyNumberFormat="1" applyFont="1" applyBorder="1" applyAlignment="1">
      <alignment horizontal="center" vertical="center"/>
    </xf>
    <xf numFmtId="165" fontId="32" fillId="0" borderId="16" xfId="170" applyNumberFormat="1" applyFont="1" applyBorder="1" applyAlignment="1">
      <alignment horizontal="center" vertical="center"/>
    </xf>
    <xf numFmtId="165" fontId="125" fillId="0" borderId="0" xfId="24" applyNumberFormat="1" applyFont="1" applyBorder="1" applyAlignment="1">
      <alignment horizontal="center" vertical="center"/>
    </xf>
    <xf numFmtId="165" fontId="125" fillId="0" borderId="16" xfId="24" applyNumberFormat="1" applyFont="1" applyBorder="1" applyAlignment="1">
      <alignment horizontal="center" vertical="center"/>
    </xf>
    <xf numFmtId="165" fontId="32" fillId="0" borderId="72" xfId="170" applyNumberFormat="1" applyFont="1" applyBorder="1" applyAlignment="1">
      <alignment horizontal="center" vertical="center"/>
    </xf>
    <xf numFmtId="165" fontId="32" fillId="10" borderId="106" xfId="170" quotePrefix="1" applyNumberFormat="1" applyFont="1" applyFill="1" applyBorder="1" applyAlignment="1">
      <alignment horizontal="center" vertical="center"/>
    </xf>
    <xf numFmtId="165" fontId="32" fillId="10" borderId="77" xfId="170" quotePrefix="1" applyNumberFormat="1" applyFont="1" applyFill="1" applyBorder="1" applyAlignment="1">
      <alignment horizontal="center" vertical="center"/>
    </xf>
    <xf numFmtId="0" fontId="125" fillId="0" borderId="0" xfId="0" applyFont="1" applyAlignment="1">
      <alignment horizontal="left" wrapText="1"/>
    </xf>
    <xf numFmtId="0" fontId="127" fillId="0" borderId="26" xfId="0" applyFont="1" applyBorder="1" applyAlignment="1">
      <alignment horizontal="center" wrapText="1"/>
    </xf>
    <xf numFmtId="165" fontId="125" fillId="0" borderId="0" xfId="24" applyNumberFormat="1" applyFont="1" applyBorder="1" applyAlignment="1">
      <alignment horizontal="center" vertical="center" wrapText="1"/>
    </xf>
    <xf numFmtId="165" fontId="125" fillId="0" borderId="16" xfId="24" applyNumberFormat="1" applyFont="1" applyBorder="1" applyAlignment="1">
      <alignment horizontal="center" vertical="center" wrapText="1"/>
    </xf>
    <xf numFmtId="165" fontId="127" fillId="0" borderId="27" xfId="0" applyNumberFormat="1" applyFont="1" applyBorder="1" applyAlignment="1">
      <alignment horizontal="center" wrapText="1"/>
    </xf>
    <xf numFmtId="165" fontId="125" fillId="0" borderId="0" xfId="0" applyNumberFormat="1" applyFont="1" applyAlignment="1">
      <alignment horizontal="left" wrapText="1"/>
    </xf>
    <xf numFmtId="165" fontId="125" fillId="0" borderId="0" xfId="0" applyNumberFormat="1" applyFont="1" applyAlignment="1">
      <alignment horizontal="center"/>
    </xf>
    <xf numFmtId="165" fontId="125" fillId="0" borderId="98" xfId="170" applyNumberFormat="1" applyFont="1" applyBorder="1" applyAlignment="1">
      <alignment horizontal="center" vertical="center"/>
    </xf>
    <xf numFmtId="9" fontId="128" fillId="0" borderId="0" xfId="43" quotePrefix="1" applyNumberFormat="1" applyFont="1" applyBorder="1" applyAlignment="1">
      <alignment horizontal="center" vertical="top"/>
    </xf>
    <xf numFmtId="9" fontId="128" fillId="0" borderId="0" xfId="43" quotePrefix="1" applyNumberFormat="1" applyFont="1" applyBorder="1" applyAlignment="1">
      <alignment horizontal="right" vertical="top"/>
    </xf>
    <xf numFmtId="9" fontId="128" fillId="0" borderId="0" xfId="43" applyNumberFormat="1" applyFont="1" applyBorder="1" applyAlignment="1">
      <alignment horizontal="right" vertical="top"/>
    </xf>
    <xf numFmtId="169" fontId="128" fillId="0" borderId="16" xfId="170" applyNumberFormat="1" applyFont="1" applyBorder="1" applyAlignment="1">
      <alignment horizontal="right" vertical="top"/>
    </xf>
    <xf numFmtId="9" fontId="128" fillId="0" borderId="0" xfId="43" applyNumberFormat="1" applyFont="1" applyBorder="1" applyAlignment="1">
      <alignment horizontal="center" vertical="top"/>
    </xf>
    <xf numFmtId="165" fontId="32" fillId="16" borderId="106" xfId="170" quotePrefix="1" applyNumberFormat="1" applyFont="1" applyFill="1" applyBorder="1" applyAlignment="1">
      <alignment horizontal="center" vertical="center"/>
    </xf>
    <xf numFmtId="165" fontId="32" fillId="16" borderId="77" xfId="170" quotePrefix="1" applyNumberFormat="1" applyFont="1" applyFill="1" applyBorder="1" applyAlignment="1">
      <alignment horizontal="center" vertical="center"/>
    </xf>
    <xf numFmtId="165" fontId="32" fillId="13" borderId="106" xfId="170" quotePrefix="1" applyNumberFormat="1" applyFont="1" applyFill="1" applyBorder="1" applyAlignment="1">
      <alignment horizontal="center" vertical="center"/>
    </xf>
    <xf numFmtId="165" fontId="32" fillId="13" borderId="77" xfId="170" quotePrefix="1" applyNumberFormat="1" applyFont="1" applyFill="1" applyBorder="1" applyAlignment="1">
      <alignment horizontal="center" vertical="center"/>
    </xf>
    <xf numFmtId="165" fontId="128" fillId="0" borderId="61" xfId="170" applyNumberFormat="1" applyFont="1" applyBorder="1" applyAlignment="1">
      <alignment horizontal="right" vertical="top"/>
    </xf>
    <xf numFmtId="165" fontId="128" fillId="0" borderId="16" xfId="170" applyNumberFormat="1" applyFont="1" applyBorder="1" applyAlignment="1">
      <alignment horizontal="right" vertical="top"/>
    </xf>
    <xf numFmtId="165" fontId="129" fillId="12" borderId="98" xfId="170" quotePrefix="1" applyNumberFormat="1" applyFont="1" applyFill="1" applyBorder="1" applyAlignment="1">
      <alignment horizontal="center" vertical="center"/>
    </xf>
    <xf numFmtId="165" fontId="129" fillId="0" borderId="16" xfId="170" applyNumberFormat="1" applyFont="1" applyBorder="1" applyAlignment="1">
      <alignment horizontal="center" vertical="center"/>
    </xf>
    <xf numFmtId="165" fontId="129" fillId="12" borderId="98" xfId="170" applyNumberFormat="1" applyFont="1" applyFill="1" applyBorder="1" applyAlignment="1">
      <alignment horizontal="center" vertical="center"/>
    </xf>
    <xf numFmtId="169" fontId="126" fillId="0" borderId="0" xfId="170" applyNumberFormat="1" applyFont="1" applyAlignment="1">
      <alignment horizontal="center" vertical="center"/>
    </xf>
    <xf numFmtId="169" fontId="126" fillId="0" borderId="16" xfId="170" applyNumberFormat="1" applyFont="1" applyBorder="1" applyAlignment="1">
      <alignment horizontal="center" vertical="center"/>
    </xf>
    <xf numFmtId="165" fontId="125" fillId="0" borderId="18" xfId="170" applyNumberFormat="1" applyFont="1" applyBorder="1" applyAlignment="1">
      <alignment horizontal="centerContinuous"/>
    </xf>
    <xf numFmtId="165" fontId="125" fillId="0" borderId="19" xfId="170" applyNumberFormat="1" applyFont="1" applyBorder="1" applyAlignment="1">
      <alignment horizontal="centerContinuous"/>
    </xf>
    <xf numFmtId="0" fontId="127" fillId="0" borderId="28" xfId="0" applyFont="1" applyBorder="1" applyAlignment="1">
      <alignment horizontal="centerContinuous"/>
    </xf>
    <xf numFmtId="165" fontId="125" fillId="0" borderId="55" xfId="170" applyNumberFormat="1" applyFont="1" applyBorder="1" applyAlignment="1">
      <alignment horizontal="centerContinuous"/>
    </xf>
    <xf numFmtId="165" fontId="127" fillId="0" borderId="29" xfId="0" applyNumberFormat="1" applyFont="1" applyBorder="1" applyAlignment="1">
      <alignment horizontal="centerContinuous"/>
    </xf>
    <xf numFmtId="165" fontId="127" fillId="0" borderId="30" xfId="0" applyNumberFormat="1" applyFont="1" applyBorder="1" applyAlignment="1">
      <alignment horizontal="centerContinuous"/>
    </xf>
    <xf numFmtId="0" fontId="127" fillId="0" borderId="29" xfId="0" applyFont="1" applyBorder="1" applyAlignment="1">
      <alignment horizontal="centerContinuous"/>
    </xf>
    <xf numFmtId="165" fontId="125" fillId="0" borderId="29" xfId="170" applyNumberFormat="1" applyFont="1" applyBorder="1" applyAlignment="1">
      <alignment horizontal="centerContinuous"/>
    </xf>
    <xf numFmtId="169" fontId="125" fillId="0" borderId="0" xfId="170" applyNumberFormat="1" applyFont="1" applyAlignment="1">
      <alignment horizontal="centerContinuous"/>
    </xf>
    <xf numFmtId="169" fontId="125" fillId="0" borderId="96" xfId="170" applyNumberFormat="1" applyFont="1" applyBorder="1" applyAlignment="1">
      <alignment horizontal="centerContinuous"/>
    </xf>
    <xf numFmtId="169" fontId="125" fillId="0" borderId="16" xfId="170" applyNumberFormat="1" applyFont="1" applyBorder="1" applyAlignment="1">
      <alignment horizontal="centerContinuous"/>
    </xf>
    <xf numFmtId="165" fontId="32" fillId="0" borderId="0" xfId="170" quotePrefix="1" applyNumberFormat="1" applyFont="1" applyAlignment="1">
      <alignment horizontal="center" vertical="center"/>
    </xf>
    <xf numFmtId="165" fontId="32" fillId="0" borderId="16" xfId="170" quotePrefix="1" applyNumberFormat="1" applyFont="1" applyBorder="1" applyAlignment="1">
      <alignment horizontal="center" vertical="center"/>
    </xf>
    <xf numFmtId="165" fontId="125" fillId="0" borderId="0" xfId="170" applyNumberFormat="1" applyFont="1" applyAlignment="1">
      <alignment horizontal="left" vertical="center"/>
    </xf>
    <xf numFmtId="165" fontId="125" fillId="0" borderId="16" xfId="170" applyNumberFormat="1" applyFont="1" applyBorder="1" applyAlignment="1">
      <alignment horizontal="left" vertical="center"/>
    </xf>
    <xf numFmtId="0" fontId="128" fillId="0" borderId="0" xfId="0" applyFont="1" applyAlignment="1">
      <alignment horizontal="left"/>
    </xf>
    <xf numFmtId="0" fontId="130" fillId="0" borderId="26" xfId="0" applyFont="1" applyBorder="1" applyAlignment="1">
      <alignment horizontal="centerContinuous"/>
    </xf>
    <xf numFmtId="191" fontId="128" fillId="0" borderId="0" xfId="170" quotePrefix="1" applyNumberFormat="1" applyFont="1" applyAlignment="1">
      <alignment horizontal="center" vertical="center"/>
    </xf>
    <xf numFmtId="191" fontId="128" fillId="0" borderId="16" xfId="170" quotePrefix="1" applyNumberFormat="1" applyFont="1" applyBorder="1" applyAlignment="1">
      <alignment horizontal="center" vertical="center"/>
    </xf>
    <xf numFmtId="0" fontId="130" fillId="0" borderId="27" xfId="0" applyFont="1" applyBorder="1" applyAlignment="1">
      <alignment horizontal="centerContinuous"/>
    </xf>
    <xf numFmtId="191" fontId="125" fillId="0" borderId="0" xfId="170" quotePrefix="1" applyNumberFormat="1" applyFont="1" applyAlignment="1">
      <alignment horizontal="center" vertical="center"/>
    </xf>
    <xf numFmtId="191" fontId="125" fillId="0" borderId="54" xfId="170" quotePrefix="1" applyNumberFormat="1" applyFont="1" applyBorder="1" applyAlignment="1">
      <alignment horizontal="center" vertical="center"/>
    </xf>
    <xf numFmtId="0" fontId="32" fillId="0" borderId="0" xfId="0" applyFont="1" applyAlignment="1">
      <alignment horizontal="left"/>
    </xf>
    <xf numFmtId="0" fontId="131" fillId="0" borderId="26" xfId="0" applyFont="1" applyBorder="1" applyAlignment="1">
      <alignment horizontal="centerContinuous"/>
    </xf>
    <xf numFmtId="38" fontId="32" fillId="0" borderId="0" xfId="170" quotePrefix="1" applyNumberFormat="1" applyFont="1" applyAlignment="1">
      <alignment horizontal="center" vertical="center"/>
    </xf>
    <xf numFmtId="169" fontId="32" fillId="0" borderId="0" xfId="170" applyNumberFormat="1" applyFont="1" applyAlignment="1">
      <alignment horizontal="center" vertical="center"/>
    </xf>
    <xf numFmtId="169" fontId="32" fillId="0" borderId="54" xfId="170" applyNumberFormat="1" applyFont="1" applyBorder="1" applyAlignment="1">
      <alignment horizontal="left" vertical="center"/>
    </xf>
    <xf numFmtId="0" fontId="131" fillId="0" borderId="27" xfId="0" applyFont="1" applyBorder="1" applyAlignment="1">
      <alignment horizontal="centerContinuous"/>
    </xf>
    <xf numFmtId="165" fontId="125" fillId="0" borderId="54" xfId="170" applyNumberFormat="1" applyFont="1" applyBorder="1" applyAlignment="1">
      <alignment horizontal="left" vertical="center"/>
    </xf>
    <xf numFmtId="191" fontId="128" fillId="0" borderId="54" xfId="170" quotePrefix="1" applyNumberFormat="1" applyFont="1" applyBorder="1" applyAlignment="1">
      <alignment horizontal="center" vertical="center"/>
    </xf>
    <xf numFmtId="165" fontId="125" fillId="0" borderId="72" xfId="170" applyNumberFormat="1" applyFont="1" applyBorder="1" applyAlignment="1">
      <alignment horizontal="center" vertical="center"/>
    </xf>
    <xf numFmtId="165" fontId="125" fillId="0" borderId="57" xfId="170" applyNumberFormat="1" applyFont="1" applyBorder="1" applyAlignment="1">
      <alignment horizontal="left" vertical="center"/>
    </xf>
    <xf numFmtId="184" fontId="28" fillId="0" borderId="0" xfId="42" applyNumberFormat="1" applyFont="1" applyAlignment="1">
      <alignment horizontal="left"/>
    </xf>
    <xf numFmtId="198" fontId="28" fillId="0" borderId="0" xfId="0" applyNumberFormat="1" applyFont="1" applyAlignment="1">
      <alignment horizontal="left"/>
    </xf>
    <xf numFmtId="0" fontId="132" fillId="0" borderId="0" xfId="170" applyFont="1" applyAlignment="1">
      <alignment horizontal="left"/>
    </xf>
    <xf numFmtId="0" fontId="132" fillId="0" borderId="0" xfId="0" applyFont="1" applyAlignment="1">
      <alignment horizontal="left"/>
    </xf>
    <xf numFmtId="0" fontId="33" fillId="0" borderId="24" xfId="170" applyFont="1" applyBorder="1" applyAlignment="1">
      <alignment vertical="center"/>
    </xf>
    <xf numFmtId="0" fontId="19" fillId="0" borderId="24" xfId="0" applyFont="1" applyBorder="1" applyAlignment="1">
      <alignment horizontal="centerContinuous"/>
    </xf>
    <xf numFmtId="0" fontId="33" fillId="0" borderId="0" xfId="170" applyFont="1" applyAlignment="1">
      <alignment horizontal="center" vertical="center"/>
    </xf>
    <xf numFmtId="0" fontId="19" fillId="0" borderId="0" xfId="0" applyFont="1" applyAlignment="1">
      <alignment horizontal="centerContinuous"/>
    </xf>
    <xf numFmtId="1" fontId="33" fillId="14" borderId="12" xfId="170" applyNumberFormat="1" applyFont="1" applyFill="1" applyBorder="1" applyAlignment="1">
      <alignment horizontal="center" vertical="center"/>
    </xf>
    <xf numFmtId="1" fontId="33" fillId="14" borderId="13" xfId="170" applyNumberFormat="1" applyFont="1" applyFill="1" applyBorder="1" applyAlignment="1">
      <alignment horizontal="center" vertical="center"/>
    </xf>
    <xf numFmtId="1" fontId="33" fillId="14" borderId="14" xfId="170" applyNumberFormat="1" applyFont="1" applyFill="1" applyBorder="1" applyAlignment="1">
      <alignment horizontal="center" vertical="center"/>
    </xf>
    <xf numFmtId="1" fontId="33" fillId="17" borderId="12" xfId="170" applyNumberFormat="1" applyFont="1" applyFill="1" applyBorder="1" applyAlignment="1">
      <alignment horizontal="center" vertical="center"/>
    </xf>
    <xf numFmtId="1" fontId="33" fillId="17" borderId="13" xfId="170" applyNumberFormat="1" applyFont="1" applyFill="1" applyBorder="1" applyAlignment="1">
      <alignment horizontal="center" vertical="center"/>
    </xf>
    <xf numFmtId="1" fontId="33" fillId="17" borderId="13" xfId="170" applyNumberFormat="1" applyFont="1" applyFill="1" applyBorder="1" applyAlignment="1">
      <alignment horizontal="center" vertical="center" wrapText="1"/>
    </xf>
    <xf numFmtId="1" fontId="33" fillId="18" borderId="82" xfId="170" applyNumberFormat="1" applyFont="1" applyFill="1" applyBorder="1" applyAlignment="1">
      <alignment horizontal="center" vertical="center"/>
    </xf>
    <xf numFmtId="1" fontId="33" fillId="18" borderId="83" xfId="170" applyNumberFormat="1" applyFont="1" applyFill="1" applyBorder="1" applyAlignment="1">
      <alignment horizontal="center" vertical="center"/>
    </xf>
    <xf numFmtId="1" fontId="33" fillId="14" borderId="58" xfId="170" applyNumberFormat="1" applyFont="1" applyFill="1" applyBorder="1" applyAlignment="1">
      <alignment horizontal="center" vertical="center"/>
    </xf>
    <xf numFmtId="1" fontId="33" fillId="14" borderId="11" xfId="170" applyNumberFormat="1" applyFont="1" applyFill="1" applyBorder="1" applyAlignment="1">
      <alignment horizontal="center" vertical="center"/>
    </xf>
    <xf numFmtId="1" fontId="33" fillId="14" borderId="59" xfId="170" applyNumberFormat="1" applyFont="1" applyFill="1" applyBorder="1" applyAlignment="1">
      <alignment horizontal="center" vertical="center"/>
    </xf>
    <xf numFmtId="1" fontId="33" fillId="17" borderId="58" xfId="170" applyNumberFormat="1" applyFont="1" applyFill="1" applyBorder="1" applyAlignment="1">
      <alignment horizontal="center" vertical="center"/>
    </xf>
    <xf numFmtId="1" fontId="33" fillId="17" borderId="11" xfId="170" applyNumberFormat="1" applyFont="1" applyFill="1" applyBorder="1" applyAlignment="1">
      <alignment horizontal="center" vertical="center"/>
    </xf>
    <xf numFmtId="1" fontId="33" fillId="17" borderId="11" xfId="170" applyNumberFormat="1" applyFont="1" applyFill="1" applyBorder="1" applyAlignment="1">
      <alignment horizontal="center" vertical="center" wrapText="1"/>
    </xf>
    <xf numFmtId="0" fontId="132" fillId="0" borderId="0" xfId="170" applyFont="1" applyAlignment="1">
      <alignment horizontal="centerContinuous"/>
    </xf>
    <xf numFmtId="0" fontId="132" fillId="0" borderId="15" xfId="170" applyFont="1" applyBorder="1" applyAlignment="1">
      <alignment horizontal="centerContinuous"/>
    </xf>
    <xf numFmtId="0" fontId="132" fillId="0" borderId="64" xfId="170" applyFont="1" applyBorder="1" applyAlignment="1">
      <alignment horizontal="centerContinuous"/>
    </xf>
    <xf numFmtId="0" fontId="132" fillId="0" borderId="16" xfId="170" applyFont="1" applyBorder="1" applyAlignment="1">
      <alignment horizontal="centerContinuous"/>
    </xf>
    <xf numFmtId="0" fontId="132" fillId="0" borderId="0" xfId="170" applyFont="1" applyAlignment="1">
      <alignment horizontal="center" vertical="center"/>
    </xf>
    <xf numFmtId="0" fontId="132" fillId="0" borderId="90" xfId="170" applyFont="1" applyBorder="1" applyAlignment="1">
      <alignment horizontal="centerContinuous"/>
    </xf>
    <xf numFmtId="0" fontId="33" fillId="0" borderId="0" xfId="170" applyFont="1" applyAlignment="1">
      <alignment horizontal="left" vertical="center"/>
    </xf>
    <xf numFmtId="0" fontId="33" fillId="0" borderId="0" xfId="170" applyFont="1" applyAlignment="1">
      <alignment horizontal="right" vertical="center"/>
    </xf>
    <xf numFmtId="1" fontId="33" fillId="0" borderId="15" xfId="170" applyNumberFormat="1" applyFont="1" applyBorder="1" applyAlignment="1">
      <alignment horizontal="center" vertical="center"/>
    </xf>
    <xf numFmtId="1" fontId="33" fillId="0" borderId="0" xfId="170" applyNumberFormat="1" applyFont="1" applyAlignment="1">
      <alignment horizontal="center" vertical="center"/>
    </xf>
    <xf numFmtId="1" fontId="33" fillId="0" borderId="16" xfId="170" applyNumberFormat="1" applyFont="1" applyBorder="1" applyAlignment="1">
      <alignment horizontal="center" vertical="center"/>
    </xf>
    <xf numFmtId="201" fontId="33" fillId="0" borderId="0" xfId="203" applyNumberFormat="1" applyFont="1" applyFill="1" applyAlignment="1">
      <alignment horizontal="center" vertical="center"/>
    </xf>
    <xf numFmtId="3" fontId="33" fillId="0" borderId="0" xfId="170" applyNumberFormat="1" applyFont="1" applyAlignment="1">
      <alignment horizontal="center" vertical="center"/>
    </xf>
    <xf numFmtId="194" fontId="33" fillId="0" borderId="15" xfId="24" applyNumberFormat="1" applyFont="1" applyFill="1" applyBorder="1" applyAlignment="1">
      <alignment horizontal="center" vertical="center"/>
    </xf>
    <xf numFmtId="194" fontId="33" fillId="0" borderId="0" xfId="24" applyNumberFormat="1" applyFont="1" applyFill="1" applyBorder="1" applyAlignment="1">
      <alignment horizontal="center" vertical="center"/>
    </xf>
    <xf numFmtId="194" fontId="33" fillId="0" borderId="0" xfId="24" applyNumberFormat="1" applyFont="1" applyBorder="1" applyAlignment="1">
      <alignment horizontal="center" vertical="center"/>
    </xf>
    <xf numFmtId="194" fontId="33" fillId="0" borderId="16" xfId="24" applyNumberFormat="1" applyFont="1" applyBorder="1" applyAlignment="1">
      <alignment horizontal="center" vertical="center"/>
    </xf>
    <xf numFmtId="201" fontId="33" fillId="0" borderId="98" xfId="203" applyNumberFormat="1" applyFont="1" applyFill="1" applyBorder="1" applyAlignment="1">
      <alignment horizontal="center" vertical="center"/>
    </xf>
    <xf numFmtId="1" fontId="33" fillId="0" borderId="98" xfId="170" applyNumberFormat="1" applyFont="1" applyBorder="1" applyAlignment="1">
      <alignment horizontal="center" vertical="center"/>
    </xf>
    <xf numFmtId="0" fontId="132" fillId="0" borderId="98" xfId="0" applyFont="1" applyBorder="1" applyAlignment="1">
      <alignment horizontal="left"/>
    </xf>
    <xf numFmtId="165" fontId="132" fillId="0" borderId="15" xfId="170" applyNumberFormat="1" applyFont="1" applyBorder="1" applyAlignment="1">
      <alignment horizontal="centerContinuous"/>
    </xf>
    <xf numFmtId="165" fontId="132" fillId="0" borderId="0" xfId="170" applyNumberFormat="1" applyFont="1" applyAlignment="1">
      <alignment horizontal="centerContinuous"/>
    </xf>
    <xf numFmtId="165" fontId="132" fillId="0" borderId="16" xfId="170" applyNumberFormat="1" applyFont="1" applyBorder="1" applyAlignment="1">
      <alignment horizontal="centerContinuous"/>
    </xf>
    <xf numFmtId="165" fontId="19" fillId="0" borderId="0" xfId="0" applyNumberFormat="1" applyFont="1" applyAlignment="1">
      <alignment horizontal="centerContinuous"/>
    </xf>
    <xf numFmtId="165" fontId="132" fillId="0" borderId="0" xfId="170" applyNumberFormat="1" applyFont="1" applyAlignment="1">
      <alignment horizontal="left"/>
    </xf>
    <xf numFmtId="0" fontId="132" fillId="0" borderId="0" xfId="170" applyFont="1" applyAlignment="1">
      <alignment horizontal="left" vertical="center"/>
    </xf>
    <xf numFmtId="165" fontId="132" fillId="0" borderId="15" xfId="170" applyNumberFormat="1" applyFont="1" applyBorder="1" applyAlignment="1">
      <alignment horizontal="center" vertical="center"/>
    </xf>
    <xf numFmtId="165" fontId="132" fillId="0" borderId="0" xfId="170" applyNumberFormat="1" applyFont="1" applyAlignment="1">
      <alignment horizontal="center" vertical="center"/>
    </xf>
    <xf numFmtId="165" fontId="132" fillId="0" borderId="16" xfId="170" applyNumberFormat="1" applyFont="1" applyBorder="1" applyAlignment="1">
      <alignment horizontal="center" vertical="center"/>
    </xf>
    <xf numFmtId="165" fontId="33" fillId="0" borderId="15" xfId="170" applyNumberFormat="1" applyFont="1" applyBorder="1" applyAlignment="1">
      <alignment horizontal="center" vertical="center"/>
    </xf>
    <xf numFmtId="165" fontId="33" fillId="0" borderId="0" xfId="170" applyNumberFormat="1" applyFont="1" applyAlignment="1">
      <alignment horizontal="center" vertical="center"/>
    </xf>
    <xf numFmtId="165" fontId="33" fillId="0" borderId="100" xfId="170" applyNumberFormat="1" applyFont="1" applyBorder="1" applyAlignment="1">
      <alignment horizontal="center" vertical="center"/>
    </xf>
    <xf numFmtId="165" fontId="33" fillId="0" borderId="16" xfId="170" applyNumberFormat="1" applyFont="1" applyBorder="1" applyAlignment="1">
      <alignment horizontal="center" vertical="center"/>
    </xf>
    <xf numFmtId="0" fontId="132" fillId="0" borderId="0" xfId="170" applyFont="1" applyAlignment="1">
      <alignment horizontal="center"/>
    </xf>
    <xf numFmtId="165" fontId="33" fillId="0" borderId="15" xfId="170" applyNumberFormat="1" applyFont="1" applyBorder="1" applyAlignment="1">
      <alignment horizontal="left" vertical="center"/>
    </xf>
    <xf numFmtId="165" fontId="33" fillId="0" borderId="0" xfId="170" applyNumberFormat="1" applyFont="1" applyAlignment="1">
      <alignment horizontal="left" vertical="center"/>
    </xf>
    <xf numFmtId="165" fontId="132" fillId="0" borderId="0" xfId="24" applyNumberFormat="1" applyFont="1" applyBorder="1" applyAlignment="1">
      <alignment horizontal="center" vertical="center"/>
    </xf>
    <xf numFmtId="165" fontId="132" fillId="0" borderId="16" xfId="24" applyNumberFormat="1" applyFont="1" applyBorder="1" applyAlignment="1">
      <alignment horizontal="center" vertical="center"/>
    </xf>
    <xf numFmtId="165" fontId="33" fillId="0" borderId="72" xfId="170" applyNumberFormat="1" applyFont="1" applyBorder="1" applyAlignment="1">
      <alignment horizontal="center" vertical="center"/>
    </xf>
    <xf numFmtId="165" fontId="33" fillId="0" borderId="60" xfId="170" applyNumberFormat="1" applyFont="1" applyBorder="1" applyAlignment="1">
      <alignment horizontal="center" vertical="center"/>
    </xf>
    <xf numFmtId="0" fontId="33" fillId="0" borderId="0" xfId="170" quotePrefix="1" applyFont="1" applyAlignment="1">
      <alignment horizontal="right" vertical="center"/>
    </xf>
    <xf numFmtId="165" fontId="33" fillId="0" borderId="15" xfId="170" quotePrefix="1" applyNumberFormat="1" applyFont="1" applyBorder="1" applyAlignment="1">
      <alignment horizontal="center" vertical="center"/>
    </xf>
    <xf numFmtId="165" fontId="33" fillId="10" borderId="76" xfId="170" quotePrefix="1" applyNumberFormat="1" applyFont="1" applyFill="1" applyBorder="1" applyAlignment="1">
      <alignment horizontal="center" vertical="center"/>
    </xf>
    <xf numFmtId="165" fontId="33" fillId="10" borderId="106" xfId="170" quotePrefix="1" applyNumberFormat="1" applyFont="1" applyFill="1" applyBorder="1" applyAlignment="1">
      <alignment horizontal="center" vertical="center"/>
    </xf>
    <xf numFmtId="165" fontId="33" fillId="10" borderId="78" xfId="170" quotePrefix="1" applyNumberFormat="1" applyFont="1" applyFill="1" applyBorder="1" applyAlignment="1">
      <alignment horizontal="center" vertical="center"/>
    </xf>
    <xf numFmtId="165" fontId="33" fillId="10" borderId="77" xfId="170" quotePrefix="1" applyNumberFormat="1" applyFont="1" applyFill="1" applyBorder="1" applyAlignment="1">
      <alignment horizontal="center" vertical="center"/>
    </xf>
    <xf numFmtId="0" fontId="33" fillId="0" borderId="0" xfId="170" applyFont="1" applyAlignment="1">
      <alignment horizontal="left" vertical="center" wrapText="1"/>
    </xf>
    <xf numFmtId="165" fontId="132" fillId="0" borderId="15" xfId="170" applyNumberFormat="1" applyFont="1" applyBorder="1" applyAlignment="1">
      <alignment horizontal="left" vertical="center" wrapText="1"/>
    </xf>
    <xf numFmtId="165" fontId="132" fillId="0" borderId="0" xfId="170" applyNumberFormat="1" applyFont="1" applyAlignment="1">
      <alignment horizontal="left" vertical="center" wrapText="1"/>
    </xf>
    <xf numFmtId="165" fontId="132" fillId="0" borderId="0" xfId="24" applyNumberFormat="1" applyFont="1" applyBorder="1" applyAlignment="1">
      <alignment horizontal="center" vertical="center" wrapText="1"/>
    </xf>
    <xf numFmtId="165" fontId="132" fillId="0" borderId="16" xfId="24" applyNumberFormat="1" applyFont="1" applyBorder="1" applyAlignment="1">
      <alignment horizontal="center" vertical="center" wrapText="1"/>
    </xf>
    <xf numFmtId="165" fontId="19" fillId="0" borderId="0" xfId="0" applyNumberFormat="1" applyFont="1" applyAlignment="1">
      <alignment horizontal="center" wrapText="1"/>
    </xf>
    <xf numFmtId="165" fontId="133" fillId="0" borderId="0" xfId="170" applyNumberFormat="1" applyFont="1" applyAlignment="1">
      <alignment horizontal="center" vertical="center" wrapText="1"/>
    </xf>
    <xf numFmtId="165" fontId="133" fillId="0" borderId="0" xfId="170" applyNumberFormat="1" applyFont="1" applyAlignment="1">
      <alignment horizontal="left" vertical="center" wrapText="1"/>
    </xf>
    <xf numFmtId="0" fontId="132" fillId="0" borderId="0" xfId="170" quotePrefix="1" applyFont="1" applyAlignment="1">
      <alignment horizontal="left" vertical="center"/>
    </xf>
    <xf numFmtId="9" fontId="132" fillId="0" borderId="0" xfId="43" applyNumberFormat="1" applyFont="1" applyAlignment="1">
      <alignment horizontal="center" vertical="center"/>
    </xf>
    <xf numFmtId="179" fontId="132" fillId="0" borderId="0" xfId="43" applyNumberFormat="1" applyFont="1" applyAlignment="1">
      <alignment horizontal="left" vertical="center"/>
    </xf>
    <xf numFmtId="165" fontId="132" fillId="0" borderId="98" xfId="170" applyNumberFormat="1" applyFont="1" applyBorder="1" applyAlignment="1">
      <alignment horizontal="center" vertical="center"/>
    </xf>
    <xf numFmtId="9" fontId="63" fillId="0" borderId="0" xfId="43" quotePrefix="1" applyNumberFormat="1" applyFont="1" applyBorder="1" applyAlignment="1">
      <alignment horizontal="center" vertical="top"/>
    </xf>
    <xf numFmtId="0" fontId="63" fillId="0" borderId="0" xfId="170" quotePrefix="1" applyFont="1" applyAlignment="1">
      <alignment horizontal="right" vertical="center"/>
    </xf>
    <xf numFmtId="9" fontId="63" fillId="0" borderId="15" xfId="43" quotePrefix="1" applyNumberFormat="1" applyFont="1" applyFill="1" applyBorder="1" applyAlignment="1">
      <alignment horizontal="right" vertical="top"/>
    </xf>
    <xf numFmtId="9" fontId="63" fillId="0" borderId="0" xfId="43" quotePrefix="1" applyNumberFormat="1" applyFont="1" applyFill="1" applyBorder="1" applyAlignment="1">
      <alignment horizontal="right" vertical="top"/>
    </xf>
    <xf numFmtId="9" fontId="63" fillId="0" borderId="0" xfId="43" quotePrefix="1" applyNumberFormat="1" applyFont="1" applyBorder="1" applyAlignment="1">
      <alignment horizontal="right" vertical="top"/>
    </xf>
    <xf numFmtId="9" fontId="63" fillId="0" borderId="0" xfId="43" applyNumberFormat="1" applyFont="1" applyBorder="1" applyAlignment="1">
      <alignment horizontal="right" vertical="top"/>
    </xf>
    <xf numFmtId="169" fontId="63" fillId="0" borderId="16" xfId="170" applyNumberFormat="1" applyFont="1" applyBorder="1" applyAlignment="1">
      <alignment horizontal="right" vertical="top"/>
    </xf>
    <xf numFmtId="165" fontId="33" fillId="16" borderId="76" xfId="170" quotePrefix="1" applyNumberFormat="1" applyFont="1" applyFill="1" applyBorder="1" applyAlignment="1">
      <alignment horizontal="center" vertical="center"/>
    </xf>
    <xf numFmtId="165" fontId="33" fillId="16" borderId="106" xfId="170" quotePrefix="1" applyNumberFormat="1" applyFont="1" applyFill="1" applyBorder="1" applyAlignment="1">
      <alignment horizontal="center" vertical="center"/>
    </xf>
    <xf numFmtId="165" fontId="33" fillId="16" borderId="78" xfId="170" quotePrefix="1" applyNumberFormat="1" applyFont="1" applyFill="1" applyBorder="1" applyAlignment="1">
      <alignment horizontal="center" vertical="center"/>
    </xf>
    <xf numFmtId="165" fontId="33" fillId="16" borderId="77" xfId="170" quotePrefix="1" applyNumberFormat="1" applyFont="1" applyFill="1" applyBorder="1" applyAlignment="1">
      <alignment horizontal="center" vertical="center"/>
    </xf>
    <xf numFmtId="0" fontId="132" fillId="0" borderId="0" xfId="170" quotePrefix="1" applyFont="1" applyAlignment="1">
      <alignment horizontal="right" vertical="center"/>
    </xf>
    <xf numFmtId="165" fontId="33" fillId="13" borderId="76" xfId="170" quotePrefix="1" applyNumberFormat="1" applyFont="1" applyFill="1" applyBorder="1" applyAlignment="1">
      <alignment horizontal="center" vertical="center"/>
    </xf>
    <xf numFmtId="165" fontId="33" fillId="13" borderId="106" xfId="170" quotePrefix="1" applyNumberFormat="1" applyFont="1" applyFill="1" applyBorder="1" applyAlignment="1">
      <alignment horizontal="center" vertical="center"/>
    </xf>
    <xf numFmtId="165" fontId="33" fillId="13" borderId="78" xfId="170" quotePrefix="1" applyNumberFormat="1" applyFont="1" applyFill="1" applyBorder="1" applyAlignment="1">
      <alignment horizontal="center" vertical="center"/>
    </xf>
    <xf numFmtId="165" fontId="33" fillId="13" borderId="77" xfId="170" quotePrefix="1" applyNumberFormat="1" applyFont="1" applyFill="1" applyBorder="1" applyAlignment="1">
      <alignment horizontal="center" vertical="center"/>
    </xf>
    <xf numFmtId="165" fontId="63" fillId="0" borderId="15" xfId="170" quotePrefix="1" applyNumberFormat="1" applyFont="1" applyBorder="1" applyAlignment="1">
      <alignment horizontal="right" vertical="top"/>
    </xf>
    <xf numFmtId="165" fontId="63" fillId="0" borderId="61" xfId="170" quotePrefix="1" applyNumberFormat="1" applyFont="1" applyBorder="1" applyAlignment="1">
      <alignment horizontal="right" vertical="top"/>
    </xf>
    <xf numFmtId="165" fontId="63" fillId="0" borderId="79" xfId="170" quotePrefix="1" applyNumberFormat="1" applyFont="1" applyBorder="1" applyAlignment="1">
      <alignment horizontal="right" vertical="top"/>
    </xf>
    <xf numFmtId="165" fontId="63" fillId="0" borderId="61" xfId="170" applyNumberFormat="1" applyFont="1" applyBorder="1" applyAlignment="1">
      <alignment horizontal="right" vertical="top"/>
    </xf>
    <xf numFmtId="165" fontId="63" fillId="0" borderId="16" xfId="170" applyNumberFormat="1" applyFont="1" applyBorder="1" applyAlignment="1">
      <alignment horizontal="right" vertical="top"/>
    </xf>
    <xf numFmtId="0" fontId="134" fillId="12" borderId="0" xfId="170" quotePrefix="1" applyFont="1" applyFill="1" applyAlignment="1">
      <alignment horizontal="left" vertical="center" wrapText="1"/>
    </xf>
    <xf numFmtId="165" fontId="134" fillId="0" borderId="15" xfId="170" quotePrefix="1" applyNumberFormat="1" applyFont="1" applyBorder="1" applyAlignment="1">
      <alignment horizontal="center" vertical="center"/>
    </xf>
    <xf numFmtId="165" fontId="134" fillId="12" borderId="98" xfId="170" quotePrefix="1" applyNumberFormat="1" applyFont="1" applyFill="1" applyBorder="1" applyAlignment="1">
      <alignment horizontal="center" vertical="center"/>
    </xf>
    <xf numFmtId="165" fontId="134" fillId="12" borderId="62" xfId="170" quotePrefix="1" applyNumberFormat="1" applyFont="1" applyFill="1" applyBorder="1" applyAlignment="1">
      <alignment horizontal="center" vertical="center"/>
    </xf>
    <xf numFmtId="165" fontId="134" fillId="0" borderId="16" xfId="170" applyNumberFormat="1" applyFont="1" applyBorder="1" applyAlignment="1">
      <alignment horizontal="center" vertical="center"/>
    </xf>
    <xf numFmtId="169" fontId="47" fillId="0" borderId="0" xfId="170" applyNumberFormat="1" applyFont="1" applyAlignment="1">
      <alignment horizontal="center" vertical="center"/>
    </xf>
    <xf numFmtId="169" fontId="47" fillId="0" borderId="16" xfId="170" applyNumberFormat="1" applyFont="1" applyBorder="1" applyAlignment="1">
      <alignment horizontal="center" vertical="center"/>
    </xf>
    <xf numFmtId="165" fontId="132" fillId="0" borderId="17" xfId="170" applyNumberFormat="1" applyFont="1" applyBorder="1" applyAlignment="1">
      <alignment horizontal="centerContinuous"/>
    </xf>
    <xf numFmtId="165" fontId="132" fillId="0" borderId="18" xfId="170" applyNumberFormat="1" applyFont="1" applyBorder="1" applyAlignment="1">
      <alignment horizontal="centerContinuous"/>
    </xf>
    <xf numFmtId="165" fontId="132" fillId="0" borderId="80" xfId="170" applyNumberFormat="1" applyFont="1" applyBorder="1" applyAlignment="1">
      <alignment horizontal="centerContinuous"/>
    </xf>
    <xf numFmtId="165" fontId="132" fillId="0" borderId="19" xfId="170" applyNumberFormat="1" applyFont="1" applyBorder="1" applyAlignment="1">
      <alignment horizontal="centerContinuous"/>
    </xf>
    <xf numFmtId="0" fontId="132" fillId="0" borderId="29" xfId="170" applyFont="1" applyBorder="1" applyAlignment="1">
      <alignment horizontal="centerContinuous"/>
    </xf>
    <xf numFmtId="165" fontId="132" fillId="0" borderId="55" xfId="170" applyNumberFormat="1" applyFont="1" applyBorder="1" applyAlignment="1">
      <alignment horizontal="centerContinuous"/>
    </xf>
    <xf numFmtId="165" fontId="19" fillId="0" borderId="29" xfId="0" applyNumberFormat="1" applyFont="1" applyBorder="1" applyAlignment="1">
      <alignment horizontal="centerContinuous"/>
    </xf>
    <xf numFmtId="165" fontId="132" fillId="0" borderId="29" xfId="170" applyNumberFormat="1" applyFont="1" applyBorder="1" applyAlignment="1">
      <alignment horizontal="centerContinuous"/>
    </xf>
    <xf numFmtId="169" fontId="132" fillId="0" borderId="0" xfId="170" applyNumberFormat="1" applyFont="1" applyAlignment="1">
      <alignment horizontal="centerContinuous"/>
    </xf>
    <xf numFmtId="169" fontId="132" fillId="0" borderId="15" xfId="170" applyNumberFormat="1" applyFont="1" applyBorder="1" applyAlignment="1">
      <alignment horizontal="centerContinuous"/>
    </xf>
    <xf numFmtId="169" fontId="132" fillId="0" borderId="96" xfId="170" applyNumberFormat="1" applyFont="1" applyBorder="1" applyAlignment="1">
      <alignment horizontal="centerContinuous"/>
    </xf>
    <xf numFmtId="169" fontId="132" fillId="0" borderId="86" xfId="170" applyNumberFormat="1" applyFont="1" applyBorder="1" applyAlignment="1">
      <alignment horizontal="centerContinuous"/>
    </xf>
    <xf numFmtId="169" fontId="132" fillId="0" borderId="16" xfId="170" applyNumberFormat="1" applyFont="1" applyBorder="1" applyAlignment="1">
      <alignment horizontal="centerContinuous"/>
    </xf>
    <xf numFmtId="165" fontId="134" fillId="12" borderId="87" xfId="170" quotePrefix="1" applyNumberFormat="1" applyFont="1" applyFill="1" applyBorder="1" applyAlignment="1">
      <alignment horizontal="center" vertical="center"/>
    </xf>
    <xf numFmtId="9" fontId="63" fillId="0" borderId="20" xfId="43" quotePrefix="1" applyNumberFormat="1" applyFont="1" applyBorder="1" applyAlignment="1">
      <alignment horizontal="right" vertical="top"/>
    </xf>
    <xf numFmtId="0" fontId="33" fillId="0" borderId="0" xfId="170" quotePrefix="1" applyFont="1" applyAlignment="1">
      <alignment horizontal="left" vertical="center"/>
    </xf>
    <xf numFmtId="165" fontId="33" fillId="0" borderId="0" xfId="170" quotePrefix="1" applyNumberFormat="1" applyFont="1" applyAlignment="1">
      <alignment horizontal="center" vertical="center"/>
    </xf>
    <xf numFmtId="165" fontId="33" fillId="0" borderId="20" xfId="170" quotePrefix="1" applyNumberFormat="1" applyFont="1" applyBorder="1" applyAlignment="1">
      <alignment horizontal="center" vertical="center"/>
    </xf>
    <xf numFmtId="165" fontId="33" fillId="0" borderId="16" xfId="170" quotePrefix="1" applyNumberFormat="1" applyFont="1" applyBorder="1" applyAlignment="1">
      <alignment horizontal="center" vertical="center"/>
    </xf>
    <xf numFmtId="165" fontId="132" fillId="0" borderId="20" xfId="170" applyNumberFormat="1" applyFont="1" applyBorder="1" applyAlignment="1">
      <alignment horizontal="center" vertical="center"/>
    </xf>
    <xf numFmtId="165" fontId="132" fillId="0" borderId="87" xfId="170" applyNumberFormat="1" applyFont="1" applyBorder="1" applyAlignment="1">
      <alignment horizontal="center" vertical="center"/>
    </xf>
    <xf numFmtId="165" fontId="132" fillId="0" borderId="15" xfId="170" quotePrefix="1" applyNumberFormat="1" applyFont="1" applyBorder="1" applyAlignment="1">
      <alignment horizontal="left" vertical="center"/>
    </xf>
    <xf numFmtId="165" fontId="132" fillId="0" borderId="0" xfId="170" quotePrefix="1" applyNumberFormat="1" applyFont="1" applyAlignment="1">
      <alignment horizontal="left" vertical="center"/>
    </xf>
    <xf numFmtId="165" fontId="132" fillId="0" borderId="20" xfId="170" quotePrefix="1" applyNumberFormat="1" applyFont="1" applyBorder="1" applyAlignment="1">
      <alignment horizontal="left" vertical="center"/>
    </xf>
    <xf numFmtId="165" fontId="132" fillId="0" borderId="0" xfId="170" applyNumberFormat="1" applyFont="1" applyAlignment="1">
      <alignment horizontal="left" vertical="center"/>
    </xf>
    <xf numFmtId="165" fontId="132" fillId="0" borderId="16" xfId="170" applyNumberFormat="1" applyFont="1" applyBorder="1" applyAlignment="1">
      <alignment horizontal="left" vertical="center"/>
    </xf>
    <xf numFmtId="165" fontId="132" fillId="0" borderId="0" xfId="170" quotePrefix="1" applyNumberFormat="1" applyFont="1" applyAlignment="1">
      <alignment horizontal="center" vertical="center"/>
    </xf>
    <xf numFmtId="165" fontId="132" fillId="0" borderId="20" xfId="170" quotePrefix="1" applyNumberFormat="1" applyFont="1" applyBorder="1" applyAlignment="1">
      <alignment horizontal="center" vertical="center"/>
    </xf>
    <xf numFmtId="0" fontId="134" fillId="0" borderId="0" xfId="170" quotePrefix="1" applyFont="1" applyAlignment="1">
      <alignment horizontal="left" vertical="center"/>
    </xf>
    <xf numFmtId="165" fontId="33" fillId="15" borderId="88" xfId="170" quotePrefix="1" applyNumberFormat="1" applyFont="1" applyFill="1" applyBorder="1" applyAlignment="1">
      <alignment horizontal="center" vertical="center"/>
    </xf>
    <xf numFmtId="191" fontId="63" fillId="0" borderId="15" xfId="170" quotePrefix="1" applyNumberFormat="1" applyFont="1" applyBorder="1" applyAlignment="1">
      <alignment horizontal="center" vertical="center"/>
    </xf>
    <xf numFmtId="191" fontId="63" fillId="0" borderId="0" xfId="170" quotePrefix="1" applyNumberFormat="1" applyFont="1" applyAlignment="1">
      <alignment horizontal="center" vertical="center"/>
    </xf>
    <xf numFmtId="191" fontId="63" fillId="0" borderId="20" xfId="170" quotePrefix="1" applyNumberFormat="1" applyFont="1" applyBorder="1" applyAlignment="1">
      <alignment horizontal="center" vertical="center"/>
    </xf>
    <xf numFmtId="191" fontId="63" fillId="0" borderId="16" xfId="170" quotePrefix="1" applyNumberFormat="1" applyFont="1" applyBorder="1" applyAlignment="1">
      <alignment horizontal="center" vertical="center"/>
    </xf>
    <xf numFmtId="0" fontId="135" fillId="0" borderId="0" xfId="0" applyFont="1" applyAlignment="1">
      <alignment horizontal="centerContinuous"/>
    </xf>
    <xf numFmtId="191" fontId="63" fillId="0" borderId="0" xfId="170" applyNumberFormat="1" applyFont="1" applyAlignment="1">
      <alignment horizontal="center" vertical="center"/>
    </xf>
    <xf numFmtId="191" fontId="132" fillId="0" borderId="36" xfId="170" quotePrefix="1" applyNumberFormat="1" applyFont="1" applyBorder="1" applyAlignment="1">
      <alignment horizontal="center" vertical="center"/>
    </xf>
    <xf numFmtId="191" fontId="132" fillId="0" borderId="0" xfId="170" quotePrefix="1" applyNumberFormat="1" applyFont="1" applyAlignment="1">
      <alignment horizontal="center" vertical="center"/>
    </xf>
    <xf numFmtId="191" fontId="132" fillId="0" borderId="20" xfId="170" quotePrefix="1" applyNumberFormat="1" applyFont="1" applyBorder="1" applyAlignment="1">
      <alignment horizontal="center" vertical="center"/>
    </xf>
    <xf numFmtId="191" fontId="132" fillId="0" borderId="54" xfId="170" quotePrefix="1" applyNumberFormat="1" applyFont="1" applyBorder="1" applyAlignment="1">
      <alignment horizontal="center" vertical="center"/>
    </xf>
    <xf numFmtId="169" fontId="33" fillId="0" borderId="36" xfId="170" quotePrefix="1" applyNumberFormat="1" applyFont="1" applyBorder="1" applyAlignment="1">
      <alignment horizontal="left" vertical="center"/>
    </xf>
    <xf numFmtId="169" fontId="33" fillId="0" borderId="0" xfId="170" quotePrefix="1" applyNumberFormat="1" applyFont="1" applyAlignment="1">
      <alignment horizontal="left" vertical="center"/>
    </xf>
    <xf numFmtId="38" fontId="33" fillId="0" borderId="0" xfId="170" quotePrefix="1" applyNumberFormat="1" applyFont="1" applyAlignment="1">
      <alignment horizontal="center" vertical="center"/>
    </xf>
    <xf numFmtId="38" fontId="33" fillId="0" borderId="20" xfId="170" quotePrefix="1" applyNumberFormat="1" applyFont="1" applyBorder="1" applyAlignment="1">
      <alignment horizontal="center" vertical="center"/>
    </xf>
    <xf numFmtId="169" fontId="33" fillId="0" borderId="0" xfId="170" applyNumberFormat="1" applyFont="1" applyAlignment="1">
      <alignment horizontal="center" vertical="center"/>
    </xf>
    <xf numFmtId="169" fontId="33" fillId="0" borderId="54" xfId="170" applyNumberFormat="1" applyFont="1" applyBorder="1" applyAlignment="1">
      <alignment horizontal="left" vertical="center"/>
    </xf>
    <xf numFmtId="0" fontId="7" fillId="0" borderId="0" xfId="0" applyFont="1" applyAlignment="1">
      <alignment horizontal="centerContinuous"/>
    </xf>
    <xf numFmtId="165" fontId="33" fillId="0" borderId="36" xfId="170" quotePrefix="1" applyNumberFormat="1" applyFont="1" applyBorder="1" applyAlignment="1">
      <alignment horizontal="left" vertical="center"/>
    </xf>
    <xf numFmtId="165" fontId="33" fillId="0" borderId="0" xfId="170" quotePrefix="1" applyNumberFormat="1" applyFont="1" applyAlignment="1">
      <alignment horizontal="left" vertical="center"/>
    </xf>
    <xf numFmtId="165" fontId="132" fillId="0" borderId="54" xfId="170" applyNumberFormat="1" applyFont="1" applyBorder="1" applyAlignment="1">
      <alignment horizontal="left" vertical="center"/>
    </xf>
    <xf numFmtId="165" fontId="7" fillId="0" borderId="0" xfId="0" applyNumberFormat="1" applyFont="1" applyAlignment="1">
      <alignment horizontal="centerContinuous"/>
    </xf>
    <xf numFmtId="0" fontId="63" fillId="0" borderId="0" xfId="170" quotePrefix="1" applyFont="1" applyAlignment="1">
      <alignment horizontal="left" vertical="center"/>
    </xf>
    <xf numFmtId="191" fontId="63" fillId="0" borderId="36" xfId="170" quotePrefix="1" applyNumberFormat="1" applyFont="1" applyBorder="1" applyAlignment="1">
      <alignment horizontal="center" vertical="center"/>
    </xf>
    <xf numFmtId="191" fontId="63" fillId="0" borderId="54" xfId="170" quotePrefix="1" applyNumberFormat="1" applyFont="1" applyBorder="1" applyAlignment="1">
      <alignment horizontal="center" vertical="center"/>
    </xf>
    <xf numFmtId="191" fontId="63" fillId="0" borderId="88" xfId="170" quotePrefix="1" applyNumberFormat="1" applyFont="1" applyBorder="1" applyAlignment="1">
      <alignment horizontal="center" vertical="center"/>
    </xf>
    <xf numFmtId="165" fontId="132" fillId="0" borderId="36" xfId="170" quotePrefix="1" applyNumberFormat="1" applyFont="1" applyBorder="1" applyAlignment="1">
      <alignment horizontal="left" vertical="center"/>
    </xf>
    <xf numFmtId="165" fontId="132" fillId="0" borderId="109" xfId="170" quotePrefix="1" applyNumberFormat="1" applyFont="1" applyBorder="1" applyAlignment="1">
      <alignment horizontal="left" vertical="center"/>
    </xf>
    <xf numFmtId="165" fontId="132" fillId="0" borderId="72" xfId="170" quotePrefix="1" applyNumberFormat="1" applyFont="1" applyBorder="1" applyAlignment="1">
      <alignment horizontal="left" vertical="center"/>
    </xf>
    <xf numFmtId="165" fontId="132" fillId="0" borderId="72" xfId="170" quotePrefix="1" applyNumberFormat="1" applyFont="1" applyBorder="1" applyAlignment="1">
      <alignment horizontal="center" vertical="center"/>
    </xf>
    <xf numFmtId="165" fontId="132" fillId="0" borderId="89" xfId="170" quotePrefix="1" applyNumberFormat="1" applyFont="1" applyBorder="1" applyAlignment="1">
      <alignment horizontal="center" vertical="center"/>
    </xf>
    <xf numFmtId="165" fontId="132" fillId="0" borderId="72" xfId="170" applyNumberFormat="1" applyFont="1" applyBorder="1" applyAlignment="1">
      <alignment horizontal="center" vertical="center"/>
    </xf>
    <xf numFmtId="165" fontId="132" fillId="0" borderId="57" xfId="170" applyNumberFormat="1" applyFont="1" applyBorder="1" applyAlignment="1">
      <alignment horizontal="left" vertical="center"/>
    </xf>
    <xf numFmtId="165" fontId="132" fillId="0" borderId="0" xfId="0" applyNumberFormat="1" applyFont="1" applyAlignment="1">
      <alignment horizontal="left"/>
    </xf>
    <xf numFmtId="0" fontId="136" fillId="12" borderId="0" xfId="0" applyFont="1" applyFill="1" applyAlignment="1">
      <alignment horizontal="left"/>
    </xf>
    <xf numFmtId="165" fontId="136" fillId="12" borderId="0" xfId="0" applyNumberFormat="1" applyFont="1" applyFill="1" applyAlignment="1">
      <alignment horizontal="left"/>
    </xf>
    <xf numFmtId="165" fontId="136" fillId="0" borderId="0" xfId="0" applyNumberFormat="1" applyFont="1" applyAlignment="1">
      <alignment horizontal="left"/>
    </xf>
    <xf numFmtId="165" fontId="27" fillId="0" borderId="0" xfId="0" applyNumberFormat="1" applyFont="1" applyAlignment="1">
      <alignment horizontal="left"/>
    </xf>
    <xf numFmtId="0" fontId="138" fillId="0" borderId="26" xfId="0" applyFont="1" applyBorder="1" applyAlignment="1">
      <alignment horizontal="centerContinuous"/>
    </xf>
    <xf numFmtId="0" fontId="139" fillId="0" borderId="0" xfId="0" applyFont="1" applyAlignment="1">
      <alignment horizontal="left"/>
    </xf>
    <xf numFmtId="0" fontId="138" fillId="0" borderId="26" xfId="0" applyFont="1" applyBorder="1" applyAlignment="1">
      <alignment horizontal="center" wrapText="1"/>
    </xf>
    <xf numFmtId="0" fontId="140" fillId="0" borderId="26" xfId="0" applyFont="1" applyBorder="1" applyAlignment="1">
      <alignment horizontal="centerContinuous"/>
    </xf>
    <xf numFmtId="0" fontId="138" fillId="0" borderId="28" xfId="0" applyFont="1" applyBorder="1" applyAlignment="1">
      <alignment horizontal="centerContinuous"/>
    </xf>
    <xf numFmtId="0" fontId="141" fillId="0" borderId="26" xfId="0" applyFont="1" applyBorder="1" applyAlignment="1">
      <alignment horizontal="centerContinuous"/>
    </xf>
    <xf numFmtId="0" fontId="114" fillId="0" borderId="0" xfId="170" applyFont="1" applyAlignment="1">
      <alignment horizontal="left"/>
    </xf>
    <xf numFmtId="0" fontId="114" fillId="0" borderId="0" xfId="0" applyFont="1" applyAlignment="1">
      <alignment horizontal="left"/>
    </xf>
    <xf numFmtId="0" fontId="142" fillId="0" borderId="0" xfId="170" applyFont="1" applyAlignment="1">
      <alignment horizontal="left"/>
    </xf>
    <xf numFmtId="0" fontId="142" fillId="0" borderId="0" xfId="0" applyFont="1" applyAlignment="1">
      <alignment horizontal="left"/>
    </xf>
    <xf numFmtId="0" fontId="114" fillId="0" borderId="0" xfId="170" applyFont="1" applyAlignment="1">
      <alignment horizontal="centerContinuous"/>
    </xf>
    <xf numFmtId="165" fontId="114" fillId="0" borderId="0" xfId="170" applyNumberFormat="1" applyFont="1" applyAlignment="1">
      <alignment horizontal="centerContinuous"/>
    </xf>
    <xf numFmtId="165" fontId="114" fillId="0" borderId="0" xfId="0" applyNumberFormat="1" applyFont="1" applyAlignment="1">
      <alignment horizontal="centerContinuous"/>
    </xf>
    <xf numFmtId="165" fontId="114" fillId="0" borderId="0" xfId="170" applyNumberFormat="1" applyFont="1" applyAlignment="1">
      <alignment horizontal="left"/>
    </xf>
    <xf numFmtId="165" fontId="114" fillId="0" borderId="0" xfId="170" applyNumberFormat="1" applyFont="1" applyAlignment="1">
      <alignment horizontal="center" vertical="center"/>
    </xf>
    <xf numFmtId="0" fontId="114" fillId="0" borderId="0" xfId="170" quotePrefix="1" applyFont="1" applyAlignment="1">
      <alignment horizontal="left" vertical="center"/>
    </xf>
    <xf numFmtId="0" fontId="114" fillId="0" borderId="29" xfId="170" applyFont="1" applyBorder="1" applyAlignment="1">
      <alignment horizontal="centerContinuous"/>
    </xf>
    <xf numFmtId="165" fontId="114" fillId="0" borderId="29" xfId="0" applyNumberFormat="1" applyFont="1" applyBorder="1" applyAlignment="1">
      <alignment horizontal="centerContinuous"/>
    </xf>
    <xf numFmtId="165" fontId="142" fillId="0" borderId="0" xfId="0" applyNumberFormat="1" applyFont="1" applyAlignment="1">
      <alignment horizontal="centerContinuous"/>
    </xf>
    <xf numFmtId="165" fontId="114" fillId="0" borderId="29" xfId="170" applyNumberFormat="1" applyFont="1" applyBorder="1" applyAlignment="1">
      <alignment horizontal="centerContinuous"/>
    </xf>
    <xf numFmtId="165" fontId="142" fillId="0" borderId="29" xfId="170" applyNumberFormat="1" applyFont="1" applyBorder="1" applyAlignment="1">
      <alignment horizontal="centerContinuous"/>
    </xf>
    <xf numFmtId="165" fontId="142" fillId="0" borderId="29" xfId="0" applyNumberFormat="1" applyFont="1" applyBorder="1" applyAlignment="1">
      <alignment horizontal="centerContinuous"/>
    </xf>
    <xf numFmtId="169" fontId="144" fillId="0" borderId="0" xfId="170" applyNumberFormat="1" applyFont="1" applyAlignment="1">
      <alignment horizontal="centerContinuous"/>
    </xf>
    <xf numFmtId="0" fontId="144" fillId="0" borderId="0" xfId="0" applyFont="1" applyAlignment="1">
      <alignment horizontal="centerContinuous"/>
    </xf>
    <xf numFmtId="0" fontId="144" fillId="0" borderId="27" xfId="0" applyFont="1" applyBorder="1" applyAlignment="1">
      <alignment horizontal="centerContinuous"/>
    </xf>
    <xf numFmtId="1" fontId="145" fillId="14" borderId="13" xfId="170" applyNumberFormat="1" applyFont="1" applyFill="1" applyBorder="1" applyAlignment="1">
      <alignment horizontal="center" vertical="center"/>
    </xf>
    <xf numFmtId="1" fontId="145" fillId="14" borderId="14" xfId="170" applyNumberFormat="1" applyFont="1" applyFill="1" applyBorder="1" applyAlignment="1">
      <alignment horizontal="center" vertical="center"/>
    </xf>
    <xf numFmtId="1" fontId="145" fillId="17" borderId="12" xfId="170" applyNumberFormat="1" applyFont="1" applyFill="1" applyBorder="1" applyAlignment="1">
      <alignment horizontal="center" vertical="center"/>
    </xf>
    <xf numFmtId="1" fontId="145" fillId="17" borderId="13" xfId="170" applyNumberFormat="1" applyFont="1" applyFill="1" applyBorder="1" applyAlignment="1">
      <alignment horizontal="center" vertical="center"/>
    </xf>
    <xf numFmtId="1" fontId="145" fillId="17" borderId="13" xfId="170" applyNumberFormat="1" applyFont="1" applyFill="1" applyBorder="1" applyAlignment="1">
      <alignment horizontal="center" vertical="center" wrapText="1"/>
    </xf>
    <xf numFmtId="1" fontId="145" fillId="14" borderId="11" xfId="170" applyNumberFormat="1" applyFont="1" applyFill="1" applyBorder="1" applyAlignment="1">
      <alignment horizontal="center" vertical="center"/>
    </xf>
    <xf numFmtId="1" fontId="145" fillId="14" borderId="59" xfId="170" applyNumberFormat="1" applyFont="1" applyFill="1" applyBorder="1" applyAlignment="1">
      <alignment horizontal="center" vertical="center"/>
    </xf>
    <xf numFmtId="1" fontId="145" fillId="17" borderId="58" xfId="170" applyNumberFormat="1" applyFont="1" applyFill="1" applyBorder="1" applyAlignment="1">
      <alignment horizontal="center" vertical="center"/>
    </xf>
    <xf numFmtId="1" fontId="145" fillId="17" borderId="11" xfId="170" applyNumberFormat="1" applyFont="1" applyFill="1" applyBorder="1" applyAlignment="1">
      <alignment horizontal="center" vertical="center"/>
    </xf>
    <xf numFmtId="1" fontId="145" fillId="17" borderId="11" xfId="170" applyNumberFormat="1" applyFont="1" applyFill="1" applyBorder="1" applyAlignment="1">
      <alignment horizontal="center" vertical="center" wrapText="1"/>
    </xf>
    <xf numFmtId="0" fontId="144" fillId="0" borderId="0" xfId="170" applyFont="1" applyAlignment="1">
      <alignment horizontal="centerContinuous"/>
    </xf>
    <xf numFmtId="169" fontId="144" fillId="0" borderId="15" xfId="170" applyNumberFormat="1" applyFont="1" applyBorder="1" applyAlignment="1">
      <alignment horizontal="centerContinuous"/>
    </xf>
    <xf numFmtId="169" fontId="144" fillId="0" borderId="96" xfId="170" applyNumberFormat="1" applyFont="1" applyBorder="1" applyAlignment="1">
      <alignment horizontal="centerContinuous"/>
    </xf>
    <xf numFmtId="169" fontId="144" fillId="0" borderId="16" xfId="170" applyNumberFormat="1" applyFont="1" applyBorder="1" applyAlignment="1">
      <alignment horizontal="centerContinuous"/>
    </xf>
    <xf numFmtId="0" fontId="146" fillId="12" borderId="0" xfId="170" quotePrefix="1" applyFont="1" applyFill="1" applyAlignment="1">
      <alignment horizontal="left" vertical="center" wrapText="1"/>
    </xf>
    <xf numFmtId="165" fontId="146" fillId="0" borderId="15" xfId="170" quotePrefix="1" applyNumberFormat="1" applyFont="1" applyBorder="1" applyAlignment="1">
      <alignment horizontal="center" vertical="center"/>
    </xf>
    <xf numFmtId="165" fontId="146" fillId="0" borderId="16" xfId="170" applyNumberFormat="1" applyFont="1" applyBorder="1" applyAlignment="1">
      <alignment horizontal="center" vertical="center"/>
    </xf>
    <xf numFmtId="165" fontId="144" fillId="0" borderId="0" xfId="0" applyNumberFormat="1" applyFont="1" applyAlignment="1">
      <alignment horizontal="centerContinuous"/>
    </xf>
    <xf numFmtId="165" fontId="144" fillId="0" borderId="27" xfId="0" applyNumberFormat="1" applyFont="1" applyBorder="1" applyAlignment="1">
      <alignment horizontal="centerContinuous"/>
    </xf>
    <xf numFmtId="0" fontId="147" fillId="0" borderId="0" xfId="170" quotePrefix="1" applyFont="1" applyAlignment="1">
      <alignment horizontal="right" vertical="center"/>
    </xf>
    <xf numFmtId="9" fontId="147" fillId="0" borderId="15" xfId="43" quotePrefix="1" applyNumberFormat="1" applyFont="1" applyFill="1" applyBorder="1" applyAlignment="1">
      <alignment horizontal="right" vertical="top"/>
    </xf>
    <xf numFmtId="9" fontId="147" fillId="0" borderId="0" xfId="43" quotePrefix="1" applyNumberFormat="1" applyFont="1" applyFill="1" applyBorder="1" applyAlignment="1">
      <alignment horizontal="right" vertical="top"/>
    </xf>
    <xf numFmtId="9" fontId="147" fillId="0" borderId="0" xfId="43" quotePrefix="1" applyNumberFormat="1" applyFont="1" applyBorder="1" applyAlignment="1">
      <alignment horizontal="right" vertical="top"/>
    </xf>
    <xf numFmtId="169" fontId="148" fillId="0" borderId="0" xfId="170" applyNumberFormat="1" applyFont="1" applyAlignment="1">
      <alignment horizontal="center" vertical="center"/>
    </xf>
    <xf numFmtId="169" fontId="148" fillId="0" borderId="16" xfId="170" applyNumberFormat="1" applyFont="1" applyBorder="1" applyAlignment="1">
      <alignment horizontal="center" vertical="center"/>
    </xf>
    <xf numFmtId="0" fontId="145" fillId="0" borderId="0" xfId="170" quotePrefix="1" applyFont="1" applyAlignment="1">
      <alignment horizontal="left" vertical="center"/>
    </xf>
    <xf numFmtId="165" fontId="145" fillId="0" borderId="15" xfId="170" quotePrefix="1" applyNumberFormat="1" applyFont="1" applyBorder="1" applyAlignment="1">
      <alignment horizontal="center" vertical="center"/>
    </xf>
    <xf numFmtId="165" fontId="145" fillId="0" borderId="0" xfId="170" quotePrefix="1" applyNumberFormat="1" applyFont="1" applyAlignment="1">
      <alignment horizontal="center" vertical="center"/>
    </xf>
    <xf numFmtId="165" fontId="145" fillId="0" borderId="16" xfId="170" quotePrefix="1" applyNumberFormat="1" applyFont="1" applyBorder="1" applyAlignment="1">
      <alignment horizontal="center" vertical="center"/>
    </xf>
    <xf numFmtId="0" fontId="144" fillId="0" borderId="0" xfId="170" quotePrefix="1" applyFont="1" applyAlignment="1">
      <alignment horizontal="left" vertical="center"/>
    </xf>
    <xf numFmtId="165" fontId="144" fillId="0" borderId="15" xfId="170" applyNumberFormat="1" applyFont="1" applyBorder="1" applyAlignment="1">
      <alignment horizontal="center" vertical="center"/>
    </xf>
    <xf numFmtId="165" fontId="144" fillId="0" borderId="0" xfId="170" applyNumberFormat="1" applyFont="1" applyAlignment="1">
      <alignment horizontal="center" vertical="center"/>
    </xf>
    <xf numFmtId="165" fontId="144" fillId="0" borderId="16" xfId="170" applyNumberFormat="1" applyFont="1" applyBorder="1" applyAlignment="1">
      <alignment horizontal="center" vertical="center"/>
    </xf>
    <xf numFmtId="0" fontId="145" fillId="0" borderId="0" xfId="170" quotePrefix="1" applyFont="1" applyAlignment="1">
      <alignment horizontal="right" vertical="center"/>
    </xf>
    <xf numFmtId="165" fontId="144" fillId="0" borderId="15" xfId="170" quotePrefix="1" applyNumberFormat="1" applyFont="1" applyBorder="1" applyAlignment="1">
      <alignment horizontal="left" vertical="center"/>
    </xf>
    <xf numFmtId="165" fontId="144" fillId="0" borderId="0" xfId="170" quotePrefix="1" applyNumberFormat="1" applyFont="1" applyAlignment="1">
      <alignment horizontal="left" vertical="center"/>
    </xf>
    <xf numFmtId="165" fontId="144" fillId="0" borderId="0" xfId="170" applyNumberFormat="1" applyFont="1" applyAlignment="1">
      <alignment horizontal="left" vertical="center"/>
    </xf>
    <xf numFmtId="165" fontId="144" fillId="0" borderId="16" xfId="170" applyNumberFormat="1" applyFont="1" applyBorder="1" applyAlignment="1">
      <alignment horizontal="left" vertical="center"/>
    </xf>
    <xf numFmtId="165" fontId="144" fillId="0" borderId="0" xfId="170" quotePrefix="1" applyNumberFormat="1" applyFont="1" applyAlignment="1">
      <alignment horizontal="center" vertical="center"/>
    </xf>
    <xf numFmtId="0" fontId="144" fillId="0" borderId="0" xfId="170" applyFont="1" applyAlignment="1">
      <alignment horizontal="left" vertical="center"/>
    </xf>
    <xf numFmtId="0" fontId="145" fillId="0" borderId="0" xfId="170" applyFont="1" applyAlignment="1">
      <alignment horizontal="right" vertical="center"/>
    </xf>
    <xf numFmtId="165" fontId="145" fillId="0" borderId="15" xfId="170" applyNumberFormat="1" applyFont="1" applyBorder="1" applyAlignment="1">
      <alignment horizontal="center" vertical="center"/>
    </xf>
    <xf numFmtId="165" fontId="145" fillId="0" borderId="0" xfId="170" applyNumberFormat="1" applyFont="1" applyAlignment="1">
      <alignment horizontal="center" vertical="center"/>
    </xf>
    <xf numFmtId="165" fontId="145" fillId="0" borderId="100" xfId="170" applyNumberFormat="1" applyFont="1" applyBorder="1" applyAlignment="1">
      <alignment horizontal="center" vertical="center"/>
    </xf>
    <xf numFmtId="165" fontId="145" fillId="0" borderId="16" xfId="170" applyNumberFormat="1" applyFont="1" applyBorder="1" applyAlignment="1">
      <alignment horizontal="center" vertical="center"/>
    </xf>
    <xf numFmtId="0" fontId="146" fillId="0" borderId="0" xfId="170" quotePrefix="1" applyFont="1" applyAlignment="1">
      <alignment horizontal="left" vertical="center"/>
    </xf>
    <xf numFmtId="191" fontId="147" fillId="0" borderId="15" xfId="170" quotePrefix="1" applyNumberFormat="1" applyFont="1" applyBorder="1" applyAlignment="1">
      <alignment horizontal="center" vertical="center"/>
    </xf>
    <xf numFmtId="191" fontId="147" fillId="0" borderId="0" xfId="170" quotePrefix="1" applyNumberFormat="1" applyFont="1" applyAlignment="1">
      <alignment horizontal="center" vertical="center"/>
    </xf>
    <xf numFmtId="191" fontId="147" fillId="0" borderId="16" xfId="170" quotePrefix="1" applyNumberFormat="1" applyFont="1" applyBorder="1" applyAlignment="1">
      <alignment horizontal="center" vertical="center"/>
    </xf>
    <xf numFmtId="0" fontId="147" fillId="0" borderId="0" xfId="0" applyFont="1" applyAlignment="1">
      <alignment horizontal="centerContinuous"/>
    </xf>
    <xf numFmtId="191" fontId="147" fillId="0" borderId="0" xfId="170" applyNumberFormat="1" applyFont="1" applyAlignment="1">
      <alignment horizontal="center" vertical="center"/>
    </xf>
    <xf numFmtId="0" fontId="147" fillId="0" borderId="27" xfId="0" applyFont="1" applyBorder="1" applyAlignment="1">
      <alignment horizontal="centerContinuous"/>
    </xf>
    <xf numFmtId="191" fontId="144" fillId="0" borderId="36" xfId="170" quotePrefix="1" applyNumberFormat="1" applyFont="1" applyBorder="1" applyAlignment="1">
      <alignment horizontal="center" vertical="center"/>
    </xf>
    <xf numFmtId="191" fontId="144" fillId="0" borderId="0" xfId="170" quotePrefix="1" applyNumberFormat="1" applyFont="1" applyAlignment="1">
      <alignment horizontal="center" vertical="center"/>
    </xf>
    <xf numFmtId="169" fontId="145" fillId="0" borderId="36" xfId="170" quotePrefix="1" applyNumberFormat="1" applyFont="1" applyBorder="1" applyAlignment="1">
      <alignment horizontal="left" vertical="center"/>
    </xf>
    <xf numFmtId="169" fontId="145" fillId="0" borderId="0" xfId="170" quotePrefix="1" applyNumberFormat="1" applyFont="1" applyAlignment="1">
      <alignment horizontal="left" vertical="center"/>
    </xf>
    <xf numFmtId="38" fontId="145" fillId="0" borderId="0" xfId="170" quotePrefix="1" applyNumberFormat="1" applyFont="1" applyAlignment="1">
      <alignment horizontal="center" vertical="center"/>
    </xf>
    <xf numFmtId="169" fontId="145" fillId="0" borderId="0" xfId="170" applyNumberFormat="1" applyFont="1" applyAlignment="1">
      <alignment horizontal="center" vertical="center"/>
    </xf>
    <xf numFmtId="0" fontId="145" fillId="0" borderId="0" xfId="0" applyFont="1" applyAlignment="1">
      <alignment horizontal="centerContinuous"/>
    </xf>
    <xf numFmtId="0" fontId="145" fillId="0" borderId="27" xfId="0" applyFont="1" applyBorder="1" applyAlignment="1">
      <alignment horizontal="centerContinuous"/>
    </xf>
    <xf numFmtId="165" fontId="145" fillId="0" borderId="36" xfId="170" quotePrefix="1" applyNumberFormat="1" applyFont="1" applyBorder="1" applyAlignment="1">
      <alignment horizontal="left" vertical="center"/>
    </xf>
    <xf numFmtId="165" fontId="145" fillId="0" borderId="0" xfId="170" quotePrefix="1" applyNumberFormat="1" applyFont="1" applyAlignment="1">
      <alignment horizontal="left" vertical="center"/>
    </xf>
    <xf numFmtId="165" fontId="145" fillId="0" borderId="0" xfId="0" applyNumberFormat="1" applyFont="1" applyAlignment="1">
      <alignment horizontal="centerContinuous"/>
    </xf>
    <xf numFmtId="0" fontId="147" fillId="0" borderId="0" xfId="170" quotePrefix="1" applyFont="1" applyAlignment="1">
      <alignment horizontal="left" vertical="center"/>
    </xf>
    <xf numFmtId="191" fontId="147" fillId="0" borderId="36" xfId="170" quotePrefix="1" applyNumberFormat="1" applyFont="1" applyBorder="1" applyAlignment="1">
      <alignment horizontal="center" vertical="center"/>
    </xf>
    <xf numFmtId="165" fontId="144" fillId="0" borderId="36" xfId="170" quotePrefix="1" applyNumberFormat="1" applyFont="1" applyBorder="1" applyAlignment="1">
      <alignment horizontal="left" vertical="center"/>
    </xf>
    <xf numFmtId="165" fontId="144" fillId="0" borderId="109" xfId="170" quotePrefix="1" applyNumberFormat="1" applyFont="1" applyBorder="1" applyAlignment="1">
      <alignment horizontal="left" vertical="center"/>
    </xf>
    <xf numFmtId="165" fontId="144" fillId="0" borderId="72" xfId="170" quotePrefix="1" applyNumberFormat="1" applyFont="1" applyBorder="1" applyAlignment="1">
      <alignment horizontal="left" vertical="center"/>
    </xf>
    <xf numFmtId="165" fontId="144" fillId="0" borderId="72" xfId="170" quotePrefix="1" applyNumberFormat="1" applyFont="1" applyBorder="1" applyAlignment="1">
      <alignment horizontal="center" vertical="center"/>
    </xf>
    <xf numFmtId="165" fontId="144" fillId="0" borderId="72" xfId="170" applyNumberFormat="1" applyFont="1" applyBorder="1" applyAlignment="1">
      <alignment horizontal="center" vertical="center"/>
    </xf>
    <xf numFmtId="165" fontId="114" fillId="0" borderId="0" xfId="0" applyNumberFormat="1" applyFont="1" applyAlignment="1">
      <alignment horizontal="left"/>
    </xf>
    <xf numFmtId="165" fontId="143" fillId="0" borderId="0" xfId="170" applyNumberFormat="1" applyFont="1" applyAlignment="1">
      <alignment horizontal="left"/>
    </xf>
    <xf numFmtId="165" fontId="143" fillId="0" borderId="0" xfId="0" applyNumberFormat="1" applyFont="1" applyAlignment="1">
      <alignment horizontal="left"/>
    </xf>
    <xf numFmtId="165" fontId="125" fillId="0" borderId="0" xfId="170" applyNumberFormat="1" applyFont="1" applyAlignment="1">
      <alignment horizontal="left"/>
    </xf>
    <xf numFmtId="165" fontId="127" fillId="0" borderId="30" xfId="170" applyNumberFormat="1" applyFont="1" applyBorder="1" applyAlignment="1">
      <alignment horizontal="centerContinuous"/>
    </xf>
    <xf numFmtId="165" fontId="19" fillId="0" borderId="29" xfId="170" applyNumberFormat="1" applyFont="1" applyBorder="1" applyAlignment="1">
      <alignment horizontal="centerContinuous"/>
    </xf>
    <xf numFmtId="0" fontId="127" fillId="0" borderId="28" xfId="170" applyFont="1" applyBorder="1" applyAlignment="1">
      <alignment horizontal="centerContinuous"/>
    </xf>
    <xf numFmtId="165" fontId="127" fillId="0" borderId="27" xfId="170" applyNumberFormat="1" applyFont="1" applyBorder="1" applyAlignment="1">
      <alignment horizontal="centerContinuous"/>
    </xf>
    <xf numFmtId="165" fontId="19" fillId="0" borderId="0" xfId="170" applyNumberFormat="1" applyFont="1" applyAlignment="1">
      <alignment horizontal="centerContinuous"/>
    </xf>
    <xf numFmtId="0" fontId="127" fillId="0" borderId="26" xfId="170" applyFont="1" applyBorder="1" applyAlignment="1">
      <alignment horizontal="centerContinuous"/>
    </xf>
    <xf numFmtId="165" fontId="125" fillId="0" borderId="73" xfId="170" applyNumberFormat="1" applyFont="1" applyBorder="1" applyAlignment="1">
      <alignment horizontal="left" vertical="center"/>
    </xf>
    <xf numFmtId="165" fontId="132" fillId="0" borderId="73" xfId="170" applyNumberFormat="1" applyFont="1" applyBorder="1" applyAlignment="1">
      <alignment horizontal="left" vertical="center"/>
    </xf>
    <xf numFmtId="0" fontId="48" fillId="0" borderId="0" xfId="170" applyFont="1" applyAlignment="1">
      <alignment horizontal="left"/>
    </xf>
    <xf numFmtId="0" fontId="128" fillId="0" borderId="0" xfId="170" applyFont="1" applyAlignment="1">
      <alignment horizontal="left"/>
    </xf>
    <xf numFmtId="0" fontId="130" fillId="0" borderId="27" xfId="170" applyFont="1" applyBorder="1" applyAlignment="1">
      <alignment horizontal="centerContinuous"/>
    </xf>
    <xf numFmtId="191" fontId="128" fillId="0" borderId="73" xfId="170" quotePrefix="1" applyNumberFormat="1" applyFont="1" applyBorder="1" applyAlignment="1">
      <alignment horizontal="center" vertical="center"/>
    </xf>
    <xf numFmtId="0" fontId="135" fillId="0" borderId="0" xfId="170" applyFont="1" applyAlignment="1">
      <alignment horizontal="centerContinuous"/>
    </xf>
    <xf numFmtId="191" fontId="63" fillId="0" borderId="73" xfId="170" quotePrefix="1" applyNumberFormat="1" applyFont="1" applyBorder="1" applyAlignment="1">
      <alignment horizontal="center" vertical="center"/>
    </xf>
    <xf numFmtId="0" fontId="130" fillId="0" borderId="26" xfId="170" applyFont="1" applyBorder="1" applyAlignment="1">
      <alignment horizontal="centerContinuous"/>
    </xf>
    <xf numFmtId="165" fontId="7" fillId="0" borderId="0" xfId="170" applyNumberFormat="1" applyFont="1" applyAlignment="1">
      <alignment horizontal="centerContinuous"/>
    </xf>
    <xf numFmtId="0" fontId="27" fillId="0" borderId="0" xfId="170" applyFont="1" applyAlignment="1">
      <alignment horizontal="left"/>
    </xf>
    <xf numFmtId="0" fontId="32" fillId="0" borderId="0" xfId="170" applyFont="1" applyAlignment="1">
      <alignment horizontal="left"/>
    </xf>
    <xf numFmtId="0" fontId="131" fillId="0" borderId="27" xfId="170" applyFont="1" applyBorder="1" applyAlignment="1">
      <alignment horizontal="centerContinuous"/>
    </xf>
    <xf numFmtId="169" fontId="32" fillId="0" borderId="73" xfId="170" applyNumberFormat="1" applyFont="1" applyBorder="1" applyAlignment="1">
      <alignment horizontal="left" vertical="center"/>
    </xf>
    <xf numFmtId="0" fontId="7" fillId="0" borderId="0" xfId="170" applyFont="1" applyAlignment="1">
      <alignment horizontal="centerContinuous"/>
    </xf>
    <xf numFmtId="169" fontId="33" fillId="0" borderId="73" xfId="170" applyNumberFormat="1" applyFont="1" applyBorder="1" applyAlignment="1">
      <alignment horizontal="left" vertical="center"/>
    </xf>
    <xf numFmtId="0" fontId="131" fillId="0" borderId="26" xfId="170" applyFont="1" applyBorder="1" applyAlignment="1">
      <alignment horizontal="centerContinuous"/>
    </xf>
    <xf numFmtId="0" fontId="127" fillId="0" borderId="27" xfId="170" applyFont="1" applyBorder="1" applyAlignment="1">
      <alignment horizontal="centerContinuous"/>
    </xf>
    <xf numFmtId="191" fontId="125" fillId="0" borderId="73" xfId="170" quotePrefix="1" applyNumberFormat="1" applyFont="1" applyBorder="1" applyAlignment="1">
      <alignment horizontal="center" vertical="center"/>
    </xf>
    <xf numFmtId="0" fontId="19" fillId="0" borderId="0" xfId="170" applyFont="1" applyAlignment="1">
      <alignment horizontal="centerContinuous"/>
    </xf>
    <xf numFmtId="191" fontId="132" fillId="0" borderId="73" xfId="170" quotePrefix="1" applyNumberFormat="1" applyFont="1" applyBorder="1" applyAlignment="1">
      <alignment horizontal="center" vertical="center"/>
    </xf>
    <xf numFmtId="165" fontId="127" fillId="0" borderId="29" xfId="170" applyNumberFormat="1" applyFont="1" applyBorder="1" applyAlignment="1">
      <alignment horizontal="centerContinuous"/>
    </xf>
    <xf numFmtId="0" fontId="127" fillId="0" borderId="29" xfId="170" applyFont="1" applyBorder="1" applyAlignment="1">
      <alignment horizontal="centerContinuous"/>
    </xf>
    <xf numFmtId="165" fontId="127" fillId="0" borderId="0" xfId="170" applyNumberFormat="1" applyFont="1" applyAlignment="1">
      <alignment horizontal="centerContinuous"/>
    </xf>
    <xf numFmtId="0" fontId="127" fillId="0" borderId="0" xfId="170" applyFont="1" applyAlignment="1">
      <alignment horizontal="centerContinuous"/>
    </xf>
    <xf numFmtId="166" fontId="28" fillId="0" borderId="0" xfId="170" applyNumberFormat="1" applyFont="1" applyAlignment="1">
      <alignment horizontal="left"/>
    </xf>
    <xf numFmtId="198" fontId="28" fillId="0" borderId="0" xfId="170" applyNumberFormat="1" applyFont="1" applyAlignment="1">
      <alignment horizontal="left"/>
    </xf>
    <xf numFmtId="172" fontId="28" fillId="0" borderId="0" xfId="96" applyFont="1" applyAlignment="1">
      <alignment horizontal="left"/>
    </xf>
    <xf numFmtId="165" fontId="125" fillId="0" borderId="0" xfId="170" applyNumberFormat="1" applyFont="1" applyAlignment="1">
      <alignment horizontal="center"/>
    </xf>
    <xf numFmtId="165" fontId="28" fillId="0" borderId="0" xfId="170" applyNumberFormat="1" applyFont="1" applyAlignment="1">
      <alignment horizontal="left" wrapText="1"/>
    </xf>
    <xf numFmtId="165" fontId="125" fillId="0" borderId="0" xfId="170" applyNumberFormat="1" applyFont="1" applyAlignment="1">
      <alignment horizontal="left" wrapText="1"/>
    </xf>
    <xf numFmtId="165" fontId="127" fillId="0" borderId="27" xfId="170" applyNumberFormat="1" applyFont="1" applyBorder="1" applyAlignment="1">
      <alignment horizontal="center" wrapText="1"/>
    </xf>
    <xf numFmtId="165" fontId="19" fillId="0" borderId="0" xfId="170" applyNumberFormat="1" applyFont="1" applyAlignment="1">
      <alignment horizontal="center" wrapText="1"/>
    </xf>
    <xf numFmtId="0" fontId="127" fillId="0" borderId="26" xfId="170" applyFont="1" applyBorder="1" applyAlignment="1">
      <alignment horizontal="center" wrapText="1"/>
    </xf>
    <xf numFmtId="0" fontId="125" fillId="0" borderId="0" xfId="170" applyFont="1" applyAlignment="1">
      <alignment horizontal="left" wrapText="1"/>
    </xf>
    <xf numFmtId="165" fontId="136" fillId="0" borderId="0" xfId="170" applyNumberFormat="1" applyFont="1" applyAlignment="1">
      <alignment horizontal="left"/>
    </xf>
    <xf numFmtId="165" fontId="136" fillId="12" borderId="0" xfId="170" applyNumberFormat="1" applyFont="1" applyFill="1" applyAlignment="1">
      <alignment horizontal="left"/>
    </xf>
    <xf numFmtId="0" fontId="136" fillId="12" borderId="0" xfId="170" applyFont="1" applyFill="1" applyAlignment="1">
      <alignment horizontal="left"/>
    </xf>
    <xf numFmtId="201" fontId="33" fillId="0" borderId="0" xfId="96" applyNumberFormat="1" applyFont="1" applyFill="1" applyAlignment="1">
      <alignment horizontal="center" vertical="center"/>
    </xf>
    <xf numFmtId="0" fontId="127" fillId="0" borderId="25" xfId="170" applyFont="1" applyBorder="1" applyAlignment="1">
      <alignment horizontal="centerContinuous"/>
    </xf>
    <xf numFmtId="0" fontId="19" fillId="0" borderId="24" xfId="170" applyFont="1" applyBorder="1" applyAlignment="1">
      <alignment horizontal="centerContinuous"/>
    </xf>
    <xf numFmtId="0" fontId="126" fillId="0" borderId="0" xfId="170" applyFont="1" applyAlignment="1">
      <alignment horizontal="left"/>
    </xf>
    <xf numFmtId="0" fontId="144" fillId="0" borderId="0" xfId="170" applyFont="1" applyAlignment="1">
      <alignment horizontal="left"/>
    </xf>
    <xf numFmtId="0" fontId="144" fillId="0" borderId="0" xfId="0" applyFont="1" applyAlignment="1">
      <alignment horizontal="left"/>
    </xf>
    <xf numFmtId="0" fontId="145" fillId="0" borderId="24" xfId="170" applyFont="1" applyBorder="1" applyAlignment="1">
      <alignment vertical="center"/>
    </xf>
    <xf numFmtId="0" fontId="144" fillId="0" borderId="24" xfId="0" applyFont="1" applyBorder="1" applyAlignment="1">
      <alignment horizontal="centerContinuous"/>
    </xf>
    <xf numFmtId="0" fontId="144" fillId="0" borderId="25" xfId="0" applyFont="1" applyBorder="1" applyAlignment="1">
      <alignment horizontal="centerContinuous"/>
    </xf>
    <xf numFmtId="0" fontId="145" fillId="0" borderId="0" xfId="170" applyFont="1" applyAlignment="1">
      <alignment horizontal="center" vertical="center"/>
    </xf>
    <xf numFmtId="0" fontId="144" fillId="0" borderId="16" xfId="170" applyFont="1" applyBorder="1" applyAlignment="1">
      <alignment horizontal="centerContinuous"/>
    </xf>
    <xf numFmtId="0" fontId="145" fillId="0" borderId="0" xfId="170" applyFont="1" applyAlignment="1">
      <alignment horizontal="left" vertical="center"/>
    </xf>
    <xf numFmtId="1" fontId="145" fillId="0" borderId="0" xfId="170" applyNumberFormat="1" applyFont="1" applyAlignment="1">
      <alignment horizontal="center" vertical="center"/>
    </xf>
    <xf numFmtId="1" fontId="145" fillId="0" borderId="16" xfId="170" applyNumberFormat="1" applyFont="1" applyBorder="1" applyAlignment="1">
      <alignment horizontal="center" vertical="center"/>
    </xf>
    <xf numFmtId="194" fontId="145" fillId="0" borderId="0" xfId="24" applyNumberFormat="1" applyFont="1" applyFill="1" applyBorder="1" applyAlignment="1">
      <alignment horizontal="center" vertical="center"/>
    </xf>
    <xf numFmtId="194" fontId="145" fillId="0" borderId="0" xfId="24" applyNumberFormat="1" applyFont="1" applyBorder="1" applyAlignment="1">
      <alignment horizontal="center" vertical="center"/>
    </xf>
    <xf numFmtId="194" fontId="145" fillId="0" borderId="16" xfId="24" applyNumberFormat="1" applyFont="1" applyBorder="1" applyAlignment="1">
      <alignment horizontal="center" vertical="center"/>
    </xf>
    <xf numFmtId="165" fontId="144" fillId="0" borderId="0" xfId="170" applyNumberFormat="1" applyFont="1" applyAlignment="1">
      <alignment horizontal="centerContinuous"/>
    </xf>
    <xf numFmtId="165" fontId="144" fillId="0" borderId="16" xfId="170" applyNumberFormat="1" applyFont="1" applyBorder="1" applyAlignment="1">
      <alignment horizontal="centerContinuous"/>
    </xf>
    <xf numFmtId="165" fontId="145" fillId="0" borderId="0" xfId="170" applyNumberFormat="1" applyFont="1" applyAlignment="1">
      <alignment horizontal="left" vertical="center"/>
    </xf>
    <xf numFmtId="165" fontId="144" fillId="0" borderId="0" xfId="24" applyNumberFormat="1" applyFont="1" applyBorder="1" applyAlignment="1">
      <alignment horizontal="center" vertical="center"/>
    </xf>
    <xf numFmtId="165" fontId="144" fillId="0" borderId="16" xfId="24" applyNumberFormat="1" applyFont="1" applyBorder="1" applyAlignment="1">
      <alignment horizontal="center" vertical="center"/>
    </xf>
    <xf numFmtId="165" fontId="145" fillId="10" borderId="76" xfId="170" quotePrefix="1" applyNumberFormat="1" applyFont="1" applyFill="1" applyBorder="1" applyAlignment="1">
      <alignment horizontal="center" vertical="center"/>
    </xf>
    <xf numFmtId="165" fontId="145" fillId="10" borderId="106" xfId="170" quotePrefix="1" applyNumberFormat="1" applyFont="1" applyFill="1" applyBorder="1" applyAlignment="1">
      <alignment horizontal="center" vertical="center"/>
    </xf>
    <xf numFmtId="165" fontId="145" fillId="10" borderId="77" xfId="170" quotePrefix="1" applyNumberFormat="1" applyFont="1" applyFill="1" applyBorder="1" applyAlignment="1">
      <alignment horizontal="center" vertical="center"/>
    </xf>
    <xf numFmtId="0" fontId="145" fillId="0" borderId="0" xfId="170" applyFont="1" applyAlignment="1">
      <alignment horizontal="left" vertical="center" wrapText="1"/>
    </xf>
    <xf numFmtId="165" fontId="144" fillId="0" borderId="0" xfId="170" applyNumberFormat="1" applyFont="1" applyAlignment="1">
      <alignment horizontal="left" vertical="center" wrapText="1"/>
    </xf>
    <xf numFmtId="165" fontId="144" fillId="0" borderId="0" xfId="24" applyNumberFormat="1" applyFont="1" applyBorder="1" applyAlignment="1">
      <alignment horizontal="center" vertical="center" wrapText="1"/>
    </xf>
    <xf numFmtId="165" fontId="144" fillId="0" borderId="16" xfId="24" applyNumberFormat="1" applyFont="1" applyBorder="1" applyAlignment="1">
      <alignment horizontal="center" vertical="center" wrapText="1"/>
    </xf>
    <xf numFmtId="165" fontId="144" fillId="0" borderId="0" xfId="0" applyNumberFormat="1" applyFont="1" applyAlignment="1">
      <alignment horizontal="center" wrapText="1"/>
    </xf>
    <xf numFmtId="9" fontId="147" fillId="0" borderId="0" xfId="43" applyNumberFormat="1" applyFont="1" applyBorder="1" applyAlignment="1">
      <alignment horizontal="right" vertical="top"/>
    </xf>
    <xf numFmtId="169" fontId="147" fillId="0" borderId="16" xfId="170" applyNumberFormat="1" applyFont="1" applyBorder="1" applyAlignment="1">
      <alignment horizontal="right" vertical="top"/>
    </xf>
    <xf numFmtId="165" fontId="145" fillId="16" borderId="77" xfId="170" quotePrefix="1" applyNumberFormat="1" applyFont="1" applyFill="1" applyBorder="1" applyAlignment="1">
      <alignment horizontal="center" vertical="center"/>
    </xf>
    <xf numFmtId="165" fontId="145" fillId="16" borderId="0" xfId="170" quotePrefix="1" applyNumberFormat="1" applyFont="1" applyFill="1" applyAlignment="1">
      <alignment horizontal="center" vertical="center"/>
    </xf>
    <xf numFmtId="165" fontId="145" fillId="13" borderId="76" xfId="170" quotePrefix="1" applyNumberFormat="1" applyFont="1" applyFill="1" applyBorder="1" applyAlignment="1">
      <alignment horizontal="center" vertical="center"/>
    </xf>
    <xf numFmtId="165" fontId="145" fillId="13" borderId="106" xfId="170" quotePrefix="1" applyNumberFormat="1" applyFont="1" applyFill="1" applyBorder="1" applyAlignment="1">
      <alignment horizontal="center" vertical="center"/>
    </xf>
    <xf numFmtId="165" fontId="145" fillId="13" borderId="77" xfId="170" quotePrefix="1" applyNumberFormat="1" applyFont="1" applyFill="1" applyBorder="1" applyAlignment="1">
      <alignment horizontal="center" vertical="center"/>
    </xf>
    <xf numFmtId="9" fontId="147" fillId="0" borderId="0" xfId="43" quotePrefix="1" applyNumberFormat="1" applyFont="1" applyBorder="1" applyAlignment="1">
      <alignment horizontal="center" vertical="top"/>
    </xf>
    <xf numFmtId="165" fontId="147" fillId="0" borderId="61" xfId="170" quotePrefix="1" applyNumberFormat="1" applyFont="1" applyBorder="1" applyAlignment="1">
      <alignment horizontal="right" vertical="top"/>
    </xf>
    <xf numFmtId="165" fontId="147" fillId="0" borderId="61" xfId="170" applyNumberFormat="1" applyFont="1" applyBorder="1" applyAlignment="1">
      <alignment horizontal="right" vertical="top"/>
    </xf>
    <xf numFmtId="165" fontId="147" fillId="0" borderId="16" xfId="170" applyNumberFormat="1" applyFont="1" applyBorder="1" applyAlignment="1">
      <alignment horizontal="right" vertical="top"/>
    </xf>
    <xf numFmtId="0" fontId="144" fillId="0" borderId="29" xfId="170" applyFont="1" applyBorder="1" applyAlignment="1">
      <alignment horizontal="centerContinuous"/>
    </xf>
    <xf numFmtId="165" fontId="144" fillId="0" borderId="55" xfId="170" applyNumberFormat="1" applyFont="1" applyBorder="1" applyAlignment="1">
      <alignment horizontal="centerContinuous"/>
    </xf>
    <xf numFmtId="165" fontId="144" fillId="0" borderId="29" xfId="0" applyNumberFormat="1" applyFont="1" applyBorder="1" applyAlignment="1">
      <alignment horizontal="centerContinuous"/>
    </xf>
    <xf numFmtId="165" fontId="144" fillId="0" borderId="30" xfId="0" applyNumberFormat="1" applyFont="1" applyBorder="1" applyAlignment="1">
      <alignment horizontal="centerContinuous"/>
    </xf>
    <xf numFmtId="0" fontId="144" fillId="0" borderId="0" xfId="0" applyFont="1" applyAlignment="1"/>
    <xf numFmtId="0" fontId="145" fillId="0" borderId="0" xfId="0" applyFont="1" applyAlignment="1"/>
    <xf numFmtId="201" fontId="144" fillId="0" borderId="0" xfId="0" applyNumberFormat="1" applyFont="1" applyAlignment="1"/>
    <xf numFmtId="165" fontId="145" fillId="14" borderId="0" xfId="0" applyNumberFormat="1" applyFont="1" applyFill="1" applyAlignment="1"/>
    <xf numFmtId="165" fontId="145" fillId="14" borderId="72" xfId="0" applyNumberFormat="1" applyFont="1" applyFill="1" applyBorder="1" applyAlignment="1"/>
    <xf numFmtId="165" fontId="145" fillId="10" borderId="106" xfId="170" quotePrefix="1" applyNumberFormat="1" applyFont="1" applyFill="1" applyBorder="1" applyAlignment="1">
      <alignment vertical="center"/>
    </xf>
    <xf numFmtId="165" fontId="145" fillId="14" borderId="0" xfId="170" applyNumberFormat="1" applyFont="1" applyFill="1" applyAlignment="1">
      <alignment horizontal="center" vertical="center"/>
    </xf>
    <xf numFmtId="165" fontId="144" fillId="14" borderId="0" xfId="170" applyNumberFormat="1" applyFont="1" applyFill="1" applyAlignment="1">
      <alignment horizontal="center" vertical="center"/>
    </xf>
    <xf numFmtId="165" fontId="145" fillId="14" borderId="0" xfId="170" quotePrefix="1" applyNumberFormat="1" applyFont="1" applyFill="1" applyAlignment="1">
      <alignment horizontal="center" vertical="center"/>
    </xf>
    <xf numFmtId="165" fontId="145" fillId="14" borderId="106" xfId="170" quotePrefix="1" applyNumberFormat="1" applyFont="1" applyFill="1" applyBorder="1" applyAlignment="1">
      <alignment horizontal="center" vertical="center"/>
    </xf>
    <xf numFmtId="165" fontId="144" fillId="16" borderId="0" xfId="170" quotePrefix="1" applyNumberFormat="1" applyFont="1" applyFill="1" applyAlignment="1">
      <alignment horizontal="center" vertical="center"/>
    </xf>
    <xf numFmtId="165" fontId="146" fillId="12" borderId="145" xfId="170" quotePrefix="1" applyNumberFormat="1" applyFont="1" applyFill="1" applyBorder="1" applyAlignment="1">
      <alignment horizontal="center" vertical="center"/>
    </xf>
    <xf numFmtId="165" fontId="145" fillId="14" borderId="100" xfId="170" applyNumberFormat="1" applyFont="1" applyFill="1" applyBorder="1" applyAlignment="1">
      <alignment horizontal="center" vertical="center"/>
    </xf>
    <xf numFmtId="0" fontId="136" fillId="0" borderId="0" xfId="0" applyFont="1" applyAlignment="1">
      <alignment horizontal="left"/>
    </xf>
    <xf numFmtId="165" fontId="146" fillId="12" borderId="71" xfId="170" quotePrefix="1" applyNumberFormat="1" applyFont="1" applyFill="1" applyBorder="1" applyAlignment="1">
      <alignment horizontal="center" vertical="center"/>
    </xf>
    <xf numFmtId="0" fontId="145" fillId="28" borderId="71" xfId="0" applyFont="1" applyFill="1" applyBorder="1" applyAlignment="1">
      <alignment horizontal="left" vertical="center"/>
    </xf>
    <xf numFmtId="0" fontId="145" fillId="28" borderId="34" xfId="0" applyFont="1" applyFill="1" applyBorder="1" applyAlignment="1">
      <alignment horizontal="left" vertical="center"/>
    </xf>
    <xf numFmtId="0" fontId="145" fillId="28" borderId="35" xfId="0" applyFont="1" applyFill="1" applyBorder="1" applyAlignment="1">
      <alignment horizontal="left" vertical="center"/>
    </xf>
    <xf numFmtId="0" fontId="155" fillId="29" borderId="71" xfId="0" applyFont="1" applyFill="1" applyBorder="1" applyAlignment="1"/>
    <xf numFmtId="0" fontId="155" fillId="29" borderId="34" xfId="0" applyFont="1" applyFill="1" applyBorder="1" applyAlignment="1"/>
    <xf numFmtId="0" fontId="155" fillId="29" borderId="35" xfId="0" applyFont="1" applyFill="1" applyBorder="1" applyAlignment="1"/>
    <xf numFmtId="0" fontId="27" fillId="30" borderId="0" xfId="0" applyFont="1" applyFill="1" applyAlignment="1">
      <alignment horizontal="center" vertical="center" wrapText="1"/>
    </xf>
    <xf numFmtId="165" fontId="144" fillId="0" borderId="29" xfId="170" applyNumberFormat="1" applyFont="1" applyBorder="1" applyAlignment="1">
      <alignment horizontal="centerContinuous"/>
    </xf>
    <xf numFmtId="1" fontId="145" fillId="17" borderId="123" xfId="170" applyNumberFormat="1" applyFont="1" applyFill="1" applyBorder="1" applyAlignment="1">
      <alignment horizontal="center" vertical="center"/>
    </xf>
    <xf numFmtId="1" fontId="145" fillId="17" borderId="125" xfId="170" applyNumberFormat="1" applyFont="1" applyFill="1" applyBorder="1" applyAlignment="1">
      <alignment horizontal="center" vertical="center"/>
    </xf>
    <xf numFmtId="1" fontId="145" fillId="17" borderId="146" xfId="170" applyNumberFormat="1" applyFont="1" applyFill="1" applyBorder="1" applyAlignment="1">
      <alignment horizontal="center" vertical="center"/>
    </xf>
    <xf numFmtId="1" fontId="145" fillId="17" borderId="147" xfId="170" applyNumberFormat="1" applyFont="1" applyFill="1" applyBorder="1" applyAlignment="1">
      <alignment horizontal="center" vertical="center"/>
    </xf>
    <xf numFmtId="0" fontId="144" fillId="0" borderId="36" xfId="170" applyFont="1" applyBorder="1" applyAlignment="1">
      <alignment horizontal="centerContinuous"/>
    </xf>
    <xf numFmtId="0" fontId="144" fillId="0" borderId="73" xfId="170" applyFont="1" applyBorder="1" applyAlignment="1">
      <alignment horizontal="centerContinuous"/>
    </xf>
    <xf numFmtId="1" fontId="145" fillId="0" borderId="36" xfId="170" applyNumberFormat="1" applyFont="1" applyBorder="1" applyAlignment="1">
      <alignment horizontal="center" vertical="center"/>
    </xf>
    <xf numFmtId="201" fontId="145" fillId="0" borderId="0" xfId="203" applyNumberFormat="1" applyFont="1" applyFill="1" applyBorder="1" applyAlignment="1">
      <alignment horizontal="center" vertical="center"/>
    </xf>
    <xf numFmtId="3" fontId="145" fillId="0" borderId="0" xfId="170" applyNumberFormat="1" applyFont="1" applyAlignment="1">
      <alignment horizontal="center" vertical="center"/>
    </xf>
    <xf numFmtId="1" fontId="145" fillId="0" borderId="73" xfId="170" applyNumberFormat="1" applyFont="1" applyBorder="1" applyAlignment="1">
      <alignment horizontal="center" vertical="center"/>
    </xf>
    <xf numFmtId="194" fontId="145" fillId="0" borderId="36" xfId="24" applyNumberFormat="1" applyFont="1" applyFill="1" applyBorder="1" applyAlignment="1">
      <alignment horizontal="center" vertical="center"/>
    </xf>
    <xf numFmtId="194" fontId="145" fillId="0" borderId="73" xfId="24" applyNumberFormat="1" applyFont="1" applyBorder="1" applyAlignment="1">
      <alignment horizontal="center" vertical="center"/>
    </xf>
    <xf numFmtId="165" fontId="144" fillId="0" borderId="36" xfId="170" applyNumberFormat="1" applyFont="1" applyBorder="1" applyAlignment="1">
      <alignment horizontal="centerContinuous"/>
    </xf>
    <xf numFmtId="165" fontId="144" fillId="0" borderId="0" xfId="170" applyNumberFormat="1" applyFont="1" applyAlignment="1">
      <alignment horizontal="left"/>
    </xf>
    <xf numFmtId="165" fontId="144" fillId="0" borderId="73" xfId="170" applyNumberFormat="1" applyFont="1" applyBorder="1" applyAlignment="1">
      <alignment horizontal="centerContinuous"/>
    </xf>
    <xf numFmtId="165" fontId="144" fillId="0" borderId="36" xfId="170" applyNumberFormat="1" applyFont="1" applyBorder="1" applyAlignment="1">
      <alignment horizontal="center" vertical="center"/>
    </xf>
    <xf numFmtId="165" fontId="144" fillId="0" borderId="73" xfId="170" applyNumberFormat="1" applyFont="1" applyBorder="1" applyAlignment="1">
      <alignment horizontal="center" vertical="center"/>
    </xf>
    <xf numFmtId="165" fontId="145" fillId="0" borderId="36" xfId="170" applyNumberFormat="1" applyFont="1" applyBorder="1" applyAlignment="1">
      <alignment horizontal="center" vertical="center"/>
    </xf>
    <xf numFmtId="165" fontId="145" fillId="0" borderId="73" xfId="170" applyNumberFormat="1" applyFont="1" applyBorder="1" applyAlignment="1">
      <alignment horizontal="center" vertical="center"/>
    </xf>
    <xf numFmtId="0" fontId="144" fillId="0" borderId="0" xfId="170" applyFont="1" applyAlignment="1">
      <alignment horizontal="center"/>
    </xf>
    <xf numFmtId="173" fontId="144" fillId="0" borderId="0" xfId="24" applyNumberFormat="1" applyFont="1" applyBorder="1" applyAlignment="1">
      <alignment horizontal="center" vertical="center"/>
    </xf>
    <xf numFmtId="0" fontId="108" fillId="0" borderId="0" xfId="170" applyFont="1" applyAlignment="1">
      <alignment horizontal="left"/>
    </xf>
    <xf numFmtId="165" fontId="145" fillId="0" borderId="36" xfId="170" applyNumberFormat="1" applyFont="1" applyBorder="1" applyAlignment="1">
      <alignment horizontal="left" vertical="center"/>
    </xf>
    <xf numFmtId="165" fontId="144" fillId="0" borderId="73" xfId="24" applyNumberFormat="1" applyFont="1" applyBorder="1" applyAlignment="1">
      <alignment horizontal="center" vertical="center"/>
    </xf>
    <xf numFmtId="165" fontId="145" fillId="0" borderId="36" xfId="170" quotePrefix="1" applyNumberFormat="1" applyFont="1" applyBorder="1" applyAlignment="1">
      <alignment horizontal="center" vertical="center"/>
    </xf>
    <xf numFmtId="165" fontId="144" fillId="0" borderId="36" xfId="170" applyNumberFormat="1" applyFont="1" applyBorder="1" applyAlignment="1">
      <alignment horizontal="left" vertical="center" wrapText="1"/>
    </xf>
    <xf numFmtId="0" fontId="144" fillId="0" borderId="0" xfId="170" applyFont="1" applyAlignment="1">
      <alignment horizontal="center" wrapText="1"/>
    </xf>
    <xf numFmtId="165" fontId="145" fillId="0" borderId="0" xfId="170" applyNumberFormat="1" applyFont="1" applyAlignment="1">
      <alignment horizontal="left" vertical="center" wrapText="1"/>
    </xf>
    <xf numFmtId="0" fontId="108" fillId="0" borderId="0" xfId="170" applyFont="1" applyAlignment="1">
      <alignment horizontal="center" wrapText="1"/>
    </xf>
    <xf numFmtId="165" fontId="144" fillId="0" borderId="73" xfId="24" applyNumberFormat="1" applyFont="1" applyBorder="1" applyAlignment="1">
      <alignment horizontal="center" vertical="center" wrapText="1"/>
    </xf>
    <xf numFmtId="9" fontId="144" fillId="0" borderId="0" xfId="43" applyNumberFormat="1" applyFont="1" applyBorder="1" applyAlignment="1">
      <alignment horizontal="center" vertical="center"/>
    </xf>
    <xf numFmtId="165" fontId="108" fillId="0" borderId="0" xfId="170" applyNumberFormat="1" applyFont="1" applyAlignment="1">
      <alignment horizontal="center" vertical="center"/>
    </xf>
    <xf numFmtId="179" fontId="144" fillId="0" borderId="0" xfId="43" applyNumberFormat="1" applyFont="1" applyBorder="1" applyAlignment="1">
      <alignment horizontal="left" vertical="center"/>
    </xf>
    <xf numFmtId="9" fontId="147" fillId="0" borderId="36" xfId="43" quotePrefix="1" applyNumberFormat="1" applyFont="1" applyFill="1" applyBorder="1" applyAlignment="1">
      <alignment horizontal="right" vertical="top"/>
    </xf>
    <xf numFmtId="169" fontId="147" fillId="0" borderId="73" xfId="170" applyNumberFormat="1" applyFont="1" applyBorder="1" applyAlignment="1">
      <alignment horizontal="right" vertical="top"/>
    </xf>
    <xf numFmtId="165" fontId="103" fillId="16" borderId="0" xfId="170" quotePrefix="1" applyNumberFormat="1" applyFont="1" applyFill="1" applyAlignment="1">
      <alignment horizontal="center" vertical="center"/>
    </xf>
    <xf numFmtId="165" fontId="147" fillId="0" borderId="36" xfId="170" quotePrefix="1" applyNumberFormat="1" applyFont="1" applyBorder="1" applyAlignment="1">
      <alignment horizontal="right" vertical="top"/>
    </xf>
    <xf numFmtId="165" fontId="147" fillId="0" borderId="73" xfId="170" applyNumberFormat="1" applyFont="1" applyBorder="1" applyAlignment="1">
      <alignment horizontal="right" vertical="top"/>
    </xf>
    <xf numFmtId="165" fontId="146" fillId="0" borderId="36" xfId="170" quotePrefix="1" applyNumberFormat="1" applyFont="1" applyBorder="1" applyAlignment="1">
      <alignment horizontal="center" vertical="center"/>
    </xf>
    <xf numFmtId="165" fontId="146" fillId="0" borderId="73" xfId="170" applyNumberFormat="1" applyFont="1" applyBorder="1" applyAlignment="1">
      <alignment horizontal="center" vertical="center"/>
    </xf>
    <xf numFmtId="169" fontId="148" fillId="0" borderId="73" xfId="170" applyNumberFormat="1" applyFont="1" applyBorder="1" applyAlignment="1">
      <alignment horizontal="center" vertical="center"/>
    </xf>
    <xf numFmtId="9" fontId="147" fillId="0" borderId="109" xfId="43" quotePrefix="1" applyNumberFormat="1" applyFont="1" applyFill="1" applyBorder="1" applyAlignment="1">
      <alignment horizontal="right" vertical="top"/>
    </xf>
    <xf numFmtId="9" fontId="147" fillId="0" borderId="72" xfId="43" quotePrefix="1" applyNumberFormat="1" applyFont="1" applyFill="1" applyBorder="1" applyAlignment="1">
      <alignment horizontal="right" vertical="top"/>
    </xf>
    <xf numFmtId="9" fontId="147" fillId="0" borderId="72" xfId="43" quotePrefix="1" applyNumberFormat="1" applyFont="1" applyBorder="1" applyAlignment="1">
      <alignment horizontal="center" vertical="top"/>
    </xf>
    <xf numFmtId="165" fontId="144" fillId="0" borderId="72" xfId="170" applyNumberFormat="1" applyFont="1" applyBorder="1" applyAlignment="1">
      <alignment horizontal="centerContinuous"/>
    </xf>
    <xf numFmtId="165" fontId="144" fillId="0" borderId="120" xfId="170" applyNumberFormat="1" applyFont="1" applyBorder="1" applyAlignment="1">
      <alignment horizontal="centerContinuous"/>
    </xf>
    <xf numFmtId="9" fontId="147" fillId="0" borderId="100" xfId="43" quotePrefix="1" applyNumberFormat="1" applyFont="1" applyBorder="1" applyAlignment="1">
      <alignment horizontal="center" vertical="top"/>
    </xf>
    <xf numFmtId="9" fontId="147" fillId="0" borderId="100" xfId="43" quotePrefix="1" applyNumberFormat="1" applyFont="1" applyFill="1" applyBorder="1" applyAlignment="1">
      <alignment horizontal="right" vertical="top"/>
    </xf>
    <xf numFmtId="165" fontId="103" fillId="13" borderId="106" xfId="170" quotePrefix="1" applyNumberFormat="1" applyFont="1" applyFill="1" applyBorder="1" applyAlignment="1">
      <alignment horizontal="center" vertical="center"/>
    </xf>
    <xf numFmtId="9" fontId="108" fillId="0" borderId="0" xfId="43" applyNumberFormat="1" applyFont="1" applyBorder="1" applyAlignment="1">
      <alignment horizontal="center"/>
    </xf>
    <xf numFmtId="0" fontId="150" fillId="0" borderId="0" xfId="170" applyFont="1" applyAlignment="1">
      <alignment horizontal="center" vertical="center"/>
    </xf>
    <xf numFmtId="0" fontId="144" fillId="0" borderId="145" xfId="0" applyFont="1" applyBorder="1" applyAlignment="1">
      <alignment horizontal="centerContinuous"/>
    </xf>
    <xf numFmtId="0" fontId="144" fillId="0" borderId="35" xfId="0" applyFont="1" applyBorder="1" applyAlignment="1">
      <alignment horizontal="centerContinuous"/>
    </xf>
    <xf numFmtId="0" fontId="144" fillId="0" borderId="149" xfId="0" applyFont="1" applyBorder="1" applyAlignment="1">
      <alignment horizontal="centerContinuous"/>
    </xf>
    <xf numFmtId="165" fontId="144" fillId="0" borderId="149" xfId="0" applyNumberFormat="1" applyFont="1" applyBorder="1" applyAlignment="1">
      <alignment horizontal="centerContinuous"/>
    </xf>
    <xf numFmtId="0" fontId="144" fillId="0" borderId="26" xfId="0" applyFont="1" applyBorder="1" applyAlignment="1">
      <alignment horizontal="centerContinuous"/>
    </xf>
    <xf numFmtId="0" fontId="144" fillId="0" borderId="100" xfId="0" applyFont="1" applyBorder="1" applyAlignment="1"/>
    <xf numFmtId="0" fontId="144" fillId="0" borderId="71" xfId="0" applyFont="1" applyBorder="1" applyAlignment="1">
      <alignment horizontal="centerContinuous"/>
    </xf>
    <xf numFmtId="165" fontId="144" fillId="0" borderId="36" xfId="0" applyNumberFormat="1" applyFont="1" applyBorder="1" applyAlignment="1">
      <alignment horizontal="centerContinuous"/>
    </xf>
    <xf numFmtId="0" fontId="144" fillId="0" borderId="36" xfId="0" applyFont="1" applyBorder="1" applyAlignment="1">
      <alignment horizontal="centerContinuous"/>
    </xf>
    <xf numFmtId="165" fontId="144" fillId="0" borderId="36" xfId="0" applyNumberFormat="1" applyFont="1" applyBorder="1" applyAlignment="1">
      <alignment horizontal="center" wrapText="1"/>
    </xf>
    <xf numFmtId="165" fontId="145" fillId="0" borderId="36" xfId="0" applyNumberFormat="1" applyFont="1" applyBorder="1" applyAlignment="1">
      <alignment horizontal="centerContinuous"/>
    </xf>
    <xf numFmtId="0" fontId="144" fillId="0" borderId="0" xfId="0" applyFont="1" applyAlignment="1">
      <alignment horizontal="center" vertical="center"/>
    </xf>
    <xf numFmtId="0" fontId="145" fillId="14" borderId="0" xfId="0" applyFont="1" applyFill="1" applyAlignment="1">
      <alignment horizontal="center" vertical="center"/>
    </xf>
    <xf numFmtId="0" fontId="145" fillId="14" borderId="0" xfId="0" applyFont="1" applyFill="1" applyAlignment="1">
      <alignment horizontal="center" vertical="center" wrapText="1"/>
    </xf>
    <xf numFmtId="0" fontId="144" fillId="0" borderId="72" xfId="0" applyFont="1" applyBorder="1" applyAlignment="1"/>
    <xf numFmtId="165" fontId="114" fillId="0" borderId="24" xfId="170" applyNumberFormat="1" applyFont="1" applyBorder="1" applyAlignment="1">
      <alignment horizontal="left"/>
    </xf>
    <xf numFmtId="0" fontId="145" fillId="0" borderId="0" xfId="0" applyFont="1" applyAlignment="1">
      <alignment horizontal="center" vertical="center"/>
    </xf>
    <xf numFmtId="0" fontId="145" fillId="0" borderId="0" xfId="0" applyFont="1" applyAlignment="1">
      <alignment horizontal="center" vertical="center" wrapText="1"/>
    </xf>
    <xf numFmtId="1" fontId="145" fillId="17" borderId="123" xfId="170" applyNumberFormat="1" applyFont="1" applyFill="1" applyBorder="1" applyAlignment="1">
      <alignment horizontal="center" vertical="center" wrapText="1"/>
    </xf>
    <xf numFmtId="1" fontId="145" fillId="17" borderId="146" xfId="170" applyNumberFormat="1" applyFont="1" applyFill="1" applyBorder="1" applyAlignment="1">
      <alignment horizontal="center" vertical="center" wrapText="1"/>
    </xf>
    <xf numFmtId="165" fontId="145" fillId="10" borderId="148" xfId="170" quotePrefix="1" applyNumberFormat="1" applyFont="1" applyFill="1" applyBorder="1" applyAlignment="1">
      <alignment horizontal="center" vertical="center"/>
    </xf>
    <xf numFmtId="165" fontId="145" fillId="0" borderId="36" xfId="170" applyNumberFormat="1" applyFont="1" applyBorder="1" applyAlignment="1">
      <alignment horizontal="left" vertical="center" wrapText="1"/>
    </xf>
    <xf numFmtId="165" fontId="145" fillId="16" borderId="36" xfId="170" quotePrefix="1" applyNumberFormat="1" applyFont="1" applyFill="1" applyBorder="1" applyAlignment="1">
      <alignment horizontal="center" vertical="center"/>
    </xf>
    <xf numFmtId="165" fontId="145" fillId="13" borderId="148" xfId="170" quotePrefix="1" applyNumberFormat="1" applyFont="1" applyFill="1" applyBorder="1" applyAlignment="1">
      <alignment horizontal="center" vertical="center"/>
    </xf>
    <xf numFmtId="9" fontId="147" fillId="0" borderId="36" xfId="43" quotePrefix="1" applyNumberFormat="1" applyFont="1" applyBorder="1" applyAlignment="1">
      <alignment horizontal="center" vertical="top"/>
    </xf>
    <xf numFmtId="165" fontId="144" fillId="0" borderId="109" xfId="170" applyNumberFormat="1" applyFont="1" applyBorder="1" applyAlignment="1">
      <alignment horizontal="centerContinuous"/>
    </xf>
    <xf numFmtId="165" fontId="144" fillId="0" borderId="150" xfId="170" applyNumberFormat="1" applyFont="1" applyBorder="1" applyAlignment="1">
      <alignment horizontal="centerContinuous"/>
    </xf>
    <xf numFmtId="165" fontId="144" fillId="0" borderId="151" xfId="170" applyNumberFormat="1" applyFont="1" applyBorder="1" applyAlignment="1">
      <alignment horizontal="centerContinuous"/>
    </xf>
    <xf numFmtId="165" fontId="114" fillId="0" borderId="36" xfId="170" applyNumberFormat="1" applyFont="1" applyBorder="1" applyAlignment="1">
      <alignment horizontal="centerContinuous"/>
    </xf>
    <xf numFmtId="165" fontId="142" fillId="0" borderId="0" xfId="170" applyNumberFormat="1" applyFont="1" applyAlignment="1">
      <alignment horizontal="centerContinuous"/>
    </xf>
    <xf numFmtId="165" fontId="142" fillId="0" borderId="73" xfId="170" applyNumberFormat="1" applyFont="1" applyBorder="1" applyAlignment="1">
      <alignment horizontal="centerContinuous"/>
    </xf>
    <xf numFmtId="165" fontId="114" fillId="0" borderId="36" xfId="170" applyNumberFormat="1" applyFont="1" applyBorder="1" applyAlignment="1">
      <alignment horizontal="center" vertical="center"/>
    </xf>
    <xf numFmtId="165" fontId="142" fillId="0" borderId="0" xfId="170" applyNumberFormat="1" applyFont="1" applyAlignment="1">
      <alignment horizontal="center" vertical="center"/>
    </xf>
    <xf numFmtId="165" fontId="142" fillId="0" borderId="73" xfId="170" applyNumberFormat="1" applyFont="1" applyBorder="1" applyAlignment="1">
      <alignment horizontal="center" vertical="center"/>
    </xf>
    <xf numFmtId="165" fontId="114" fillId="0" borderId="150" xfId="170" applyNumberFormat="1" applyFont="1" applyBorder="1" applyAlignment="1">
      <alignment horizontal="centerContinuous"/>
    </xf>
    <xf numFmtId="165" fontId="142" fillId="0" borderId="151" xfId="170" applyNumberFormat="1" applyFont="1" applyBorder="1" applyAlignment="1">
      <alignment horizontal="centerContinuous"/>
    </xf>
    <xf numFmtId="169" fontId="144" fillId="0" borderId="36" xfId="170" applyNumberFormat="1" applyFont="1" applyBorder="1" applyAlignment="1">
      <alignment horizontal="centerContinuous"/>
    </xf>
    <xf numFmtId="169" fontId="144" fillId="0" borderId="73" xfId="170" applyNumberFormat="1" applyFont="1" applyBorder="1" applyAlignment="1">
      <alignment horizontal="centerContinuous"/>
    </xf>
    <xf numFmtId="1" fontId="145" fillId="17" borderId="152" xfId="170" applyNumberFormat="1" applyFont="1" applyFill="1" applyBorder="1" applyAlignment="1">
      <alignment horizontal="center" vertical="center" wrapText="1"/>
    </xf>
    <xf numFmtId="1" fontId="145" fillId="17" borderId="153" xfId="170" applyNumberFormat="1" applyFont="1" applyFill="1" applyBorder="1" applyAlignment="1">
      <alignment horizontal="center" vertical="center"/>
    </xf>
    <xf numFmtId="169" fontId="144" fillId="0" borderId="154" xfId="170" applyNumberFormat="1" applyFont="1" applyBorder="1" applyAlignment="1">
      <alignment horizontal="centerContinuous"/>
    </xf>
    <xf numFmtId="9" fontId="147" fillId="0" borderId="36" xfId="43" quotePrefix="1" applyNumberFormat="1" applyFont="1" applyBorder="1" applyAlignment="1">
      <alignment horizontal="right" vertical="top"/>
    </xf>
    <xf numFmtId="165" fontId="145" fillId="0" borderId="73" xfId="170" quotePrefix="1" applyNumberFormat="1" applyFont="1" applyBorder="1" applyAlignment="1">
      <alignment horizontal="center" vertical="center"/>
    </xf>
    <xf numFmtId="165" fontId="144" fillId="0" borderId="73" xfId="170" applyNumberFormat="1" applyFont="1" applyBorder="1" applyAlignment="1">
      <alignment horizontal="left" vertical="center"/>
    </xf>
    <xf numFmtId="165" fontId="144" fillId="0" borderId="36" xfId="170" quotePrefix="1" applyNumberFormat="1" applyFont="1" applyBorder="1" applyAlignment="1">
      <alignment horizontal="center" vertical="center"/>
    </xf>
    <xf numFmtId="165" fontId="145" fillId="15" borderId="155" xfId="170" quotePrefix="1" applyNumberFormat="1" applyFont="1" applyFill="1" applyBorder="1" applyAlignment="1">
      <alignment horizontal="center" vertical="center"/>
    </xf>
    <xf numFmtId="191" fontId="147" fillId="0" borderId="73" xfId="170" quotePrefix="1" applyNumberFormat="1" applyFont="1" applyBorder="1" applyAlignment="1">
      <alignment horizontal="center" vertical="center"/>
    </xf>
    <xf numFmtId="191" fontId="144" fillId="0" borderId="73" xfId="170" quotePrefix="1" applyNumberFormat="1" applyFont="1" applyBorder="1" applyAlignment="1">
      <alignment horizontal="center" vertical="center"/>
    </xf>
    <xf numFmtId="38" fontId="145" fillId="0" borderId="36" xfId="170" quotePrefix="1" applyNumberFormat="1" applyFont="1" applyBorder="1" applyAlignment="1">
      <alignment horizontal="center" vertical="center"/>
    </xf>
    <xf numFmtId="169" fontId="145" fillId="0" borderId="73" xfId="170" applyNumberFormat="1" applyFont="1" applyBorder="1" applyAlignment="1">
      <alignment horizontal="left" vertical="center"/>
    </xf>
    <xf numFmtId="191" fontId="147" fillId="0" borderId="155" xfId="170" quotePrefix="1" applyNumberFormat="1" applyFont="1" applyBorder="1" applyAlignment="1">
      <alignment horizontal="center" vertical="center"/>
    </xf>
    <xf numFmtId="165" fontId="144" fillId="0" borderId="109" xfId="170" quotePrefix="1" applyNumberFormat="1" applyFont="1" applyBorder="1" applyAlignment="1">
      <alignment horizontal="center" vertical="center"/>
    </xf>
    <xf numFmtId="165" fontId="144" fillId="0" borderId="120" xfId="170" applyNumberFormat="1" applyFont="1" applyBorder="1" applyAlignment="1">
      <alignment horizontal="left" vertical="center"/>
    </xf>
    <xf numFmtId="165" fontId="147" fillId="0" borderId="0" xfId="170" quotePrefix="1" applyNumberFormat="1" applyFont="1" applyAlignment="1">
      <alignment horizontal="right" vertical="top"/>
    </xf>
    <xf numFmtId="165" fontId="147" fillId="0" borderId="0" xfId="170" applyNumberFormat="1" applyFont="1" applyAlignment="1">
      <alignment horizontal="right" vertical="top"/>
    </xf>
    <xf numFmtId="165" fontId="146" fillId="12" borderId="155" xfId="170" quotePrefix="1" applyNumberFormat="1" applyFont="1" applyFill="1" applyBorder="1" applyAlignment="1">
      <alignment horizontal="center" vertical="center"/>
    </xf>
    <xf numFmtId="0" fontId="125" fillId="30" borderId="0" xfId="0" applyFont="1" applyFill="1" applyAlignment="1">
      <alignment horizontal="left"/>
    </xf>
    <xf numFmtId="0" fontId="138" fillId="30" borderId="26" xfId="0" applyFont="1" applyFill="1" applyBorder="1" applyAlignment="1">
      <alignment horizontal="centerContinuous"/>
    </xf>
    <xf numFmtId="0" fontId="147" fillId="30" borderId="0" xfId="170" quotePrefix="1" applyFont="1" applyFill="1" applyAlignment="1">
      <alignment horizontal="left" vertical="center"/>
    </xf>
    <xf numFmtId="9" fontId="147" fillId="30" borderId="0" xfId="43" applyNumberFormat="1" applyFont="1" applyFill="1" applyBorder="1" applyAlignment="1">
      <alignment horizontal="right" vertical="top"/>
    </xf>
    <xf numFmtId="169" fontId="147" fillId="30" borderId="16" xfId="170" applyNumberFormat="1" applyFont="1" applyFill="1" applyBorder="1" applyAlignment="1">
      <alignment horizontal="right" vertical="top"/>
    </xf>
    <xf numFmtId="0" fontId="144" fillId="30" borderId="0" xfId="0" applyFont="1" applyFill="1" applyAlignment="1">
      <alignment horizontal="centerContinuous"/>
    </xf>
    <xf numFmtId="9" fontId="147" fillId="30" borderId="36" xfId="43" quotePrefix="1" applyNumberFormat="1" applyFont="1" applyFill="1" applyBorder="1" applyAlignment="1">
      <alignment horizontal="right" vertical="top"/>
    </xf>
    <xf numFmtId="9" fontId="147" fillId="30" borderId="0" xfId="43" quotePrefix="1" applyNumberFormat="1" applyFont="1" applyFill="1" applyBorder="1" applyAlignment="1">
      <alignment horizontal="right" vertical="top"/>
    </xf>
    <xf numFmtId="0" fontId="144" fillId="30" borderId="0" xfId="0" applyFont="1" applyFill="1" applyAlignment="1">
      <alignment horizontal="left"/>
    </xf>
    <xf numFmtId="9" fontId="146" fillId="30" borderId="0" xfId="43" quotePrefix="1" applyNumberFormat="1" applyFont="1" applyFill="1" applyBorder="1" applyAlignment="1">
      <alignment horizontal="center" vertical="top"/>
    </xf>
    <xf numFmtId="0" fontId="108" fillId="30" borderId="0" xfId="170" applyFont="1" applyFill="1" applyAlignment="1">
      <alignment horizontal="left"/>
    </xf>
    <xf numFmtId="9" fontId="149" fillId="30" borderId="0" xfId="43" quotePrefix="1" applyNumberFormat="1" applyFont="1" applyFill="1" applyBorder="1" applyAlignment="1">
      <alignment horizontal="center" vertical="top"/>
    </xf>
    <xf numFmtId="9" fontId="146" fillId="30" borderId="36" xfId="43" quotePrefix="1" applyNumberFormat="1" applyFont="1" applyFill="1" applyBorder="1" applyAlignment="1">
      <alignment horizontal="center" vertical="top"/>
    </xf>
    <xf numFmtId="0" fontId="145" fillId="30" borderId="0" xfId="0" applyFont="1" applyFill="1" applyAlignment="1">
      <alignment horizontal="left"/>
    </xf>
    <xf numFmtId="169" fontId="147" fillId="30" borderId="73" xfId="170" applyNumberFormat="1" applyFont="1" applyFill="1" applyBorder="1" applyAlignment="1">
      <alignment horizontal="right" vertical="top"/>
    </xf>
    <xf numFmtId="0" fontId="144" fillId="30" borderId="36" xfId="0" applyFont="1" applyFill="1" applyBorder="1" applyAlignment="1">
      <alignment horizontal="centerContinuous"/>
    </xf>
    <xf numFmtId="0" fontId="144" fillId="30" borderId="0" xfId="0" applyFont="1" applyFill="1" applyAlignment="1"/>
    <xf numFmtId="0" fontId="28" fillId="30" borderId="0" xfId="0" applyFont="1" applyFill="1" applyAlignment="1">
      <alignment horizontal="left"/>
    </xf>
    <xf numFmtId="165" fontId="144" fillId="30" borderId="0" xfId="170" applyNumberFormat="1" applyFont="1" applyFill="1" applyAlignment="1">
      <alignment horizontal="center" vertical="center"/>
    </xf>
    <xf numFmtId="0" fontId="144" fillId="30" borderId="0" xfId="170" quotePrefix="1" applyFont="1" applyFill="1" applyAlignment="1">
      <alignment horizontal="left" vertical="center"/>
    </xf>
    <xf numFmtId="165" fontId="144" fillId="30" borderId="16" xfId="170" applyNumberFormat="1" applyFont="1" applyFill="1" applyBorder="1" applyAlignment="1">
      <alignment horizontal="center" vertical="center"/>
    </xf>
    <xf numFmtId="165" fontId="144" fillId="30" borderId="0" xfId="0" applyNumberFormat="1" applyFont="1" applyFill="1" applyAlignment="1">
      <alignment horizontal="centerContinuous"/>
    </xf>
    <xf numFmtId="165" fontId="144" fillId="30" borderId="36" xfId="170" applyNumberFormat="1" applyFont="1" applyFill="1" applyBorder="1" applyAlignment="1">
      <alignment horizontal="center" vertical="center"/>
    </xf>
    <xf numFmtId="165" fontId="145" fillId="30" borderId="0" xfId="170" applyNumberFormat="1" applyFont="1" applyFill="1" applyAlignment="1">
      <alignment horizontal="center" vertical="center"/>
    </xf>
    <xf numFmtId="165" fontId="103" fillId="30" borderId="0" xfId="170" applyNumberFormat="1" applyFont="1" applyFill="1" applyAlignment="1">
      <alignment horizontal="center" vertical="center"/>
    </xf>
    <xf numFmtId="165" fontId="145" fillId="30" borderId="36" xfId="170" applyNumberFormat="1" applyFont="1" applyFill="1" applyBorder="1" applyAlignment="1">
      <alignment horizontal="center" vertical="center"/>
    </xf>
    <xf numFmtId="165" fontId="144" fillId="30" borderId="73" xfId="170" applyNumberFormat="1" applyFont="1" applyFill="1" applyBorder="1" applyAlignment="1">
      <alignment horizontal="center" vertical="center"/>
    </xf>
    <xf numFmtId="165" fontId="144" fillId="30" borderId="36" xfId="0" applyNumberFormat="1" applyFont="1" applyFill="1" applyBorder="1" applyAlignment="1">
      <alignment horizontal="centerContinuous"/>
    </xf>
    <xf numFmtId="165" fontId="28" fillId="30" borderId="0" xfId="0" applyNumberFormat="1" applyFont="1" applyFill="1" applyAlignment="1">
      <alignment horizontal="left"/>
    </xf>
    <xf numFmtId="9" fontId="146" fillId="30" borderId="0" xfId="43" quotePrefix="1" applyNumberFormat="1" applyFont="1" applyFill="1" applyBorder="1" applyAlignment="1">
      <alignment horizontal="right" vertical="top"/>
    </xf>
    <xf numFmtId="9" fontId="149" fillId="30" borderId="0" xfId="43" quotePrefix="1" applyNumberFormat="1" applyFont="1" applyFill="1" applyBorder="1" applyAlignment="1">
      <alignment horizontal="right" vertical="top"/>
    </xf>
    <xf numFmtId="9" fontId="146" fillId="30" borderId="36" xfId="43" quotePrefix="1" applyNumberFormat="1" applyFont="1" applyFill="1" applyBorder="1" applyAlignment="1">
      <alignment horizontal="right" vertical="top"/>
    </xf>
    <xf numFmtId="0" fontId="145" fillId="30" borderId="0" xfId="170" applyFont="1" applyFill="1" applyAlignment="1">
      <alignment horizontal="right" vertical="center"/>
    </xf>
    <xf numFmtId="165" fontId="145" fillId="30" borderId="16" xfId="170" applyNumberFormat="1" applyFont="1" applyFill="1" applyBorder="1" applyAlignment="1">
      <alignment horizontal="center" vertical="center"/>
    </xf>
    <xf numFmtId="165" fontId="145" fillId="30" borderId="72" xfId="170" applyNumberFormat="1" applyFont="1" applyFill="1" applyBorder="1" applyAlignment="1">
      <alignment horizontal="center" vertical="center"/>
    </xf>
    <xf numFmtId="165" fontId="145" fillId="30" borderId="109" xfId="170" applyNumberFormat="1" applyFont="1" applyFill="1" applyBorder="1" applyAlignment="1">
      <alignment horizontal="center" vertical="center"/>
    </xf>
    <xf numFmtId="165" fontId="145" fillId="30" borderId="73" xfId="170" applyNumberFormat="1" applyFont="1" applyFill="1" applyBorder="1" applyAlignment="1">
      <alignment horizontal="center" vertical="center"/>
    </xf>
    <xf numFmtId="165" fontId="145" fillId="30" borderId="0" xfId="0" applyNumberFormat="1" applyFont="1" applyFill="1" applyAlignment="1"/>
    <xf numFmtId="165" fontId="136" fillId="30" borderId="0" xfId="0" applyNumberFormat="1" applyFont="1" applyFill="1" applyAlignment="1">
      <alignment horizontal="left"/>
    </xf>
    <xf numFmtId="0" fontId="145" fillId="30" borderId="0" xfId="0" applyFont="1" applyFill="1" applyAlignment="1"/>
    <xf numFmtId="165" fontId="145" fillId="14" borderId="106" xfId="170" quotePrefix="1" applyNumberFormat="1" applyFont="1" applyFill="1" applyBorder="1" applyAlignment="1">
      <alignment vertical="center"/>
    </xf>
    <xf numFmtId="165" fontId="144" fillId="30" borderId="149" xfId="0" applyNumberFormat="1" applyFont="1" applyFill="1" applyBorder="1" applyAlignment="1">
      <alignment horizontal="centerContinuous"/>
    </xf>
    <xf numFmtId="165" fontId="144" fillId="30" borderId="72" xfId="170" applyNumberFormat="1" applyFont="1" applyFill="1" applyBorder="1" applyAlignment="1">
      <alignment horizontal="center" vertical="center"/>
    </xf>
    <xf numFmtId="0" fontId="136" fillId="30" borderId="0" xfId="0" applyFont="1" applyFill="1" applyAlignment="1">
      <alignment horizontal="left"/>
    </xf>
    <xf numFmtId="173" fontId="152" fillId="12" borderId="0" xfId="24" applyNumberFormat="1" applyFont="1" applyFill="1" applyBorder="1" applyAlignment="1">
      <alignment horizontal="center" vertical="center"/>
    </xf>
    <xf numFmtId="0" fontId="112" fillId="12" borderId="0" xfId="170" applyFont="1" applyFill="1" applyAlignment="1">
      <alignment horizontal="left"/>
    </xf>
    <xf numFmtId="9" fontId="139" fillId="12" borderId="0" xfId="0" applyNumberFormat="1" applyFont="1" applyFill="1" applyAlignment="1">
      <alignment horizontal="center"/>
    </xf>
    <xf numFmtId="0" fontId="157" fillId="31" borderId="0" xfId="0" applyFont="1" applyFill="1" applyAlignment="1">
      <alignment horizontal="left"/>
    </xf>
    <xf numFmtId="9" fontId="28" fillId="0" borderId="0" xfId="0" applyNumberFormat="1" applyFont="1" applyAlignment="1">
      <alignment horizontal="left"/>
    </xf>
    <xf numFmtId="0" fontId="138" fillId="0" borderId="0" xfId="0" applyFont="1" applyAlignment="1">
      <alignment horizontal="centerContinuous"/>
    </xf>
    <xf numFmtId="0" fontId="125" fillId="31" borderId="145" xfId="0" applyFont="1" applyFill="1" applyBorder="1" applyAlignment="1">
      <alignment horizontal="left"/>
    </xf>
    <xf numFmtId="165" fontId="158" fillId="0" borderId="0" xfId="0" applyNumberFormat="1" applyFont="1" applyAlignment="1">
      <alignment horizontal="left"/>
    </xf>
    <xf numFmtId="165" fontId="41" fillId="0" borderId="0" xfId="0" applyNumberFormat="1" applyFont="1" applyAlignment="1">
      <alignment horizontal="left"/>
    </xf>
    <xf numFmtId="0" fontId="159" fillId="0" borderId="0" xfId="0" applyFont="1" applyAlignment="1">
      <alignment horizontal="left"/>
    </xf>
    <xf numFmtId="165" fontId="160" fillId="0" borderId="0" xfId="0" applyNumberFormat="1" applyFont="1" applyAlignment="1">
      <alignment horizontal="left"/>
    </xf>
    <xf numFmtId="0" fontId="160" fillId="0" borderId="0" xfId="0" applyFont="1" applyAlignment="1">
      <alignment horizontal="left"/>
    </xf>
    <xf numFmtId="165" fontId="152" fillId="0" borderId="0" xfId="0" applyNumberFormat="1" applyFont="1" applyAlignment="1">
      <alignment horizontal="left"/>
    </xf>
    <xf numFmtId="165" fontId="144" fillId="30" borderId="0" xfId="0" applyNumberFormat="1" applyFont="1" applyFill="1" applyAlignment="1">
      <alignment horizontal="left"/>
    </xf>
    <xf numFmtId="165" fontId="144" fillId="0" borderId="0" xfId="0" applyNumberFormat="1" applyFont="1" applyAlignment="1">
      <alignment horizontal="left"/>
    </xf>
    <xf numFmtId="165" fontId="139" fillId="30" borderId="0" xfId="0" applyNumberFormat="1" applyFont="1" applyFill="1" applyAlignment="1">
      <alignment horizontal="left"/>
    </xf>
    <xf numFmtId="0" fontId="161" fillId="25" borderId="0" xfId="0" applyFont="1" applyFill="1" applyAlignment="1">
      <alignment horizontal="left" vertical="center"/>
    </xf>
    <xf numFmtId="0" fontId="162" fillId="25" borderId="0" xfId="0" applyFont="1" applyFill="1" applyAlignment="1">
      <alignment horizontal="left"/>
    </xf>
    <xf numFmtId="0" fontId="138" fillId="30" borderId="0" xfId="0" applyFont="1" applyFill="1" applyAlignment="1">
      <alignment horizontal="centerContinuous"/>
    </xf>
    <xf numFmtId="9" fontId="139" fillId="12" borderId="145" xfId="0" applyNumberFormat="1" applyFont="1" applyFill="1" applyBorder="1" applyAlignment="1">
      <alignment horizontal="center"/>
    </xf>
    <xf numFmtId="0" fontId="139" fillId="20" borderId="145" xfId="0" applyFont="1" applyFill="1" applyBorder="1" applyAlignment="1">
      <alignment horizontal="center"/>
    </xf>
    <xf numFmtId="9" fontId="125" fillId="31" borderId="145" xfId="0" applyNumberFormat="1" applyFont="1" applyFill="1" applyBorder="1" applyAlignment="1">
      <alignment horizontal="center"/>
    </xf>
    <xf numFmtId="1" fontId="31" fillId="20" borderId="123" xfId="42" applyNumberFormat="1" applyFont="1" applyFill="1" applyBorder="1" applyAlignment="1">
      <alignment horizontal="center" vertical="center" wrapText="1"/>
    </xf>
    <xf numFmtId="1" fontId="31" fillId="20" borderId="124" xfId="42" applyNumberFormat="1" applyFont="1" applyFill="1" applyBorder="1" applyAlignment="1">
      <alignment horizontal="center" vertical="center" wrapText="1"/>
    </xf>
    <xf numFmtId="38" fontId="49" fillId="20" borderId="124" xfId="42" applyNumberFormat="1" applyFont="1" applyFill="1" applyBorder="1" applyAlignment="1">
      <alignment horizontal="center" vertical="center" wrapText="1"/>
    </xf>
    <xf numFmtId="38" fontId="49" fillId="20" borderId="123" xfId="42" applyNumberFormat="1" applyFont="1" applyFill="1" applyBorder="1" applyAlignment="1">
      <alignment horizontal="center" vertical="center" wrapText="1"/>
    </xf>
    <xf numFmtId="1" fontId="36" fillId="20" borderId="124" xfId="42" applyNumberFormat="1" applyFont="1" applyFill="1" applyBorder="1" applyAlignment="1">
      <alignment horizontal="center" vertical="center" wrapText="1"/>
    </xf>
    <xf numFmtId="1" fontId="36" fillId="20" borderId="125" xfId="42" applyNumberFormat="1" applyFont="1" applyFill="1" applyBorder="1" applyAlignment="1">
      <alignment horizontal="center" vertical="center" wrapText="1"/>
    </xf>
    <xf numFmtId="0" fontId="60" fillId="2" borderId="105" xfId="42" applyFont="1" applyFill="1" applyBorder="1" applyAlignment="1">
      <alignment horizontal="left" vertical="center" wrapText="1"/>
    </xf>
    <xf numFmtId="179" fontId="42" fillId="2" borderId="105" xfId="42" applyNumberFormat="1" applyFont="1" applyFill="1" applyBorder="1" applyAlignment="1">
      <alignment horizontal="center" vertical="center" wrapText="1"/>
    </xf>
    <xf numFmtId="179" fontId="42" fillId="0" borderId="105" xfId="42" applyNumberFormat="1" applyFont="1" applyBorder="1" applyAlignment="1">
      <alignment horizontal="center" vertical="center" wrapText="1"/>
    </xf>
    <xf numFmtId="38" fontId="49" fillId="20" borderId="119" xfId="42" applyNumberFormat="1" applyFont="1" applyFill="1" applyBorder="1" applyAlignment="1">
      <alignment horizontal="center" vertical="center" wrapText="1"/>
    </xf>
    <xf numFmtId="38" fontId="34" fillId="20" borderId="119" xfId="42" applyNumberFormat="1" applyFont="1" applyFill="1" applyBorder="1" applyAlignment="1">
      <alignment horizontal="center" vertical="center" wrapText="1"/>
    </xf>
    <xf numFmtId="181" fontId="42" fillId="20" borderId="119" xfId="42" applyNumberFormat="1" applyFont="1" applyFill="1" applyBorder="1" applyAlignment="1">
      <alignment horizontal="center" vertical="center" wrapText="1"/>
    </xf>
    <xf numFmtId="177" fontId="55" fillId="20" borderId="119" xfId="42" applyNumberFormat="1" applyFont="1" applyFill="1" applyBorder="1" applyAlignment="1">
      <alignment horizontal="center" vertical="center" wrapText="1"/>
    </xf>
    <xf numFmtId="177" fontId="55" fillId="20" borderId="120" xfId="42" applyNumberFormat="1" applyFont="1" applyFill="1" applyBorder="1" applyAlignment="1">
      <alignment horizontal="center" vertical="center" wrapText="1"/>
    </xf>
    <xf numFmtId="0" fontId="28" fillId="0" borderId="105" xfId="42" applyFont="1" applyBorder="1" applyAlignment="1">
      <alignment horizontal="left"/>
    </xf>
    <xf numFmtId="179" fontId="42" fillId="0" borderId="73" xfId="42" applyNumberFormat="1" applyFont="1" applyBorder="1" applyAlignment="1">
      <alignment horizontal="center" vertical="center" wrapText="1"/>
    </xf>
    <xf numFmtId="179" fontId="69" fillId="0" borderId="73" xfId="42" applyNumberFormat="1" applyFont="1" applyBorder="1" applyAlignment="1">
      <alignment horizontal="center" vertical="center" wrapText="1"/>
    </xf>
    <xf numFmtId="0" fontId="27" fillId="0" borderId="105" xfId="42" applyFont="1" applyBorder="1" applyAlignment="1">
      <alignment horizontal="center" vertical="center"/>
    </xf>
    <xf numFmtId="179" fontId="56" fillId="0" borderId="105" xfId="42" applyNumberFormat="1" applyFont="1" applyBorder="1" applyAlignment="1">
      <alignment horizontal="center" vertical="center"/>
    </xf>
    <xf numFmtId="38" fontId="38" fillId="0" borderId="105" xfId="42" applyNumberFormat="1" applyFont="1" applyBorder="1" applyAlignment="1">
      <alignment vertical="center"/>
    </xf>
    <xf numFmtId="183" fontId="56" fillId="0" borderId="105" xfId="42" applyNumberFormat="1" applyFont="1" applyBorder="1" applyAlignment="1">
      <alignment horizontal="center" vertical="center"/>
    </xf>
    <xf numFmtId="181" fontId="56" fillId="0" borderId="105" xfId="42" applyNumberFormat="1" applyFont="1" applyBorder="1" applyAlignment="1">
      <alignment horizontal="center" vertical="center"/>
    </xf>
    <xf numFmtId="179" fontId="56" fillId="0" borderId="105" xfId="42" applyNumberFormat="1" applyFont="1" applyBorder="1" applyAlignment="1">
      <alignment horizontal="left" vertical="center"/>
    </xf>
    <xf numFmtId="179" fontId="56" fillId="0" borderId="73" xfId="42" applyNumberFormat="1" applyFont="1" applyBorder="1" applyAlignment="1">
      <alignment horizontal="center" vertical="center"/>
    </xf>
    <xf numFmtId="181" fontId="42" fillId="0" borderId="73" xfId="42" applyNumberFormat="1" applyFont="1" applyBorder="1" applyAlignment="1">
      <alignment horizontal="center" vertical="center" wrapText="1"/>
    </xf>
    <xf numFmtId="9" fontId="52" fillId="0" borderId="73" xfId="43" applyNumberFormat="1" applyFont="1" applyFill="1" applyBorder="1" applyAlignment="1">
      <alignment horizontal="center" vertical="center"/>
    </xf>
    <xf numFmtId="9" fontId="42" fillId="0" borderId="73" xfId="43" applyNumberFormat="1" applyFont="1" applyFill="1" applyBorder="1" applyAlignment="1">
      <alignment horizontal="center" vertical="center"/>
    </xf>
    <xf numFmtId="9" fontId="42" fillId="10" borderId="118" xfId="43" applyNumberFormat="1" applyFont="1" applyFill="1" applyBorder="1" applyAlignment="1">
      <alignment horizontal="center" vertical="center"/>
    </xf>
    <xf numFmtId="9" fontId="42" fillId="10" borderId="73" xfId="43" applyNumberFormat="1" applyFont="1" applyFill="1" applyBorder="1" applyAlignment="1">
      <alignment horizontal="center" vertical="center"/>
    </xf>
    <xf numFmtId="9" fontId="59" fillId="0" borderId="73" xfId="42" applyNumberFormat="1" applyFont="1" applyBorder="1" applyAlignment="1">
      <alignment horizontal="center" vertical="center"/>
    </xf>
    <xf numFmtId="9" fontId="62" fillId="0" borderId="73" xfId="43" applyNumberFormat="1" applyFont="1" applyFill="1" applyBorder="1" applyAlignment="1">
      <alignment horizontal="center" vertical="center"/>
    </xf>
    <xf numFmtId="9" fontId="57" fillId="0" borderId="73" xfId="42" applyNumberFormat="1" applyFont="1" applyBorder="1" applyAlignment="1">
      <alignment horizontal="center" vertical="center"/>
    </xf>
    <xf numFmtId="9" fontId="42" fillId="19" borderId="118" xfId="43" applyNumberFormat="1" applyFont="1" applyFill="1" applyBorder="1" applyAlignment="1">
      <alignment horizontal="center" vertical="center"/>
    </xf>
    <xf numFmtId="9" fontId="42" fillId="19" borderId="73" xfId="43" applyNumberFormat="1" applyFont="1" applyFill="1" applyBorder="1" applyAlignment="1">
      <alignment horizontal="center" vertical="center"/>
    </xf>
    <xf numFmtId="9" fontId="42" fillId="13" borderId="118" xfId="43" applyNumberFormat="1" applyFont="1" applyFill="1" applyBorder="1" applyAlignment="1">
      <alignment horizontal="center" vertical="center"/>
    </xf>
    <xf numFmtId="9" fontId="42" fillId="13" borderId="73" xfId="43" applyNumberFormat="1" applyFont="1" applyFill="1" applyBorder="1" applyAlignment="1">
      <alignment horizontal="center" vertical="center"/>
    </xf>
    <xf numFmtId="9" fontId="42" fillId="12" borderId="118" xfId="43" applyNumberFormat="1" applyFont="1" applyFill="1" applyBorder="1" applyAlignment="1">
      <alignment horizontal="center" vertical="center"/>
    </xf>
    <xf numFmtId="9" fontId="42" fillId="12" borderId="73" xfId="43" applyNumberFormat="1" applyFont="1" applyFill="1" applyBorder="1" applyAlignment="1">
      <alignment horizontal="center" vertical="center"/>
    </xf>
    <xf numFmtId="9" fontId="52" fillId="0" borderId="73" xfId="42" applyNumberFormat="1" applyFont="1" applyBorder="1" applyAlignment="1">
      <alignment horizontal="center"/>
    </xf>
    <xf numFmtId="9" fontId="35" fillId="0" borderId="73" xfId="42" applyNumberFormat="1" applyFont="1" applyBorder="1" applyAlignment="1">
      <alignment horizontal="center" vertical="center"/>
    </xf>
    <xf numFmtId="9" fontId="42" fillId="15" borderId="118" xfId="43" applyNumberFormat="1" applyFont="1" applyFill="1" applyBorder="1" applyAlignment="1">
      <alignment horizontal="center" vertical="center"/>
    </xf>
    <xf numFmtId="9" fontId="42" fillId="15" borderId="73" xfId="43" applyNumberFormat="1" applyFont="1" applyFill="1" applyBorder="1" applyAlignment="1">
      <alignment horizontal="center" vertical="center"/>
    </xf>
    <xf numFmtId="9" fontId="42" fillId="0" borderId="120" xfId="43" applyNumberFormat="1" applyFont="1" applyFill="1" applyBorder="1" applyAlignment="1">
      <alignment horizontal="center" vertical="center"/>
    </xf>
    <xf numFmtId="0" fontId="27" fillId="0" borderId="123" xfId="170" applyFont="1" applyBorder="1" applyAlignment="1">
      <alignment horizontal="left" vertical="center"/>
    </xf>
    <xf numFmtId="181" fontId="27" fillId="0" borderId="124" xfId="170" applyNumberFormat="1" applyFont="1" applyBorder="1" applyAlignment="1">
      <alignment horizontal="center" vertical="center"/>
    </xf>
    <xf numFmtId="179" fontId="27" fillId="0" borderId="124" xfId="170" applyNumberFormat="1" applyFont="1" applyBorder="1" applyAlignment="1">
      <alignment horizontal="center" vertical="center" wrapText="1"/>
    </xf>
    <xf numFmtId="0" fontId="27" fillId="0" borderId="125" xfId="170" applyFont="1" applyBorder="1" applyAlignment="1">
      <alignment horizontal="left" vertical="center"/>
    </xf>
    <xf numFmtId="0" fontId="27" fillId="0" borderId="156" xfId="170" applyFont="1" applyBorder="1" applyAlignment="1">
      <alignment horizontal="left" vertical="center"/>
    </xf>
    <xf numFmtId="165" fontId="28" fillId="13" borderId="157" xfId="170" applyNumberFormat="1" applyFont="1" applyFill="1" applyBorder="1" applyAlignment="1">
      <alignment horizontal="center" vertical="center"/>
    </xf>
    <xf numFmtId="165" fontId="28" fillId="15" borderId="157" xfId="170" applyNumberFormat="1" applyFont="1" applyFill="1" applyBorder="1" applyAlignment="1">
      <alignment horizontal="center" vertical="center"/>
    </xf>
    <xf numFmtId="38" fontId="28" fillId="0" borderId="158" xfId="170" applyNumberFormat="1" applyFont="1" applyBorder="1" applyAlignment="1">
      <alignment horizontal="center" vertical="center"/>
    </xf>
    <xf numFmtId="165" fontId="45" fillId="15" borderId="159" xfId="41" applyNumberFormat="1" applyFont="1" applyFill="1" applyBorder="1" applyAlignment="1">
      <alignment horizontal="center" vertical="center"/>
    </xf>
    <xf numFmtId="38" fontId="45" fillId="15" borderId="160" xfId="170" applyNumberFormat="1" applyFont="1" applyFill="1" applyBorder="1" applyAlignment="1">
      <alignment horizontal="center" vertical="center"/>
    </xf>
    <xf numFmtId="165" fontId="45" fillId="15" borderId="160" xfId="170" applyNumberFormat="1" applyFont="1" applyFill="1" applyBorder="1" applyAlignment="1">
      <alignment horizontal="center" vertical="center"/>
    </xf>
    <xf numFmtId="165" fontId="45" fillId="15" borderId="160" xfId="41" applyNumberFormat="1" applyFont="1" applyFill="1" applyBorder="1" applyAlignment="1">
      <alignment horizontal="center" vertical="center"/>
    </xf>
    <xf numFmtId="169" fontId="45" fillId="15" borderId="160" xfId="41" applyNumberFormat="1" applyFont="1" applyFill="1" applyBorder="1" applyAlignment="1">
      <alignment horizontal="center" vertical="center"/>
    </xf>
    <xf numFmtId="10" fontId="45" fillId="15" borderId="160" xfId="41" applyNumberFormat="1" applyFont="1" applyFill="1" applyBorder="1" applyAlignment="1">
      <alignment horizontal="center" vertical="center"/>
    </xf>
    <xf numFmtId="165" fontId="45" fillId="15" borderId="161" xfId="41" applyNumberFormat="1" applyFont="1" applyFill="1" applyBorder="1" applyAlignment="1">
      <alignment horizontal="center" vertical="center"/>
    </xf>
    <xf numFmtId="38" fontId="37" fillId="0" borderId="119" xfId="170" applyNumberFormat="1" applyFont="1" applyBorder="1" applyAlignment="1">
      <alignment horizontal="center"/>
    </xf>
    <xf numFmtId="165" fontId="37" fillId="0" borderId="119" xfId="43" applyNumberFormat="1" applyFont="1" applyBorder="1" applyAlignment="1">
      <alignment horizontal="center" vertical="center"/>
    </xf>
    <xf numFmtId="2" fontId="28" fillId="0" borderId="119" xfId="170" applyNumberFormat="1" applyFont="1" applyBorder="1" applyAlignment="1">
      <alignment horizontal="center" vertical="center"/>
    </xf>
    <xf numFmtId="165" fontId="28" fillId="0" borderId="119" xfId="170" applyNumberFormat="1" applyFont="1" applyBorder="1" applyAlignment="1">
      <alignment horizontal="center" vertical="center"/>
    </xf>
    <xf numFmtId="165" fontId="28" fillId="0" borderId="119" xfId="170" applyNumberFormat="1" applyFont="1" applyBorder="1" applyAlignment="1">
      <alignment horizontal="center" vertical="top"/>
    </xf>
    <xf numFmtId="165" fontId="27" fillId="0" borderId="119" xfId="41" applyNumberFormat="1" applyFont="1" applyBorder="1" applyAlignment="1">
      <alignment horizontal="center" vertical="center"/>
    </xf>
    <xf numFmtId="169" fontId="27" fillId="0" borderId="119" xfId="41" applyNumberFormat="1" applyFont="1" applyBorder="1" applyAlignment="1">
      <alignment horizontal="center" vertical="center"/>
    </xf>
    <xf numFmtId="0" fontId="28" fillId="0" borderId="119" xfId="41" applyFont="1" applyBorder="1"/>
    <xf numFmtId="165" fontId="28" fillId="0" borderId="119" xfId="170" applyNumberFormat="1" applyFont="1" applyBorder="1" applyAlignment="1">
      <alignment horizontal="centerContinuous"/>
    </xf>
    <xf numFmtId="165" fontId="28" fillId="0" borderId="119" xfId="170" applyNumberFormat="1" applyFont="1" applyBorder="1" applyAlignment="1">
      <alignment horizontal="left"/>
    </xf>
    <xf numFmtId="165" fontId="28" fillId="0" borderId="120" xfId="170" applyNumberFormat="1" applyFont="1" applyBorder="1" applyAlignment="1">
      <alignment horizontal="left"/>
    </xf>
    <xf numFmtId="1" fontId="49" fillId="0" borderId="164" xfId="170" applyNumberFormat="1" applyFont="1" applyBorder="1" applyAlignment="1">
      <alignment horizontal="center" vertical="center"/>
    </xf>
    <xf numFmtId="165" fontId="27" fillId="0" borderId="164" xfId="170" applyNumberFormat="1" applyFont="1" applyBorder="1" applyAlignment="1">
      <alignment horizontal="center" vertical="center"/>
    </xf>
    <xf numFmtId="181" fontId="27" fillId="0" borderId="164" xfId="170" applyNumberFormat="1" applyFont="1" applyBorder="1" applyAlignment="1">
      <alignment horizontal="center" vertical="center"/>
    </xf>
    <xf numFmtId="165" fontId="27" fillId="0" borderId="164" xfId="170" applyNumberFormat="1" applyFont="1" applyBorder="1" applyAlignment="1">
      <alignment horizontal="center" vertical="center" wrapText="1"/>
    </xf>
    <xf numFmtId="165" fontId="27" fillId="0" borderId="164" xfId="41" applyNumberFormat="1" applyFont="1" applyBorder="1" applyAlignment="1">
      <alignment horizontal="center" vertical="center"/>
    </xf>
    <xf numFmtId="0" fontId="27" fillId="0" borderId="164" xfId="41" applyFont="1" applyBorder="1" applyAlignment="1">
      <alignment horizontal="center" vertical="center" wrapText="1"/>
    </xf>
    <xf numFmtId="0" fontId="27" fillId="0" borderId="164" xfId="41" applyFont="1" applyBorder="1" applyAlignment="1">
      <alignment horizontal="center" vertical="center"/>
    </xf>
    <xf numFmtId="165" fontId="27" fillId="0" borderId="165" xfId="170" applyNumberFormat="1" applyFont="1" applyBorder="1" applyAlignment="1">
      <alignment horizontal="left" vertical="center"/>
    </xf>
    <xf numFmtId="165" fontId="28" fillId="10" borderId="157" xfId="170" applyNumberFormat="1" applyFont="1" applyFill="1" applyBorder="1" applyAlignment="1">
      <alignment horizontal="center" vertical="center"/>
    </xf>
    <xf numFmtId="38" fontId="28" fillId="0" borderId="166" xfId="170" applyNumberFormat="1" applyFont="1" applyBorder="1" applyAlignment="1">
      <alignment horizontal="center" vertical="center"/>
    </xf>
    <xf numFmtId="38" fontId="27" fillId="0" borderId="166" xfId="170" applyNumberFormat="1" applyFont="1" applyBorder="1" applyAlignment="1">
      <alignment horizontal="center" vertical="center"/>
    </xf>
    <xf numFmtId="165" fontId="27" fillId="13" borderId="167" xfId="170" applyNumberFormat="1" applyFont="1" applyFill="1" applyBorder="1" applyAlignment="1">
      <alignment horizontal="center" vertical="top"/>
    </xf>
    <xf numFmtId="1" fontId="33" fillId="0" borderId="90" xfId="170" applyNumberFormat="1" applyFont="1" applyBorder="1" applyAlignment="1">
      <alignment horizontal="center" vertical="center"/>
    </xf>
    <xf numFmtId="165" fontId="132" fillId="0" borderId="90" xfId="170" applyNumberFormat="1" applyFont="1" applyBorder="1" applyAlignment="1">
      <alignment horizontal="centerContinuous"/>
    </xf>
    <xf numFmtId="165" fontId="132" fillId="0" borderId="90" xfId="170" applyNumberFormat="1" applyFont="1" applyBorder="1" applyAlignment="1">
      <alignment horizontal="center" vertical="center"/>
    </xf>
    <xf numFmtId="165" fontId="33" fillId="0" borderId="168" xfId="170" applyNumberFormat="1" applyFont="1" applyBorder="1" applyAlignment="1">
      <alignment horizontal="center" vertical="center"/>
    </xf>
    <xf numFmtId="165" fontId="33" fillId="0" borderId="90" xfId="170" applyNumberFormat="1" applyFont="1" applyBorder="1" applyAlignment="1">
      <alignment horizontal="center" vertical="center"/>
    </xf>
    <xf numFmtId="165" fontId="132" fillId="0" borderId="90" xfId="170" applyNumberFormat="1" applyFont="1" applyBorder="1" applyAlignment="1">
      <alignment horizontal="left" vertical="center" wrapText="1"/>
    </xf>
    <xf numFmtId="9" fontId="63" fillId="0" borderId="90" xfId="43" quotePrefix="1" applyNumberFormat="1" applyFont="1" applyBorder="1" applyAlignment="1">
      <alignment horizontal="right" vertical="top"/>
    </xf>
    <xf numFmtId="9" fontId="63" fillId="0" borderId="90" xfId="43" quotePrefix="1" applyNumberFormat="1" applyFont="1" applyBorder="1" applyAlignment="1">
      <alignment horizontal="center" vertical="top"/>
    </xf>
    <xf numFmtId="165" fontId="134" fillId="12" borderId="169" xfId="170" quotePrefix="1" applyNumberFormat="1" applyFont="1" applyFill="1" applyBorder="1" applyAlignment="1">
      <alignment horizontal="center" vertical="center"/>
    </xf>
    <xf numFmtId="165" fontId="134" fillId="12" borderId="170" xfId="170" applyNumberFormat="1" applyFont="1" applyFill="1" applyBorder="1" applyAlignment="1">
      <alignment horizontal="center" vertical="center"/>
    </xf>
    <xf numFmtId="165" fontId="129" fillId="12" borderId="170" xfId="170" applyNumberFormat="1" applyFont="1" applyFill="1" applyBorder="1" applyAlignment="1">
      <alignment horizontal="center" vertical="center"/>
    </xf>
    <xf numFmtId="165" fontId="33" fillId="15" borderId="171" xfId="170" quotePrefix="1" applyNumberFormat="1" applyFont="1" applyFill="1" applyBorder="1" applyAlignment="1">
      <alignment horizontal="center" vertical="center"/>
    </xf>
    <xf numFmtId="165" fontId="33" fillId="15" borderId="172" xfId="170" quotePrefix="1" applyNumberFormat="1" applyFont="1" applyFill="1" applyBorder="1" applyAlignment="1">
      <alignment horizontal="center" vertical="center"/>
    </xf>
    <xf numFmtId="165" fontId="33" fillId="15" borderId="173" xfId="170" quotePrefix="1" applyNumberFormat="1" applyFont="1" applyFill="1" applyBorder="1" applyAlignment="1">
      <alignment horizontal="center" vertical="center"/>
    </xf>
    <xf numFmtId="165" fontId="33" fillId="15" borderId="172" xfId="170" applyNumberFormat="1" applyFont="1" applyFill="1" applyBorder="1" applyAlignment="1">
      <alignment horizontal="center" vertical="center"/>
    </xf>
    <xf numFmtId="165" fontId="32" fillId="15" borderId="172" xfId="170" quotePrefix="1" applyNumberFormat="1" applyFont="1" applyFill="1" applyBorder="1" applyAlignment="1">
      <alignment horizontal="center" vertical="center"/>
    </xf>
    <xf numFmtId="165" fontId="32" fillId="15" borderId="173" xfId="170" quotePrefix="1" applyNumberFormat="1" applyFont="1" applyFill="1" applyBorder="1" applyAlignment="1">
      <alignment horizontal="center" vertical="center"/>
    </xf>
    <xf numFmtId="191" fontId="63" fillId="0" borderId="171" xfId="170" quotePrefix="1" applyNumberFormat="1" applyFont="1" applyBorder="1" applyAlignment="1">
      <alignment horizontal="center" vertical="center"/>
    </xf>
    <xf numFmtId="191" fontId="63" fillId="0" borderId="172" xfId="170" quotePrefix="1" applyNumberFormat="1" applyFont="1" applyBorder="1" applyAlignment="1">
      <alignment horizontal="center" vertical="center"/>
    </xf>
    <xf numFmtId="191" fontId="63" fillId="0" borderId="173" xfId="170" quotePrefix="1" applyNumberFormat="1" applyFont="1" applyBorder="1" applyAlignment="1">
      <alignment horizontal="center" vertical="center"/>
    </xf>
    <xf numFmtId="191" fontId="128" fillId="0" borderId="172" xfId="170" quotePrefix="1" applyNumberFormat="1" applyFont="1" applyBorder="1" applyAlignment="1">
      <alignment horizontal="center" vertical="center"/>
    </xf>
    <xf numFmtId="191" fontId="128" fillId="0" borderId="173" xfId="170" quotePrefix="1" applyNumberFormat="1" applyFont="1" applyBorder="1" applyAlignment="1">
      <alignment horizontal="center" vertical="center"/>
    </xf>
    <xf numFmtId="0" fontId="27" fillId="0" borderId="174" xfId="170" applyFont="1" applyBorder="1" applyAlignment="1">
      <alignment horizontal="left" vertical="center"/>
    </xf>
    <xf numFmtId="0" fontId="27" fillId="0" borderId="175" xfId="170" applyFont="1" applyBorder="1" applyAlignment="1">
      <alignment horizontal="left" vertical="center"/>
    </xf>
    <xf numFmtId="1" fontId="49" fillId="0" borderId="176" xfId="170" applyNumberFormat="1" applyFont="1" applyBorder="1" applyAlignment="1">
      <alignment horizontal="center" vertical="center"/>
    </xf>
    <xf numFmtId="165" fontId="27" fillId="0" borderId="176" xfId="170" applyNumberFormat="1" applyFont="1" applyBorder="1" applyAlignment="1">
      <alignment horizontal="center" vertical="center"/>
    </xf>
    <xf numFmtId="181" fontId="27" fillId="0" borderId="176" xfId="170" applyNumberFormat="1" applyFont="1" applyBorder="1" applyAlignment="1">
      <alignment horizontal="center" vertical="center"/>
    </xf>
    <xf numFmtId="165" fontId="27" fillId="0" borderId="176" xfId="170" applyNumberFormat="1" applyFont="1" applyBorder="1" applyAlignment="1">
      <alignment horizontal="center" vertical="center" wrapText="1"/>
    </xf>
    <xf numFmtId="165" fontId="27" fillId="0" borderId="176" xfId="41" applyNumberFormat="1" applyFont="1" applyBorder="1" applyAlignment="1">
      <alignment horizontal="center" vertical="center"/>
    </xf>
    <xf numFmtId="0" fontId="27" fillId="0" borderId="176" xfId="41" applyFont="1" applyBorder="1" applyAlignment="1">
      <alignment horizontal="center" vertical="center" wrapText="1"/>
    </xf>
    <xf numFmtId="0" fontId="27" fillId="0" borderId="176" xfId="41" applyFont="1" applyBorder="1" applyAlignment="1">
      <alignment horizontal="center" vertical="center"/>
    </xf>
    <xf numFmtId="165" fontId="27" fillId="0" borderId="177" xfId="170" applyNumberFormat="1" applyFont="1" applyBorder="1" applyAlignment="1">
      <alignment horizontal="left" vertical="center"/>
    </xf>
    <xf numFmtId="165" fontId="27" fillId="13" borderId="178" xfId="170" applyNumberFormat="1" applyFont="1" applyFill="1" applyBorder="1" applyAlignment="1">
      <alignment horizontal="center" vertical="top"/>
    </xf>
    <xf numFmtId="1" fontId="145" fillId="17" borderId="124" xfId="170" applyNumberFormat="1" applyFont="1" applyFill="1" applyBorder="1" applyAlignment="1">
      <alignment horizontal="center" vertical="center"/>
    </xf>
    <xf numFmtId="0" fontId="145" fillId="14" borderId="124" xfId="0" applyFont="1" applyFill="1" applyBorder="1" applyAlignment="1">
      <alignment horizontal="center" vertical="center"/>
    </xf>
    <xf numFmtId="201" fontId="145" fillId="0" borderId="179" xfId="203" applyNumberFormat="1" applyFont="1" applyFill="1" applyBorder="1" applyAlignment="1">
      <alignment horizontal="center" vertical="center"/>
    </xf>
    <xf numFmtId="1" fontId="145" fillId="0" borderId="179" xfId="170" applyNumberFormat="1" applyFont="1" applyBorder="1" applyAlignment="1">
      <alignment horizontal="center" vertical="center"/>
    </xf>
    <xf numFmtId="0" fontId="144" fillId="0" borderId="179" xfId="0" applyFont="1" applyBorder="1" applyAlignment="1">
      <alignment horizontal="left"/>
    </xf>
    <xf numFmtId="1" fontId="145" fillId="0" borderId="174" xfId="170" applyNumberFormat="1" applyFont="1" applyBorder="1" applyAlignment="1">
      <alignment horizontal="center" vertical="center"/>
    </xf>
    <xf numFmtId="194" fontId="145" fillId="0" borderId="179" xfId="24" applyNumberFormat="1" applyFont="1" applyBorder="1" applyAlignment="1">
      <alignment horizontal="center" vertical="center"/>
    </xf>
    <xf numFmtId="165" fontId="145" fillId="0" borderId="180" xfId="170" applyNumberFormat="1" applyFont="1" applyBorder="1" applyAlignment="1">
      <alignment horizontal="center" vertical="center"/>
    </xf>
    <xf numFmtId="165" fontId="146" fillId="12" borderId="170" xfId="170" applyNumberFormat="1" applyFont="1" applyFill="1" applyBorder="1" applyAlignment="1">
      <alignment horizontal="center" vertical="center"/>
    </xf>
    <xf numFmtId="165" fontId="146" fillId="12" borderId="181" xfId="170" quotePrefix="1" applyNumberFormat="1" applyFont="1" applyFill="1" applyBorder="1" applyAlignment="1">
      <alignment horizontal="center" vertical="center"/>
    </xf>
    <xf numFmtId="165" fontId="146" fillId="12" borderId="182" xfId="170" quotePrefix="1" applyNumberFormat="1" applyFont="1" applyFill="1" applyBorder="1" applyAlignment="1">
      <alignment horizontal="center" vertical="center"/>
    </xf>
    <xf numFmtId="165" fontId="146" fillId="12" borderId="183" xfId="170" applyNumberFormat="1" applyFont="1" applyFill="1" applyBorder="1" applyAlignment="1">
      <alignment horizontal="center" vertical="center"/>
    </xf>
    <xf numFmtId="165" fontId="146" fillId="12" borderId="179" xfId="170" quotePrefix="1" applyNumberFormat="1" applyFont="1" applyFill="1" applyBorder="1" applyAlignment="1">
      <alignment horizontal="center" vertical="center"/>
    </xf>
    <xf numFmtId="165" fontId="146" fillId="12" borderId="169" xfId="170" quotePrefix="1" applyNumberFormat="1" applyFont="1" applyFill="1" applyBorder="1" applyAlignment="1">
      <alignment horizontal="center" vertical="center"/>
    </xf>
    <xf numFmtId="165" fontId="146" fillId="12" borderId="174" xfId="170" quotePrefix="1" applyNumberFormat="1" applyFont="1" applyFill="1" applyBorder="1" applyAlignment="1">
      <alignment horizontal="center" vertical="center"/>
    </xf>
    <xf numFmtId="165" fontId="144" fillId="0" borderId="179" xfId="170" applyNumberFormat="1" applyFont="1" applyBorder="1" applyAlignment="1">
      <alignment horizontal="center" vertical="center"/>
    </xf>
    <xf numFmtId="165" fontId="144" fillId="0" borderId="174" xfId="170" applyNumberFormat="1" applyFont="1" applyBorder="1" applyAlignment="1">
      <alignment horizontal="center" vertical="center"/>
    </xf>
    <xf numFmtId="165" fontId="145" fillId="15" borderId="183" xfId="170" quotePrefix="1" applyNumberFormat="1" applyFont="1" applyFill="1" applyBorder="1" applyAlignment="1">
      <alignment horizontal="center" vertical="center"/>
    </xf>
    <xf numFmtId="165" fontId="145" fillId="15" borderId="181" xfId="170" quotePrefix="1" applyNumberFormat="1" applyFont="1" applyFill="1" applyBorder="1" applyAlignment="1">
      <alignment horizontal="center" vertical="center"/>
    </xf>
    <xf numFmtId="165" fontId="145" fillId="15" borderId="182" xfId="170" applyNumberFormat="1" applyFont="1" applyFill="1" applyBorder="1" applyAlignment="1">
      <alignment horizontal="center" vertical="center"/>
    </xf>
    <xf numFmtId="165" fontId="145" fillId="15" borderId="182" xfId="170" quotePrefix="1" applyNumberFormat="1" applyFont="1" applyFill="1" applyBorder="1" applyAlignment="1">
      <alignment horizontal="center" vertical="center"/>
    </xf>
    <xf numFmtId="191" fontId="147" fillId="0" borderId="183" xfId="170" quotePrefix="1" applyNumberFormat="1" applyFont="1" applyBorder="1" applyAlignment="1">
      <alignment horizontal="center" vertical="center"/>
    </xf>
    <xf numFmtId="191" fontId="147" fillId="0" borderId="181" xfId="170" quotePrefix="1" applyNumberFormat="1" applyFont="1" applyBorder="1" applyAlignment="1">
      <alignment horizontal="center" vertical="center"/>
    </xf>
    <xf numFmtId="191" fontId="147" fillId="0" borderId="182" xfId="170" quotePrefix="1" applyNumberFormat="1" applyFont="1" applyBorder="1" applyAlignment="1">
      <alignment horizontal="center" vertical="center"/>
    </xf>
    <xf numFmtId="201" fontId="33" fillId="0" borderId="179" xfId="96" applyNumberFormat="1" applyFont="1" applyFill="1" applyBorder="1" applyAlignment="1">
      <alignment horizontal="center" vertical="center"/>
    </xf>
    <xf numFmtId="1" fontId="33" fillId="0" borderId="179" xfId="170" applyNumberFormat="1" applyFont="1" applyBorder="1" applyAlignment="1">
      <alignment horizontal="center" vertical="center"/>
    </xf>
    <xf numFmtId="0" fontId="132" fillId="0" borderId="179" xfId="170" applyFont="1" applyBorder="1" applyAlignment="1">
      <alignment horizontal="left"/>
    </xf>
    <xf numFmtId="165" fontId="33" fillId="0" borderId="184" xfId="170" applyNumberFormat="1" applyFont="1" applyBorder="1" applyAlignment="1">
      <alignment horizontal="center" vertical="center"/>
    </xf>
    <xf numFmtId="165" fontId="33" fillId="0" borderId="90" xfId="170" applyNumberFormat="1" applyFont="1" applyBorder="1" applyAlignment="1">
      <alignment horizontal="left" vertical="center"/>
    </xf>
    <xf numFmtId="165" fontId="33" fillId="10" borderId="185" xfId="170" quotePrefix="1" applyNumberFormat="1" applyFont="1" applyFill="1" applyBorder="1" applyAlignment="1">
      <alignment horizontal="center" vertical="center"/>
    </xf>
    <xf numFmtId="165" fontId="33" fillId="10" borderId="186" xfId="170" quotePrefix="1" applyNumberFormat="1" applyFont="1" applyFill="1" applyBorder="1" applyAlignment="1">
      <alignment horizontal="center" vertical="center"/>
    </xf>
    <xf numFmtId="165" fontId="33" fillId="10" borderId="187" xfId="170" quotePrefix="1" applyNumberFormat="1" applyFont="1" applyFill="1" applyBorder="1" applyAlignment="1">
      <alignment horizontal="center" vertical="center"/>
    </xf>
    <xf numFmtId="165" fontId="33" fillId="10" borderId="188" xfId="170" quotePrefix="1" applyNumberFormat="1" applyFont="1" applyFill="1" applyBorder="1" applyAlignment="1">
      <alignment horizontal="center" vertical="center"/>
    </xf>
    <xf numFmtId="165" fontId="32" fillId="10" borderId="186" xfId="170" quotePrefix="1" applyNumberFormat="1" applyFont="1" applyFill="1" applyBorder="1" applyAlignment="1">
      <alignment horizontal="center" vertical="center"/>
    </xf>
    <xf numFmtId="165" fontId="32" fillId="10" borderId="188" xfId="170" quotePrefix="1" applyNumberFormat="1" applyFont="1" applyFill="1" applyBorder="1" applyAlignment="1">
      <alignment horizontal="center" vertical="center"/>
    </xf>
    <xf numFmtId="165" fontId="132" fillId="0" borderId="179" xfId="170" applyNumberFormat="1" applyFont="1" applyBorder="1" applyAlignment="1">
      <alignment horizontal="center" vertical="center"/>
    </xf>
    <xf numFmtId="165" fontId="33" fillId="16" borderId="185" xfId="170" quotePrefix="1" applyNumberFormat="1" applyFont="1" applyFill="1" applyBorder="1" applyAlignment="1">
      <alignment horizontal="center" vertical="center"/>
    </xf>
    <xf numFmtId="165" fontId="33" fillId="16" borderId="186" xfId="170" quotePrefix="1" applyNumberFormat="1" applyFont="1" applyFill="1" applyBorder="1" applyAlignment="1">
      <alignment horizontal="center" vertical="center"/>
    </xf>
    <xf numFmtId="165" fontId="33" fillId="16" borderId="187" xfId="170" quotePrefix="1" applyNumberFormat="1" applyFont="1" applyFill="1" applyBorder="1" applyAlignment="1">
      <alignment horizontal="center" vertical="center"/>
    </xf>
    <xf numFmtId="165" fontId="33" fillId="16" borderId="188" xfId="170" quotePrefix="1" applyNumberFormat="1" applyFont="1" applyFill="1" applyBorder="1" applyAlignment="1">
      <alignment horizontal="center" vertical="center"/>
    </xf>
    <xf numFmtId="165" fontId="32" fillId="16" borderId="186" xfId="170" quotePrefix="1" applyNumberFormat="1" applyFont="1" applyFill="1" applyBorder="1" applyAlignment="1">
      <alignment horizontal="center" vertical="center"/>
    </xf>
    <xf numFmtId="165" fontId="32" fillId="16" borderId="188" xfId="170" quotePrefix="1" applyNumberFormat="1" applyFont="1" applyFill="1" applyBorder="1" applyAlignment="1">
      <alignment horizontal="center" vertical="center"/>
    </xf>
    <xf numFmtId="165" fontId="33" fillId="13" borderId="185" xfId="170" quotePrefix="1" applyNumberFormat="1" applyFont="1" applyFill="1" applyBorder="1" applyAlignment="1">
      <alignment horizontal="center" vertical="center"/>
    </xf>
    <xf numFmtId="165" fontId="33" fillId="13" borderId="186" xfId="170" quotePrefix="1" applyNumberFormat="1" applyFont="1" applyFill="1" applyBorder="1" applyAlignment="1">
      <alignment horizontal="center" vertical="center"/>
    </xf>
    <xf numFmtId="165" fontId="33" fillId="13" borderId="187" xfId="170" quotePrefix="1" applyNumberFormat="1" applyFont="1" applyFill="1" applyBorder="1" applyAlignment="1">
      <alignment horizontal="center" vertical="center"/>
    </xf>
    <xf numFmtId="165" fontId="33" fillId="13" borderId="188" xfId="170" quotePrefix="1" applyNumberFormat="1" applyFont="1" applyFill="1" applyBorder="1" applyAlignment="1">
      <alignment horizontal="center" vertical="center"/>
    </xf>
    <xf numFmtId="165" fontId="32" fillId="13" borderId="186" xfId="170" quotePrefix="1" applyNumberFormat="1" applyFont="1" applyFill="1" applyBorder="1" applyAlignment="1">
      <alignment horizontal="center" vertical="center"/>
    </xf>
    <xf numFmtId="165" fontId="32" fillId="13" borderId="188" xfId="170" quotePrefix="1" applyNumberFormat="1" applyFont="1" applyFill="1" applyBorder="1" applyAlignment="1">
      <alignment horizontal="center" vertical="center"/>
    </xf>
    <xf numFmtId="165" fontId="134" fillId="12" borderId="179" xfId="170" quotePrefix="1" applyNumberFormat="1" applyFont="1" applyFill="1" applyBorder="1" applyAlignment="1">
      <alignment horizontal="center" vertical="center"/>
    </xf>
    <xf numFmtId="165" fontId="129" fillId="12" borderId="179" xfId="170" quotePrefix="1" applyNumberFormat="1" applyFont="1" applyFill="1" applyBorder="1" applyAlignment="1">
      <alignment horizontal="center" vertical="center"/>
    </xf>
    <xf numFmtId="165" fontId="129" fillId="12" borderId="179" xfId="170" applyNumberFormat="1" applyFont="1" applyFill="1" applyBorder="1" applyAlignment="1">
      <alignment horizontal="center" vertical="center"/>
    </xf>
    <xf numFmtId="165" fontId="125" fillId="0" borderId="179" xfId="170" applyNumberFormat="1" applyFont="1" applyBorder="1" applyAlignment="1">
      <alignment horizontal="center" vertical="center"/>
    </xf>
    <xf numFmtId="165" fontId="33" fillId="15" borderId="181" xfId="170" quotePrefix="1" applyNumberFormat="1" applyFont="1" applyFill="1" applyBorder="1" applyAlignment="1">
      <alignment horizontal="center" vertical="center"/>
    </xf>
    <xf numFmtId="165" fontId="33" fillId="15" borderId="182" xfId="170" quotePrefix="1" applyNumberFormat="1" applyFont="1" applyFill="1" applyBorder="1" applyAlignment="1">
      <alignment horizontal="center" vertical="center"/>
    </xf>
    <xf numFmtId="165" fontId="33" fillId="15" borderId="183" xfId="170" quotePrefix="1" applyNumberFormat="1" applyFont="1" applyFill="1" applyBorder="1" applyAlignment="1">
      <alignment horizontal="center" vertical="center"/>
    </xf>
    <xf numFmtId="165" fontId="33" fillId="15" borderId="182" xfId="170" applyNumberFormat="1" applyFont="1" applyFill="1" applyBorder="1" applyAlignment="1">
      <alignment horizontal="center" vertical="center"/>
    </xf>
    <xf numFmtId="165" fontId="32" fillId="15" borderId="182" xfId="170" quotePrefix="1" applyNumberFormat="1" applyFont="1" applyFill="1" applyBorder="1" applyAlignment="1">
      <alignment horizontal="center" vertical="center"/>
    </xf>
    <xf numFmtId="165" fontId="32" fillId="15" borderId="183" xfId="170" quotePrefix="1" applyNumberFormat="1" applyFont="1" applyFill="1" applyBorder="1" applyAlignment="1">
      <alignment horizontal="center" vertical="center"/>
    </xf>
    <xf numFmtId="191" fontId="63" fillId="0" borderId="181" xfId="170" quotePrefix="1" applyNumberFormat="1" applyFont="1" applyBorder="1" applyAlignment="1">
      <alignment horizontal="center" vertical="center"/>
    </xf>
    <xf numFmtId="191" fontId="63" fillId="0" borderId="182" xfId="170" quotePrefix="1" applyNumberFormat="1" applyFont="1" applyBorder="1" applyAlignment="1">
      <alignment horizontal="center" vertical="center"/>
    </xf>
    <xf numFmtId="191" fontId="63" fillId="0" borderId="183" xfId="170" quotePrefix="1" applyNumberFormat="1" applyFont="1" applyBorder="1" applyAlignment="1">
      <alignment horizontal="center" vertical="center"/>
    </xf>
    <xf numFmtId="191" fontId="128" fillId="0" borderId="182" xfId="170" quotePrefix="1" applyNumberFormat="1" applyFont="1" applyBorder="1" applyAlignment="1">
      <alignment horizontal="center" vertical="center"/>
    </xf>
    <xf numFmtId="191" fontId="128" fillId="0" borderId="183" xfId="170" quotePrefix="1" applyNumberFormat="1" applyFont="1" applyBorder="1" applyAlignment="1">
      <alignment horizontal="center" vertical="center"/>
    </xf>
    <xf numFmtId="165" fontId="132" fillId="0" borderId="120" xfId="170" applyNumberFormat="1" applyFont="1" applyBorder="1" applyAlignment="1">
      <alignment horizontal="left" vertical="center"/>
    </xf>
    <xf numFmtId="165" fontId="125" fillId="0" borderId="120" xfId="170" applyNumberFormat="1" applyFont="1" applyBorder="1" applyAlignment="1">
      <alignment horizontal="left" vertical="center"/>
    </xf>
    <xf numFmtId="0" fontId="27" fillId="0" borderId="189" xfId="170" applyFont="1" applyBorder="1" applyAlignment="1">
      <alignment horizontal="left" vertical="center"/>
    </xf>
    <xf numFmtId="181" fontId="27" fillId="0" borderId="179" xfId="170" applyNumberFormat="1" applyFont="1" applyBorder="1" applyAlignment="1">
      <alignment horizontal="center" vertical="center"/>
    </xf>
    <xf numFmtId="179" fontId="27" fillId="0" borderId="179" xfId="170" applyNumberFormat="1" applyFont="1" applyBorder="1" applyAlignment="1">
      <alignment horizontal="center" vertical="center" wrapText="1"/>
    </xf>
    <xf numFmtId="0" fontId="27" fillId="0" borderId="179" xfId="41" applyFont="1" applyBorder="1" applyAlignment="1">
      <alignment horizontal="center" vertical="center" wrapText="1"/>
    </xf>
    <xf numFmtId="165" fontId="27" fillId="0" borderId="191" xfId="170" applyNumberFormat="1" applyFont="1" applyBorder="1" applyAlignment="1">
      <alignment horizontal="center" vertical="center"/>
    </xf>
    <xf numFmtId="165" fontId="27" fillId="0" borderId="191" xfId="170" applyNumberFormat="1" applyFont="1" applyBorder="1" applyAlignment="1">
      <alignment horizontal="center" vertical="center" wrapText="1"/>
    </xf>
    <xf numFmtId="165" fontId="27" fillId="0" borderId="192" xfId="170" applyNumberFormat="1" applyFont="1" applyBorder="1" applyAlignment="1">
      <alignment horizontal="left" vertical="center"/>
    </xf>
    <xf numFmtId="1" fontId="49" fillId="0" borderId="193" xfId="170" applyNumberFormat="1" applyFont="1" applyBorder="1" applyAlignment="1">
      <alignment horizontal="center" vertical="center"/>
    </xf>
    <xf numFmtId="165" fontId="27" fillId="0" borderId="193" xfId="170" applyNumberFormat="1" applyFont="1" applyBorder="1" applyAlignment="1">
      <alignment horizontal="center" vertical="center"/>
    </xf>
    <xf numFmtId="181" fontId="27" fillId="0" borderId="193" xfId="170" applyNumberFormat="1" applyFont="1" applyBorder="1" applyAlignment="1">
      <alignment horizontal="center" vertical="center"/>
    </xf>
    <xf numFmtId="165" fontId="27" fillId="0" borderId="193" xfId="170" applyNumberFormat="1" applyFont="1" applyBorder="1" applyAlignment="1">
      <alignment horizontal="center" vertical="center" wrapText="1"/>
    </xf>
    <xf numFmtId="165" fontId="27" fillId="0" borderId="193" xfId="41" applyNumberFormat="1" applyFont="1" applyBorder="1" applyAlignment="1">
      <alignment horizontal="center" vertical="center"/>
    </xf>
    <xf numFmtId="0" fontId="27" fillId="0" borderId="193" xfId="41" applyFont="1" applyBorder="1" applyAlignment="1">
      <alignment horizontal="center" vertical="center" wrapText="1"/>
    </xf>
    <xf numFmtId="0" fontId="27" fillId="0" borderId="193" xfId="41" applyFont="1" applyBorder="1" applyAlignment="1">
      <alignment horizontal="center" vertical="center"/>
    </xf>
    <xf numFmtId="165" fontId="27" fillId="0" borderId="194" xfId="170" applyNumberFormat="1" applyFont="1" applyBorder="1" applyAlignment="1">
      <alignment horizontal="left" vertical="center"/>
    </xf>
    <xf numFmtId="0" fontId="88" fillId="0" borderId="189" xfId="191" applyFont="1" applyBorder="1"/>
    <xf numFmtId="0" fontId="96" fillId="24" borderId="189" xfId="191" applyFont="1" applyFill="1" applyBorder="1" applyAlignment="1">
      <alignment vertical="center"/>
    </xf>
    <xf numFmtId="0" fontId="96" fillId="0" borderId="157" xfId="191" applyFont="1" applyBorder="1" applyAlignment="1">
      <alignment horizontal="center" vertical="center"/>
    </xf>
    <xf numFmtId="0" fontId="97" fillId="0" borderId="157" xfId="191" applyFont="1" applyBorder="1"/>
    <xf numFmtId="0" fontId="103" fillId="12" borderId="178" xfId="191" applyFont="1" applyFill="1" applyBorder="1"/>
    <xf numFmtId="0" fontId="71" fillId="10" borderId="189" xfId="191" applyFont="1" applyFill="1" applyBorder="1"/>
    <xf numFmtId="0" fontId="98" fillId="10" borderId="107" xfId="191" applyFont="1" applyFill="1" applyBorder="1"/>
    <xf numFmtId="0" fontId="99" fillId="10" borderId="107" xfId="191" applyFont="1" applyFill="1" applyBorder="1" applyAlignment="1">
      <alignment horizontal="center"/>
    </xf>
    <xf numFmtId="0" fontId="71" fillId="10" borderId="107" xfId="191" applyFont="1" applyFill="1" applyBorder="1" applyAlignment="1">
      <alignment horizontal="center"/>
    </xf>
    <xf numFmtId="0" fontId="71" fillId="10" borderId="108" xfId="191" applyFont="1" applyFill="1" applyBorder="1" applyAlignment="1">
      <alignment horizontal="center"/>
    </xf>
    <xf numFmtId="0" fontId="97" fillId="0" borderId="178" xfId="191" applyFont="1" applyBorder="1" applyAlignment="1">
      <alignment horizontal="center" vertical="center"/>
    </xf>
    <xf numFmtId="0" fontId="96" fillId="0" borderId="189" xfId="191" applyFont="1" applyBorder="1" applyAlignment="1">
      <alignment vertical="center"/>
    </xf>
    <xf numFmtId="0" fontId="96" fillId="0" borderId="178" xfId="191" applyFont="1" applyBorder="1" applyAlignment="1">
      <alignment vertical="center"/>
    </xf>
    <xf numFmtId="0" fontId="106" fillId="0" borderId="195" xfId="191" applyFont="1" applyBorder="1" applyAlignment="1">
      <alignment horizontal="center" vertical="center"/>
    </xf>
    <xf numFmtId="0" fontId="106" fillId="0" borderId="108" xfId="191" applyFont="1" applyBorder="1"/>
    <xf numFmtId="0" fontId="106" fillId="0" borderId="183" xfId="191" applyFont="1" applyBorder="1" applyAlignment="1">
      <alignment horizontal="center" vertical="center"/>
    </xf>
    <xf numFmtId="0" fontId="106" fillId="0" borderId="196" xfId="191" applyFont="1" applyBorder="1"/>
    <xf numFmtId="0" fontId="103" fillId="23" borderId="189" xfId="191" applyFont="1" applyFill="1" applyBorder="1" applyAlignment="1">
      <alignment horizontal="left" indent="1"/>
    </xf>
    <xf numFmtId="0" fontId="98" fillId="23" borderId="107" xfId="191" applyFont="1" applyFill="1" applyBorder="1"/>
    <xf numFmtId="0" fontId="99" fillId="23" borderId="107" xfId="191" applyFont="1" applyFill="1" applyBorder="1" applyAlignment="1">
      <alignment horizontal="center"/>
    </xf>
    <xf numFmtId="0" fontId="71" fillId="23" borderId="107" xfId="191" applyFont="1" applyFill="1" applyBorder="1" applyAlignment="1">
      <alignment horizontal="center"/>
    </xf>
    <xf numFmtId="0" fontId="98" fillId="23" borderId="108" xfId="191" applyFont="1" applyFill="1" applyBorder="1"/>
    <xf numFmtId="0" fontId="96" fillId="0" borderId="197" xfId="191" applyFont="1" applyBorder="1" applyAlignment="1">
      <alignment horizontal="left" vertical="center" indent="1"/>
    </xf>
    <xf numFmtId="0" fontId="108" fillId="0" borderId="178" xfId="191" applyFont="1" applyBorder="1" applyAlignment="1">
      <alignment horizontal="left" indent="3"/>
    </xf>
    <xf numFmtId="0" fontId="99" fillId="0" borderId="178" xfId="191" applyFont="1" applyBorder="1" applyAlignment="1">
      <alignment horizontal="center"/>
    </xf>
    <xf numFmtId="197" fontId="98" fillId="0" borderId="178" xfId="201" applyNumberFormat="1" applyFont="1" applyBorder="1" applyAlignment="1">
      <alignment horizontal="center"/>
    </xf>
    <xf numFmtId="195" fontId="98" fillId="0" borderId="178" xfId="192" applyNumberFormat="1" applyFont="1" applyBorder="1"/>
    <xf numFmtId="0" fontId="96" fillId="0" borderId="197" xfId="191" applyFont="1" applyBorder="1" applyAlignment="1">
      <alignment horizontal="left" vertical="center"/>
    </xf>
    <xf numFmtId="0" fontId="108" fillId="0" borderId="178" xfId="191" applyFont="1" applyBorder="1" applyAlignment="1">
      <alignment horizontal="left" vertical="center" indent="3"/>
    </xf>
    <xf numFmtId="0" fontId="99" fillId="0" borderId="178" xfId="191" applyFont="1" applyBorder="1" applyAlignment="1">
      <alignment horizontal="center" vertical="center"/>
    </xf>
    <xf numFmtId="197" fontId="98" fillId="0" borderId="178" xfId="201" applyNumberFormat="1" applyFont="1" applyBorder="1" applyAlignment="1">
      <alignment horizontal="center" vertical="center"/>
    </xf>
    <xf numFmtId="195" fontId="98" fillId="0" borderId="178" xfId="192" applyNumberFormat="1" applyFont="1" applyBorder="1" applyAlignment="1">
      <alignment vertical="center"/>
    </xf>
    <xf numFmtId="165" fontId="98" fillId="0" borderId="178" xfId="191" applyNumberFormat="1" applyFont="1" applyBorder="1" applyAlignment="1">
      <alignment vertical="center"/>
    </xf>
    <xf numFmtId="165" fontId="98" fillId="0" borderId="178" xfId="191" applyNumberFormat="1" applyFont="1" applyBorder="1"/>
    <xf numFmtId="0" fontId="98" fillId="0" borderId="178" xfId="191" applyFont="1" applyBorder="1"/>
    <xf numFmtId="0" fontId="100" fillId="26" borderId="198" xfId="191" applyFont="1" applyFill="1" applyBorder="1" applyAlignment="1">
      <alignment horizontal="center" vertical="center"/>
    </xf>
    <xf numFmtId="0" fontId="97" fillId="26" borderId="108" xfId="191" applyFont="1" applyFill="1" applyBorder="1"/>
    <xf numFmtId="0" fontId="108" fillId="0" borderId="178" xfId="191" applyFont="1" applyBorder="1" applyAlignment="1">
      <alignment horizontal="left" indent="2"/>
    </xf>
    <xf numFmtId="0" fontId="104" fillId="0" borderId="178" xfId="191" applyFont="1" applyBorder="1" applyAlignment="1">
      <alignment horizontal="left" indent="2"/>
    </xf>
    <xf numFmtId="0" fontId="111" fillId="0" borderId="178" xfId="191" applyFont="1" applyBorder="1" applyAlignment="1">
      <alignment horizontal="center"/>
    </xf>
    <xf numFmtId="197" fontId="104" fillId="0" borderId="178" xfId="201" applyNumberFormat="1" applyFont="1" applyBorder="1" applyAlignment="1">
      <alignment horizontal="center"/>
    </xf>
    <xf numFmtId="0" fontId="104" fillId="0" borderId="178" xfId="191" applyFont="1" applyBorder="1"/>
    <xf numFmtId="195" fontId="104" fillId="12" borderId="178" xfId="191" applyNumberFormat="1" applyFont="1" applyFill="1" applyBorder="1"/>
    <xf numFmtId="0" fontId="108" fillId="0" borderId="178" xfId="191" applyFont="1" applyBorder="1" applyAlignment="1">
      <alignment horizontal="left" vertical="center" indent="1"/>
    </xf>
    <xf numFmtId="195" fontId="98" fillId="0" borderId="178" xfId="192" applyNumberFormat="1" applyFont="1" applyFill="1" applyBorder="1"/>
    <xf numFmtId="167" fontId="98" fillId="0" borderId="178" xfId="192" applyFont="1" applyBorder="1"/>
    <xf numFmtId="0" fontId="96" fillId="10" borderId="189" xfId="191" applyFont="1" applyFill="1" applyBorder="1" applyAlignment="1">
      <alignment vertical="center"/>
    </xf>
    <xf numFmtId="0" fontId="106" fillId="10" borderId="107" xfId="191" applyFont="1" applyFill="1" applyBorder="1" applyAlignment="1">
      <alignment horizontal="center" vertical="center"/>
    </xf>
    <xf numFmtId="0" fontId="106" fillId="10" borderId="108" xfId="191" applyFont="1" applyFill="1" applyBorder="1"/>
    <xf numFmtId="0" fontId="98" fillId="0" borderId="178" xfId="191" applyFont="1" applyBorder="1" applyAlignment="1">
      <alignment vertical="center"/>
    </xf>
    <xf numFmtId="195" fontId="112" fillId="12" borderId="178" xfId="192" applyNumberFormat="1" applyFont="1" applyFill="1" applyBorder="1" applyAlignment="1">
      <alignment vertical="center"/>
    </xf>
    <xf numFmtId="0" fontId="71" fillId="21" borderId="189" xfId="191" applyFont="1" applyFill="1" applyBorder="1" applyAlignment="1">
      <alignment vertical="center"/>
    </xf>
    <xf numFmtId="0" fontId="98" fillId="21" borderId="107" xfId="191" applyFont="1" applyFill="1" applyBorder="1" applyAlignment="1">
      <alignment vertical="center"/>
    </xf>
    <xf numFmtId="0" fontId="99" fillId="21" borderId="107" xfId="191" applyFont="1" applyFill="1" applyBorder="1" applyAlignment="1">
      <alignment horizontal="center" vertical="center"/>
    </xf>
    <xf numFmtId="0" fontId="73" fillId="0" borderId="189" xfId="191" applyFont="1" applyBorder="1"/>
    <xf numFmtId="0" fontId="73" fillId="0" borderId="107" xfId="191" applyFont="1" applyBorder="1"/>
    <xf numFmtId="0" fontId="71" fillId="10" borderId="189" xfId="191" applyFont="1" applyFill="1" applyBorder="1" applyAlignment="1">
      <alignment horizontal="center" wrapText="1"/>
    </xf>
    <xf numFmtId="165" fontId="0" fillId="0" borderId="201" xfId="0" applyNumberFormat="1" applyBorder="1" applyAlignment="1">
      <alignment horizontal="right" vertical="center"/>
    </xf>
    <xf numFmtId="0" fontId="0" fillId="0" borderId="0" xfId="0" applyAlignment="1">
      <alignment horizontal="centerContinuous" vertical="center"/>
    </xf>
    <xf numFmtId="1" fontId="163" fillId="0" borderId="109" xfId="0" applyNumberFormat="1" applyFont="1" applyBorder="1" applyAlignment="1">
      <alignment horizontal="center" vertical="center"/>
    </xf>
    <xf numFmtId="0" fontId="163" fillId="0" borderId="57" xfId="0" applyFont="1" applyBorder="1" applyAlignment="1">
      <alignment horizontal="center" vertical="center"/>
    </xf>
    <xf numFmtId="0" fontId="0" fillId="0" borderId="208" xfId="0" applyBorder="1" applyAlignment="1">
      <alignment horizontal="centerContinuous" vertical="center"/>
    </xf>
    <xf numFmtId="0" fontId="163" fillId="0" borderId="120" xfId="0" applyFont="1" applyBorder="1" applyAlignment="1">
      <alignment horizontal="center" vertical="center"/>
    </xf>
    <xf numFmtId="0" fontId="0" fillId="0" borderId="199" xfId="0" applyBorder="1" applyAlignment="1">
      <alignment horizontal="left" vertical="center"/>
    </xf>
    <xf numFmtId="0" fontId="0" fillId="0" borderId="134" xfId="0" applyBorder="1" applyAlignment="1">
      <alignment horizontal="right" vertical="center"/>
    </xf>
    <xf numFmtId="0" fontId="0" fillId="0" borderId="200" xfId="0" applyBorder="1" applyAlignment="1">
      <alignment horizontal="centerContinuous" vertical="center"/>
    </xf>
    <xf numFmtId="0" fontId="0" fillId="0" borderId="207" xfId="0" applyBorder="1" applyAlignment="1">
      <alignment horizontal="centerContinuous" vertical="center"/>
    </xf>
    <xf numFmtId="0" fontId="0" fillId="0" borderId="206" xfId="0" applyBorder="1" applyAlignment="1">
      <alignment horizontal="right" vertical="center"/>
    </xf>
    <xf numFmtId="0" fontId="0" fillId="0" borderId="201" xfId="0" applyBorder="1" applyAlignment="1">
      <alignment horizontal="right" vertical="center"/>
    </xf>
    <xf numFmtId="0" fontId="0" fillId="0" borderId="202" xfId="0" applyBorder="1" applyAlignment="1">
      <alignment horizontal="centerContinuous" vertical="center"/>
    </xf>
    <xf numFmtId="0" fontId="0" fillId="0" borderId="149" xfId="0" applyBorder="1" applyAlignment="1">
      <alignment horizontal="centerContinuous" vertical="center"/>
    </xf>
    <xf numFmtId="0" fontId="0" fillId="0" borderId="109" xfId="0" applyBorder="1" applyAlignment="1">
      <alignment horizontal="left" vertical="center"/>
    </xf>
    <xf numFmtId="0" fontId="0" fillId="0" borderId="139" xfId="0" applyBorder="1" applyAlignment="1">
      <alignment horizontal="right" vertical="center"/>
    </xf>
    <xf numFmtId="0" fontId="0" fillId="0" borderId="203" xfId="0" applyBorder="1" applyAlignment="1">
      <alignment horizontal="centerContinuous" vertical="center"/>
    </xf>
    <xf numFmtId="0" fontId="0" fillId="0" borderId="204" xfId="0" applyBorder="1" applyAlignment="1">
      <alignment horizontal="centerContinuous" vertical="center"/>
    </xf>
    <xf numFmtId="0" fontId="0" fillId="0" borderId="201" xfId="0" applyBorder="1" applyAlignment="1">
      <alignment horizontal="centerContinuous" vertical="center"/>
    </xf>
    <xf numFmtId="0" fontId="0" fillId="0" borderId="0" xfId="0" applyAlignment="1">
      <alignment horizontal="left" vertical="center"/>
    </xf>
    <xf numFmtId="165" fontId="0" fillId="0" borderId="202" xfId="0" applyNumberFormat="1" applyBorder="1" applyAlignment="1">
      <alignment horizontal="right" vertical="center"/>
    </xf>
    <xf numFmtId="165" fontId="0" fillId="0" borderId="201" xfId="0" applyNumberFormat="1" applyBorder="1" applyAlignment="1">
      <alignment horizontal="center" vertical="center"/>
    </xf>
    <xf numFmtId="0" fontId="163" fillId="0" borderId="71" xfId="0" applyFont="1" applyBorder="1" applyAlignment="1">
      <alignment horizontal="left" vertical="center"/>
    </xf>
    <xf numFmtId="0" fontId="163" fillId="10" borderId="71" xfId="0" applyFont="1" applyFill="1" applyBorder="1" applyAlignment="1">
      <alignment horizontal="left" vertical="center"/>
    </xf>
    <xf numFmtId="165" fontId="163" fillId="10" borderId="210" xfId="0" applyNumberFormat="1" applyFont="1" applyFill="1" applyBorder="1" applyAlignment="1">
      <alignment horizontal="right" vertical="center"/>
    </xf>
    <xf numFmtId="165" fontId="163" fillId="10" borderId="131" xfId="0" applyNumberFormat="1" applyFont="1" applyFill="1" applyBorder="1" applyAlignment="1">
      <alignment horizontal="right" vertical="center"/>
    </xf>
    <xf numFmtId="0" fontId="0" fillId="10" borderId="145" xfId="0" applyFill="1" applyBorder="1" applyAlignment="1">
      <alignment horizontal="centerContinuous" vertical="center"/>
    </xf>
    <xf numFmtId="202" fontId="0" fillId="0" borderId="201" xfId="0" applyNumberFormat="1" applyBorder="1" applyAlignment="1">
      <alignment horizontal="right" vertical="center"/>
    </xf>
    <xf numFmtId="202" fontId="0" fillId="0" borderId="202" xfId="0" applyNumberFormat="1" applyBorder="1" applyAlignment="1">
      <alignment horizontal="right" vertical="center"/>
    </xf>
    <xf numFmtId="202" fontId="163" fillId="0" borderId="210" xfId="0" applyNumberFormat="1" applyFont="1" applyBorder="1" applyAlignment="1">
      <alignment horizontal="right" vertical="center"/>
    </xf>
    <xf numFmtId="202" fontId="163" fillId="0" borderId="131" xfId="0" applyNumberFormat="1" applyFont="1" applyBorder="1" applyAlignment="1">
      <alignment horizontal="right" vertical="center"/>
    </xf>
    <xf numFmtId="0" fontId="163" fillId="13" borderId="71" xfId="0" applyFont="1" applyFill="1" applyBorder="1" applyAlignment="1">
      <alignment horizontal="left" vertical="center"/>
    </xf>
    <xf numFmtId="202" fontId="163" fillId="13" borderId="210" xfId="0" applyNumberFormat="1" applyFont="1" applyFill="1" applyBorder="1" applyAlignment="1">
      <alignment horizontal="right" vertical="center"/>
    </xf>
    <xf numFmtId="202" fontId="163" fillId="13" borderId="131" xfId="0" applyNumberFormat="1" applyFont="1" applyFill="1" applyBorder="1" applyAlignment="1">
      <alignment horizontal="right" vertical="center"/>
    </xf>
    <xf numFmtId="0" fontId="0" fillId="13" borderId="145" xfId="0" applyFill="1" applyBorder="1" applyAlignment="1">
      <alignment horizontal="centerContinuous" vertical="center"/>
    </xf>
    <xf numFmtId="0" fontId="163" fillId="21" borderId="205" xfId="0" applyFont="1" applyFill="1" applyBorder="1" applyAlignment="1">
      <alignment horizontal="left" vertical="center"/>
    </xf>
    <xf numFmtId="202" fontId="163" fillId="21" borderId="206" xfId="0" applyNumberFormat="1" applyFont="1" applyFill="1" applyBorder="1" applyAlignment="1">
      <alignment horizontal="right" vertical="center"/>
    </xf>
    <xf numFmtId="202" fontId="163" fillId="21" borderId="200" xfId="0" applyNumberFormat="1" applyFont="1" applyFill="1" applyBorder="1" applyAlignment="1">
      <alignment horizontal="right" vertical="center"/>
    </xf>
    <xf numFmtId="0" fontId="0" fillId="21" borderId="207" xfId="0" applyFill="1" applyBorder="1" applyAlignment="1">
      <alignment horizontal="centerContinuous" vertical="center"/>
    </xf>
    <xf numFmtId="0" fontId="163" fillId="15" borderId="205" xfId="0" applyFont="1" applyFill="1" applyBorder="1" applyAlignment="1">
      <alignment horizontal="left" vertical="center" wrapText="1"/>
    </xf>
    <xf numFmtId="202" fontId="163" fillId="15" borderId="206" xfId="0" applyNumberFormat="1" applyFont="1" applyFill="1" applyBorder="1" applyAlignment="1">
      <alignment horizontal="right" vertical="center"/>
    </xf>
    <xf numFmtId="202" fontId="166" fillId="15" borderId="200" xfId="0" applyNumberFormat="1" applyFont="1" applyFill="1" applyBorder="1" applyAlignment="1">
      <alignment horizontal="right" vertical="center"/>
    </xf>
    <xf numFmtId="0" fontId="0" fillId="15" borderId="207" xfId="0" applyFill="1" applyBorder="1" applyAlignment="1">
      <alignment horizontal="centerContinuous" vertical="center"/>
    </xf>
    <xf numFmtId="0" fontId="0" fillId="0" borderId="0" xfId="0" applyAlignment="1">
      <alignment horizontal="left" vertical="center" indent="1"/>
    </xf>
    <xf numFmtId="0" fontId="0" fillId="0" borderId="0" xfId="0" applyAlignment="1">
      <alignment horizontal="left" vertical="center" wrapText="1" indent="1"/>
    </xf>
    <xf numFmtId="0" fontId="8" fillId="0" borderId="0" xfId="0" applyFont="1" applyAlignment="1">
      <alignment horizontal="left" vertical="center" indent="1"/>
    </xf>
    <xf numFmtId="202" fontId="0" fillId="0" borderId="206" xfId="0" applyNumberFormat="1" applyBorder="1" applyAlignment="1">
      <alignment horizontal="right" vertical="center"/>
    </xf>
    <xf numFmtId="202" fontId="0" fillId="0" borderId="200" xfId="0" applyNumberFormat="1" applyBorder="1" applyAlignment="1">
      <alignment horizontal="right" vertical="center"/>
    </xf>
    <xf numFmtId="0" fontId="8" fillId="0" borderId="205" xfId="0" applyFont="1" applyBorder="1" applyAlignment="1">
      <alignment horizontal="left" vertical="center" indent="1"/>
    </xf>
    <xf numFmtId="0" fontId="8" fillId="0" borderId="36" xfId="0" applyFont="1" applyBorder="1" applyAlignment="1">
      <alignment horizontal="left" vertical="center" indent="1"/>
    </xf>
    <xf numFmtId="0" fontId="163" fillId="0" borderId="145" xfId="0" applyFont="1" applyBorder="1" applyAlignment="1">
      <alignment horizontal="centerContinuous" vertical="center"/>
    </xf>
    <xf numFmtId="0" fontId="163" fillId="23" borderId="71" xfId="0" applyFont="1" applyFill="1" applyBorder="1" applyAlignment="1">
      <alignment horizontal="left" vertical="center"/>
    </xf>
    <xf numFmtId="202" fontId="163" fillId="23" borderId="210" xfId="0" applyNumberFormat="1" applyFont="1" applyFill="1" applyBorder="1" applyAlignment="1">
      <alignment horizontal="right" vertical="center"/>
    </xf>
    <xf numFmtId="202" fontId="0" fillId="23" borderId="131" xfId="0" applyNumberFormat="1" applyFill="1" applyBorder="1" applyAlignment="1">
      <alignment horizontal="right" vertical="center"/>
    </xf>
    <xf numFmtId="0" fontId="0" fillId="23" borderId="145" xfId="0" applyFill="1" applyBorder="1" applyAlignment="1">
      <alignment horizontal="centerContinuous" vertical="center"/>
    </xf>
    <xf numFmtId="0" fontId="163" fillId="0" borderId="149" xfId="0" applyFont="1" applyBorder="1" applyAlignment="1">
      <alignment horizontal="center" vertical="center"/>
    </xf>
    <xf numFmtId="0" fontId="163" fillId="10" borderId="34" xfId="0" applyFont="1" applyFill="1" applyBorder="1" applyAlignment="1">
      <alignment horizontal="center" vertical="center"/>
    </xf>
    <xf numFmtId="0" fontId="163" fillId="10" borderId="35" xfId="0" applyFont="1" applyFill="1" applyBorder="1" applyAlignment="1">
      <alignment horizontal="center" vertical="center"/>
    </xf>
    <xf numFmtId="0" fontId="163" fillId="13" borderId="34" xfId="0" applyFont="1" applyFill="1" applyBorder="1" applyAlignment="1">
      <alignment horizontal="center" vertical="center"/>
    </xf>
    <xf numFmtId="0" fontId="163" fillId="13" borderId="35" xfId="0" applyFont="1" applyFill="1" applyBorder="1" applyAlignment="1">
      <alignment horizontal="center" vertical="center"/>
    </xf>
    <xf numFmtId="38" fontId="167" fillId="0" borderId="201" xfId="0" applyNumberFormat="1" applyFont="1" applyBorder="1" applyAlignment="1">
      <alignment horizontal="center" vertical="center"/>
    </xf>
    <xf numFmtId="202" fontId="167" fillId="0" borderId="201" xfId="0" applyNumberFormat="1" applyFont="1" applyBorder="1" applyAlignment="1">
      <alignment horizontal="right" vertical="center"/>
    </xf>
    <xf numFmtId="0" fontId="165" fillId="21" borderId="213" xfId="0" applyFont="1" applyFill="1" applyBorder="1" applyAlignment="1">
      <alignment horizontal="right" vertical="center"/>
    </xf>
    <xf numFmtId="0" fontId="0" fillId="21" borderId="212" xfId="0" applyFill="1" applyBorder="1" applyAlignment="1">
      <alignment horizontal="centerContinuous" vertical="center"/>
    </xf>
    <xf numFmtId="0" fontId="165" fillId="15" borderId="213" xfId="0" applyFont="1" applyFill="1" applyBorder="1" applyAlignment="1">
      <alignment horizontal="right" vertical="center"/>
    </xf>
    <xf numFmtId="0" fontId="0" fillId="15" borderId="212" xfId="0" applyFill="1" applyBorder="1" applyAlignment="1">
      <alignment horizontal="centerContinuous" vertical="center"/>
    </xf>
    <xf numFmtId="0" fontId="165" fillId="0" borderId="220" xfId="0" applyFont="1" applyBorder="1" applyAlignment="1">
      <alignment horizontal="right" vertical="center"/>
    </xf>
    <xf numFmtId="0" fontId="0" fillId="0" borderId="222" xfId="0" applyBorder="1" applyAlignment="1">
      <alignment horizontal="centerContinuous" vertical="center"/>
    </xf>
    <xf numFmtId="0" fontId="165" fillId="0" borderId="223" xfId="0" applyFont="1" applyBorder="1" applyAlignment="1">
      <alignment horizontal="right" vertical="center"/>
    </xf>
    <xf numFmtId="0" fontId="0" fillId="0" borderId="212" xfId="0" applyBorder="1" applyAlignment="1">
      <alignment horizontal="centerContinuous" vertical="center"/>
    </xf>
    <xf numFmtId="3" fontId="0" fillId="0" borderId="134" xfId="0" applyNumberFormat="1" applyBorder="1" applyAlignment="1">
      <alignment horizontal="right" vertical="center"/>
    </xf>
    <xf numFmtId="1" fontId="0" fillId="0" borderId="201" xfId="0" applyNumberFormat="1" applyBorder="1" applyAlignment="1">
      <alignment horizontal="right" vertical="center"/>
    </xf>
    <xf numFmtId="1" fontId="0" fillId="0" borderId="139" xfId="0" applyNumberFormat="1" applyBorder="1" applyAlignment="1">
      <alignment horizontal="right" vertical="center"/>
    </xf>
    <xf numFmtId="0" fontId="8" fillId="0" borderId="0" xfId="0" applyFont="1" applyAlignment="1">
      <alignment horizontal="left" vertical="center"/>
    </xf>
    <xf numFmtId="203" fontId="0" fillId="0" borderId="201" xfId="0" applyNumberFormat="1" applyBorder="1" applyAlignment="1">
      <alignment horizontal="right" vertical="center"/>
    </xf>
    <xf numFmtId="203" fontId="0" fillId="0" borderId="202" xfId="0" applyNumberFormat="1" applyBorder="1" applyAlignment="1">
      <alignment horizontal="right" vertical="center"/>
    </xf>
    <xf numFmtId="0" fontId="163" fillId="13" borderId="71" xfId="0" applyFont="1" applyFill="1" applyBorder="1" applyAlignment="1">
      <alignment vertical="center"/>
    </xf>
    <xf numFmtId="0" fontId="163" fillId="10" borderId="71" xfId="0" applyFont="1" applyFill="1" applyBorder="1" applyAlignment="1">
      <alignment vertical="center"/>
    </xf>
    <xf numFmtId="0" fontId="0" fillId="0" borderId="73" xfId="0" applyBorder="1" applyAlignment="1">
      <alignment horizontal="centerContinuous" vertical="center"/>
    </xf>
    <xf numFmtId="0" fontId="0" fillId="10" borderId="35" xfId="0" applyFill="1" applyBorder="1" applyAlignment="1">
      <alignment horizontal="centerContinuous" vertical="center"/>
    </xf>
    <xf numFmtId="0" fontId="163" fillId="10" borderId="131" xfId="0" applyFont="1" applyFill="1" applyBorder="1" applyAlignment="1">
      <alignment horizontal="center" vertical="center"/>
    </xf>
    <xf numFmtId="0" fontId="163" fillId="10" borderId="130" xfId="0" applyFont="1" applyFill="1" applyBorder="1" applyAlignment="1">
      <alignment horizontal="center" vertical="center"/>
    </xf>
    <xf numFmtId="165" fontId="0" fillId="0" borderId="63" xfId="0" applyNumberFormat="1" applyBorder="1" applyAlignment="1">
      <alignment horizontal="right" vertical="center"/>
    </xf>
    <xf numFmtId="165" fontId="163" fillId="10" borderId="130" xfId="0" applyNumberFormat="1" applyFont="1" applyFill="1" applyBorder="1" applyAlignment="1">
      <alignment horizontal="right" vertical="center"/>
    </xf>
    <xf numFmtId="0" fontId="12" fillId="0" borderId="0" xfId="20" applyAlignment="1" applyProtection="1">
      <alignment horizontal="left"/>
    </xf>
    <xf numFmtId="0" fontId="167" fillId="0" borderId="0" xfId="0" applyFont="1" applyAlignment="1">
      <alignment horizontal="left"/>
    </xf>
    <xf numFmtId="202" fontId="0" fillId="0" borderId="201" xfId="24" applyNumberFormat="1" applyFont="1" applyBorder="1" applyAlignment="1">
      <alignment horizontal="right" vertical="center"/>
    </xf>
    <xf numFmtId="0" fontId="8" fillId="0" borderId="73" xfId="0" applyFont="1" applyBorder="1" applyAlignment="1">
      <alignment horizontal="centerContinuous" vertical="center"/>
    </xf>
    <xf numFmtId="0" fontId="0" fillId="0" borderId="0" xfId="0" applyAlignment="1">
      <alignment horizontal="center" vertical="center"/>
    </xf>
    <xf numFmtId="200" fontId="0" fillId="0" borderId="0" xfId="43" applyNumberFormat="1" applyFont="1" applyAlignment="1">
      <alignment horizontal="left" vertical="center"/>
    </xf>
    <xf numFmtId="0" fontId="163" fillId="0" borderId="0" xfId="0" applyFont="1" applyAlignment="1">
      <alignment horizontal="center" vertical="center"/>
    </xf>
    <xf numFmtId="0" fontId="163" fillId="0" borderId="227" xfId="0" applyFont="1" applyBorder="1" applyAlignment="1">
      <alignment horizontal="center" vertical="center" wrapText="1"/>
    </xf>
    <xf numFmtId="0" fontId="163" fillId="0" borderId="228" xfId="0" applyFont="1" applyBorder="1" applyAlignment="1">
      <alignment horizontal="center" vertical="center" wrapText="1"/>
    </xf>
    <xf numFmtId="0" fontId="0" fillId="0" borderId="230" xfId="0" applyBorder="1" applyAlignment="1">
      <alignment horizontal="left" vertical="center"/>
    </xf>
    <xf numFmtId="164" fontId="0" fillId="0" borderId="231" xfId="24" applyNumberFormat="1" applyFont="1" applyBorder="1" applyAlignment="1">
      <alignment horizontal="center" vertical="center"/>
    </xf>
    <xf numFmtId="164" fontId="0" fillId="0" borderId="231" xfId="0" applyNumberFormat="1" applyBorder="1" applyAlignment="1">
      <alignment horizontal="center" vertical="center"/>
    </xf>
    <xf numFmtId="0" fontId="0" fillId="0" borderId="232" xfId="0" applyBorder="1" applyAlignment="1">
      <alignment horizontal="left" vertical="center"/>
    </xf>
    <xf numFmtId="164" fontId="0" fillId="0" borderId="167" xfId="24" applyNumberFormat="1" applyFont="1" applyBorder="1" applyAlignment="1">
      <alignment horizontal="center" vertical="center"/>
    </xf>
    <xf numFmtId="164" fontId="0" fillId="0" borderId="167" xfId="0" applyNumberFormat="1" applyBorder="1" applyAlignment="1">
      <alignment horizontal="center" vertical="center"/>
    </xf>
    <xf numFmtId="0" fontId="0" fillId="0" borderId="233" xfId="0" applyBorder="1" applyAlignment="1">
      <alignment horizontal="left" vertical="center" wrapText="1"/>
    </xf>
    <xf numFmtId="164" fontId="0" fillId="0" borderId="234" xfId="24" applyNumberFormat="1" applyFont="1" applyBorder="1" applyAlignment="1">
      <alignment horizontal="center" vertical="center"/>
    </xf>
    <xf numFmtId="164" fontId="0" fillId="0" borderId="234" xfId="0" applyNumberFormat="1" applyBorder="1" applyAlignment="1">
      <alignment horizontal="center" vertical="center"/>
    </xf>
    <xf numFmtId="0" fontId="163" fillId="0" borderId="227" xfId="0" applyFont="1" applyBorder="1" applyAlignment="1">
      <alignment horizontal="left" vertical="center"/>
    </xf>
    <xf numFmtId="164" fontId="163" fillId="0" borderId="228" xfId="24" applyNumberFormat="1" applyFont="1" applyBorder="1" applyAlignment="1">
      <alignment horizontal="center" vertical="center"/>
    </xf>
    <xf numFmtId="0" fontId="163" fillId="0" borderId="228" xfId="0" applyFont="1" applyBorder="1" applyAlignment="1">
      <alignment horizontal="center" vertical="center"/>
    </xf>
    <xf numFmtId="164" fontId="163" fillId="0" borderId="229" xfId="24" applyNumberFormat="1" applyFont="1" applyBorder="1" applyAlignment="1">
      <alignment horizontal="center" vertical="center"/>
    </xf>
    <xf numFmtId="0" fontId="163" fillId="10" borderId="226" xfId="0" applyFont="1" applyFill="1" applyBorder="1" applyAlignment="1">
      <alignment vertical="center"/>
    </xf>
    <xf numFmtId="0" fontId="163" fillId="10" borderId="227" xfId="0" applyFont="1" applyFill="1" applyBorder="1" applyAlignment="1">
      <alignment horizontal="center" vertical="center"/>
    </xf>
    <xf numFmtId="0" fontId="163" fillId="10" borderId="229" xfId="0" applyFont="1" applyFill="1" applyBorder="1" applyAlignment="1">
      <alignment horizontal="center" vertical="center"/>
    </xf>
    <xf numFmtId="0" fontId="163" fillId="10" borderId="225" xfId="0" applyFont="1" applyFill="1" applyBorder="1" applyAlignment="1">
      <alignment horizontal="center" vertical="center"/>
    </xf>
    <xf numFmtId="0" fontId="163" fillId="13" borderId="227" xfId="0" applyFont="1" applyFill="1" applyBorder="1" applyAlignment="1">
      <alignment horizontal="center" vertical="center"/>
    </xf>
    <xf numFmtId="0" fontId="163" fillId="13" borderId="229" xfId="0" applyFont="1" applyFill="1" applyBorder="1" applyAlignment="1">
      <alignment horizontal="center" vertical="center"/>
    </xf>
    <xf numFmtId="0" fontId="163" fillId="13" borderId="225" xfId="0" applyFont="1" applyFill="1" applyBorder="1" applyAlignment="1">
      <alignment horizontal="center" vertical="center"/>
    </xf>
    <xf numFmtId="202" fontId="167" fillId="0" borderId="202" xfId="0" applyNumberFormat="1" applyFont="1" applyBorder="1" applyAlignment="1">
      <alignment horizontal="right" vertical="center"/>
    </xf>
    <xf numFmtId="164" fontId="0" fillId="0" borderId="231" xfId="24" applyNumberFormat="1" applyFont="1" applyBorder="1" applyAlignment="1">
      <alignment horizontal="right" vertical="center"/>
    </xf>
    <xf numFmtId="164" fontId="0" fillId="0" borderId="231" xfId="0" applyNumberFormat="1" applyBorder="1" applyAlignment="1">
      <alignment horizontal="right" vertical="center"/>
    </xf>
    <xf numFmtId="164" fontId="0" fillId="0" borderId="234" xfId="24" applyNumberFormat="1" applyFont="1" applyBorder="1" applyAlignment="1">
      <alignment horizontal="right" vertical="center"/>
    </xf>
    <xf numFmtId="164" fontId="0" fillId="0" borderId="234" xfId="0" applyNumberFormat="1" applyBorder="1" applyAlignment="1">
      <alignment horizontal="right" vertical="center"/>
    </xf>
    <xf numFmtId="202" fontId="0" fillId="0" borderId="234" xfId="0" applyNumberFormat="1" applyBorder="1" applyAlignment="1">
      <alignment horizontal="right" vertical="center"/>
    </xf>
    <xf numFmtId="164" fontId="163" fillId="0" borderId="228" xfId="0" applyNumberFormat="1" applyFont="1" applyBorder="1" applyAlignment="1">
      <alignment horizontal="right" vertical="center"/>
    </xf>
    <xf numFmtId="0" fontId="163" fillId="0" borderId="228" xfId="0" applyFont="1" applyBorder="1" applyAlignment="1">
      <alignment horizontal="right" vertical="center"/>
    </xf>
    <xf numFmtId="164" fontId="163" fillId="0" borderId="229" xfId="0" applyNumberFormat="1" applyFont="1" applyBorder="1" applyAlignment="1">
      <alignment horizontal="right" vertical="center"/>
    </xf>
    <xf numFmtId="202" fontId="0" fillId="0" borderId="238" xfId="0" applyNumberFormat="1" applyBorder="1" applyAlignment="1">
      <alignment horizontal="right" vertical="center"/>
    </xf>
    <xf numFmtId="202" fontId="0" fillId="32" borderId="222" xfId="0" applyNumberFormat="1" applyFill="1" applyBorder="1" applyAlignment="1" applyProtection="1">
      <alignment horizontal="right" vertical="center"/>
      <protection locked="0"/>
    </xf>
    <xf numFmtId="202" fontId="0" fillId="32" borderId="209" xfId="0" applyNumberFormat="1" applyFill="1" applyBorder="1" applyAlignment="1" applyProtection="1">
      <alignment horizontal="right" vertical="center"/>
      <protection locked="0"/>
    </xf>
    <xf numFmtId="202" fontId="0" fillId="32" borderId="149" xfId="0" applyNumberFormat="1" applyFill="1" applyBorder="1" applyAlignment="1" applyProtection="1">
      <alignment horizontal="right" vertical="center"/>
      <protection locked="0"/>
    </xf>
    <xf numFmtId="10" fontId="8" fillId="32" borderId="209" xfId="43" applyFont="1" applyFill="1" applyBorder="1" applyAlignment="1" applyProtection="1">
      <alignment horizontal="centerContinuous" vertical="center"/>
      <protection locked="0"/>
    </xf>
    <xf numFmtId="164" fontId="0" fillId="32" borderId="211" xfId="24" applyNumberFormat="1" applyFont="1" applyFill="1" applyBorder="1" applyAlignment="1" applyProtection="1">
      <alignment horizontal="right" vertical="center"/>
      <protection locked="0"/>
    </xf>
    <xf numFmtId="164" fontId="0" fillId="32" borderId="209" xfId="24" applyNumberFormat="1" applyFont="1" applyFill="1" applyBorder="1" applyAlignment="1" applyProtection="1">
      <alignment horizontal="right" vertical="center"/>
      <protection locked="0"/>
    </xf>
    <xf numFmtId="9" fontId="8" fillId="32" borderId="235" xfId="43" applyNumberFormat="1" applyFont="1" applyFill="1" applyBorder="1" applyAlignment="1" applyProtection="1">
      <alignment horizontal="center" vertical="center"/>
      <protection locked="0"/>
    </xf>
    <xf numFmtId="9" fontId="8" fillId="32" borderId="236" xfId="43" applyNumberFormat="1" applyFont="1" applyFill="1" applyBorder="1" applyAlignment="1" applyProtection="1">
      <alignment horizontal="center" vertical="center"/>
      <protection locked="0"/>
    </xf>
    <xf numFmtId="9" fontId="8" fillId="32" borderId="237" xfId="43" applyNumberFormat="1" applyFont="1" applyFill="1" applyBorder="1" applyAlignment="1" applyProtection="1">
      <alignment horizontal="center" vertical="center"/>
      <protection locked="0"/>
    </xf>
    <xf numFmtId="165" fontId="0" fillId="32" borderId="222" xfId="0" applyNumberFormat="1" applyFill="1" applyBorder="1" applyAlignment="1" applyProtection="1">
      <alignment horizontal="right" vertical="center"/>
      <protection locked="0"/>
    </xf>
    <xf numFmtId="165" fontId="0" fillId="32" borderId="209" xfId="0" applyNumberFormat="1" applyFill="1" applyBorder="1" applyAlignment="1" applyProtection="1">
      <alignment horizontal="right" vertical="center"/>
      <protection locked="0"/>
    </xf>
    <xf numFmtId="165" fontId="0" fillId="32" borderId="212" xfId="0" applyNumberFormat="1" applyFill="1" applyBorder="1" applyAlignment="1" applyProtection="1">
      <alignment horizontal="right" vertical="center"/>
      <protection locked="0"/>
    </xf>
    <xf numFmtId="164" fontId="167" fillId="32" borderId="209" xfId="24" applyNumberFormat="1" applyFont="1" applyFill="1" applyBorder="1" applyAlignment="1" applyProtection="1">
      <alignment horizontal="right" vertical="center"/>
      <protection locked="0"/>
    </xf>
    <xf numFmtId="9" fontId="0" fillId="32" borderId="235" xfId="43" applyNumberFormat="1" applyFont="1" applyFill="1" applyBorder="1" applyAlignment="1" applyProtection="1">
      <alignment horizontal="center" vertical="center"/>
      <protection locked="0"/>
    </xf>
    <xf numFmtId="9" fontId="0" fillId="32" borderId="237" xfId="43" applyNumberFormat="1" applyFont="1" applyFill="1" applyBorder="1" applyAlignment="1" applyProtection="1">
      <alignment horizontal="center" vertical="center"/>
      <protection locked="0"/>
    </xf>
    <xf numFmtId="165" fontId="163" fillId="23" borderId="210" xfId="0" applyNumberFormat="1" applyFont="1" applyFill="1" applyBorder="1" applyAlignment="1">
      <alignment horizontal="right" vertical="center"/>
    </xf>
    <xf numFmtId="165" fontId="163" fillId="15" borderId="206" xfId="0" applyNumberFormat="1" applyFont="1" applyFill="1" applyBorder="1" applyAlignment="1">
      <alignment horizontal="right" vertical="center"/>
    </xf>
    <xf numFmtId="165" fontId="163" fillId="21" borderId="206" xfId="0" applyNumberFormat="1" applyFont="1" applyFill="1" applyBorder="1" applyAlignment="1">
      <alignment horizontal="right" vertical="center"/>
    </xf>
    <xf numFmtId="0" fontId="165" fillId="15" borderId="217" xfId="0" applyFont="1" applyFill="1" applyBorder="1" applyAlignment="1">
      <alignment horizontal="right" vertical="center"/>
    </xf>
    <xf numFmtId="0" fontId="0" fillId="15" borderId="209" xfId="0" applyFill="1" applyBorder="1" applyAlignment="1">
      <alignment horizontal="centerContinuous" vertical="center"/>
    </xf>
    <xf numFmtId="9" fontId="8" fillId="0" borderId="235" xfId="43" applyNumberFormat="1" applyFont="1" applyFill="1" applyBorder="1" applyAlignment="1" applyProtection="1">
      <alignment horizontal="center" vertical="center"/>
      <protection locked="0"/>
    </xf>
    <xf numFmtId="9" fontId="8" fillId="0" borderId="236" xfId="43" applyNumberFormat="1" applyFont="1" applyFill="1" applyBorder="1" applyAlignment="1" applyProtection="1">
      <alignment horizontal="center" vertical="center"/>
      <protection locked="0"/>
    </xf>
    <xf numFmtId="9" fontId="8" fillId="0" borderId="237" xfId="43" applyNumberFormat="1" applyFont="1" applyFill="1" applyBorder="1" applyAlignment="1" applyProtection="1">
      <alignment horizontal="center" vertical="center"/>
      <protection locked="0"/>
    </xf>
    <xf numFmtId="9" fontId="0" fillId="0" borderId="235" xfId="43" applyNumberFormat="1" applyFont="1" applyFill="1" applyBorder="1" applyAlignment="1" applyProtection="1">
      <alignment horizontal="center" vertical="center"/>
      <protection locked="0"/>
    </xf>
    <xf numFmtId="9" fontId="0" fillId="0" borderId="237" xfId="43" applyNumberFormat="1" applyFont="1" applyFill="1" applyBorder="1" applyAlignment="1" applyProtection="1">
      <alignment horizontal="center" vertical="center"/>
      <protection locked="0"/>
    </xf>
    <xf numFmtId="0" fontId="163" fillId="0" borderId="241" xfId="0" applyFont="1" applyBorder="1" applyAlignment="1">
      <alignment horizontal="center" vertical="center" wrapText="1"/>
    </xf>
    <xf numFmtId="0" fontId="163" fillId="0" borderId="242" xfId="0" applyFont="1" applyBorder="1" applyAlignment="1">
      <alignment horizontal="center" vertical="center" wrapText="1"/>
    </xf>
    <xf numFmtId="164" fontId="0" fillId="0" borderId="243" xfId="0" applyNumberFormat="1" applyBorder="1" applyAlignment="1">
      <alignment horizontal="center" vertical="center"/>
    </xf>
    <xf numFmtId="164" fontId="0" fillId="0" borderId="171" xfId="0" applyNumberFormat="1" applyBorder="1" applyAlignment="1">
      <alignment horizontal="center" vertical="center"/>
    </xf>
    <xf numFmtId="164" fontId="0" fillId="0" borderId="244" xfId="0" applyNumberFormat="1" applyBorder="1" applyAlignment="1">
      <alignment horizontal="center" vertical="center"/>
    </xf>
    <xf numFmtId="0" fontId="163" fillId="0" borderId="139" xfId="0" applyFont="1" applyBorder="1" applyAlignment="1">
      <alignment horizontal="center" vertical="center" wrapText="1"/>
    </xf>
    <xf numFmtId="0" fontId="163" fillId="0" borderId="133" xfId="0" applyFont="1" applyBorder="1" applyAlignment="1">
      <alignment horizontal="center" vertical="center" wrapText="1"/>
    </xf>
    <xf numFmtId="202" fontId="0" fillId="0" borderId="244" xfId="0" applyNumberFormat="1" applyBorder="1" applyAlignment="1">
      <alignment horizontal="right" vertical="center"/>
    </xf>
    <xf numFmtId="202" fontId="0" fillId="0" borderId="70" xfId="0" applyNumberFormat="1" applyBorder="1" applyAlignment="1">
      <alignment horizontal="right" vertical="center"/>
    </xf>
    <xf numFmtId="0" fontId="163" fillId="0" borderId="250" xfId="0" applyFont="1" applyBorder="1" applyAlignment="1">
      <alignment horizontal="center" vertical="center" wrapText="1"/>
    </xf>
    <xf numFmtId="0" fontId="163" fillId="0" borderId="241" xfId="0" applyFont="1" applyBorder="1" applyAlignment="1">
      <alignment horizontal="centerContinuous" vertical="center" wrapText="1"/>
    </xf>
    <xf numFmtId="10" fontId="0" fillId="32" borderId="245" xfId="43" applyFont="1" applyFill="1" applyBorder="1" applyAlignment="1" applyProtection="1">
      <alignment horizontal="center" vertical="center"/>
      <protection locked="0"/>
    </xf>
    <xf numFmtId="10" fontId="0" fillId="32" borderId="246" xfId="43" applyFont="1" applyFill="1" applyBorder="1" applyAlignment="1" applyProtection="1">
      <alignment horizontal="center" vertical="center"/>
      <protection locked="0"/>
    </xf>
    <xf numFmtId="10" fontId="0" fillId="32" borderId="240" xfId="43" applyFont="1" applyFill="1" applyBorder="1" applyAlignment="1" applyProtection="1">
      <alignment horizontal="center" vertical="center"/>
      <protection locked="0"/>
    </xf>
    <xf numFmtId="10" fontId="0" fillId="32" borderId="239" xfId="0" applyNumberFormat="1" applyFill="1" applyBorder="1" applyAlignment="1" applyProtection="1">
      <alignment horizontal="centerContinuous" vertical="center"/>
      <protection locked="0"/>
    </xf>
    <xf numFmtId="10" fontId="0" fillId="32" borderId="129" xfId="0" applyNumberFormat="1" applyFill="1" applyBorder="1" applyAlignment="1" applyProtection="1">
      <alignment horizontal="centerContinuous" vertical="center"/>
      <protection locked="0"/>
    </xf>
    <xf numFmtId="0" fontId="120" fillId="0" borderId="172" xfId="0" applyFont="1" applyBorder="1" applyAlignment="1" applyProtection="1">
      <alignment horizontal="left"/>
      <protection locked="0"/>
    </xf>
    <xf numFmtId="0" fontId="8" fillId="0" borderId="100" xfId="0" applyFont="1" applyBorder="1" applyAlignment="1">
      <alignment horizontal="left" wrapText="1"/>
    </xf>
    <xf numFmtId="0" fontId="0" fillId="0" borderId="100" xfId="0" applyBorder="1" applyAlignment="1">
      <alignment horizontal="left"/>
    </xf>
    <xf numFmtId="0" fontId="73" fillId="12" borderId="182" xfId="0" applyFont="1" applyFill="1" applyBorder="1" applyAlignment="1" applyProtection="1">
      <alignment horizontal="left"/>
      <protection locked="0"/>
    </xf>
    <xf numFmtId="0" fontId="73" fillId="0" borderId="172" xfId="0" applyFont="1" applyBorder="1" applyAlignment="1" applyProtection="1">
      <alignment horizontal="left" wrapText="1"/>
      <protection locked="0"/>
    </xf>
    <xf numFmtId="0" fontId="164" fillId="33" borderId="0" xfId="0" applyFont="1" applyFill="1" applyAlignment="1" applyProtection="1">
      <alignment horizontal="left" wrapText="1"/>
      <protection locked="0"/>
    </xf>
    <xf numFmtId="0" fontId="166" fillId="0" borderId="100" xfId="0" applyFont="1" applyBorder="1" applyAlignment="1">
      <alignment horizontal="left" vertical="center" wrapText="1"/>
    </xf>
    <xf numFmtId="2" fontId="165" fillId="0" borderId="221" xfId="0" applyNumberFormat="1" applyFont="1" applyBorder="1" applyAlignment="1">
      <alignment horizontal="center" vertical="center"/>
    </xf>
    <xf numFmtId="2" fontId="165" fillId="0" borderId="219" xfId="0" applyNumberFormat="1" applyFont="1" applyBorder="1" applyAlignment="1">
      <alignment horizontal="center" vertical="center"/>
    </xf>
    <xf numFmtId="0" fontId="163" fillId="0" borderId="207" xfId="0" applyFont="1" applyBorder="1" applyAlignment="1">
      <alignment horizontal="center" vertical="center" wrapText="1"/>
    </xf>
    <xf numFmtId="0" fontId="163" fillId="0" borderId="208" xfId="0" applyFont="1" applyBorder="1" applyAlignment="1">
      <alignment horizontal="center" vertical="center" wrapText="1"/>
    </xf>
    <xf numFmtId="38" fontId="165" fillId="0" borderId="213" xfId="0" applyNumberFormat="1" applyFont="1" applyBorder="1" applyAlignment="1">
      <alignment horizontal="center" vertical="center"/>
    </xf>
    <xf numFmtId="38" fontId="165" fillId="0" borderId="224" xfId="0" applyNumberFormat="1" applyFont="1" applyBorder="1" applyAlignment="1">
      <alignment horizontal="center" vertical="center"/>
    </xf>
    <xf numFmtId="9" fontId="165" fillId="15" borderId="214" xfId="43" applyNumberFormat="1" applyFont="1" applyFill="1" applyBorder="1" applyAlignment="1">
      <alignment horizontal="center" vertical="center"/>
    </xf>
    <xf numFmtId="9" fontId="165" fillId="15" borderId="215" xfId="43" applyNumberFormat="1" applyFont="1" applyFill="1" applyBorder="1" applyAlignment="1">
      <alignment horizontal="center" vertical="center"/>
    </xf>
    <xf numFmtId="0" fontId="163" fillId="23" borderId="71" xfId="0" applyFont="1" applyFill="1" applyBorder="1" applyAlignment="1">
      <alignment horizontal="center" vertical="center"/>
    </xf>
    <xf numFmtId="0" fontId="163" fillId="23" borderId="34" xfId="0" applyFont="1" applyFill="1" applyBorder="1" applyAlignment="1">
      <alignment horizontal="center" vertical="center"/>
    </xf>
    <xf numFmtId="0" fontId="163" fillId="23" borderId="35" xfId="0" applyFont="1" applyFill="1" applyBorder="1" applyAlignment="1">
      <alignment horizontal="center" vertical="center"/>
    </xf>
    <xf numFmtId="9" fontId="165" fillId="15" borderId="218" xfId="0" applyNumberFormat="1" applyFont="1" applyFill="1" applyBorder="1" applyAlignment="1">
      <alignment horizontal="center" vertical="center"/>
    </xf>
    <xf numFmtId="9" fontId="165" fillId="15" borderId="216" xfId="0" applyNumberFormat="1" applyFont="1" applyFill="1" applyBorder="1" applyAlignment="1">
      <alignment horizontal="center" vertical="center"/>
    </xf>
    <xf numFmtId="0" fontId="163" fillId="0" borderId="247" xfId="0" applyFont="1" applyBorder="1" applyAlignment="1">
      <alignment horizontal="center" vertical="center"/>
    </xf>
    <xf numFmtId="0" fontId="163" fillId="0" borderId="248" xfId="0" applyFont="1" applyBorder="1" applyAlignment="1">
      <alignment horizontal="center" vertical="center"/>
    </xf>
    <xf numFmtId="0" fontId="163" fillId="0" borderId="249" xfId="0" applyFont="1" applyBorder="1" applyAlignment="1">
      <alignment horizontal="center" vertical="center"/>
    </xf>
    <xf numFmtId="1" fontId="7" fillId="14" borderId="109" xfId="0" applyNumberFormat="1" applyFont="1" applyFill="1" applyBorder="1" applyAlignment="1">
      <alignment horizontal="center" vertical="center"/>
    </xf>
    <xf numFmtId="1" fontId="7" fillId="14" borderId="119" xfId="0" applyNumberFormat="1" applyFont="1" applyFill="1" applyBorder="1" applyAlignment="1">
      <alignment horizontal="center" vertical="center"/>
    </xf>
    <xf numFmtId="1" fontId="7" fillId="14" borderId="120" xfId="0" applyNumberFormat="1" applyFont="1" applyFill="1" applyBorder="1" applyAlignment="1">
      <alignment horizontal="center" vertical="center"/>
    </xf>
    <xf numFmtId="9" fontId="165" fillId="21" borderId="214" xfId="43" applyNumberFormat="1" applyFont="1" applyFill="1" applyBorder="1" applyAlignment="1">
      <alignment horizontal="center" vertical="center"/>
    </xf>
    <xf numFmtId="9" fontId="165" fillId="21" borderId="215" xfId="43" applyNumberFormat="1" applyFont="1" applyFill="1" applyBorder="1" applyAlignment="1">
      <alignment horizontal="center" vertical="center"/>
    </xf>
    <xf numFmtId="0" fontId="163" fillId="0" borderId="36" xfId="0" applyFont="1" applyBorder="1" applyAlignment="1">
      <alignment horizontal="center" vertical="center"/>
    </xf>
    <xf numFmtId="0" fontId="163" fillId="0" borderId="73" xfId="0" applyFont="1" applyBorder="1" applyAlignment="1">
      <alignment horizontal="center" vertical="center"/>
    </xf>
    <xf numFmtId="0" fontId="0" fillId="0" borderId="73" xfId="0" applyBorder="1" applyAlignment="1">
      <alignment horizontal="center" vertical="center"/>
    </xf>
    <xf numFmtId="1" fontId="7" fillId="14" borderId="71" xfId="0" applyNumberFormat="1" applyFont="1" applyFill="1" applyBorder="1" applyAlignment="1">
      <alignment horizontal="center" vertical="center"/>
    </xf>
    <xf numFmtId="1" fontId="7" fillId="14" borderId="34" xfId="0" applyNumberFormat="1" applyFont="1" applyFill="1" applyBorder="1" applyAlignment="1">
      <alignment horizontal="center" vertical="center"/>
    </xf>
    <xf numFmtId="1" fontId="7" fillId="14" borderId="35" xfId="0" applyNumberFormat="1" applyFont="1" applyFill="1" applyBorder="1" applyAlignment="1">
      <alignment horizontal="center" vertical="center"/>
    </xf>
    <xf numFmtId="0" fontId="163" fillId="0" borderId="205" xfId="0" applyFont="1" applyBorder="1" applyAlignment="1">
      <alignment horizontal="center" vertical="center"/>
    </xf>
    <xf numFmtId="0" fontId="163" fillId="0" borderId="125" xfId="0" applyFont="1" applyBorder="1" applyAlignment="1">
      <alignment horizontal="center" vertical="center"/>
    </xf>
    <xf numFmtId="1" fontId="145" fillId="17" borderId="124" xfId="170" applyNumberFormat="1" applyFont="1" applyFill="1" applyBorder="1" applyAlignment="1">
      <alignment horizontal="center" vertical="center"/>
    </xf>
    <xf numFmtId="1" fontId="145" fillId="17" borderId="11" xfId="170" applyNumberFormat="1" applyFont="1" applyFill="1" applyBorder="1" applyAlignment="1">
      <alignment horizontal="center" vertical="center"/>
    </xf>
    <xf numFmtId="0" fontId="145" fillId="0" borderId="0" xfId="170" applyFont="1" applyAlignment="1">
      <alignment horizontal="center" vertical="center"/>
    </xf>
    <xf numFmtId="0" fontId="137" fillId="0" borderId="23" xfId="170" applyFont="1" applyBorder="1" applyAlignment="1">
      <alignment horizontal="center" vertical="center" wrapText="1"/>
    </xf>
    <xf numFmtId="0" fontId="137" fillId="0" borderId="24" xfId="170" applyFont="1" applyBorder="1" applyAlignment="1">
      <alignment horizontal="center" vertical="center" wrapText="1"/>
    </xf>
    <xf numFmtId="0" fontId="137" fillId="0" borderId="26" xfId="170" applyFont="1" applyBorder="1" applyAlignment="1">
      <alignment horizontal="center" vertical="center" wrapText="1"/>
    </xf>
    <xf numFmtId="0" fontId="137" fillId="0" borderId="0" xfId="170" applyFont="1" applyAlignment="1">
      <alignment horizontal="center" vertical="center" wrapText="1"/>
    </xf>
    <xf numFmtId="1" fontId="145" fillId="17" borderId="13" xfId="170" applyNumberFormat="1" applyFont="1" applyFill="1" applyBorder="1" applyAlignment="1">
      <alignment horizontal="center" vertical="center"/>
    </xf>
    <xf numFmtId="165" fontId="145" fillId="10" borderId="106" xfId="170" quotePrefix="1" applyNumberFormat="1" applyFont="1" applyFill="1" applyBorder="1" applyAlignment="1">
      <alignment horizontal="center" vertical="center"/>
    </xf>
    <xf numFmtId="1" fontId="145" fillId="17" borderId="124" xfId="170" applyNumberFormat="1" applyFont="1" applyFill="1" applyBorder="1" applyAlignment="1">
      <alignment horizontal="center" vertical="center" wrapText="1"/>
    </xf>
    <xf numFmtId="1" fontId="145" fillId="17" borderId="11" xfId="170" applyNumberFormat="1" applyFont="1" applyFill="1" applyBorder="1" applyAlignment="1">
      <alignment horizontal="center" vertical="center" wrapText="1"/>
    </xf>
    <xf numFmtId="1" fontId="145" fillId="17" borderId="13" xfId="170" applyNumberFormat="1" applyFont="1" applyFill="1" applyBorder="1" applyAlignment="1">
      <alignment horizontal="center" vertical="center" wrapText="1"/>
    </xf>
    <xf numFmtId="1" fontId="145" fillId="17" borderId="179" xfId="170" applyNumberFormat="1" applyFont="1" applyFill="1" applyBorder="1" applyAlignment="1">
      <alignment horizontal="center" vertical="center" wrapText="1"/>
    </xf>
    <xf numFmtId="181" fontId="33" fillId="0" borderId="123" xfId="170" applyNumberFormat="1" applyFont="1" applyBorder="1" applyAlignment="1">
      <alignment horizontal="center" vertical="center"/>
    </xf>
    <xf numFmtId="181" fontId="33" fillId="0" borderId="124" xfId="170" applyNumberFormat="1" applyFont="1" applyBorder="1" applyAlignment="1">
      <alignment horizontal="center" vertical="center"/>
    </xf>
    <xf numFmtId="181" fontId="33" fillId="0" borderId="125" xfId="170" applyNumberFormat="1" applyFont="1" applyBorder="1" applyAlignment="1">
      <alignment horizontal="center" vertical="center"/>
    </xf>
    <xf numFmtId="181" fontId="33" fillId="0" borderId="109" xfId="170" applyNumberFormat="1" applyFont="1" applyBorder="1" applyAlignment="1">
      <alignment horizontal="center" vertical="center"/>
    </xf>
    <xf numFmtId="181" fontId="33" fillId="0" borderId="119" xfId="170" applyNumberFormat="1" applyFont="1" applyBorder="1" applyAlignment="1">
      <alignment horizontal="center" vertical="center"/>
    </xf>
    <xf numFmtId="181" fontId="33" fillId="0" borderId="120" xfId="170" applyNumberFormat="1" applyFont="1" applyBorder="1" applyAlignment="1">
      <alignment horizontal="center" vertical="center"/>
    </xf>
    <xf numFmtId="1" fontId="49" fillId="0" borderId="124" xfId="170" applyNumberFormat="1" applyFont="1" applyBorder="1" applyAlignment="1">
      <alignment horizontal="center" vertical="center"/>
    </xf>
    <xf numFmtId="1" fontId="49" fillId="0" borderId="98" xfId="170" applyNumberFormat="1" applyFont="1" applyBorder="1" applyAlignment="1">
      <alignment horizontal="center" vertical="center"/>
    </xf>
    <xf numFmtId="181" fontId="27" fillId="0" borderId="124" xfId="170" applyNumberFormat="1" applyFont="1" applyBorder="1" applyAlignment="1">
      <alignment horizontal="center" vertical="center"/>
    </xf>
    <xf numFmtId="181" fontId="27" fillId="0" borderId="98" xfId="170" applyNumberFormat="1" applyFont="1" applyBorder="1" applyAlignment="1">
      <alignment horizontal="center" vertical="center"/>
    </xf>
    <xf numFmtId="181" fontId="27" fillId="0" borderId="124" xfId="170" applyNumberFormat="1" applyFont="1" applyBorder="1" applyAlignment="1">
      <alignment horizontal="center" vertical="center" wrapText="1"/>
    </xf>
    <xf numFmtId="179" fontId="27" fillId="0" borderId="124" xfId="170" applyNumberFormat="1" applyFont="1" applyBorder="1" applyAlignment="1">
      <alignment horizontal="center" vertical="center" wrapText="1"/>
    </xf>
    <xf numFmtId="179" fontId="27" fillId="0" borderId="98" xfId="170" applyNumberFormat="1" applyFont="1" applyBorder="1" applyAlignment="1">
      <alignment horizontal="center" vertical="center" wrapText="1"/>
    </xf>
    <xf numFmtId="0" fontId="27" fillId="0" borderId="124" xfId="41" applyFont="1" applyBorder="1" applyAlignment="1">
      <alignment horizontal="center" vertical="center"/>
    </xf>
    <xf numFmtId="0" fontId="27" fillId="0" borderId="98" xfId="41" applyFont="1" applyBorder="1" applyAlignment="1">
      <alignment horizontal="center" vertical="center"/>
    </xf>
    <xf numFmtId="0" fontId="27" fillId="0" borderId="124" xfId="41" applyFont="1" applyBorder="1" applyAlignment="1">
      <alignment horizontal="center" vertical="center" wrapText="1"/>
    </xf>
    <xf numFmtId="165" fontId="27" fillId="0" borderId="113" xfId="170" applyNumberFormat="1" applyFont="1" applyBorder="1" applyAlignment="1">
      <alignment horizontal="center" vertical="center"/>
    </xf>
    <xf numFmtId="165" fontId="27" fillId="0" borderId="0" xfId="170" applyNumberFormat="1" applyFont="1" applyAlignment="1">
      <alignment horizontal="center" vertical="center"/>
    </xf>
    <xf numFmtId="0" fontId="27" fillId="0" borderId="124" xfId="170" applyFont="1" applyBorder="1" applyAlignment="1">
      <alignment horizontal="center" vertical="center" wrapText="1"/>
    </xf>
    <xf numFmtId="0" fontId="27" fillId="0" borderId="98" xfId="170" applyFont="1" applyBorder="1" applyAlignment="1">
      <alignment horizontal="center" vertical="center" wrapText="1"/>
    </xf>
    <xf numFmtId="0" fontId="27" fillId="0" borderId="124" xfId="170" applyFont="1" applyBorder="1" applyAlignment="1">
      <alignment horizontal="center" vertical="center"/>
    </xf>
    <xf numFmtId="0" fontId="27" fillId="0" borderId="98" xfId="170" applyFont="1" applyBorder="1" applyAlignment="1">
      <alignment horizontal="center" vertical="center"/>
    </xf>
    <xf numFmtId="181" fontId="33" fillId="0" borderId="112" xfId="170" applyNumberFormat="1" applyFont="1" applyBorder="1" applyAlignment="1">
      <alignment horizontal="center" vertical="center"/>
    </xf>
    <xf numFmtId="181" fontId="33" fillId="0" borderId="113" xfId="170" applyNumberFormat="1" applyFont="1" applyBorder="1" applyAlignment="1">
      <alignment horizontal="center" vertical="center"/>
    </xf>
    <xf numFmtId="165" fontId="33" fillId="0" borderId="113" xfId="170" applyNumberFormat="1" applyFont="1" applyBorder="1" applyAlignment="1">
      <alignment horizontal="center" vertical="center"/>
    </xf>
    <xf numFmtId="165" fontId="33" fillId="0" borderId="114" xfId="170" applyNumberFormat="1" applyFont="1" applyBorder="1" applyAlignment="1">
      <alignment horizontal="center" vertical="center"/>
    </xf>
    <xf numFmtId="181" fontId="33" fillId="0" borderId="115" xfId="170" applyNumberFormat="1" applyFont="1" applyBorder="1" applyAlignment="1">
      <alignment horizontal="center" vertical="center"/>
    </xf>
    <xf numFmtId="181" fontId="33" fillId="0" borderId="116" xfId="170" applyNumberFormat="1" applyFont="1" applyBorder="1" applyAlignment="1">
      <alignment horizontal="center" vertical="center"/>
    </xf>
    <xf numFmtId="165" fontId="33" fillId="0" borderId="116" xfId="170" applyNumberFormat="1" applyFont="1" applyBorder="1" applyAlignment="1">
      <alignment horizontal="center" vertical="center"/>
    </xf>
    <xf numFmtId="165" fontId="33" fillId="0" borderId="117" xfId="170" applyNumberFormat="1" applyFont="1" applyBorder="1" applyAlignment="1">
      <alignment horizontal="center" vertical="center"/>
    </xf>
    <xf numFmtId="1" fontId="49" fillId="0" borderId="112" xfId="170" applyNumberFormat="1" applyFont="1" applyBorder="1" applyAlignment="1">
      <alignment horizontal="center" vertical="center"/>
    </xf>
    <xf numFmtId="1" fontId="49" fillId="0" borderId="113" xfId="170" applyNumberFormat="1" applyFont="1" applyBorder="1" applyAlignment="1">
      <alignment horizontal="center" vertical="center"/>
    </xf>
    <xf numFmtId="1" fontId="49" fillId="0" borderId="162" xfId="170" applyNumberFormat="1" applyFont="1" applyBorder="1" applyAlignment="1">
      <alignment horizontal="center" vertical="center"/>
    </xf>
    <xf numFmtId="1" fontId="49" fillId="0" borderId="163" xfId="170" applyNumberFormat="1" applyFont="1" applyBorder="1" applyAlignment="1">
      <alignment horizontal="center" vertical="center"/>
    </xf>
    <xf numFmtId="181" fontId="27" fillId="0" borderId="113" xfId="170" applyNumberFormat="1" applyFont="1" applyBorder="1" applyAlignment="1">
      <alignment horizontal="center" vertical="center" wrapText="1"/>
    </xf>
    <xf numFmtId="181" fontId="27" fillId="0" borderId="0" xfId="170" applyNumberFormat="1" applyFont="1" applyAlignment="1">
      <alignment horizontal="center" vertical="center"/>
    </xf>
    <xf numFmtId="165" fontId="27" fillId="0" borderId="113" xfId="170" applyNumberFormat="1" applyFont="1" applyBorder="1" applyAlignment="1">
      <alignment horizontal="center" vertical="center" wrapText="1"/>
    </xf>
    <xf numFmtId="165" fontId="27" fillId="0" borderId="0" xfId="170" applyNumberFormat="1" applyFont="1" applyAlignment="1">
      <alignment horizontal="center" vertical="center" wrapText="1"/>
    </xf>
    <xf numFmtId="165" fontId="27" fillId="0" borderId="113" xfId="41" applyNumberFormat="1" applyFont="1" applyBorder="1" applyAlignment="1">
      <alignment horizontal="center" vertical="center"/>
    </xf>
    <xf numFmtId="165" fontId="27" fillId="0" borderId="0" xfId="41" applyNumberFormat="1" applyFont="1" applyAlignment="1">
      <alignment horizontal="center" vertical="center"/>
    </xf>
    <xf numFmtId="0" fontId="27" fillId="0" borderId="113" xfId="41" applyFont="1" applyBorder="1" applyAlignment="1">
      <alignment horizontal="center" vertical="center" wrapText="1"/>
    </xf>
    <xf numFmtId="0" fontId="27" fillId="0" borderId="113" xfId="41" applyFont="1" applyBorder="1" applyAlignment="1">
      <alignment horizontal="center" vertical="center"/>
    </xf>
    <xf numFmtId="0" fontId="27" fillId="0" borderId="0" xfId="41" applyFont="1" applyAlignment="1">
      <alignment horizontal="center" vertical="center"/>
    </xf>
    <xf numFmtId="181" fontId="33" fillId="0" borderId="72" xfId="170" applyNumberFormat="1" applyFont="1" applyBorder="1" applyAlignment="1">
      <alignment horizontal="center" vertical="center"/>
    </xf>
    <xf numFmtId="181" fontId="33" fillId="0" borderId="57" xfId="170" applyNumberFormat="1" applyFont="1" applyBorder="1" applyAlignment="1">
      <alignment horizontal="center" vertical="center"/>
    </xf>
    <xf numFmtId="1" fontId="49" fillId="0" borderId="104" xfId="170" applyNumberFormat="1" applyFont="1" applyBorder="1" applyAlignment="1">
      <alignment horizontal="center" vertical="center"/>
    </xf>
    <xf numFmtId="38" fontId="49" fillId="15" borderId="13" xfId="42" applyNumberFormat="1" applyFont="1" applyFill="1" applyBorder="1" applyAlignment="1">
      <alignment horizontal="center" vertical="center" wrapText="1"/>
    </xf>
    <xf numFmtId="38" fontId="49" fillId="15" borderId="18" xfId="42" applyNumberFormat="1" applyFont="1" applyFill="1" applyBorder="1" applyAlignment="1">
      <alignment horizontal="center" vertical="center" wrapText="1"/>
    </xf>
    <xf numFmtId="1" fontId="36" fillId="15" borderId="13" xfId="42" applyNumberFormat="1" applyFont="1" applyFill="1" applyBorder="1" applyAlignment="1">
      <alignment horizontal="center" vertical="center" wrapText="1"/>
    </xf>
    <xf numFmtId="38" fontId="27" fillId="15" borderId="18" xfId="42" applyNumberFormat="1" applyFont="1" applyFill="1" applyBorder="1" applyAlignment="1">
      <alignment horizontal="center" vertical="center" wrapText="1"/>
    </xf>
    <xf numFmtId="1" fontId="36" fillId="17" borderId="13" xfId="42" applyNumberFormat="1" applyFont="1" applyFill="1" applyBorder="1" applyAlignment="1">
      <alignment horizontal="center" vertical="center" wrapText="1"/>
    </xf>
    <xf numFmtId="38" fontId="27" fillId="17" borderId="18" xfId="42" applyNumberFormat="1" applyFont="1" applyFill="1" applyBorder="1" applyAlignment="1">
      <alignment horizontal="center" vertical="center" wrapText="1"/>
    </xf>
    <xf numFmtId="38" fontId="27" fillId="17" borderId="13" xfId="42" applyNumberFormat="1" applyFont="1" applyFill="1" applyBorder="1" applyAlignment="1">
      <alignment horizontal="center" vertical="center" wrapText="1"/>
    </xf>
    <xf numFmtId="1" fontId="36" fillId="20" borderId="124" xfId="42" applyNumberFormat="1" applyFont="1" applyFill="1" applyBorder="1" applyAlignment="1">
      <alignment horizontal="center" vertical="center" wrapText="1"/>
    </xf>
    <xf numFmtId="38" fontId="49" fillId="20" borderId="124" xfId="42" applyNumberFormat="1" applyFont="1" applyFill="1" applyBorder="1" applyAlignment="1">
      <alignment horizontal="center" vertical="center" wrapText="1"/>
    </xf>
    <xf numFmtId="38" fontId="49" fillId="20" borderId="119" xfId="42" applyNumberFormat="1" applyFont="1" applyFill="1" applyBorder="1" applyAlignment="1">
      <alignment horizontal="center" vertical="center" wrapText="1"/>
    </xf>
    <xf numFmtId="1" fontId="46" fillId="15" borderId="13" xfId="42" applyNumberFormat="1" applyFont="1" applyFill="1" applyBorder="1" applyAlignment="1">
      <alignment horizontal="center" vertical="center" wrapText="1"/>
    </xf>
    <xf numFmtId="0" fontId="68" fillId="0" borderId="142" xfId="42" applyFont="1" applyBorder="1" applyAlignment="1">
      <alignment horizontal="left" vertical="center" wrapText="1"/>
    </xf>
    <xf numFmtId="0" fontId="68" fillId="0" borderId="0" xfId="42" applyFont="1" applyAlignment="1">
      <alignment horizontal="left" vertical="center" wrapText="1"/>
    </xf>
    <xf numFmtId="0" fontId="50" fillId="0" borderId="142" xfId="42" applyFont="1" applyBorder="1" applyAlignment="1">
      <alignment horizontal="left" vertical="center" wrapText="1"/>
    </xf>
    <xf numFmtId="0" fontId="50" fillId="0" borderId="0" xfId="42" applyFont="1" applyAlignment="1">
      <alignment horizontal="left" vertical="center" wrapText="1"/>
    </xf>
    <xf numFmtId="38" fontId="49" fillId="25" borderId="13" xfId="42" applyNumberFormat="1" applyFont="1" applyFill="1" applyBorder="1" applyAlignment="1">
      <alignment horizontal="center" vertical="center" wrapText="1"/>
    </xf>
    <xf numFmtId="38" fontId="49" fillId="25" borderId="18" xfId="42" applyNumberFormat="1" applyFont="1" applyFill="1" applyBorder="1" applyAlignment="1">
      <alignment horizontal="center" vertical="center" wrapText="1"/>
    </xf>
    <xf numFmtId="1" fontId="46" fillId="25" borderId="13" xfId="42" applyNumberFormat="1" applyFont="1" applyFill="1" applyBorder="1" applyAlignment="1">
      <alignment horizontal="center" vertical="center" wrapText="1"/>
    </xf>
    <xf numFmtId="38" fontId="27" fillId="25" borderId="18" xfId="42" applyNumberFormat="1" applyFont="1" applyFill="1" applyBorder="1" applyAlignment="1">
      <alignment horizontal="center" vertical="center" wrapText="1"/>
    </xf>
    <xf numFmtId="38" fontId="36" fillId="17" borderId="13" xfId="42" applyNumberFormat="1" applyFont="1" applyFill="1" applyBorder="1" applyAlignment="1">
      <alignment horizontal="center" vertical="center" wrapText="1"/>
    </xf>
    <xf numFmtId="38" fontId="36" fillId="17" borderId="18" xfId="42" applyNumberFormat="1" applyFont="1" applyFill="1" applyBorder="1" applyAlignment="1">
      <alignment horizontal="center" vertical="center" wrapText="1"/>
    </xf>
    <xf numFmtId="38" fontId="49" fillId="14" borderId="13" xfId="42" applyNumberFormat="1" applyFont="1" applyFill="1" applyBorder="1" applyAlignment="1">
      <alignment horizontal="center" vertical="center" wrapText="1"/>
    </xf>
    <xf numFmtId="38" fontId="49" fillId="14" borderId="18" xfId="42" applyNumberFormat="1" applyFont="1" applyFill="1" applyBorder="1" applyAlignment="1">
      <alignment horizontal="center" vertical="center" wrapText="1"/>
    </xf>
    <xf numFmtId="1" fontId="46" fillId="14" borderId="13" xfId="42" applyNumberFormat="1" applyFont="1" applyFill="1" applyBorder="1" applyAlignment="1">
      <alignment horizontal="center" vertical="center" wrapText="1"/>
    </xf>
    <xf numFmtId="38" fontId="27" fillId="14" borderId="18" xfId="42" applyNumberFormat="1" applyFont="1" applyFill="1" applyBorder="1" applyAlignment="1">
      <alignment horizontal="center" vertical="center" wrapText="1"/>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33" xfId="0" applyFont="1" applyBorder="1" applyAlignment="1">
      <alignment horizontal="center" vertical="center"/>
    </xf>
    <xf numFmtId="173" fontId="27" fillId="0" borderId="102" xfId="24" applyNumberFormat="1" applyFont="1" applyBorder="1" applyAlignment="1">
      <alignment horizontal="center" vertical="center"/>
    </xf>
    <xf numFmtId="173" fontId="27" fillId="0" borderId="103" xfId="24" applyNumberFormat="1" applyFont="1" applyBorder="1" applyAlignment="1">
      <alignment horizontal="center" vertical="center"/>
    </xf>
    <xf numFmtId="173" fontId="27" fillId="0" borderId="118" xfId="24" applyNumberFormat="1" applyFont="1" applyBorder="1" applyAlignment="1">
      <alignment horizontal="center" vertical="center"/>
    </xf>
    <xf numFmtId="0" fontId="32" fillId="30" borderId="31" xfId="0" applyFont="1" applyFill="1" applyBorder="1" applyAlignment="1">
      <alignment horizontal="center" vertical="center"/>
    </xf>
    <xf numFmtId="0" fontId="32" fillId="30" borderId="32" xfId="0" applyFont="1" applyFill="1" applyBorder="1" applyAlignment="1">
      <alignment horizontal="center" vertical="center"/>
    </xf>
    <xf numFmtId="0" fontId="32" fillId="30" borderId="33" xfId="0" applyFont="1" applyFill="1" applyBorder="1" applyAlignment="1">
      <alignment horizontal="center" vertical="center"/>
    </xf>
    <xf numFmtId="1" fontId="33" fillId="17" borderId="13" xfId="170" applyNumberFormat="1" applyFont="1" applyFill="1" applyBorder="1" applyAlignment="1">
      <alignment horizontal="center" vertical="center"/>
    </xf>
    <xf numFmtId="1" fontId="33" fillId="17" borderId="11" xfId="170" applyNumberFormat="1" applyFont="1" applyFill="1" applyBorder="1" applyAlignment="1">
      <alignment horizontal="center" vertical="center"/>
    </xf>
    <xf numFmtId="1" fontId="32" fillId="17" borderId="13" xfId="170" applyNumberFormat="1" applyFont="1" applyFill="1" applyBorder="1" applyAlignment="1">
      <alignment horizontal="center" vertical="center"/>
    </xf>
    <xf numFmtId="1" fontId="32" fillId="17" borderId="11" xfId="170" applyNumberFormat="1" applyFont="1" applyFill="1" applyBorder="1" applyAlignment="1">
      <alignment horizontal="center" vertical="center"/>
    </xf>
    <xf numFmtId="1" fontId="33" fillId="18" borderId="84" xfId="170" applyNumberFormat="1" applyFont="1" applyFill="1" applyBorder="1" applyAlignment="1">
      <alignment horizontal="center" vertical="center"/>
    </xf>
    <xf numFmtId="1" fontId="33" fillId="18" borderId="83" xfId="170" applyNumberFormat="1" applyFont="1" applyFill="1" applyBorder="1" applyAlignment="1">
      <alignment horizontal="center" vertical="center"/>
    </xf>
    <xf numFmtId="1" fontId="33" fillId="18" borderId="85" xfId="170" applyNumberFormat="1" applyFont="1" applyFill="1" applyBorder="1" applyAlignment="1">
      <alignment horizontal="center" vertical="center"/>
    </xf>
    <xf numFmtId="0" fontId="33" fillId="0" borderId="0" xfId="170" applyFont="1" applyAlignment="1">
      <alignment horizontal="center" vertical="center"/>
    </xf>
    <xf numFmtId="0" fontId="67" fillId="0" borderId="23" xfId="170" applyFont="1" applyBorder="1" applyAlignment="1">
      <alignment horizontal="center" vertical="center" wrapText="1"/>
    </xf>
    <xf numFmtId="0" fontId="67" fillId="0" borderId="24" xfId="170" applyFont="1" applyBorder="1" applyAlignment="1">
      <alignment horizontal="center" vertical="center" wrapText="1"/>
    </xf>
    <xf numFmtId="0" fontId="67" fillId="0" borderId="26" xfId="170" applyFont="1" applyBorder="1" applyAlignment="1">
      <alignment horizontal="center" vertical="center" wrapText="1"/>
    </xf>
    <xf numFmtId="0" fontId="67" fillId="0" borderId="0" xfId="170" applyFont="1" applyAlignment="1">
      <alignment horizontal="center" vertical="center" wrapText="1"/>
    </xf>
    <xf numFmtId="1" fontId="33" fillId="18" borderId="21" xfId="170" applyNumberFormat="1" applyFont="1" applyFill="1" applyBorder="1" applyAlignment="1">
      <alignment horizontal="center" vertical="center"/>
    </xf>
    <xf numFmtId="1" fontId="33" fillId="18" borderId="22" xfId="170" applyNumberFormat="1" applyFont="1" applyFill="1" applyBorder="1" applyAlignment="1">
      <alignment horizontal="center" vertical="center"/>
    </xf>
    <xf numFmtId="1" fontId="33" fillId="18" borderId="81" xfId="170" applyNumberFormat="1" applyFont="1" applyFill="1" applyBorder="1" applyAlignment="1">
      <alignment horizontal="center" vertical="center"/>
    </xf>
    <xf numFmtId="1" fontId="33" fillId="14" borderId="13" xfId="170" applyNumberFormat="1" applyFont="1" applyFill="1" applyBorder="1" applyAlignment="1">
      <alignment horizontal="center" vertical="center"/>
    </xf>
    <xf numFmtId="1" fontId="33" fillId="14" borderId="11" xfId="170" applyNumberFormat="1" applyFont="1" applyFill="1" applyBorder="1" applyAlignment="1">
      <alignment horizontal="center" vertical="center"/>
    </xf>
    <xf numFmtId="1" fontId="33" fillId="17" borderId="13" xfId="170" applyNumberFormat="1" applyFont="1" applyFill="1" applyBorder="1" applyAlignment="1">
      <alignment horizontal="center" vertical="center" wrapText="1"/>
    </xf>
    <xf numFmtId="1" fontId="33" fillId="17" borderId="11" xfId="170" applyNumberFormat="1" applyFont="1" applyFill="1" applyBorder="1" applyAlignment="1">
      <alignment horizontal="center" vertical="center" wrapText="1"/>
    </xf>
    <xf numFmtId="165" fontId="27" fillId="0" borderId="191" xfId="170" applyNumberFormat="1" applyFont="1" applyBorder="1" applyAlignment="1">
      <alignment horizontal="center" vertical="center"/>
    </xf>
    <xf numFmtId="1" fontId="49" fillId="0" borderId="190" xfId="170" applyNumberFormat="1" applyFont="1" applyBorder="1" applyAlignment="1">
      <alignment horizontal="center" vertical="center"/>
    </xf>
    <xf numFmtId="1" fontId="49" fillId="0" borderId="191" xfId="170" applyNumberFormat="1" applyFont="1" applyBorder="1" applyAlignment="1">
      <alignment horizontal="center" vertical="center"/>
    </xf>
    <xf numFmtId="181" fontId="27" fillId="0" borderId="191" xfId="170" applyNumberFormat="1" applyFont="1" applyBorder="1" applyAlignment="1">
      <alignment horizontal="center" vertical="center" wrapText="1"/>
    </xf>
    <xf numFmtId="165" fontId="27" fillId="0" borderId="191" xfId="170" applyNumberFormat="1" applyFont="1" applyBorder="1" applyAlignment="1">
      <alignment horizontal="center" vertical="center" wrapText="1"/>
    </xf>
    <xf numFmtId="165" fontId="27" fillId="0" borderId="191" xfId="41" applyNumberFormat="1" applyFont="1" applyBorder="1" applyAlignment="1">
      <alignment horizontal="center" vertical="center"/>
    </xf>
    <xf numFmtId="0" fontId="27" fillId="0" borderId="191" xfId="41" applyFont="1" applyBorder="1" applyAlignment="1">
      <alignment horizontal="center" vertical="center" wrapText="1"/>
    </xf>
    <xf numFmtId="0" fontId="27" fillId="0" borderId="191" xfId="41" applyFont="1" applyBorder="1" applyAlignment="1">
      <alignment horizontal="center" vertical="center"/>
    </xf>
    <xf numFmtId="0" fontId="27" fillId="0" borderId="107" xfId="170" applyFont="1" applyBorder="1" applyAlignment="1">
      <alignment horizontal="center" vertical="center" wrapText="1"/>
    </xf>
    <xf numFmtId="0" fontId="27" fillId="0" borderId="179" xfId="170" applyFont="1" applyBorder="1" applyAlignment="1">
      <alignment horizontal="center" vertical="center" wrapText="1"/>
    </xf>
    <xf numFmtId="181" fontId="27" fillId="0" borderId="107" xfId="170" applyNumberFormat="1" applyFont="1" applyBorder="1" applyAlignment="1">
      <alignment horizontal="center" vertical="center"/>
    </xf>
    <xf numFmtId="181" fontId="27" fillId="0" borderId="179" xfId="170" applyNumberFormat="1" applyFont="1" applyBorder="1" applyAlignment="1">
      <alignment horizontal="center" vertical="center"/>
    </xf>
    <xf numFmtId="0" fontId="27" fillId="0" borderId="107" xfId="170" applyFont="1" applyBorder="1" applyAlignment="1">
      <alignment horizontal="center" vertical="center"/>
    </xf>
    <xf numFmtId="0" fontId="27" fillId="0" borderId="179" xfId="170" applyFont="1" applyBorder="1" applyAlignment="1">
      <alignment horizontal="center" vertical="center"/>
    </xf>
    <xf numFmtId="181" fontId="33" fillId="0" borderId="190" xfId="170" applyNumberFormat="1" applyFont="1" applyBorder="1" applyAlignment="1">
      <alignment horizontal="center" vertical="center"/>
    </xf>
    <xf numFmtId="181" fontId="33" fillId="0" borderId="191" xfId="170" applyNumberFormat="1" applyFont="1" applyBorder="1" applyAlignment="1">
      <alignment horizontal="center" vertical="center"/>
    </xf>
    <xf numFmtId="165" fontId="33" fillId="0" borderId="191" xfId="170" applyNumberFormat="1" applyFont="1" applyBorder="1" applyAlignment="1">
      <alignment horizontal="center" vertical="center"/>
    </xf>
    <xf numFmtId="165" fontId="33" fillId="0" borderId="192" xfId="170" applyNumberFormat="1" applyFont="1" applyBorder="1" applyAlignment="1">
      <alignment horizontal="center" vertical="center"/>
    </xf>
    <xf numFmtId="181" fontId="33" fillId="0" borderId="189" xfId="170" applyNumberFormat="1" applyFont="1" applyBorder="1" applyAlignment="1">
      <alignment horizontal="center" vertical="center"/>
    </xf>
    <xf numFmtId="181" fontId="33" fillId="0" borderId="107" xfId="170" applyNumberFormat="1" applyFont="1" applyBorder="1" applyAlignment="1">
      <alignment horizontal="center" vertical="center"/>
    </xf>
    <xf numFmtId="181" fontId="33" fillId="0" borderId="108" xfId="170" applyNumberFormat="1" applyFont="1" applyBorder="1" applyAlignment="1">
      <alignment horizontal="center" vertical="center"/>
    </xf>
    <xf numFmtId="1" fontId="49" fillId="0" borderId="107" xfId="170" applyNumberFormat="1" applyFont="1" applyBorder="1" applyAlignment="1">
      <alignment horizontal="center" vertical="center"/>
    </xf>
    <xf numFmtId="1" fontId="49" fillId="0" borderId="179" xfId="170" applyNumberFormat="1" applyFont="1" applyBorder="1" applyAlignment="1">
      <alignment horizontal="center" vertical="center"/>
    </xf>
    <xf numFmtId="181" fontId="27" fillId="0" borderId="107" xfId="170" applyNumberFormat="1" applyFont="1" applyBorder="1" applyAlignment="1">
      <alignment horizontal="center" vertical="center" wrapText="1"/>
    </xf>
    <xf numFmtId="179" fontId="27" fillId="0" borderId="107" xfId="170" applyNumberFormat="1" applyFont="1" applyBorder="1" applyAlignment="1">
      <alignment horizontal="center" vertical="center" wrapText="1"/>
    </xf>
    <xf numFmtId="179" fontId="27" fillId="0" borderId="179" xfId="170" applyNumberFormat="1" applyFont="1" applyBorder="1" applyAlignment="1">
      <alignment horizontal="center" vertical="center" wrapText="1"/>
    </xf>
    <xf numFmtId="0" fontId="27" fillId="0" borderId="107" xfId="41" applyFont="1" applyBorder="1" applyAlignment="1">
      <alignment horizontal="center" vertical="center"/>
    </xf>
    <xf numFmtId="0" fontId="27" fillId="0" borderId="179" xfId="41" applyFont="1" applyBorder="1" applyAlignment="1">
      <alignment horizontal="center" vertical="center"/>
    </xf>
    <xf numFmtId="0" fontId="27" fillId="0" borderId="107" xfId="41" applyFont="1" applyBorder="1" applyAlignment="1">
      <alignment horizontal="center" vertical="center" wrapText="1"/>
    </xf>
    <xf numFmtId="195" fontId="71" fillId="0" borderId="36" xfId="192" applyNumberFormat="1" applyFont="1" applyBorder="1" applyAlignment="1">
      <alignment horizontal="center" vertical="center"/>
    </xf>
    <xf numFmtId="195" fontId="71" fillId="0" borderId="0" xfId="192" applyNumberFormat="1" applyFont="1" applyBorder="1" applyAlignment="1">
      <alignment horizontal="center" vertical="center"/>
    </xf>
    <xf numFmtId="0" fontId="118" fillId="21" borderId="36" xfId="202" applyFont="1" applyFill="1" applyBorder="1" applyAlignment="1">
      <alignment horizontal="center" vertical="center"/>
    </xf>
    <xf numFmtId="0" fontId="118" fillId="21" borderId="0" xfId="202" applyFont="1" applyFill="1" applyBorder="1" applyAlignment="1">
      <alignment horizontal="center" vertical="center"/>
    </xf>
    <xf numFmtId="0" fontId="118" fillId="21" borderId="73" xfId="202" applyFont="1" applyFill="1" applyBorder="1" applyAlignment="1">
      <alignment horizontal="center" vertical="center"/>
    </xf>
    <xf numFmtId="0" fontId="71" fillId="0" borderId="36" xfId="191" applyFont="1" applyBorder="1" applyAlignment="1">
      <alignment horizontal="center" vertical="center"/>
    </xf>
    <xf numFmtId="0" fontId="71" fillId="0" borderId="0" xfId="191" applyFont="1" applyAlignment="1">
      <alignment horizontal="center" vertical="center"/>
    </xf>
  </cellXfs>
  <cellStyles count="204">
    <cellStyle name="60 % - Accent1 2" xfId="181" xr:uid="{C2B7B953-589B-9540-A642-69EDA3055CA6}"/>
    <cellStyle name="amount" xfId="1" xr:uid="{00000000-0005-0000-0000-000000000000}"/>
    <cellStyle name="Body text" xfId="2" xr:uid="{00000000-0005-0000-0000-000001000000}"/>
    <cellStyle name="cBMilliers" xfId="3" xr:uid="{00000000-0005-0000-0000-000002000000}"/>
    <cellStyle name="cBMilliers-" xfId="4" xr:uid="{00000000-0005-0000-0000-000003000000}"/>
    <cellStyle name="Comma0" xfId="5" xr:uid="{00000000-0005-0000-0000-000004000000}"/>
    <cellStyle name="Comma0 2" xfId="6" xr:uid="{00000000-0005-0000-0000-000005000000}"/>
    <cellStyle name="Comma0 2 2" xfId="63" xr:uid="{00000000-0005-0000-0000-000006000000}"/>
    <cellStyle name="Currency0" xfId="7" xr:uid="{00000000-0005-0000-0000-000007000000}"/>
    <cellStyle name="Currency0 3" xfId="8" xr:uid="{00000000-0005-0000-0000-000008000000}"/>
    <cellStyle name="Currency0 3 2" xfId="64" xr:uid="{00000000-0005-0000-0000-000009000000}"/>
    <cellStyle name="Currency0 4" xfId="9" xr:uid="{00000000-0005-0000-0000-00000A000000}"/>
    <cellStyle name="Currency0 4 2" xfId="65" xr:uid="{00000000-0005-0000-0000-00000B000000}"/>
    <cellStyle name="Date" xfId="10" xr:uid="{00000000-0005-0000-0000-00000C000000}"/>
    <cellStyle name="Euro" xfId="11" xr:uid="{00000000-0005-0000-0000-00000D000000}"/>
    <cellStyle name="Financier0" xfId="50" xr:uid="{00000000-0005-0000-0000-00000E000000}"/>
    <cellStyle name="Fixe" xfId="51" xr:uid="{00000000-0005-0000-0000-00000F000000}"/>
    <cellStyle name="Fixed" xfId="12" xr:uid="{00000000-0005-0000-0000-000010000000}"/>
    <cellStyle name="header" xfId="13" xr:uid="{00000000-0005-0000-0000-000011000000}"/>
    <cellStyle name="header 2" xfId="66" xr:uid="{00000000-0005-0000-0000-000012000000}"/>
    <cellStyle name="Header Total" xfId="14" xr:uid="{00000000-0005-0000-0000-000013000000}"/>
    <cellStyle name="header_budget céréales" xfId="52" xr:uid="{00000000-0005-0000-0000-000014000000}"/>
    <cellStyle name="Header1" xfId="15" xr:uid="{00000000-0005-0000-0000-000015000000}"/>
    <cellStyle name="Header2" xfId="16" xr:uid="{00000000-0005-0000-0000-000016000000}"/>
    <cellStyle name="Header3" xfId="17" xr:uid="{00000000-0005-0000-0000-000017000000}"/>
    <cellStyle name="Heading 1" xfId="18" xr:uid="{00000000-0005-0000-0000-000018000000}"/>
    <cellStyle name="Heading 1 2" xfId="67" xr:uid="{00000000-0005-0000-0000-000019000000}"/>
    <cellStyle name="Heading 2" xfId="19" xr:uid="{00000000-0005-0000-0000-00001A000000}"/>
    <cellStyle name="Heading 2 2" xfId="68" xr:uid="{00000000-0005-0000-0000-00001B000000}"/>
    <cellStyle name="Lien hypertexte" xfId="20" builtinId="8"/>
    <cellStyle name="Lien hypertexte 2" xfId="202" xr:uid="{107CF23D-7CA2-654F-B2AE-313E5755CD6B}"/>
    <cellStyle name="Lien hypertexte visité" xfId="91" builtinId="9" hidden="1"/>
    <cellStyle name="Lien hypertexte visité" xfId="93" builtinId="9" hidden="1"/>
    <cellStyle name="Lien hypertexte visité" xfId="95" builtinId="9" hidden="1"/>
    <cellStyle name="Lien hypertexte visité" xfId="106" builtinId="9" hidden="1"/>
    <cellStyle name="Lien hypertexte visité" xfId="108" builtinId="9" hidden="1"/>
    <cellStyle name="Lien hypertexte visité" xfId="89" builtinId="9" hidden="1"/>
    <cellStyle name="Lien hypertexte visité" xfId="86" builtinId="9" hidden="1"/>
    <cellStyle name="Lien hypertexte visité" xfId="88" builtinId="9" hidden="1"/>
    <cellStyle name="Lien hypertexte visité" xfId="84" builtinId="9" hidden="1"/>
    <cellStyle name="Lien hypertexte visité" xfId="81" builtinId="9" hidden="1"/>
    <cellStyle name="Lien hypertexte visité" xfId="82" builtinId="9" hidden="1"/>
    <cellStyle name="Lien hypertexte visité" xfId="83" builtinId="9" hidden="1"/>
    <cellStyle name="Lien hypertexte visité" xfId="87" builtinId="9" hidden="1"/>
    <cellStyle name="Lien hypertexte visité" xfId="85" builtinId="9" hidden="1"/>
    <cellStyle name="Lien hypertexte visité" xfId="105" builtinId="9" hidden="1"/>
    <cellStyle name="Lien hypertexte visité" xfId="107" builtinId="9" hidden="1"/>
    <cellStyle name="Lien hypertexte visité" xfId="104" builtinId="9" hidden="1"/>
    <cellStyle name="Lien hypertexte visité" xfId="94" builtinId="9" hidden="1"/>
    <cellStyle name="Lien hypertexte visité" xfId="92" builtinId="9" hidden="1"/>
    <cellStyle name="Lien hypertexte visité" xfId="90" builtinId="9" hidden="1"/>
    <cellStyle name="Lien hypertexte visité" xfId="110" builtinId="9" hidden="1"/>
    <cellStyle name="Lien hypertexte visité" xfId="111" builtinId="9" hidden="1"/>
    <cellStyle name="Lien hypertexte visité" xfId="114" builtinId="9" hidden="1"/>
    <cellStyle name="Lien hypertexte visité" xfId="115" builtinId="9" hidden="1"/>
    <cellStyle name="Lien hypertexte visité" xfId="116" builtinId="9" hidden="1"/>
    <cellStyle name="Lien hypertexte visité" xfId="119" builtinId="9" hidden="1"/>
    <cellStyle name="Lien hypertexte visité" xfId="120" builtinId="9" hidden="1"/>
    <cellStyle name="Lien hypertexte visité" xfId="122" builtinId="9" hidden="1"/>
    <cellStyle name="Lien hypertexte visité" xfId="124" builtinId="9" hidden="1"/>
    <cellStyle name="Lien hypertexte visité" xfId="126" builtinId="9" hidden="1"/>
    <cellStyle name="Lien hypertexte visité" xfId="127" builtinId="9" hidden="1"/>
    <cellStyle name="Lien hypertexte visité" xfId="130" builtinId="9" hidden="1"/>
    <cellStyle name="Lien hypertexte visité" xfId="131" builtinId="9" hidden="1"/>
    <cellStyle name="Lien hypertexte visité" xfId="132" builtinId="9" hidden="1"/>
    <cellStyle name="Lien hypertexte visité" xfId="135" builtinId="9" hidden="1"/>
    <cellStyle name="Lien hypertexte visité" xfId="136" builtinId="9" hidden="1"/>
    <cellStyle name="Lien hypertexte visité" xfId="138" builtinId="9" hidden="1"/>
    <cellStyle name="Lien hypertexte visité" xfId="140" builtinId="9" hidden="1"/>
    <cellStyle name="Lien hypertexte visité" xfId="142" builtinId="9" hidden="1"/>
    <cellStyle name="Lien hypertexte visité" xfId="143" builtinId="9" hidden="1"/>
    <cellStyle name="Lien hypertexte visité" xfId="146" builtinId="9" hidden="1"/>
    <cellStyle name="Lien hypertexte visité" xfId="147" builtinId="9" hidden="1"/>
    <cellStyle name="Lien hypertexte visité" xfId="148" builtinId="9" hidden="1"/>
    <cellStyle name="Lien hypertexte visité" xfId="149" builtinId="9" hidden="1"/>
    <cellStyle name="Lien hypertexte visité" xfId="145" builtinId="9" hidden="1"/>
    <cellStyle name="Lien hypertexte visité" xfId="141" builtinId="9" hidden="1"/>
    <cellStyle name="Lien hypertexte visité" xfId="133" builtinId="9" hidden="1"/>
    <cellStyle name="Lien hypertexte visité" xfId="129" builtinId="9" hidden="1"/>
    <cellStyle name="Lien hypertexte visité" xfId="125" builtinId="9" hidden="1"/>
    <cellStyle name="Lien hypertexte visité" xfId="117" builtinId="9" hidden="1"/>
    <cellStyle name="Lien hypertexte visité" xfId="113" builtinId="9" hidden="1"/>
    <cellStyle name="Lien hypertexte visité" xfId="109" builtinId="9" hidden="1"/>
    <cellStyle name="Lien hypertexte visité" xfId="121" builtinId="9" hidden="1"/>
    <cellStyle name="Lien hypertexte visité" xfId="137" builtinId="9" hidden="1"/>
    <cellStyle name="Lien hypertexte visité" xfId="150" builtinId="9" hidden="1"/>
    <cellStyle name="Lien hypertexte visité" xfId="144" builtinId="9" hidden="1"/>
    <cellStyle name="Lien hypertexte visité" xfId="139" builtinId="9" hidden="1"/>
    <cellStyle name="Lien hypertexte visité" xfId="134" builtinId="9" hidden="1"/>
    <cellStyle name="Lien hypertexte visité" xfId="128" builtinId="9" hidden="1"/>
    <cellStyle name="Lien hypertexte visité" xfId="123" builtinId="9" hidden="1"/>
    <cellStyle name="Lien hypertexte visité" xfId="118" builtinId="9" hidden="1"/>
    <cellStyle name="Lien hypertexte visité" xfId="112" builtinId="9" hidden="1"/>
    <cellStyle name="Lien hypertexte visité" xfId="172" builtinId="9" hidden="1"/>
    <cellStyle name="Lien hypertexte visité" xfId="173" builtinId="9" hidden="1"/>
    <cellStyle name="Lien hypertexte visité" xfId="171" builtinId="9" hidden="1"/>
    <cellStyle name="Lien hypertexte visité" xfId="168" builtinId="9" hidden="1"/>
    <cellStyle name="Lien hypertexte visité" xfId="166" builtinId="9" hidden="1"/>
    <cellStyle name="Lien hypertexte visité" xfId="164" builtinId="9" hidden="1"/>
    <cellStyle name="Lien hypertexte visité" xfId="159" builtinId="9" hidden="1"/>
    <cellStyle name="Lien hypertexte visité" xfId="157" builtinId="9" hidden="1"/>
    <cellStyle name="Lien hypertexte visité" xfId="155" builtinId="9" hidden="1"/>
    <cellStyle name="Lien hypertexte visité" xfId="153" builtinId="9" hidden="1"/>
    <cellStyle name="Lien hypertexte visité" xfId="151" builtinId="9" hidden="1"/>
    <cellStyle name="Lien hypertexte visité" xfId="162" builtinId="9" hidden="1"/>
    <cellStyle name="Lien hypertexte visité" xfId="160" builtinId="9" hidden="1"/>
    <cellStyle name="Lien hypertexte visité" xfId="163" builtinId="9" hidden="1"/>
    <cellStyle name="Lien hypertexte visité" xfId="165" builtinId="9" hidden="1"/>
    <cellStyle name="Lien hypertexte visité" xfId="167" builtinId="9" hidden="1"/>
    <cellStyle name="Lien hypertexte visité" xfId="169" builtinId="9" hidden="1"/>
    <cellStyle name="Lien hypertexte visité" xfId="156" builtinId="9" hidden="1"/>
    <cellStyle name="Lien hypertexte visité" xfId="158" builtinId="9" hidden="1"/>
    <cellStyle name="Lien hypertexte visité" xfId="154" builtinId="9" hidden="1"/>
    <cellStyle name="Lien hypertexte visité" xfId="152" builtinId="9" hidden="1"/>
    <cellStyle name="Milliers" xfId="203" builtinId="3"/>
    <cellStyle name="Milliers [0] 2" xfId="78" xr:uid="{00000000-0005-0000-0000-000071000000}"/>
    <cellStyle name="Milliers 2" xfId="21" xr:uid="{00000000-0005-0000-0000-000072000000}"/>
    <cellStyle name="Milliers 2 2" xfId="96" xr:uid="{00000000-0005-0000-0000-000073000000}"/>
    <cellStyle name="Milliers 2 2 2" xfId="97" xr:uid="{00000000-0005-0000-0000-000074000000}"/>
    <cellStyle name="Milliers 2 3" xfId="195" xr:uid="{C36E11C0-AC38-C34B-A2CE-6A64FDD36777}"/>
    <cellStyle name="Milliers 3" xfId="22" xr:uid="{00000000-0005-0000-0000-000075000000}"/>
    <cellStyle name="Milliers 4" xfId="23" xr:uid="{00000000-0005-0000-0000-000076000000}"/>
    <cellStyle name="Milliers 4 2" xfId="69" xr:uid="{00000000-0005-0000-0000-000077000000}"/>
    <cellStyle name="Milliers 5" xfId="98" xr:uid="{00000000-0005-0000-0000-000078000000}"/>
    <cellStyle name="Milliers 6" xfId="176" xr:uid="{62534F2A-E998-E141-B9F8-95566ADDF303}"/>
    <cellStyle name="Milliers 7" xfId="201" xr:uid="{86728B4C-224D-5845-B0EC-9923B203BCD4}"/>
    <cellStyle name="Monétaire" xfId="24" builtinId="4"/>
    <cellStyle name="Monétaire 10" xfId="185" xr:uid="{D9F514C8-8370-B444-9965-C949D036E3F0}"/>
    <cellStyle name="Monétaire 10 2" xfId="192" xr:uid="{0A0463A9-EDB6-334A-ADEF-A23F323F7858}"/>
    <cellStyle name="Monétaire 11" xfId="198" xr:uid="{B74D34E5-CF06-9A45-9B3A-4220E53BA280}"/>
    <cellStyle name="Monétaire 2" xfId="25" xr:uid="{00000000-0005-0000-0000-00007A000000}"/>
    <cellStyle name="Monétaire 2 2" xfId="53" xr:uid="{00000000-0005-0000-0000-00007B000000}"/>
    <cellStyle name="Monétaire 2 3" xfId="193" xr:uid="{7FD0D94D-9892-EA42-98BC-4A37B38A3322}"/>
    <cellStyle name="Monétaire 3" xfId="26" xr:uid="{00000000-0005-0000-0000-00007C000000}"/>
    <cellStyle name="Monétaire 3 2" xfId="70" xr:uid="{00000000-0005-0000-0000-00007D000000}"/>
    <cellStyle name="Monétaire 3 3" xfId="189" xr:uid="{EE0E1550-9304-0949-9134-64D1B65CEAAD}"/>
    <cellStyle name="Monétaire 4" xfId="27" xr:uid="{00000000-0005-0000-0000-00007E000000}"/>
    <cellStyle name="Monétaire 4 2" xfId="71" xr:uid="{00000000-0005-0000-0000-00007F000000}"/>
    <cellStyle name="Monétaire 4 3" xfId="187" xr:uid="{A4F762FE-2C70-6143-BF58-0C5FE3E8D8A2}"/>
    <cellStyle name="Monétaire 5" xfId="28" xr:uid="{00000000-0005-0000-0000-000080000000}"/>
    <cellStyle name="Monétaire 5 2" xfId="72" xr:uid="{00000000-0005-0000-0000-000081000000}"/>
    <cellStyle name="Monétaire 6" xfId="54" xr:uid="{00000000-0005-0000-0000-000082000000}"/>
    <cellStyle name="Monétaire 7" xfId="55" xr:uid="{00000000-0005-0000-0000-000083000000}"/>
    <cellStyle name="Monétaire 8" xfId="180" xr:uid="{8C5CE1B5-059D-8E4B-82D4-62514D75C5BB}"/>
    <cellStyle name="Monétaire 9" xfId="183" xr:uid="{FFEBAD71-19AD-4D45-AE97-ED4E5B6A2543}"/>
    <cellStyle name="Monétaire0" xfId="56" xr:uid="{00000000-0005-0000-0000-000085000000}"/>
    <cellStyle name="Non défini" xfId="79" xr:uid="{00000000-0005-0000-0000-000086000000}"/>
    <cellStyle name="NonPrint_Heading" xfId="29" xr:uid="{00000000-0005-0000-0000-000087000000}"/>
    <cellStyle name="Normal" xfId="0" builtinId="0"/>
    <cellStyle name="Normal 10" xfId="30" xr:uid="{00000000-0005-0000-0000-000089000000}"/>
    <cellStyle name="Normal 11" xfId="80" xr:uid="{00000000-0005-0000-0000-00008A000000}"/>
    <cellStyle name="Normal 12" xfId="99" xr:uid="{00000000-0005-0000-0000-00008B000000}"/>
    <cellStyle name="Normal 13" xfId="174" xr:uid="{4436B319-5F56-1D49-A586-A81E5CFF1EF1}"/>
    <cellStyle name="Normal 13 2" xfId="179" xr:uid="{8F4FFA31-85AB-A144-9002-782CF742B659}"/>
    <cellStyle name="Normal 14" xfId="177" xr:uid="{94077F59-22E7-B147-B316-369126BB4CDD}"/>
    <cellStyle name="Normal 15" xfId="190" xr:uid="{3956D81A-37AB-E442-8C88-BD9C79C9191F}"/>
    <cellStyle name="Normal 15 2" xfId="191" xr:uid="{96348E8C-0618-0441-86EF-0C27785D6913}"/>
    <cellStyle name="Normal 16" xfId="196" xr:uid="{84ABA2C8-B607-6147-B511-253426DAAE76}"/>
    <cellStyle name="Normal 17" xfId="200" xr:uid="{8774C43F-C1E6-AE4F-BB14-BC36B7C13503}"/>
    <cellStyle name="Normal 2" xfId="31" xr:uid="{00000000-0005-0000-0000-00008C000000}"/>
    <cellStyle name="Normal 2 2" xfId="100" xr:uid="{00000000-0005-0000-0000-00008D000000}"/>
    <cellStyle name="Normal 2 2 2" xfId="170" xr:uid="{00000000-0005-0000-0000-00008E000000}"/>
    <cellStyle name="Normal 2 2 3" xfId="199" xr:uid="{CABD11E0-F649-A045-9296-7B4F3D84D100}"/>
    <cellStyle name="Normal 2 3" xfId="161" xr:uid="{00000000-0005-0000-0000-00008F000000}"/>
    <cellStyle name="Normal 2 4" xfId="178" xr:uid="{59B5FED6-84FA-B642-8A9E-2F7FD8607B95}"/>
    <cellStyle name="Normal 3" xfId="32" xr:uid="{00000000-0005-0000-0000-000090000000}"/>
    <cellStyle name="Normal 3 2" xfId="73" xr:uid="{00000000-0005-0000-0000-000091000000}"/>
    <cellStyle name="Normal 3 3" xfId="182" xr:uid="{2A2E6ECD-C1DF-E244-A6CE-71C0A7F9C309}"/>
    <cellStyle name="Normal 3 4" xfId="194" xr:uid="{6221399D-8218-3741-A5DD-4FC457C59E12}"/>
    <cellStyle name="Normal 4" xfId="33" xr:uid="{00000000-0005-0000-0000-000092000000}"/>
    <cellStyle name="Normal 4 2" xfId="101" xr:uid="{00000000-0005-0000-0000-000093000000}"/>
    <cellStyle name="Normal 5" xfId="34" xr:uid="{00000000-0005-0000-0000-000094000000}"/>
    <cellStyle name="Normal 5 2" xfId="102" xr:uid="{00000000-0005-0000-0000-000095000000}"/>
    <cellStyle name="Normal 6" xfId="35" xr:uid="{00000000-0005-0000-0000-000096000000}"/>
    <cellStyle name="Normal 6 2" xfId="74" xr:uid="{00000000-0005-0000-0000-000097000000}"/>
    <cellStyle name="Normal 7" xfId="36" xr:uid="{00000000-0005-0000-0000-000098000000}"/>
    <cellStyle name="Normal 7 2" xfId="37" xr:uid="{00000000-0005-0000-0000-000099000000}"/>
    <cellStyle name="Normal 7 3" xfId="75" xr:uid="{00000000-0005-0000-0000-00009A000000}"/>
    <cellStyle name="Normal 8" xfId="38" xr:uid="{00000000-0005-0000-0000-00009B000000}"/>
    <cellStyle name="Normal 8 2" xfId="76" xr:uid="{00000000-0005-0000-0000-00009C000000}"/>
    <cellStyle name="Normal 9" xfId="39" xr:uid="{00000000-0005-0000-0000-00009D000000}"/>
    <cellStyle name="Normal 9 2" xfId="103" xr:uid="{00000000-0005-0000-0000-00009E000000}"/>
    <cellStyle name="Normal_Analyse financiere.Nicolas" xfId="40" xr:uid="{00000000-0005-0000-0000-00009F000000}"/>
    <cellStyle name="Normal_Bilan Bleuet" xfId="41" xr:uid="{00000000-0005-0000-0000-0000A3000000}"/>
    <cellStyle name="Normal_Simulation RS" xfId="42" xr:uid="{00000000-0005-0000-0000-0000A5000000}"/>
    <cellStyle name="Pourcentage" xfId="43" builtinId="5"/>
    <cellStyle name="Pourcentage 2" xfId="44" xr:uid="{00000000-0005-0000-0000-0000AC000000}"/>
    <cellStyle name="Pourcentage 2 2" xfId="57" xr:uid="{00000000-0005-0000-0000-0000AD000000}"/>
    <cellStyle name="Pourcentage 2 2 2" xfId="184" xr:uid="{1B9F0515-B3C2-1242-8B6F-4EC6161933A4}"/>
    <cellStyle name="Pourcentage 2 2 2 2" xfId="188" xr:uid="{5F03FF36-AEA6-7647-A4F8-FB41AD384310}"/>
    <cellStyle name="Pourcentage 2 2 3" xfId="186" xr:uid="{AD22FD61-22B8-F44F-8106-4BAE8207B63D}"/>
    <cellStyle name="Pourcentage 3" xfId="49" xr:uid="{00000000-0005-0000-0000-0000AE000000}"/>
    <cellStyle name="Pourcentage 4" xfId="58" xr:uid="{00000000-0005-0000-0000-0000AF000000}"/>
    <cellStyle name="Pourcentage 5" xfId="59" xr:uid="{00000000-0005-0000-0000-0000B0000000}"/>
    <cellStyle name="Pourcentage 6" xfId="60" xr:uid="{00000000-0005-0000-0000-0000B1000000}"/>
    <cellStyle name="Pourcentage 7" xfId="175" xr:uid="{1ADCB36F-B0BB-1243-AD64-A1CD9897C4D8}"/>
    <cellStyle name="Pourcentage 8" xfId="197" xr:uid="{40885164-3FAB-644F-A837-1EE8F79F5512}"/>
    <cellStyle name="Text" xfId="45" xr:uid="{00000000-0005-0000-0000-0000B3000000}"/>
    <cellStyle name="Title" xfId="46" xr:uid="{00000000-0005-0000-0000-0000B4000000}"/>
    <cellStyle name="Titre 1" xfId="61" xr:uid="{00000000-0005-0000-0000-0000B5000000}"/>
    <cellStyle name="Titre 2" xfId="62" xr:uid="{00000000-0005-0000-0000-0000B6000000}"/>
    <cellStyle name="Total" xfId="47" builtinId="25" customBuiltin="1"/>
    <cellStyle name="Total 2" xfId="77" xr:uid="{00000000-0005-0000-0000-0000B8000000}"/>
    <cellStyle name="Währung" xfId="48" xr:uid="{00000000-0005-0000-0000-0000B9000000}"/>
  </cellStyles>
  <dxfs count="52">
    <dxf>
      <font>
        <color rgb="FF9C0006"/>
      </font>
      <fill>
        <patternFill>
          <bgColor rgb="FFFFC7CE"/>
        </patternFill>
      </fill>
    </dxf>
    <dxf>
      <font>
        <color rgb="FF9C0006"/>
      </font>
      <fill>
        <patternFill>
          <bgColor rgb="FFFFC7CE"/>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
      <font>
        <color theme="1"/>
      </font>
      <fill>
        <patternFill>
          <bgColor rgb="FFDBEEF3"/>
        </patternFill>
      </fill>
    </dxf>
  </dxfs>
  <tableStyles count="0" defaultTableStyle="TableStyleMedium9" defaultPivotStyle="PivotStyleLight16"/>
  <colors>
    <mruColors>
      <color rgb="FFFFFFAF"/>
      <color rgb="FFFFFF7D"/>
      <color rgb="FFE59EDD"/>
      <color rgb="FFFFC000"/>
      <color rgb="FF92D150"/>
      <color rgb="FF92D051"/>
      <color rgb="FF99CD00"/>
      <color rgb="FF98E1FF"/>
      <color rgb="FFDDDAC4"/>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customXml" Target="../customXml/item3.xml"/><Relationship Id="rId21" Type="http://schemas.openxmlformats.org/officeDocument/2006/relationships/externalLink" Target="externalLinks/externalLink4.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styles" Target="styles.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theme" Target="theme/theme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microsoft.com/office/2017/10/relationships/person" Target="persons/person.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C8E-4064-AFB0-3880EB624D6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C8E-4064-AFB0-3880EB624D6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C8E-4064-AFB0-3880EB624D6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C8E-4064-AFB0-3880EB624D6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C8E-4064-AFB0-3880EB624D6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C8E-4064-AFB0-3880EB624D6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C8E-4064-AFB0-3880EB624D6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C8E-4064-AFB0-3880EB624D6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C8E-4064-AFB0-3880EB624D6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C8E-4064-AFB0-3880EB624D6D}"/>
              </c:ext>
            </c:extLst>
          </c:dPt>
          <c:dLbls>
            <c:dLbl>
              <c:idx val="0"/>
              <c:spPr>
                <a:noFill/>
                <a:ln>
                  <a:noFill/>
                </a:ln>
                <a:effectLst/>
              </c:spPr>
              <c:txPr>
                <a:bodyPr rot="0" spcFirstLastPara="1" vertOverflow="ellipsis" vert="horz" wrap="square" anchor="ctr" anchorCtr="1"/>
                <a:lstStyle/>
                <a:p>
                  <a:pPr>
                    <a:defRPr sz="18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1-3C8E-4064-AFB0-3880EB624D6D}"/>
                </c:ext>
              </c:extLst>
            </c:dLbl>
            <c:dLbl>
              <c:idx val="1"/>
              <c:spPr>
                <a:noFill/>
                <a:ln>
                  <a:noFill/>
                </a:ln>
                <a:effectLst/>
              </c:spPr>
              <c:txPr>
                <a:bodyPr rot="0" spcFirstLastPara="1" vertOverflow="ellipsis" vert="horz" wrap="square" anchor="ctr" anchorCtr="1"/>
                <a:lstStyle/>
                <a:p>
                  <a:pPr>
                    <a:defRPr sz="18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3-3C8E-4064-AFB0-3880EB624D6D}"/>
                </c:ext>
              </c:extLst>
            </c:dLbl>
            <c:dLbl>
              <c:idx val="2"/>
              <c:spPr>
                <a:noFill/>
                <a:ln>
                  <a:noFill/>
                </a:ln>
                <a:effectLst/>
              </c:spPr>
              <c:txPr>
                <a:bodyPr rot="0" spcFirstLastPara="1" vertOverflow="ellipsis" vert="horz" wrap="square" anchor="ctr" anchorCtr="1"/>
                <a:lstStyle/>
                <a:p>
                  <a:pPr>
                    <a:defRPr sz="18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c:ext xmlns:c15="http://schemas.microsoft.com/office/drawing/2012/chart" uri="{CE6537A1-D6FC-4f65-9D91-7224C49458BB}">
                  <c15:layout>
                    <c:manualLayout>
                      <c:w val="0.246488662543003"/>
                      <c:h val="9.10210435107109E-2"/>
                    </c:manualLayout>
                  </c15:layout>
                </c:ext>
                <c:ext xmlns:c16="http://schemas.microsoft.com/office/drawing/2014/chart" uri="{C3380CC4-5D6E-409C-BE32-E72D297353CC}">
                  <c16:uniqueId val="{00000005-3C8E-4064-AFB0-3880EB624D6D}"/>
                </c:ext>
              </c:extLst>
            </c:dLbl>
            <c:dLbl>
              <c:idx val="3"/>
              <c:spPr>
                <a:noFill/>
                <a:ln>
                  <a:noFill/>
                </a:ln>
                <a:effectLst/>
              </c:spPr>
              <c:txPr>
                <a:bodyPr rot="0" spcFirstLastPara="1" vertOverflow="ellipsis" vert="horz" wrap="square" anchor="ctr" anchorCtr="1"/>
                <a:lstStyle/>
                <a:p>
                  <a:pPr>
                    <a:defRPr sz="18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c:ext xmlns:c15="http://schemas.microsoft.com/office/drawing/2012/chart" uri="{CE6537A1-D6FC-4f65-9D91-7224C49458BB}">
                  <c15:layout>
                    <c:manualLayout>
                      <c:w val="0.16276264738726823"/>
                      <c:h val="5.7412940664269142E-2"/>
                    </c:manualLayout>
                  </c15:layout>
                </c:ext>
                <c:ext xmlns:c16="http://schemas.microsoft.com/office/drawing/2014/chart" uri="{C3380CC4-5D6E-409C-BE32-E72D297353CC}">
                  <c16:uniqueId val="{00000007-3C8E-4064-AFB0-3880EB624D6D}"/>
                </c:ext>
              </c:extLst>
            </c:dLbl>
            <c:dLbl>
              <c:idx val="4"/>
              <c:layout>
                <c:manualLayout>
                  <c:x val="0"/>
                  <c:y val="3.0297066313598492E-2"/>
                </c:manualLayout>
              </c:layout>
              <c:spPr>
                <a:noFill/>
                <a:ln>
                  <a:noFill/>
                </a:ln>
                <a:effectLst/>
              </c:spPr>
              <c:txPr>
                <a:bodyPr rot="0" spcFirstLastPara="1" vertOverflow="ellipsis" vert="horz" wrap="square" anchor="ctr" anchorCtr="1"/>
                <a:lstStyle/>
                <a:p>
                  <a:pPr>
                    <a:defRPr sz="1800" b="1" i="0" u="none" strike="noStrike" kern="1200" spc="0" baseline="0">
                      <a:solidFill>
                        <a:schemeClr val="accent5"/>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9089042532685666"/>
                      <c:h val="9.10210435107109E-2"/>
                    </c:manualLayout>
                  </c15:layout>
                </c:ext>
                <c:ext xmlns:c16="http://schemas.microsoft.com/office/drawing/2014/chart" uri="{C3380CC4-5D6E-409C-BE32-E72D297353CC}">
                  <c16:uniqueId val="{00000009-3C8E-4064-AFB0-3880EB624D6D}"/>
                </c:ext>
              </c:extLst>
            </c:dLbl>
            <c:dLbl>
              <c:idx val="5"/>
              <c:layout>
                <c:manualLayout>
                  <c:x val="-1.714644454101023E-2"/>
                  <c:y val="2.8132990148341457E-2"/>
                </c:manualLayout>
              </c:layout>
              <c:spPr>
                <a:noFill/>
                <a:ln>
                  <a:noFill/>
                </a:ln>
                <a:effectLst/>
              </c:spPr>
              <c:txPr>
                <a:bodyPr rot="0" spcFirstLastPara="1" vertOverflow="ellipsis" vert="horz" wrap="square" anchor="ctr" anchorCtr="1"/>
                <a:lstStyle/>
                <a:p>
                  <a:pPr>
                    <a:defRPr sz="1800" b="1" i="0" u="none" strike="noStrike" kern="1200" spc="0" baseline="0">
                      <a:solidFill>
                        <a:schemeClr val="accent6"/>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9115364950560652"/>
                      <c:h val="9.10210435107109E-2"/>
                    </c:manualLayout>
                  </c15:layout>
                </c:ext>
                <c:ext xmlns:c16="http://schemas.microsoft.com/office/drawing/2014/chart" uri="{C3380CC4-5D6E-409C-BE32-E72D297353CC}">
                  <c16:uniqueId val="{0000000B-3C8E-4064-AFB0-3880EB624D6D}"/>
                </c:ext>
              </c:extLst>
            </c:dLbl>
            <c:dLbl>
              <c:idx val="6"/>
              <c:layout>
                <c:manualLayout>
                  <c:x val="-2.7407800164461552E-2"/>
                  <c:y val="-2.1943221116612181E-2"/>
                </c:manualLayout>
              </c:layout>
              <c:spPr>
                <a:noFill/>
                <a:ln>
                  <a:noFill/>
                </a:ln>
                <a:effectLst/>
              </c:spPr>
              <c:txPr>
                <a:bodyPr rot="0" spcFirstLastPara="1" vertOverflow="ellipsis" vert="horz" wrap="square" anchor="ctr" anchorCtr="1"/>
                <a:lstStyle/>
                <a:p>
                  <a:pPr>
                    <a:defRPr sz="1800" b="1" i="0" u="none" strike="noStrike" kern="1200" spc="0" baseline="0">
                      <a:solidFill>
                        <a:schemeClr val="accent1">
                          <a:lumMod val="60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C8E-4064-AFB0-3880EB624D6D}"/>
                </c:ext>
              </c:extLst>
            </c:dLbl>
            <c:dLbl>
              <c:idx val="7"/>
              <c:layout>
                <c:manualLayout>
                  <c:x val="9.5278431891548096E-2"/>
                  <c:y val="-5.4908405902304738E-2"/>
                </c:manualLayout>
              </c:layout>
              <c:spPr>
                <a:noFill/>
                <a:ln>
                  <a:noFill/>
                </a:ln>
                <a:effectLst/>
              </c:spPr>
              <c:txPr>
                <a:bodyPr rot="0" spcFirstLastPara="1" vertOverflow="ellipsis" vert="horz" wrap="square" anchor="ctr" anchorCtr="1"/>
                <a:lstStyle/>
                <a:p>
                  <a:pPr>
                    <a:defRPr sz="1800" b="1" i="0" u="none" strike="noStrike" kern="1200" spc="0" baseline="0">
                      <a:solidFill>
                        <a:schemeClr val="accent2">
                          <a:lumMod val="60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C8E-4064-AFB0-3880EB624D6D}"/>
                </c:ext>
              </c:extLst>
            </c:dLbl>
            <c:dLbl>
              <c:idx val="8"/>
              <c:delete val="1"/>
              <c:extLst>
                <c:ext xmlns:c15="http://schemas.microsoft.com/office/drawing/2012/chart" uri="{CE6537A1-D6FC-4f65-9D91-7224C49458BB}"/>
                <c:ext xmlns:c16="http://schemas.microsoft.com/office/drawing/2014/chart" uri="{C3380CC4-5D6E-409C-BE32-E72D297353CC}">
                  <c16:uniqueId val="{00000011-3C8E-4064-AFB0-3880EB624D6D}"/>
                </c:ext>
              </c:extLst>
            </c:dLbl>
            <c:dLbl>
              <c:idx val="9"/>
              <c:layout>
                <c:manualLayout>
                  <c:x val="0.38306044960173302"/>
                  <c:y val="-1.731260932205627E-2"/>
                </c:manualLayout>
              </c:layout>
              <c:spPr>
                <a:noFill/>
                <a:ln>
                  <a:noFill/>
                </a:ln>
                <a:effectLst/>
              </c:spPr>
              <c:txPr>
                <a:bodyPr rot="0" spcFirstLastPara="1" vertOverflow="ellipsis" vert="horz" wrap="square" anchor="ctr" anchorCtr="1"/>
                <a:lstStyle/>
                <a:p>
                  <a:pPr>
                    <a:defRPr sz="1800" b="1" i="0" u="none" strike="noStrike" kern="1200" spc="0" baseline="0">
                      <a:solidFill>
                        <a:schemeClr val="accent4">
                          <a:lumMod val="60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38728589036587513"/>
                      <c:h val="0.1029883847045823"/>
                    </c:manualLayout>
                  </c15:layout>
                </c:ext>
                <c:ext xmlns:c16="http://schemas.microsoft.com/office/drawing/2014/chart" uri="{C3380CC4-5D6E-409C-BE32-E72D297353CC}">
                  <c16:uniqueId val="{00000013-3C8E-4064-AFB0-3880EB624D6D}"/>
                </c:ext>
              </c:extLst>
            </c:dLbl>
            <c:spPr>
              <a:noFill/>
              <a:ln>
                <a:noFill/>
              </a:ln>
              <a:effectLst/>
            </c:spPr>
            <c:txPr>
              <a:bodyPr rot="0" spcFirstLastPara="1" vertOverflow="ellipsis" vert="horz" wrap="square" anchor="ctr" anchorCtr="1"/>
              <a:lstStyle/>
              <a:p>
                <a:pPr>
                  <a:defRPr sz="18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(Graph!$C$38:$C$47,Graph!$C$55)</c:f>
              <c:strCache>
                <c:ptCount val="10"/>
                <c:pt idx="0">
                  <c:v>Salaires d'opérations</c:v>
                </c:pt>
                <c:pt idx="1">
                  <c:v>Substrat</c:v>
                </c:pt>
                <c:pt idx="2">
                  <c:v>Achat de néonates</c:v>
                </c:pt>
                <c:pt idx="3">
                  <c:v>Électricité</c:v>
                </c:pt>
                <c:pt idx="4">
                  <c:v>Location d'équipement</c:v>
                </c:pt>
                <c:pt idx="5">
                  <c:v>Entretien matériel</c:v>
                </c:pt>
                <c:pt idx="6">
                  <c:v>Frais de loyer</c:v>
                </c:pt>
                <c:pt idx="7">
                  <c:v>Frais bancaires</c:v>
                </c:pt>
                <c:pt idx="8">
                  <c:v>Autres frais d'opérations (forfait)</c:v>
                </c:pt>
                <c:pt idx="9">
                  <c:v>Frais fixes</c:v>
                </c:pt>
              </c:strCache>
            </c:strRef>
          </c:cat>
          <c:val>
            <c:numRef>
              <c:f>(Graph!$U$38:$U$47,Graph!$U$55)</c:f>
              <c:numCache>
                <c:formatCode>0%</c:formatCode>
                <c:ptCount val="10"/>
                <c:pt idx="0">
                  <c:v>0.39716940775062748</c:v>
                </c:pt>
                <c:pt idx="1">
                  <c:v>0.15462084392056613</c:v>
                </c:pt>
                <c:pt idx="2">
                  <c:v>9.4524875916772749E-2</c:v>
                </c:pt>
                <c:pt idx="3">
                  <c:v>8.9756111388855961E-2</c:v>
                </c:pt>
                <c:pt idx="4">
                  <c:v>4.8142745963107469E-2</c:v>
                </c:pt>
                <c:pt idx="5">
                  <c:v>1.6750591424727995E-2</c:v>
                </c:pt>
                <c:pt idx="6">
                  <c:v>1.2637419275034404E-2</c:v>
                </c:pt>
                <c:pt idx="7">
                  <c:v>8.0489813063399692E-3</c:v>
                </c:pt>
                <c:pt idx="8">
                  <c:v>0</c:v>
                </c:pt>
                <c:pt idx="9">
                  <c:v>6.7908186142879967E-2</c:v>
                </c:pt>
              </c:numCache>
            </c:numRef>
          </c:val>
          <c:extLst>
            <c:ext xmlns:c16="http://schemas.microsoft.com/office/drawing/2014/chart" uri="{C3380CC4-5D6E-409C-BE32-E72D297353CC}">
              <c16:uniqueId val="{00000014-3C8E-4064-AFB0-3880EB624D6D}"/>
            </c:ext>
          </c:extLst>
        </c:ser>
        <c:dLbls>
          <c:dLblPos val="outEnd"/>
          <c:showLegendKey val="0"/>
          <c:showVal val="1"/>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27BC-436B-906F-7253569618C3}"/>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27BC-436B-906F-7253569618C3}"/>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27BC-436B-906F-7253569618C3}"/>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27BC-436B-906F-7253569618C3}"/>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27BC-436B-906F-7253569618C3}"/>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27BC-436B-906F-7253569618C3}"/>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27BC-436B-906F-7253569618C3}"/>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27BC-436B-906F-7253569618C3}"/>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27BC-436B-906F-7253569618C3}"/>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27BC-436B-906F-7253569618C3}"/>
              </c:ext>
            </c:extLst>
          </c:dPt>
          <c:dLbls>
            <c:dLbl>
              <c:idx val="0"/>
              <c:spPr>
                <a:noFill/>
                <a:ln>
                  <a:noFill/>
                </a:ln>
                <a:effectLst/>
              </c:spPr>
              <c:txPr>
                <a:bodyPr rot="0" spcFirstLastPara="1" vertOverflow="ellipsis" vert="horz" wrap="square" anchor="ctr" anchorCtr="1"/>
                <a:lstStyle/>
                <a:p>
                  <a:pPr>
                    <a:defRPr sz="18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1-27BC-436B-906F-7253569618C3}"/>
                </c:ext>
              </c:extLst>
            </c:dLbl>
            <c:dLbl>
              <c:idx val="1"/>
              <c:spPr>
                <a:noFill/>
                <a:ln>
                  <a:noFill/>
                </a:ln>
                <a:effectLst/>
              </c:spPr>
              <c:txPr>
                <a:bodyPr rot="0" spcFirstLastPara="1" vertOverflow="ellipsis" vert="horz" wrap="square" anchor="ctr" anchorCtr="1"/>
                <a:lstStyle/>
                <a:p>
                  <a:pPr>
                    <a:defRPr sz="180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3-27BC-436B-906F-7253569618C3}"/>
                </c:ext>
              </c:extLst>
            </c:dLbl>
            <c:dLbl>
              <c:idx val="2"/>
              <c:spPr>
                <a:noFill/>
                <a:ln>
                  <a:noFill/>
                </a:ln>
                <a:effectLst/>
              </c:spPr>
              <c:txPr>
                <a:bodyPr rot="0" spcFirstLastPara="1" vertOverflow="ellipsis" vert="horz" wrap="square" anchor="ctr" anchorCtr="1"/>
                <a:lstStyle/>
                <a:p>
                  <a:pPr>
                    <a:defRPr sz="180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0"/>
              <c:showBubbleSize val="0"/>
              <c:extLst>
                <c:ext xmlns:c15="http://schemas.microsoft.com/office/drawing/2012/chart" uri="{CE6537A1-D6FC-4f65-9D91-7224C49458BB}">
                  <c15:layout>
                    <c:manualLayout>
                      <c:w val="0.25841600271791426"/>
                      <c:h val="9.4943566591422127E-2"/>
                    </c:manualLayout>
                  </c15:layout>
                </c:ext>
                <c:ext xmlns:c16="http://schemas.microsoft.com/office/drawing/2014/chart" uri="{C3380CC4-5D6E-409C-BE32-E72D297353CC}">
                  <c16:uniqueId val="{00000005-27BC-436B-906F-7253569618C3}"/>
                </c:ext>
              </c:extLst>
            </c:dLbl>
            <c:dLbl>
              <c:idx val="3"/>
              <c:spPr>
                <a:noFill/>
                <a:ln>
                  <a:noFill/>
                </a:ln>
                <a:effectLst/>
              </c:spPr>
              <c:txPr>
                <a:bodyPr rot="0" spcFirstLastPara="1" vertOverflow="ellipsis" vert="horz" wrap="square" anchor="ctr" anchorCtr="1"/>
                <a:lstStyle/>
                <a:p>
                  <a:pPr>
                    <a:defRPr sz="180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7-27BC-436B-906F-7253569618C3}"/>
                </c:ext>
              </c:extLst>
            </c:dLbl>
            <c:dLbl>
              <c:idx val="4"/>
              <c:layout>
                <c:manualLayout>
                  <c:x val="0"/>
                  <c:y val="8.4042469685460976E-8"/>
                </c:manualLayout>
              </c:layout>
              <c:spPr>
                <a:noFill/>
                <a:ln>
                  <a:noFill/>
                </a:ln>
                <a:effectLst/>
              </c:spPr>
              <c:txPr>
                <a:bodyPr rot="0" spcFirstLastPara="1" vertOverflow="ellipsis" vert="horz" wrap="square" anchor="ctr" anchorCtr="1"/>
                <a:lstStyle/>
                <a:p>
                  <a:pPr>
                    <a:defRPr sz="1800" b="1" i="0" u="none" strike="noStrike" kern="1200" spc="0" baseline="0">
                      <a:solidFill>
                        <a:schemeClr val="accent5"/>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32082910228320477"/>
                      <c:h val="9.4943618428362089E-2"/>
                    </c:manualLayout>
                  </c15:layout>
                </c:ext>
                <c:ext xmlns:c16="http://schemas.microsoft.com/office/drawing/2014/chart" uri="{C3380CC4-5D6E-409C-BE32-E72D297353CC}">
                  <c16:uniqueId val="{00000009-27BC-436B-906F-7253569618C3}"/>
                </c:ext>
              </c:extLst>
            </c:dLbl>
            <c:dLbl>
              <c:idx val="5"/>
              <c:layout>
                <c:manualLayout>
                  <c:x val="3.8777911572316073E-3"/>
                  <c:y val="-9.6059702425784262E-3"/>
                </c:manualLayout>
              </c:layout>
              <c:spPr>
                <a:noFill/>
                <a:ln>
                  <a:noFill/>
                </a:ln>
                <a:effectLst/>
              </c:spPr>
              <c:txPr>
                <a:bodyPr rot="0" spcFirstLastPara="1" vertOverflow="ellipsis" vert="horz" wrap="square" anchor="ctr" anchorCtr="1"/>
                <a:lstStyle/>
                <a:p>
                  <a:pPr>
                    <a:defRPr sz="1800" b="1" i="0" u="none" strike="noStrike" kern="1200" spc="0" baseline="0">
                      <a:solidFill>
                        <a:schemeClr val="accent6"/>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6518921127254552"/>
                      <c:h val="0.11842508445847989"/>
                    </c:manualLayout>
                  </c15:layout>
                </c:ext>
                <c:ext xmlns:c16="http://schemas.microsoft.com/office/drawing/2014/chart" uri="{C3380CC4-5D6E-409C-BE32-E72D297353CC}">
                  <c16:uniqueId val="{0000000B-27BC-436B-906F-7253569618C3}"/>
                </c:ext>
              </c:extLst>
            </c:dLbl>
            <c:dLbl>
              <c:idx val="6"/>
              <c:spPr>
                <a:noFill/>
                <a:ln>
                  <a:noFill/>
                </a:ln>
                <a:effectLst/>
              </c:spPr>
              <c:txPr>
                <a:bodyPr rot="0" spcFirstLastPara="1" vertOverflow="ellipsis" vert="horz" wrap="square" anchor="ctr" anchorCtr="1"/>
                <a:lstStyle/>
                <a:p>
                  <a:pPr>
                    <a:defRPr sz="1800" b="1" i="0" u="none" strike="noStrike" kern="1200" spc="0" baseline="0">
                      <a:solidFill>
                        <a:schemeClr val="accent1">
                          <a:lumMod val="60000"/>
                        </a:schemeClr>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0D-27BC-436B-906F-7253569618C3}"/>
                </c:ext>
              </c:extLst>
            </c:dLbl>
            <c:dLbl>
              <c:idx val="7"/>
              <c:spPr>
                <a:noFill/>
                <a:ln>
                  <a:noFill/>
                </a:ln>
                <a:effectLst/>
              </c:spPr>
              <c:txPr>
                <a:bodyPr rot="0" spcFirstLastPara="1" vertOverflow="ellipsis" vert="horz" wrap="square" anchor="ctr" anchorCtr="1"/>
                <a:lstStyle/>
                <a:p>
                  <a:pPr>
                    <a:defRPr sz="1800" b="1" i="0" u="none" strike="noStrike" kern="1200" spc="0" baseline="0">
                      <a:solidFill>
                        <a:schemeClr val="accent2">
                          <a:lumMod val="60000"/>
                        </a:schemeClr>
                      </a:solidFill>
                      <a:latin typeface="+mn-lt"/>
                      <a:ea typeface="+mn-ea"/>
                      <a:cs typeface="+mn-cs"/>
                    </a:defRPr>
                  </a:pPr>
                  <a:endParaRPr lang="en-US"/>
                </a:p>
              </c:txPr>
              <c:dLblPos val="outEnd"/>
              <c:showLegendKey val="0"/>
              <c:showVal val="1"/>
              <c:showCatName val="1"/>
              <c:showSerName val="0"/>
              <c:showPercent val="0"/>
              <c:showBubbleSize val="0"/>
              <c:extLst>
                <c:ext xmlns:c15="http://schemas.microsoft.com/office/drawing/2012/chart" uri="{CE6537A1-D6FC-4f65-9D91-7224C49458BB}">
                  <c15:layout>
                    <c:manualLayout>
                      <c:w val="0.21994831443817675"/>
                      <c:h val="0.10022316637400275"/>
                    </c:manualLayout>
                  </c15:layout>
                </c:ext>
                <c:ext xmlns:c16="http://schemas.microsoft.com/office/drawing/2014/chart" uri="{C3380CC4-5D6E-409C-BE32-E72D297353CC}">
                  <c16:uniqueId val="{0000000F-27BC-436B-906F-7253569618C3}"/>
                </c:ext>
              </c:extLst>
            </c:dLbl>
            <c:dLbl>
              <c:idx val="8"/>
              <c:spPr>
                <a:noFill/>
                <a:ln>
                  <a:noFill/>
                </a:ln>
                <a:effectLst/>
              </c:spPr>
              <c:txPr>
                <a:bodyPr rot="0" spcFirstLastPara="1" vertOverflow="ellipsis" vert="horz" wrap="square" anchor="ctr" anchorCtr="1"/>
                <a:lstStyle/>
                <a:p>
                  <a:pPr>
                    <a:defRPr sz="1800" b="1" i="0" u="none" strike="noStrike" kern="1200" spc="0" baseline="0">
                      <a:solidFill>
                        <a:schemeClr val="accent3">
                          <a:lumMod val="60000"/>
                        </a:schemeClr>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1-27BC-436B-906F-7253569618C3}"/>
                </c:ext>
              </c:extLst>
            </c:dLbl>
            <c:dLbl>
              <c:idx val="9"/>
              <c:spPr>
                <a:noFill/>
                <a:ln>
                  <a:noFill/>
                </a:ln>
                <a:effectLst/>
              </c:spPr>
              <c:txPr>
                <a:bodyPr rot="0" spcFirstLastPara="1" vertOverflow="ellipsis" vert="horz" wrap="square" anchor="ctr" anchorCtr="1"/>
                <a:lstStyle/>
                <a:p>
                  <a:pPr>
                    <a:defRPr sz="1800" b="1" i="0" u="none" strike="noStrike" kern="1200" spc="0" baseline="0">
                      <a:solidFill>
                        <a:schemeClr val="accent4">
                          <a:lumMod val="60000"/>
                        </a:schemeClr>
                      </a:solidFill>
                      <a:latin typeface="+mn-lt"/>
                      <a:ea typeface="+mn-ea"/>
                      <a:cs typeface="+mn-cs"/>
                    </a:defRPr>
                  </a:pPr>
                  <a:endParaRPr lang="en-US"/>
                </a:p>
              </c:txPr>
              <c:dLblPos val="outEnd"/>
              <c:showLegendKey val="0"/>
              <c:showVal val="1"/>
              <c:showCatName val="1"/>
              <c:showSerName val="0"/>
              <c:showPercent val="0"/>
              <c:showBubbleSize val="0"/>
              <c:extLst>
                <c:ext xmlns:c16="http://schemas.microsoft.com/office/drawing/2014/chart" uri="{C3380CC4-5D6E-409C-BE32-E72D297353CC}">
                  <c16:uniqueId val="{00000013-27BC-436B-906F-7253569618C3}"/>
                </c:ext>
              </c:extLst>
            </c:dLbl>
            <c:spPr>
              <a:noFill/>
              <a:ln>
                <a:noFill/>
              </a:ln>
              <a:effectLst/>
            </c:spPr>
            <c:txPr>
              <a:bodyPr rot="0" spcFirstLastPara="1" vertOverflow="ellipsis" vert="horz" wrap="square" anchor="ctr" anchorCtr="1"/>
              <a:lstStyle/>
              <a:p>
                <a:pPr>
                  <a:defRPr sz="180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(Graph!$C$38:$C$47,Graph!$C$55)</c:f>
              <c:strCache>
                <c:ptCount val="10"/>
                <c:pt idx="0">
                  <c:v>Salaires d'opérations</c:v>
                </c:pt>
                <c:pt idx="1">
                  <c:v>Substrat</c:v>
                </c:pt>
                <c:pt idx="2">
                  <c:v>Achat de néonates</c:v>
                </c:pt>
                <c:pt idx="3">
                  <c:v>Électricité</c:v>
                </c:pt>
                <c:pt idx="4">
                  <c:v>Location d'équipement</c:v>
                </c:pt>
                <c:pt idx="5">
                  <c:v>Entretien matériel</c:v>
                </c:pt>
                <c:pt idx="6">
                  <c:v>Frais de loyer</c:v>
                </c:pt>
                <c:pt idx="7">
                  <c:v>Frais bancaires</c:v>
                </c:pt>
                <c:pt idx="8">
                  <c:v>Autres frais d'opérations (forfait)</c:v>
                </c:pt>
                <c:pt idx="9">
                  <c:v>Frais fixes</c:v>
                </c:pt>
              </c:strCache>
            </c:strRef>
          </c:cat>
          <c:val>
            <c:numRef>
              <c:f>(Graph!$Z$38:$Z$47,Graph!$Z$55)</c:f>
              <c:numCache>
                <c:formatCode>0.0%</c:formatCode>
                <c:ptCount val="10"/>
                <c:pt idx="0">
                  <c:v>0.29380034522439585</c:v>
                </c:pt>
                <c:pt idx="1">
                  <c:v>0.22504315304948216</c:v>
                </c:pt>
                <c:pt idx="2">
                  <c:v>2.3014959723820484E-2</c:v>
                </c:pt>
                <c:pt idx="3">
                  <c:v>5.0920598388952819E-2</c:v>
                </c:pt>
                <c:pt idx="4">
                  <c:v>6.9044879171461446E-3</c:v>
                </c:pt>
                <c:pt idx="5">
                  <c:v>2.5460299194476409E-2</c:v>
                </c:pt>
                <c:pt idx="6">
                  <c:v>2.7617951668584578E-2</c:v>
                </c:pt>
                <c:pt idx="7">
                  <c:v>4.6029919447640967E-3</c:v>
                </c:pt>
                <c:pt idx="8">
                  <c:v>0.17031070195627157</c:v>
                </c:pt>
                <c:pt idx="9">
                  <c:v>7.1288837744533956E-2</c:v>
                </c:pt>
              </c:numCache>
            </c:numRef>
          </c:val>
          <c:extLst>
            <c:ext xmlns:c16="http://schemas.microsoft.com/office/drawing/2014/chart" uri="{C3380CC4-5D6E-409C-BE32-E72D297353CC}">
              <c16:uniqueId val="{00000014-27BC-436B-906F-7253569618C3}"/>
            </c:ext>
          </c:extLst>
        </c:ser>
        <c:dLbls>
          <c:dLblPos val="outEnd"/>
          <c:showLegendKey val="0"/>
          <c:showVal val="1"/>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32609</xdr:colOff>
      <xdr:row>5</xdr:row>
      <xdr:rowOff>0</xdr:rowOff>
    </xdr:to>
    <xdr:pic>
      <xdr:nvPicPr>
        <xdr:cNvPr id="2" name="Image 1" descr="Une image contenant texte, Police, logo, Graphique&#10;&#10;Le contenu généré par l’IA peut être incorrect.">
          <a:extLst>
            <a:ext uri="{FF2B5EF4-FFF2-40B4-BE49-F238E27FC236}">
              <a16:creationId xmlns:a16="http://schemas.microsoft.com/office/drawing/2014/main" id="{AC4F69CA-E921-D968-6570-9C79A187A6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080609" cy="797128"/>
        </a:xfrm>
        <a:prstGeom prst="rect">
          <a:avLst/>
        </a:prstGeom>
      </xdr:spPr>
    </xdr:pic>
    <xdr:clientData/>
  </xdr:twoCellAnchor>
  <xdr:twoCellAnchor editAs="oneCell">
    <xdr:from>
      <xdr:col>5</xdr:col>
      <xdr:colOff>521770</xdr:colOff>
      <xdr:row>0</xdr:row>
      <xdr:rowOff>0</xdr:rowOff>
    </xdr:from>
    <xdr:to>
      <xdr:col>8</xdr:col>
      <xdr:colOff>0</xdr:colOff>
      <xdr:row>5</xdr:row>
      <xdr:rowOff>0</xdr:rowOff>
    </xdr:to>
    <xdr:pic>
      <xdr:nvPicPr>
        <xdr:cNvPr id="3" name="Image 2" descr="Une image contenant Police, logo, cercle, conception&#10;&#10;Description générée automatiquement">
          <a:extLst>
            <a:ext uri="{FF2B5EF4-FFF2-40B4-BE49-F238E27FC236}">
              <a16:creationId xmlns:a16="http://schemas.microsoft.com/office/drawing/2014/main" id="{C4ADD85D-8F95-9942-1B07-06CD833B27F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331770" y="0"/>
          <a:ext cx="1764230" cy="797128"/>
        </a:xfrm>
        <a:prstGeom prst="rect">
          <a:avLst/>
        </a:prstGeom>
      </xdr:spPr>
    </xdr:pic>
    <xdr:clientData/>
  </xdr:twoCellAnchor>
  <xdr:twoCellAnchor editAs="oneCell">
    <xdr:from>
      <xdr:col>0</xdr:col>
      <xdr:colOff>29766</xdr:colOff>
      <xdr:row>26</xdr:row>
      <xdr:rowOff>13891</xdr:rowOff>
    </xdr:from>
    <xdr:to>
      <xdr:col>2</xdr:col>
      <xdr:colOff>430610</xdr:colOff>
      <xdr:row>29</xdr:row>
      <xdr:rowOff>119063</xdr:rowOff>
    </xdr:to>
    <xdr:pic>
      <xdr:nvPicPr>
        <xdr:cNvPr id="4" name="Image 3">
          <a:extLst>
            <a:ext uri="{FF2B5EF4-FFF2-40B4-BE49-F238E27FC236}">
              <a16:creationId xmlns:a16="http://schemas.microsoft.com/office/drawing/2014/main" id="{3669B7A2-A5EE-F2ED-7A31-CFB509C348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766" y="11783219"/>
          <a:ext cx="1924844" cy="58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1008063</xdr:colOff>
      <xdr:row>5</xdr:row>
      <xdr:rowOff>20135</xdr:rowOff>
    </xdr:to>
    <xdr:pic>
      <xdr:nvPicPr>
        <xdr:cNvPr id="2" name="Image 1" descr="Une image contenant texte, Police, logo, Graphique&#10;&#10;Le contenu généré par l’IA peut être incorrect.">
          <a:extLst>
            <a:ext uri="{FF2B5EF4-FFF2-40B4-BE49-F238E27FC236}">
              <a16:creationId xmlns:a16="http://schemas.microsoft.com/office/drawing/2014/main" id="{59B76D47-EBFF-41E5-86B0-2FDE756118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131185" cy="805180"/>
        </a:xfrm>
        <a:prstGeom prst="rect">
          <a:avLst/>
        </a:prstGeom>
      </xdr:spPr>
    </xdr:pic>
    <xdr:clientData/>
  </xdr:twoCellAnchor>
  <xdr:twoCellAnchor editAs="oneCell">
    <xdr:from>
      <xdr:col>4</xdr:col>
      <xdr:colOff>393790</xdr:colOff>
      <xdr:row>0</xdr:row>
      <xdr:rowOff>0</xdr:rowOff>
    </xdr:from>
    <xdr:to>
      <xdr:col>6</xdr:col>
      <xdr:colOff>1323</xdr:colOff>
      <xdr:row>5</xdr:row>
      <xdr:rowOff>20135</xdr:rowOff>
    </xdr:to>
    <xdr:pic>
      <xdr:nvPicPr>
        <xdr:cNvPr id="3" name="Image 2" descr="Une image contenant Police, logo, cercle, conception&#10;&#10;Description générée automatiquement">
          <a:extLst>
            <a:ext uri="{FF2B5EF4-FFF2-40B4-BE49-F238E27FC236}">
              <a16:creationId xmlns:a16="http://schemas.microsoft.com/office/drawing/2014/main" id="{10F88F63-F61C-4240-B82F-73D1A7B3373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13210" y="0"/>
          <a:ext cx="1790610" cy="8051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1020555</xdr:colOff>
      <xdr:row>4</xdr:row>
      <xdr:rowOff>156919</xdr:rowOff>
    </xdr:to>
    <xdr:pic>
      <xdr:nvPicPr>
        <xdr:cNvPr id="2" name="Image 1" descr="Une image contenant texte, Police, logo, Graphique&#10;&#10;Le contenu généré par l’IA peut être incorrect.">
          <a:extLst>
            <a:ext uri="{FF2B5EF4-FFF2-40B4-BE49-F238E27FC236}">
              <a16:creationId xmlns:a16="http://schemas.microsoft.com/office/drawing/2014/main" id="{A09D916F-4ABA-4DBD-9799-6FD4BB4DEC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130709" cy="801688"/>
        </a:xfrm>
        <a:prstGeom prst="rect">
          <a:avLst/>
        </a:prstGeom>
      </xdr:spPr>
    </xdr:pic>
    <xdr:clientData/>
  </xdr:twoCellAnchor>
  <xdr:twoCellAnchor editAs="oneCell">
    <xdr:from>
      <xdr:col>4</xdr:col>
      <xdr:colOff>397962</xdr:colOff>
      <xdr:row>0</xdr:row>
      <xdr:rowOff>9158</xdr:rowOff>
    </xdr:from>
    <xdr:to>
      <xdr:col>6</xdr:col>
      <xdr:colOff>0</xdr:colOff>
      <xdr:row>4</xdr:row>
      <xdr:rowOff>163763</xdr:rowOff>
    </xdr:to>
    <xdr:pic>
      <xdr:nvPicPr>
        <xdr:cNvPr id="3" name="Image 2" descr="Une image contenant Police, logo, cercle, conception&#10;&#10;Description générée automatiquement">
          <a:extLst>
            <a:ext uri="{FF2B5EF4-FFF2-40B4-BE49-F238E27FC236}">
              <a16:creationId xmlns:a16="http://schemas.microsoft.com/office/drawing/2014/main" id="{9F58101E-EFD3-4C24-832E-ECFBCEB462E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90577" y="9158"/>
          <a:ext cx="1790346" cy="8016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32</xdr:col>
      <xdr:colOff>438728</xdr:colOff>
      <xdr:row>36</xdr:row>
      <xdr:rowOff>100444</xdr:rowOff>
    </xdr:from>
    <xdr:to>
      <xdr:col>45</xdr:col>
      <xdr:colOff>173183</xdr:colOff>
      <xdr:row>63</xdr:row>
      <xdr:rowOff>11545</xdr:rowOff>
    </xdr:to>
    <xdr:graphicFrame macro="">
      <xdr:nvGraphicFramePr>
        <xdr:cNvPr id="2" name="Graphique 1">
          <a:extLst>
            <a:ext uri="{FF2B5EF4-FFF2-40B4-BE49-F238E27FC236}">
              <a16:creationId xmlns:a16="http://schemas.microsoft.com/office/drawing/2014/main" id="{98273918-0454-4AA1-B92D-7124CD108C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33</xdr:col>
      <xdr:colOff>150091</xdr:colOff>
      <xdr:row>71</xdr:row>
      <xdr:rowOff>100444</xdr:rowOff>
    </xdr:from>
    <xdr:to>
      <xdr:col>46</xdr:col>
      <xdr:colOff>219363</xdr:colOff>
      <xdr:row>114</xdr:row>
      <xdr:rowOff>57726</xdr:rowOff>
    </xdr:to>
    <xdr:graphicFrame macro="">
      <xdr:nvGraphicFramePr>
        <xdr:cNvPr id="3" name="Graphique 2">
          <a:extLst>
            <a:ext uri="{FF2B5EF4-FFF2-40B4-BE49-F238E27FC236}">
              <a16:creationId xmlns:a16="http://schemas.microsoft.com/office/drawing/2014/main" id="{4B602572-B506-41A6-AEF4-27F3B6897F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334818</xdr:colOff>
      <xdr:row>1</xdr:row>
      <xdr:rowOff>92364</xdr:rowOff>
    </xdr:from>
    <xdr:to>
      <xdr:col>24</xdr:col>
      <xdr:colOff>167672</xdr:colOff>
      <xdr:row>16</xdr:row>
      <xdr:rowOff>86786</xdr:rowOff>
    </xdr:to>
    <xdr:pic>
      <xdr:nvPicPr>
        <xdr:cNvPr id="2" name="Image 1">
          <a:extLst>
            <a:ext uri="{FF2B5EF4-FFF2-40B4-BE49-F238E27FC236}">
              <a16:creationId xmlns:a16="http://schemas.microsoft.com/office/drawing/2014/main" id="{5A34063D-211A-D8F5-AE06-B72F7338770F}"/>
            </a:ext>
          </a:extLst>
        </xdr:cNvPr>
        <xdr:cNvPicPr>
          <a:picLocks noChangeAspect="1"/>
        </xdr:cNvPicPr>
      </xdr:nvPicPr>
      <xdr:blipFill>
        <a:blip xmlns:r="http://schemas.openxmlformats.org/officeDocument/2006/relationships" r:embed="rId1"/>
        <a:stretch>
          <a:fillRect/>
        </a:stretch>
      </xdr:blipFill>
      <xdr:spPr>
        <a:xfrm>
          <a:off x="13716000" y="323273"/>
          <a:ext cx="8087854" cy="34580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265545</xdr:colOff>
      <xdr:row>41</xdr:row>
      <xdr:rowOff>76777</xdr:rowOff>
    </xdr:from>
    <xdr:to>
      <xdr:col>10</xdr:col>
      <xdr:colOff>533572</xdr:colOff>
      <xdr:row>61</xdr:row>
      <xdr:rowOff>149825</xdr:rowOff>
    </xdr:to>
    <xdr:pic>
      <xdr:nvPicPr>
        <xdr:cNvPr id="2" name="Image 1">
          <a:extLst>
            <a:ext uri="{FF2B5EF4-FFF2-40B4-BE49-F238E27FC236}">
              <a16:creationId xmlns:a16="http://schemas.microsoft.com/office/drawing/2014/main" id="{8327B962-F05A-DE4C-971B-D1977327AF5F}"/>
            </a:ext>
          </a:extLst>
        </xdr:cNvPr>
        <xdr:cNvPicPr>
          <a:picLocks noChangeAspect="1"/>
        </xdr:cNvPicPr>
      </xdr:nvPicPr>
      <xdr:blipFill>
        <a:blip xmlns:r="http://schemas.openxmlformats.org/officeDocument/2006/relationships" r:embed="rId1"/>
        <a:stretch>
          <a:fillRect/>
        </a:stretch>
      </xdr:blipFill>
      <xdr:spPr>
        <a:xfrm>
          <a:off x="1016000" y="7673686"/>
          <a:ext cx="8580754" cy="3767594"/>
        </a:xfrm>
        <a:prstGeom prst="rect">
          <a:avLst/>
        </a:prstGeom>
      </xdr:spPr>
    </xdr:pic>
    <xdr:clientData/>
  </xdr:twoCellAnchor>
  <xdr:twoCellAnchor editAs="oneCell">
    <xdr:from>
      <xdr:col>13</xdr:col>
      <xdr:colOff>80819</xdr:colOff>
      <xdr:row>2</xdr:row>
      <xdr:rowOff>34636</xdr:rowOff>
    </xdr:from>
    <xdr:to>
      <xdr:col>22</xdr:col>
      <xdr:colOff>494102</xdr:colOff>
      <xdr:row>20</xdr:row>
      <xdr:rowOff>53288</xdr:rowOff>
    </xdr:to>
    <xdr:pic>
      <xdr:nvPicPr>
        <xdr:cNvPr id="3" name="Image 2">
          <a:extLst>
            <a:ext uri="{FF2B5EF4-FFF2-40B4-BE49-F238E27FC236}">
              <a16:creationId xmlns:a16="http://schemas.microsoft.com/office/drawing/2014/main" id="{45377D45-D89B-1E65-A1AD-A10E20A9051A}"/>
            </a:ext>
          </a:extLst>
        </xdr:cNvPr>
        <xdr:cNvPicPr>
          <a:picLocks noChangeAspect="1"/>
        </xdr:cNvPicPr>
      </xdr:nvPicPr>
      <xdr:blipFill>
        <a:blip xmlns:r="http://schemas.openxmlformats.org/officeDocument/2006/relationships" r:embed="rId2"/>
        <a:stretch>
          <a:fillRect/>
        </a:stretch>
      </xdr:blipFill>
      <xdr:spPr>
        <a:xfrm>
          <a:off x="11545455" y="404091"/>
          <a:ext cx="7964011" cy="33437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tlavoieconseilcom.sharepoint.com/Volumes/partage/Ventes/MOD&#200;LES/DIAGNOSTIC/ANALYSES/SAEC_Robert%20Lapointe%20montage%20financie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forestlavoieconseilcom.sharepoint.com/C:/C:/Volumes/partage/Ventes/CLIENTS/M-P/GROUPE%20MAINVILLE/Ferme%20JANOR/budget31oct06.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stubs_template"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Ventilation_hiver14_d&#233;part%202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projet%20ventilation%20anthony%20maheux.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forestlavoieconseilcom.sharepoint.com/Users/jcote/GVG%20Dropbox/Groupe%20Vision%20Gestion/CLIENTS/F%20(M-Z)/FERME%20PARISBEL%20SENC/2019/C%20-%20Analyse%20et%20Rapport/Annuel/Analyse%20-%20Ferme%20Parisbel%20SENC%20-%20de&#769;c%20201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restlavoieconseilcom.sharepoint.com/C:/C:/C:/Volumes/partage/Ventes/MOD&#200;LES/DIAGNOSTIC/ANALYSES/SAEC_Robert%20Lapointe%20montage%20financie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orestlavoieconseilcom.sharepoint.com/Serveur/Documents/Documents%20and%20Settings/Andr&#233;e/Local%20Settings/Temporary%20Internet%20Files/Content.IE5/XRKF9G5F/Chev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orestlavoieconseilcom.sharepoint.com/@/Serveur/data%20(d)/Program%20files/FSGAQ/AGWin/Classeur/Originaux/Vveau.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forestlavoieconseilcom.sharepoint.com/C:/C:/C:/@/Serveur/data%20(d)/Program%20files/FSGAQ/AGWin/Classeur/Originaux/Vveau.xls"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https://forestlavoieconseilcom.sharepoint.com/Users/michel.pitre/Documents/Mes%20documents%20Lauzon/A-Makibois/Personnel/Les%20entreprises%20Pitre%20Inc/Comptabilit&#233;,%20ann&#233;e%202016%20et%202017/Comptabilit&#233;%20et%20&#233;tats%20financiers%202017%20(en%20date%20du%2028%20octobre%202017).xlsx?EDF0F6B8" TargetMode="External"/><Relationship Id="rId1" Type="http://schemas.openxmlformats.org/officeDocument/2006/relationships/externalLinkPath" Target="file:///\\EDF0F6B8\Comptabilit&#233;%20et%20&#233;tats%20financiers%202017%20(en%20date%20du%2028%20octobre%2020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forestlavoieconseilcom.sharepoint.com/Users/Jasmincote/GVG%20Dropbox/Groupe%20Vision%20Gestion/CLIENTS%20ACTIF/D-F/Ferme%20Casault%20Inc./C%20-Analyse%20et%20Rapport/Analyse%20et%20suivi%20mensuel%20-%20Ferme%20Casault%20Inc%20201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forestlavoieconseilcom.sharepoint.com/C:/C:/C:/Users/Jasmincote/GVG%20Dropbox/Groupe%20Vision%20Gestion/CLIENTS%20ACTIF/D-F/Ferme%20Casault%20Inc/C%20-Analyse%20et%20Rapport/Analyse%20et%20suivi%20mensuel%20-%20Ferme%20Casault%20Inc%20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forestlavoieconseilcom.sharepoint.com/Users/jcote/GVG%20Dropbox/Groupe%20Vision%20Gestion/CLIENTS/G-L/GROUPE%20BESSETTE/C%20-%20Analyse%20et%20Rapport/Analyse%20Groupe%20Bessette%20-%20Aou&#770;t%2020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nées oeufs"/>
      <sheetName val="Cover1-Couverture1"/>
      <sheetName val="Cover2-Couverture2"/>
      <sheetName val="Cover3-Couverture3"/>
      <sheetName val="INDICATEURS DIAGNOSTIC"/>
      <sheetName val="INDICATEUR PLAN D'AFFAIRES"/>
      <sheetName val="Répartition activités"/>
      <sheetName val="BVM"/>
      <sheetName val="État résultats"/>
      <sheetName val="Dépenses directes"/>
      <sheetName val="Chiffre d'affaires"/>
      <sheetName val="CDR"/>
      <sheetName val="Analyse des ratios "/>
      <sheetName val="Rendement champs"/>
      <sheetName val="Rendement troupeau"/>
      <sheetName val="Marge bénéficiaire cultures"/>
      <sheetName val="CDR forfait"/>
      <sheetName val="Projet - engraissement"/>
      <sheetName val="CDR propriétaire"/>
      <sheetName val="Projet-naisseur finisseur"/>
      <sheetName val="CDR naisseur-finisseur"/>
      <sheetName val="Projet oeufs"/>
      <sheetName val="CDR oeufs"/>
      <sheetName val="Projet - chèvres"/>
      <sheetName val="CDR chèvres"/>
      <sheetName val="Sensibilité lait"/>
      <sheetName val="Projet - vaches"/>
      <sheetName val="CDR lait"/>
      <sheetName val="Bilan JVM"/>
      <sheetName val="COMPARATIFS"/>
      <sheetName val="Capacité remb."/>
      <sheetName val="Liste de dettes"/>
      <sheetName val="Éval. terres"/>
      <sheetName val="Éval. bâtiments"/>
      <sheetName val="Éval. équipements"/>
      <sheetName val="Plan de culture"/>
      <sheetName val="Fournisseurs"/>
      <sheetName val="Hypothèse porc"/>
      <sheetName val="Revenus grands culture prévus"/>
      <sheetName val="Revenus grands culture prévus 2"/>
      <sheetName val="Ens. mil-luzerne-silo-tour"/>
      <sheetName val="Trésorerie"/>
      <sheetName val="table d'amort mensuelle (2)"/>
      <sheetName val="Alim. animale"/>
      <sheetName val="Alim. animale (2)"/>
      <sheetName val="Lisier"/>
      <sheetName val="Inventaire animaux"/>
      <sheetName val="Inventaire cultures"/>
      <sheetName val="table d'amort mensuelle"/>
      <sheetName val="Bilan"/>
      <sheetName val="Éval. quota"/>
      <sheetName val="Hypothèses"/>
      <sheetName val="Bilan JVM après projet"/>
      <sheetName val="table d'amort annuelle"/>
      <sheetName val="ASRA à recevoir"/>
      <sheetName val="production laitière"/>
      <sheetName val="Feuil1"/>
      <sheetName val="ER1-RE1"/>
      <sheetName val="TAM"/>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V 07"/>
      <sheetName val="MAI 06"/>
      <sheetName val="JUIN 06"/>
      <sheetName val="JUIL 06"/>
      <sheetName val="AOUT 06"/>
      <sheetName val="SEPT 06"/>
      <sheetName val="matercumul"/>
      <sheetName val="pouponcumul"/>
      <sheetName val="engraiscumul"/>
      <sheetName val="meuneriecumul"/>
      <sheetName val="pouletcumul"/>
      <sheetName val="OCT 06"/>
      <sheetName val="matercumul OCT"/>
      <sheetName val="pouponcumul OCT"/>
      <sheetName val="engraiscumul OCT"/>
      <sheetName val="meuneriecumul OCT"/>
      <sheetName val="pouletcumul OCT"/>
      <sheetName val="sommaire oct"/>
      <sheetName val="NOV 06"/>
      <sheetName val="DEC 06"/>
      <sheetName val="JANV 07"/>
      <sheetName val="MARS 07"/>
      <sheetName val="AVRIL 07"/>
      <sheetName val="TR"/>
      <sheetName val="Fernand"/>
      <sheetName val="Cumulatif"/>
      <sheetName val="Mat Roch uni_m"/>
      <sheetName val="Mat Roch tot_m"/>
      <sheetName val="Mat Cuth uni_m"/>
      <sheetName val="Mat.Cuth Total"/>
      <sheetName val="Mat Norb uni_m"/>
      <sheetName val="Mat Norb tot_m"/>
      <sheetName val="Mat Mélan uni_m"/>
      <sheetName val="Mat Mélan tot_m"/>
      <sheetName val="Pou uni_m"/>
      <sheetName val="Pou tot_m"/>
      <sheetName val="Eng Desr uni_m"/>
      <sheetName val="Eng Desr tot_m"/>
      <sheetName val="Eng Cuth uni_m"/>
      <sheetName val="Eng Cuth tot_m"/>
      <sheetName val="Eng. Thom uni_m"/>
      <sheetName val="Eng Thom tot_m"/>
      <sheetName val="RHenri uni_m"/>
      <sheetName val="RHenri tot_m"/>
      <sheetName val="Porc cont un"/>
      <sheetName val="Porc contrat"/>
      <sheetName val="JMH un"/>
      <sheetName val="JMH "/>
      <sheetName val="Meunerie"/>
      <sheetName val="Poulet"/>
      <sheetName val="Administration"/>
      <sheetName val="Animaux"/>
      <sheetName val="A.S.R.A."/>
      <sheetName val="Feuil1"/>
      <sheetName val="cashflow"/>
      <sheetName val="ASRA"/>
      <sheetName val="resumeasra"/>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ubs_template"/>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che"/>
      <sheetName val="Poule"/>
      <sheetName val="Porc"/>
      <sheetName val="Vent tunnel"/>
      <sheetName val="V_naturelle"/>
      <sheetName val="Ventilateurs"/>
      <sheetName val="Vent_tunnel"/>
      <sheetName val="Ventilation_hiver14_départ 21-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che"/>
      <sheetName val="Poule"/>
      <sheetName val="Porc"/>
      <sheetName val="Vent tunnel"/>
      <sheetName val="V_naturelle"/>
      <sheetName val="Ventilateurs"/>
      <sheetName val="Vent_tunnel"/>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e _de_sensibilite_VBA"/>
      <sheetName val="Cover1-Couverture1"/>
      <sheetName val="Cover2-Couverture2"/>
      <sheetName val="Cover3-Couverture3"/>
      <sheetName val="Organisation onglet"/>
      <sheetName val="Informations cie"/>
      <sheetName val="Questions en cours"/>
      <sheetName val="Étape du transfert"/>
      <sheetName val="Organigramme"/>
      <sheetName val="Description d'actif"/>
      <sheetName val="Évaluation des gestionnaires"/>
      <sheetName val="Conformité"/>
      <sheetName val="Résumé - Diagnostic et GdR"/>
      <sheetName val="Etats_des_Resultats"/>
      <sheetName val="Comp. Technique Laitier"/>
      <sheetName val="Ajustement au BAIIA"/>
      <sheetName val="Amortissement"/>
      <sheetName val="Pension d'animaux"/>
      <sheetName val="Sommaire EF historique"/>
      <sheetName val="Sommaire EF prévision"/>
      <sheetName val="Sommaire EF hypothèses"/>
      <sheetName val="Description_des_prets"/>
      <sheetName val="Projet - à partir de 2020"/>
      <sheetName val="Projet pour 2019"/>
      <sheetName val="Capacite_de_remboursement"/>
      <sheetName val="Proposition_Financement"/>
      <sheetName val="Prévision Avicole"/>
      <sheetName val="Previsions_Laitieres"/>
      <sheetName val="Graphiques combiné"/>
      <sheetName val="Plan_de_cultures"/>
      <sheetName val="Analyse de sensibilité statique"/>
      <sheetName val="Tableau JVM "/>
      <sheetName val="Position des garanties LT"/>
      <sheetName val="Ratios financiers"/>
      <sheetName val="Bilans_comparatifs"/>
      <sheetName val="Analyse FR"/>
      <sheetName val="BNR_CC_Placement_Immo_CF"/>
      <sheetName val="Résumé variation d'inv"/>
      <sheetName val="Variations_inventaires"/>
      <sheetName val="Evaluation Equip_Batiment_Quota"/>
      <sheetName val="Evaluation_terres"/>
      <sheetName val="Certificat Évaluation actifs"/>
      <sheetName val="EF résumé"/>
      <sheetName val="Position des garanties CT"/>
      <sheetName val="Comparable Maraîcher"/>
      <sheetName val="Comparatif cultures"/>
      <sheetName val="Technico-éco porc"/>
      <sheetName val="Feuille ÉF"/>
      <sheetName val="Analyse par production"/>
      <sheetName val="Actionnariat_Bilan perso_Echean"/>
      <sheetName val="Tableaux de sommaire"/>
      <sheetName val="Prix intraquota à la ferme"/>
      <sheetName val="Bilan JVM"/>
      <sheetName val="FdR"/>
      <sheetName val="Position CT - prévision"/>
      <sheetName val="Normalisation - Capitalisation"/>
      <sheetName val="JVM - Capitalisation"/>
      <sheetName val="Normalisation - actualisation"/>
      <sheetName val="JVM - Actualisation"/>
      <sheetName val="Réinvestissement"/>
      <sheetName val="CMPC"/>
      <sheetName val="Actifs excédentaires"/>
      <sheetName val="Protection fiscale"/>
      <sheetName val="Rendement exigé actionnaires"/>
      <sheetName val="Résumé financier"/>
      <sheetName val="Cote de risque GVG"/>
      <sheetName val="Tableau de bord"/>
      <sheetName val="Etat_des_flux_de_tresorerie"/>
      <sheetName val="ER1-RE1"/>
      <sheetName val="Agriconseil "/>
      <sheetName val="Analyse Trésorerie"/>
      <sheetName val="Budget maraîcher"/>
      <sheetName val="Comparatif Technique poulet"/>
      <sheetName val="Comparatif Technique porcin"/>
      <sheetName val="Production Avicole"/>
      <sheetName val="Rentabilité du projet"/>
      <sheetName val="cash flow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nées oeuf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
      <sheetName val="tab-mat"/>
      <sheetName val="1"/>
      <sheetName val="2"/>
      <sheetName val="3"/>
      <sheetName val="4"/>
      <sheetName val="5"/>
      <sheetName val="6"/>
      <sheetName val="7"/>
      <sheetName val="8"/>
      <sheetName val="80"/>
      <sheetName val="90"/>
      <sheetName val="13"/>
      <sheetName val="matrice"/>
      <sheetName val="s-calc"/>
      <sheetName val="ZZ"/>
      <sheetName val="Départements Gestion"/>
      <sheetName val="Budget par départemen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50"/>
      <sheetName val="G7"/>
      <sheetName val="cri"/>
      <sheetName val="Matrice"/>
      <sheetName val="cris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
      <sheetName val="1"/>
      <sheetName val="2"/>
      <sheetName val="3"/>
      <sheetName val="4"/>
      <sheetName val="5"/>
      <sheetName val="6"/>
      <sheetName val="50"/>
      <sheetName val="G7"/>
      <sheetName val="Matrice"/>
      <sheetName val="cris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an proforma"/>
      <sheetName val="Résultat proforma"/>
      <sheetName val="Suivi budget réel vs budget"/>
      <sheetName val="Comptabilité (2017)"/>
      <sheetName val="Compte à recevoir IGA"/>
      <sheetName val="Compte à recevoir IGA et Autres"/>
      <sheetName val="Suivi budget réel vs budget (2"/>
      <sheetName val="Saisie des salaires"/>
      <sheetName val="Comptabilité (2016)"/>
      <sheetName val="Investissements"/>
      <sheetName val="2017"/>
      <sheetName val="Maraicher"/>
      <sheetName val="Grande culture"/>
      <sheetName val="Ferme"/>
      <sheetName val="Comptabilité et états financi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 détaillé"/>
      <sheetName val="Feuil1"/>
      <sheetName val="Calcul de marge"/>
      <sheetName val="Analyse et suivi mensuel - Ferm"/>
      <sheetName val="Analyse%20et%20suivi%20mensuel%"/>
    </sheetNames>
    <definedNames>
      <definedName name="Loan_Start" refersTo="#REF!"/>
    </definedNames>
    <sheetDataSet>
      <sheetData sheetId="0"/>
      <sheetData sheetId="1"/>
      <sheetData sheetId="2"/>
      <sheetData sheetId="3" refreshError="1"/>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e et suivi mensuel - Ferm"/>
    </sheetNames>
    <definedNames>
      <definedName name="Loan_Start"/>
    </defined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1-Couverture1"/>
      <sheetName val="Cover2-Couverture2"/>
      <sheetName val="Cover3-Couverture3"/>
      <sheetName val="Résultats sommaires"/>
      <sheetName val="Bilan sommaire"/>
      <sheetName val="Résumé rendements"/>
      <sheetName val="Organisation onglet"/>
      <sheetName val="Informations cie"/>
      <sheetName val="Questions en cours"/>
      <sheetName val="Description d'actif"/>
      <sheetName val="Gestion et Conformité"/>
      <sheetName val="Résumé - Diagnostic et GdR"/>
      <sheetName val="Etats_des_Resultats"/>
      <sheetName val="Capacite_de_remboursement"/>
      <sheetName val="Analyse par production"/>
      <sheetName val="Sommaire executif Banque"/>
      <sheetName val="Projet - CT"/>
      <sheetName val="Projet - LT"/>
      <sheetName val="Proposition_Financement"/>
      <sheetName val="Position des garanties - CT"/>
      <sheetName val="Position des garanties - LT"/>
      <sheetName val="Description_des_prets"/>
      <sheetName val="Description prêt 31 août 2019"/>
      <sheetName val="Bilans_comparatifs"/>
      <sheetName val="FdR à jour"/>
      <sheetName val="Previsions_Laitieres"/>
      <sheetName val="Comp. Technique Laitier"/>
      <sheetName val="Amortissement"/>
      <sheetName val="Analyse _de_sensibilite_VBA"/>
      <sheetName val="Analyse de sensibilité statique"/>
      <sheetName val="Tableau JVM "/>
      <sheetName val="Position CT - prévision"/>
      <sheetName val="Bilan JVM"/>
      <sheetName val="Analyse FR"/>
      <sheetName val="BNR_CC_Placement_Immo_CF"/>
      <sheetName val="Résumé variation d'inv"/>
      <sheetName val="Comparatif cultures"/>
      <sheetName val="Inventaire_Animaux_Cultures"/>
      <sheetName val="Evaluation Equip_Batiment_Quota"/>
      <sheetName val="Plan_de_cultures"/>
      <sheetName val="Evaluation_terres"/>
      <sheetName val="Certificat Évaluation actifs"/>
      <sheetName val="EF résumé"/>
      <sheetName val="Ratios financiers"/>
      <sheetName val="Graphiques combiné"/>
      <sheetName val="Comparable Maraîcher"/>
      <sheetName val="Technico-éco porc"/>
      <sheetName val="Feuille ÉF"/>
      <sheetName val="Actionnariat_Bilan perso_Echean"/>
      <sheetName val="Tableaux de sommaire"/>
      <sheetName val="Prix intraquota à la ferme"/>
      <sheetName val="Résumé financier"/>
      <sheetName val="Cote de risque GVG"/>
      <sheetName val="Tableau de bord"/>
      <sheetName val="Etat_des_flux_de_tresorerie"/>
      <sheetName val="ER1-RE1"/>
      <sheetName val="Agriconseil "/>
      <sheetName val="Analyse Trésorerie"/>
      <sheetName val="Budget maraîcher"/>
      <sheetName val="Comparatif Technique poulet"/>
      <sheetName val="Comparatif Technique porcin"/>
      <sheetName val="Production Avicole"/>
      <sheetName val="Rentabilité du projet"/>
      <sheetName val="cash flow "/>
      <sheetName val="Projet"/>
      <sheetName val="Refinancement des prêts"/>
      <sheetName val="Position des garanties"/>
      <sheetName val="Organigramme"/>
      <sheetName val="Analyse Groupe Bessette - Ao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refreshError="1"/>
      <sheetData sheetId="68" refreshError="1"/>
    </sheetDataSet>
  </externalBook>
</externalLink>
</file>

<file path=xl/persons/person.xml><?xml version="1.0" encoding="utf-8"?>
<personList xmlns="http://schemas.microsoft.com/office/spreadsheetml/2018/threadedcomments" xmlns:x="http://schemas.openxmlformats.org/spreadsheetml/2006/main">
  <person displayName="Philippe Leriche" id="{9A18F341-EC9E-44AA-8552-FD77C4E2D73A}" userId="S::pleriche@forestlavoieconseil.com::9c9e11ee-31c4-4a9b-a5ed-9a7ade38fc8a" providerId="AD"/>
  <person displayName="Sarah-Maude Larose" id="{DF54C153-5B66-0644-B0A8-134C50312838}" userId="S::smlarose@forestlavoieconseil.com::93a4d686-071b-4049-91f4-316f6035fc03"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9" dT="2025-11-17T16:46:06.12" personId="{9A18F341-EC9E-44AA-8552-FD77C4E2D73A}" id="{F9B41C3A-6879-4F5B-9694-60F6583327D5}">
    <text>Veuillez inscrire vos pertes dans le processus de production en %.</text>
  </threadedComment>
</ThreadedComments>
</file>

<file path=xl/threadedComments/threadedComment2.xml><?xml version="1.0" encoding="utf-8"?>
<ThreadedComments xmlns="http://schemas.microsoft.com/office/spreadsheetml/2018/threadedcomments" xmlns:x="http://schemas.openxmlformats.org/spreadsheetml/2006/main">
  <threadedComment ref="E75" dT="2025-07-02T14:11:06.08" personId="{DF54C153-5B66-0644-B0A8-134C50312838}" id="{4C5F9D1D-4CEA-3F4D-80D2-E69F639FFC01}">
    <text xml:space="preserve">Référence: 2020 - Pays-bas - Tenebrion - référence de couts par enrtevue et litterature.pdf </text>
    <extLst>
      <x:ext xmlns:xltc2="http://schemas.microsoft.com/office/spreadsheetml/2020/threadedcomments2" uri="{F7C98A9C-CBB3-438F-8F68-D28B6AF4A901}">
        <xltc2:checksum>655639354</xltc2:checksum>
        <xltc2:hyperlink startIndex="11" length="80" url="file:///C:/Users/Sarah-MaudeLarose/FOREST%20LAVOIE%20CONSEIL/FOREST%20LAVOIE%20CONSEIL%20-%20%C3%89quipe%20FLC/Mandats/Actifs/TFIC-%20%C3%A9tude%20technico-%C3%A9conomique/Documentation/Sources%20Co%C3%BBts%20De%20Production/2020%20-%20Pays-bas%20-%20Tenebrion%20-%20r%C3%A9f%C3%A9rence%20de%20couts%20par%20enrtevue%20et%20litterature.pdf"/>
      </x:ext>
    </extLs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lorent.pechereau.1@ulaval.ca"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3" Type="http://schemas.openxmlformats.org/officeDocument/2006/relationships/hyperlink" Target="file:///C:\Users\Sarah-MaudeLarose\FOREST%20LAVOIE%20CONSEIL\FOREST%20LAVOIE%20CONSEIL%20-%20E&#769;quipe%20FLC\Mandats\Actifs\TFIC-%20e&#769;tude%20technico-e&#769;conomique\Documentation\Sources%20QC-CAN\2024%20LMM%20Conditions%20utilisation%20compe&#769;titive%20mouche.pdf" TargetMode="External"/><Relationship Id="rId2" Type="http://schemas.openxmlformats.org/officeDocument/2006/relationships/hyperlink" Target="file:///C:\Users\Sarah-MaudeLarose\FOREST%20LAVOIE%20CONSEIL\FOREST%20LAVOIE%20CONSEIL%20-%20E&#769;quipe%20FLC\Mandats\Actifs\TFIC-%20e&#769;tude%20technico-e&#769;conomique\Documentation\Sources%20QC-CAN\2024%20LMM%20Conditions%20utilisation%20compe&#769;titive%20mouche.pdf" TargetMode="External"/><Relationship Id="rId1" Type="http://schemas.openxmlformats.org/officeDocument/2006/relationships/hyperlink" Target="file:///C:\Users\Sarah-MaudeLarose\FOREST%20LAVOIE%20CONSEIL\FOREST%20LAVOIE%20CONSEIL%20-%20E&#769;quipe%20FLC\Mandats\Actifs\TFIC-%20e&#769;tude%20technico-e&#769;conomique\Documentation\Sources%20QC-CAN\2024%20LMM%20Conditions%20utilisation%20compe&#769;titive%20mouche.pdf" TargetMode="External"/><Relationship Id="rId4"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tandfonline.com/doi/full/10.1080/1828051X.2024.2362765"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Analyse/Analyse%20financi&#232;re/Users\Sarah-MaudeLarose\FOREST%20LAVOIE%20CONSEIL\FOREST%20LAVOIE%20CONSEIL%20-%20&#201;quipe%20FLC\Mandats\Actifs\TFIC-%20&#233;tude%20technico-&#233;conomique\Documentation\Sources%20Co&#251;ts%20De%20Production\2020%20-%20Pays-bas%20-%20Tenebrion%20-%20r&#233;f&#233;rence%20de%20couts%20par%20enrtevue%20et%20litterature.pdf" TargetMode="External"/><Relationship Id="rId1" Type="http://schemas.openxmlformats.org/officeDocument/2006/relationships/hyperlink" Target="file:///C:\Users\Sarah-MaudeLarose\FOREST%20LAVOIE%20CONSEIL\FOREST%20LAVOIE%20CONSEIL%20-%20E&#769;quipe%20FLC\Mandats\Actifs\TFIC-%20e&#769;tude%20technico-e&#769;conomique\Documentation\Sources%20Cou&#770;ts%20De%20Production\2023%20-%20Tenebrion%20Pays-Bas%20-%20Postes%20de%20de&#769;penses.pdf" TargetMode="External"/><Relationship Id="rId6" Type="http://schemas.microsoft.com/office/2017/10/relationships/threadedComment" Target="../threadedComments/threadedComment2.xm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929A3-EE35-41AE-BE78-42459550CA40}">
  <dimension ref="A6:H26"/>
  <sheetViews>
    <sheetView showGridLines="0" tabSelected="1" topLeftCell="A23" zoomScale="160" zoomScaleNormal="160" workbookViewId="0">
      <selection activeCell="C33" sqref="C33"/>
    </sheetView>
  </sheetViews>
  <sheetFormatPr baseColWidth="10" defaultRowHeight="12.75"/>
  <sheetData>
    <row r="6" spans="1:8" ht="15">
      <c r="A6" s="1928" t="s">
        <v>463</v>
      </c>
      <c r="B6" s="1928"/>
      <c r="C6" s="1928"/>
      <c r="D6" s="1928"/>
      <c r="E6" s="1928"/>
      <c r="F6" s="1928"/>
      <c r="G6" s="1928"/>
      <c r="H6" s="1928"/>
    </row>
    <row r="7" spans="1:8" ht="158.1" customHeight="1">
      <c r="A7" s="1930" t="s">
        <v>467</v>
      </c>
      <c r="B7" s="1930"/>
      <c r="C7" s="1930"/>
      <c r="D7" s="1930"/>
      <c r="E7" s="1930"/>
      <c r="F7" s="1930"/>
      <c r="G7" s="1930"/>
      <c r="H7" s="1930"/>
    </row>
    <row r="10" spans="1:8" ht="15">
      <c r="A10" s="1929" t="s">
        <v>440</v>
      </c>
      <c r="B10" s="1929"/>
      <c r="C10" s="1929"/>
      <c r="D10" s="1929"/>
      <c r="E10" s="1929"/>
      <c r="F10" s="1929"/>
      <c r="G10" s="1929"/>
      <c r="H10" s="1929"/>
    </row>
    <row r="11" spans="1:8" ht="180.95" customHeight="1">
      <c r="A11" s="1931" t="s">
        <v>465</v>
      </c>
      <c r="B11" s="1931"/>
      <c r="C11" s="1931"/>
      <c r="D11" s="1931"/>
      <c r="E11" s="1931"/>
      <c r="F11" s="1931"/>
      <c r="G11" s="1931"/>
      <c r="H11" s="1931"/>
    </row>
    <row r="12" spans="1:8" ht="192" customHeight="1">
      <c r="A12" s="1931" t="s">
        <v>466</v>
      </c>
      <c r="B12" s="1931"/>
      <c r="C12" s="1931"/>
      <c r="D12" s="1931"/>
      <c r="E12" s="1931"/>
      <c r="F12" s="1931"/>
      <c r="G12" s="1931"/>
      <c r="H12" s="1931"/>
    </row>
    <row r="15" spans="1:8" ht="15">
      <c r="A15" s="1925" t="s">
        <v>441</v>
      </c>
      <c r="B15" s="1925"/>
      <c r="C15" s="1925"/>
      <c r="D15" s="1925"/>
      <c r="E15" s="1925"/>
      <c r="F15" s="1925"/>
      <c r="G15" s="1925"/>
      <c r="H15" s="1925"/>
    </row>
    <row r="16" spans="1:8">
      <c r="A16" s="1846" t="s">
        <v>455</v>
      </c>
    </row>
    <row r="17" spans="1:8">
      <c r="A17" s="1846" t="s">
        <v>460</v>
      </c>
    </row>
    <row r="18" spans="1:8">
      <c r="A18" s="1846" t="s">
        <v>461</v>
      </c>
    </row>
    <row r="19" spans="1:8">
      <c r="A19" s="1845" t="s">
        <v>456</v>
      </c>
    </row>
    <row r="22" spans="1:8" ht="15">
      <c r="A22" s="1925" t="s">
        <v>442</v>
      </c>
      <c r="B22" s="1925"/>
      <c r="C22" s="1925"/>
      <c r="D22" s="1925"/>
      <c r="E22" s="1925"/>
      <c r="F22" s="1925"/>
      <c r="G22" s="1925"/>
      <c r="H22" s="1925"/>
    </row>
    <row r="23" spans="1:8" ht="91.5" customHeight="1">
      <c r="A23" s="1926" t="s">
        <v>462</v>
      </c>
      <c r="B23" s="1926"/>
      <c r="C23" s="1926"/>
      <c r="D23" s="1926"/>
      <c r="E23" s="1926"/>
      <c r="F23" s="1926"/>
      <c r="G23" s="1926"/>
      <c r="H23" s="1926"/>
    </row>
    <row r="25" spans="1:8" ht="15">
      <c r="A25" s="1925" t="s">
        <v>468</v>
      </c>
      <c r="B25" s="1925"/>
      <c r="C25" s="1925"/>
      <c r="D25" s="1925"/>
      <c r="E25" s="1925"/>
      <c r="F25" s="1925"/>
      <c r="G25" s="1925"/>
      <c r="H25" s="1925"/>
    </row>
    <row r="26" spans="1:8" ht="27" customHeight="1">
      <c r="A26" s="1926" t="s">
        <v>469</v>
      </c>
      <c r="B26" s="1927"/>
      <c r="C26" s="1927"/>
      <c r="D26" s="1927"/>
      <c r="E26" s="1927"/>
      <c r="F26" s="1927"/>
      <c r="G26" s="1927"/>
      <c r="H26" s="1927"/>
    </row>
  </sheetData>
  <mergeCells count="10">
    <mergeCell ref="A25:H25"/>
    <mergeCell ref="A26:H26"/>
    <mergeCell ref="A6:H6"/>
    <mergeCell ref="A10:H10"/>
    <mergeCell ref="A7:H7"/>
    <mergeCell ref="A23:H23"/>
    <mergeCell ref="A22:H22"/>
    <mergeCell ref="A15:H15"/>
    <mergeCell ref="A11:H11"/>
    <mergeCell ref="A12:H12"/>
  </mergeCells>
  <hyperlinks>
    <hyperlink ref="A19" r:id="rId1" xr:uid="{8FC62AB6-E402-4470-A20F-76E1CAC5BA76}"/>
  </hyperlinks>
  <printOptions horizontalCentered="1"/>
  <pageMargins left="0.70866141732283472" right="0.70866141732283472" top="0.74803149606299213" bottom="0.74803149606299213" header="0.31496062992125984" footer="0.31496062992125984"/>
  <pageSetup orientation="portrait" r:id="rId2"/>
  <rowBreaks count="1" manualBreakCount="1">
    <brk id="12" max="7" man="1"/>
  </rowBreak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D07AB-36F4-E24A-ABB1-0B35471AC885}">
  <sheetPr>
    <tabColor rgb="FF92D050"/>
    <pageSetUpPr fitToPage="1"/>
  </sheetPr>
  <dimension ref="A1:AN96"/>
  <sheetViews>
    <sheetView showGridLines="0" topLeftCell="A28" zoomScale="85" zoomScaleNormal="85" zoomScaleSheetLayoutView="75" workbookViewId="0">
      <selection activeCell="C232" sqref="C232"/>
    </sheetView>
  </sheetViews>
  <sheetFormatPr baseColWidth="10" defaultColWidth="10.85546875" defaultRowHeight="17.25"/>
  <cols>
    <col min="1" max="1" width="10.85546875" style="1"/>
    <col min="2" max="2" width="1.85546875" style="1" customWidth="1"/>
    <col min="3" max="3" width="44.85546875" style="953" customWidth="1"/>
    <col min="4" max="5" width="0.85546875" style="997" hidden="1" customWidth="1"/>
    <col min="6" max="7" width="13.85546875" style="997" hidden="1" customWidth="1"/>
    <col min="8" max="9" width="0.85546875" style="997" hidden="1" customWidth="1"/>
    <col min="10" max="10" width="1.85546875" style="1121" hidden="1" customWidth="1"/>
    <col min="11" max="12" width="0.85546875" style="997" hidden="1" customWidth="1"/>
    <col min="13" max="13" width="13.85546875" style="997" hidden="1" customWidth="1"/>
    <col min="14" max="15" width="0.85546875" style="997" hidden="1" customWidth="1"/>
    <col min="16" max="16" width="1.85546875" style="1121" customWidth="1"/>
    <col min="17" max="18" width="0.85546875" style="997" customWidth="1"/>
    <col min="19" max="19" width="18.5703125" style="997" customWidth="1"/>
    <col min="20" max="20" width="12.42578125" style="997" customWidth="1"/>
    <col min="21" max="21" width="6.5703125" style="997" customWidth="1"/>
    <col min="22" max="22" width="9.5703125" style="997" customWidth="1"/>
    <col min="23" max="23" width="2.140625" style="997" customWidth="1"/>
    <col min="24" max="24" width="13.85546875" style="997" customWidth="1"/>
    <col min="25" max="25" width="12.42578125" style="997" bestFit="1" customWidth="1"/>
    <col min="26" max="26" width="7.85546875" style="997" customWidth="1"/>
    <col min="27" max="27" width="13.85546875" style="219" hidden="1" customWidth="1"/>
    <col min="28" max="29" width="14.85546875" style="219" hidden="1" customWidth="1"/>
    <col min="30" max="30" width="2.140625" style="219" customWidth="1"/>
    <col min="31" max="31" width="0.85546875" style="219" customWidth="1"/>
    <col min="32" max="32" width="1.85546875" style="223" customWidth="1"/>
    <col min="33" max="16384" width="10.85546875" style="223"/>
  </cols>
  <sheetData>
    <row r="1" spans="1:40" s="1" customFormat="1">
      <c r="A1" s="863"/>
      <c r="B1" s="863"/>
      <c r="C1" s="953"/>
      <c r="D1" s="953"/>
      <c r="E1" s="953"/>
      <c r="F1" s="953"/>
      <c r="G1" s="953"/>
      <c r="H1" s="953"/>
      <c r="I1" s="953"/>
      <c r="J1" s="954"/>
      <c r="K1" s="953"/>
      <c r="L1" s="953"/>
      <c r="M1" s="953"/>
      <c r="N1" s="953"/>
      <c r="O1" s="953"/>
      <c r="P1" s="954"/>
      <c r="Q1" s="953"/>
      <c r="R1" s="953"/>
      <c r="S1" s="953"/>
      <c r="T1" s="953"/>
      <c r="U1" s="953"/>
      <c r="V1" s="953"/>
      <c r="W1" s="953"/>
      <c r="X1" s="953"/>
      <c r="Y1" s="953"/>
      <c r="Z1" s="953"/>
      <c r="AA1" s="864"/>
      <c r="AB1" s="864"/>
      <c r="AC1" s="864"/>
      <c r="AD1" s="864"/>
      <c r="AE1" s="864"/>
      <c r="AF1" s="863"/>
      <c r="AG1" s="863"/>
    </row>
    <row r="2" spans="1:40" s="1" customFormat="1">
      <c r="A2" s="865" t="s">
        <v>170</v>
      </c>
      <c r="B2" s="863"/>
      <c r="C2" s="953"/>
      <c r="D2" s="953"/>
      <c r="E2" s="953"/>
      <c r="F2" s="953"/>
      <c r="G2" s="953"/>
      <c r="H2" s="953"/>
      <c r="I2" s="953"/>
      <c r="J2" s="954"/>
      <c r="K2" s="953"/>
      <c r="L2" s="953"/>
      <c r="M2" s="953"/>
      <c r="N2" s="953"/>
      <c r="O2" s="953"/>
      <c r="P2" s="954"/>
      <c r="Q2" s="953"/>
      <c r="R2" s="953"/>
      <c r="S2" s="953"/>
      <c r="T2" s="953"/>
      <c r="U2" s="953"/>
      <c r="V2" s="953"/>
      <c r="W2" s="953"/>
      <c r="X2" s="953"/>
      <c r="Y2" s="953"/>
      <c r="Z2" s="953"/>
      <c r="AA2" s="864"/>
      <c r="AB2" s="864"/>
      <c r="AC2" s="864"/>
      <c r="AD2" s="864"/>
      <c r="AE2" s="864"/>
      <c r="AF2" s="863"/>
      <c r="AG2" s="863"/>
    </row>
    <row r="3" spans="1:40" s="1" customFormat="1">
      <c r="A3" s="865"/>
      <c r="B3" s="863"/>
      <c r="C3" s="953"/>
      <c r="D3" s="953"/>
      <c r="E3" s="953"/>
      <c r="F3" s="953"/>
      <c r="G3" s="953"/>
      <c r="H3" s="953"/>
      <c r="I3" s="953"/>
      <c r="J3" s="954"/>
      <c r="K3" s="953"/>
      <c r="L3" s="953"/>
      <c r="M3" s="953"/>
      <c r="N3" s="953"/>
      <c r="O3" s="953"/>
      <c r="P3" s="954"/>
      <c r="Q3" s="953"/>
      <c r="R3" s="953"/>
      <c r="S3" s="953"/>
      <c r="T3" s="953"/>
      <c r="U3" s="953"/>
      <c r="V3" s="953"/>
      <c r="W3" s="953"/>
      <c r="X3" s="953"/>
      <c r="Y3" s="953"/>
      <c r="Z3" s="953"/>
      <c r="AA3" s="864"/>
      <c r="AB3" s="864"/>
      <c r="AC3" s="864"/>
      <c r="AD3" s="864"/>
      <c r="AE3" s="864"/>
      <c r="AF3" s="863"/>
      <c r="AG3" s="863"/>
    </row>
    <row r="4" spans="1:40" s="1" customFormat="1" ht="18" thickBot="1">
      <c r="A4" s="863"/>
      <c r="B4" s="863"/>
      <c r="C4" s="953"/>
      <c r="D4" s="953"/>
      <c r="E4" s="953"/>
      <c r="F4" s="953"/>
      <c r="G4" s="953"/>
      <c r="H4" s="953"/>
      <c r="I4" s="953"/>
      <c r="J4" s="954"/>
      <c r="K4" s="953"/>
      <c r="L4" s="953"/>
      <c r="M4" s="953"/>
      <c r="N4" s="953"/>
      <c r="O4" s="953"/>
      <c r="P4" s="954"/>
      <c r="Q4" s="953"/>
      <c r="R4" s="953"/>
      <c r="S4" s="953"/>
      <c r="T4" s="953"/>
      <c r="U4" s="953"/>
      <c r="V4" s="953"/>
      <c r="W4" s="953"/>
      <c r="X4" s="953"/>
      <c r="Y4" s="953"/>
      <c r="Z4" s="953"/>
      <c r="AA4" s="864"/>
      <c r="AB4" s="864"/>
      <c r="AC4" s="864"/>
      <c r="AD4" s="864"/>
      <c r="AE4" s="864"/>
      <c r="AF4" s="863"/>
      <c r="AG4" s="863"/>
    </row>
    <row r="5" spans="1:40" s="1" customFormat="1" ht="5.25" customHeight="1">
      <c r="A5" s="863"/>
      <c r="B5" s="2062"/>
      <c r="C5" s="2063"/>
      <c r="D5" s="955"/>
      <c r="E5" s="955"/>
      <c r="F5" s="955"/>
      <c r="G5" s="955"/>
      <c r="H5" s="955"/>
      <c r="I5" s="955"/>
      <c r="J5" s="956"/>
      <c r="K5" s="955"/>
      <c r="L5" s="955"/>
      <c r="M5" s="955"/>
      <c r="N5" s="955"/>
      <c r="O5" s="955"/>
      <c r="P5" s="956"/>
      <c r="Q5" s="955"/>
      <c r="R5" s="955"/>
      <c r="S5" s="955"/>
      <c r="T5" s="955"/>
      <c r="U5" s="955"/>
      <c r="V5" s="955"/>
      <c r="W5" s="955"/>
      <c r="X5" s="955"/>
      <c r="Y5" s="955"/>
      <c r="Z5" s="955"/>
      <c r="AA5" s="9"/>
      <c r="AB5" s="9"/>
      <c r="AC5" s="9"/>
      <c r="AD5" s="9"/>
      <c r="AE5" s="9"/>
      <c r="AF5" s="866"/>
      <c r="AG5" s="863"/>
    </row>
    <row r="6" spans="1:40" s="1" customFormat="1" ht="14.25" customHeight="1" thickBot="1">
      <c r="A6" s="863"/>
      <c r="B6" s="2064"/>
      <c r="C6" s="2065"/>
      <c r="D6" s="957"/>
      <c r="E6" s="957"/>
      <c r="F6" s="957"/>
      <c r="G6" s="957"/>
      <c r="H6" s="957"/>
      <c r="I6" s="957"/>
      <c r="J6" s="958"/>
      <c r="K6" s="957"/>
      <c r="L6" s="957"/>
      <c r="M6" s="957"/>
      <c r="N6" s="957"/>
      <c r="O6" s="957"/>
      <c r="P6" s="958"/>
      <c r="Q6" s="957"/>
      <c r="R6" s="957"/>
      <c r="S6" s="957" t="s">
        <v>171</v>
      </c>
      <c r="T6" s="957"/>
      <c r="U6" s="957"/>
      <c r="V6" s="957"/>
      <c r="W6" s="957"/>
      <c r="X6" s="957"/>
      <c r="Y6" s="957"/>
      <c r="Z6" s="957"/>
      <c r="AA6" s="171"/>
      <c r="AB6" s="171"/>
      <c r="AC6" s="171"/>
      <c r="AD6" s="171"/>
      <c r="AE6" s="171"/>
      <c r="AF6" s="868"/>
      <c r="AG6" s="863"/>
    </row>
    <row r="7" spans="1:40" s="1" customFormat="1" ht="15.95" customHeight="1">
      <c r="A7" s="863"/>
      <c r="B7" s="2064"/>
      <c r="C7" s="2065"/>
      <c r="D7" s="2066" t="s">
        <v>172</v>
      </c>
      <c r="E7" s="2067"/>
      <c r="F7" s="2067"/>
      <c r="G7" s="2067"/>
      <c r="H7" s="2067"/>
      <c r="I7" s="2068"/>
      <c r="J7" s="958"/>
      <c r="K7" s="959"/>
      <c r="L7" s="960"/>
      <c r="M7" s="2069" t="s">
        <v>11</v>
      </c>
      <c r="N7" s="960"/>
      <c r="O7" s="961"/>
      <c r="P7" s="958"/>
      <c r="Q7" s="962"/>
      <c r="R7" s="963"/>
      <c r="S7" s="2071" t="s">
        <v>173</v>
      </c>
      <c r="T7" s="964"/>
      <c r="U7" s="964"/>
      <c r="V7" s="964"/>
      <c r="W7" s="964"/>
      <c r="X7" s="2054" t="s">
        <v>21</v>
      </c>
      <c r="Y7" s="2054"/>
      <c r="Z7" s="2054"/>
      <c r="AA7" s="2056">
        <v>2024</v>
      </c>
      <c r="AB7" s="2056">
        <v>2025</v>
      </c>
      <c r="AC7" s="2056">
        <v>2026</v>
      </c>
      <c r="AD7" s="869"/>
      <c r="AE7" s="870"/>
      <c r="AF7" s="868"/>
      <c r="AG7" s="863"/>
      <c r="AK7" s="1461"/>
      <c r="AL7" s="1461"/>
      <c r="AM7" s="1461"/>
      <c r="AN7" s="1461"/>
    </row>
    <row r="8" spans="1:40" s="1" customFormat="1" ht="15.95" customHeight="1">
      <c r="A8" s="863"/>
      <c r="B8" s="2064"/>
      <c r="C8" s="2065"/>
      <c r="D8" s="965"/>
      <c r="E8" s="966"/>
      <c r="F8" s="966">
        <v>2021</v>
      </c>
      <c r="G8" s="2058" t="e">
        <f>#REF!</f>
        <v>#REF!</v>
      </c>
      <c r="H8" s="2059"/>
      <c r="I8" s="2060"/>
      <c r="J8" s="958"/>
      <c r="K8" s="967"/>
      <c r="L8" s="968"/>
      <c r="M8" s="2070"/>
      <c r="N8" s="968"/>
      <c r="O8" s="969"/>
      <c r="P8" s="958"/>
      <c r="Q8" s="970"/>
      <c r="R8" s="971"/>
      <c r="S8" s="2072"/>
      <c r="T8" s="972"/>
      <c r="U8" s="972"/>
      <c r="V8" s="972"/>
      <c r="W8" s="972"/>
      <c r="X8" s="2055"/>
      <c r="Y8" s="2055"/>
      <c r="Z8" s="2055"/>
      <c r="AA8" s="2057"/>
      <c r="AB8" s="2057"/>
      <c r="AC8" s="2057"/>
      <c r="AD8" s="871"/>
      <c r="AE8" s="872"/>
      <c r="AF8" s="868"/>
      <c r="AG8" s="863"/>
      <c r="AK8" s="1487"/>
      <c r="AL8" s="1487"/>
      <c r="AM8" s="1487"/>
      <c r="AN8" s="1487"/>
    </row>
    <row r="9" spans="1:40" s="1" customFormat="1" ht="18" customHeight="1">
      <c r="A9" s="863"/>
      <c r="B9" s="873"/>
      <c r="C9" s="973"/>
      <c r="D9" s="974"/>
      <c r="E9" s="973"/>
      <c r="F9" s="973"/>
      <c r="G9" s="975"/>
      <c r="H9" s="973"/>
      <c r="I9" s="976"/>
      <c r="J9" s="958"/>
      <c r="K9" s="974"/>
      <c r="L9" s="973"/>
      <c r="M9" s="973"/>
      <c r="N9" s="973"/>
      <c r="O9" s="976"/>
      <c r="P9" s="958"/>
      <c r="Q9" s="974"/>
      <c r="R9" s="973"/>
      <c r="S9" s="973"/>
      <c r="T9" s="973"/>
      <c r="U9" s="954"/>
      <c r="V9" s="954"/>
      <c r="W9" s="973"/>
      <c r="X9" s="977">
        <v>30</v>
      </c>
      <c r="Y9" s="954"/>
      <c r="Z9" s="973"/>
      <c r="AA9" s="874"/>
      <c r="AB9" s="874"/>
      <c r="AC9" s="874"/>
      <c r="AD9" s="874"/>
      <c r="AE9" s="875"/>
      <c r="AF9" s="868"/>
      <c r="AG9" s="863"/>
      <c r="AK9" s="1122" t="s">
        <v>174</v>
      </c>
      <c r="AL9" s="1122"/>
      <c r="AM9" s="1122"/>
      <c r="AN9" s="1122"/>
    </row>
    <row r="10" spans="1:40" s="1" customFormat="1" ht="12" customHeight="1">
      <c r="A10" s="863"/>
      <c r="B10" s="873"/>
      <c r="C10" s="973"/>
      <c r="D10" s="974"/>
      <c r="E10" s="973"/>
      <c r="F10" s="973"/>
      <c r="G10" s="978"/>
      <c r="H10" s="973"/>
      <c r="I10" s="976"/>
      <c r="J10" s="958"/>
      <c r="K10" s="974"/>
      <c r="L10" s="973"/>
      <c r="M10" s="973"/>
      <c r="N10" s="973"/>
      <c r="O10" s="976"/>
      <c r="P10" s="958"/>
      <c r="Q10" s="974"/>
      <c r="R10" s="973"/>
      <c r="S10" s="973"/>
      <c r="T10" s="954"/>
      <c r="U10" s="954"/>
      <c r="V10" s="954"/>
      <c r="W10" s="973"/>
      <c r="X10" s="953"/>
      <c r="Y10" s="979"/>
      <c r="Z10" s="973"/>
      <c r="AA10" s="874"/>
      <c r="AB10" s="874"/>
      <c r="AC10" s="874"/>
      <c r="AD10" s="874"/>
      <c r="AE10" s="875"/>
      <c r="AF10" s="868"/>
      <c r="AG10" s="863"/>
      <c r="AK10" s="1122" t="s">
        <v>175</v>
      </c>
      <c r="AL10" s="1122"/>
      <c r="AM10" s="1122"/>
      <c r="AN10" s="1122"/>
    </row>
    <row r="11" spans="1:40" s="1" customFormat="1">
      <c r="A11" s="863"/>
      <c r="B11" s="873"/>
      <c r="C11" s="980" t="s">
        <v>176</v>
      </c>
      <c r="D11" s="981"/>
      <c r="E11" s="982"/>
      <c r="F11" s="982">
        <f>'Etats des Resultats'!CC7</f>
        <v>0</v>
      </c>
      <c r="G11" s="1591">
        <f>'Etats des Resultats'!CX7</f>
        <v>0</v>
      </c>
      <c r="H11" s="982"/>
      <c r="I11" s="983"/>
      <c r="J11" s="958"/>
      <c r="K11" s="981"/>
      <c r="L11" s="982"/>
      <c r="M11" s="982">
        <f>'Etats des Resultats'!EN7</f>
        <v>0</v>
      </c>
      <c r="N11" s="982"/>
      <c r="O11" s="983"/>
      <c r="P11" s="958"/>
      <c r="Q11" s="981"/>
      <c r="R11" s="982"/>
      <c r="S11" s="984">
        <f>'Etats des Resultats'!EV7</f>
        <v>2000</v>
      </c>
      <c r="T11" s="973"/>
      <c r="U11" s="954"/>
      <c r="V11" s="954"/>
      <c r="W11" s="982"/>
      <c r="X11" s="985">
        <v>20</v>
      </c>
      <c r="Y11" s="2061"/>
      <c r="Z11" s="2061"/>
      <c r="AA11" s="876" t="e">
        <f>'Etats des Resultats'!GY7</f>
        <v>#REF!</v>
      </c>
      <c r="AB11" s="876" t="e">
        <f>'Etats des Resultats'!HT7</f>
        <v>#REF!</v>
      </c>
      <c r="AC11" s="876" t="e">
        <f>'Etats des Resultats'!IO7</f>
        <v>#REF!</v>
      </c>
      <c r="AD11" s="876"/>
      <c r="AE11" s="877"/>
      <c r="AF11" s="868"/>
      <c r="AG11" s="863"/>
      <c r="AK11" s="1122"/>
      <c r="AL11" s="1123" t="s">
        <v>177</v>
      </c>
      <c r="AM11" s="1122"/>
      <c r="AN11" s="1122"/>
    </row>
    <row r="12" spans="1:40" s="1" customFormat="1" ht="13.5" customHeight="1">
      <c r="A12" s="863"/>
      <c r="B12" s="873"/>
      <c r="C12" s="980" t="s">
        <v>178</v>
      </c>
      <c r="D12" s="986"/>
      <c r="E12" s="987"/>
      <c r="F12" s="982">
        <f>'Etats des Resultats'!CC10</f>
        <v>0</v>
      </c>
      <c r="G12" s="1591">
        <f>'Etats des Resultats'!CX10</f>
        <v>0</v>
      </c>
      <c r="H12" s="988"/>
      <c r="I12" s="989"/>
      <c r="J12" s="958"/>
      <c r="K12" s="986"/>
      <c r="L12" s="987"/>
      <c r="M12" s="982">
        <f>'Etats des Resultats'!EN10</f>
        <v>0</v>
      </c>
      <c r="N12" s="988"/>
      <c r="O12" s="989"/>
      <c r="P12" s="958"/>
      <c r="Q12" s="986"/>
      <c r="R12" s="987"/>
      <c r="S12" s="984">
        <v>700</v>
      </c>
      <c r="T12" s="982"/>
      <c r="U12" s="954"/>
      <c r="V12" s="954"/>
      <c r="W12" s="982"/>
      <c r="X12" s="982">
        <v>4</v>
      </c>
      <c r="Y12" s="954"/>
      <c r="Z12" s="954"/>
      <c r="AA12" s="876" t="e">
        <f>'Etats des Resultats'!GY10</f>
        <v>#REF!</v>
      </c>
      <c r="AB12" s="876" t="e">
        <f>'Etats des Resultats'!HT10</f>
        <v>#REF!</v>
      </c>
      <c r="AC12" s="876" t="e">
        <f>'Etats des Resultats'!IO10</f>
        <v>#REF!</v>
      </c>
      <c r="AD12" s="878"/>
      <c r="AE12" s="879"/>
      <c r="AF12" s="868"/>
      <c r="AG12" s="863"/>
      <c r="AK12" s="1122"/>
      <c r="AL12" s="1123" t="s">
        <v>179</v>
      </c>
      <c r="AM12" s="1122"/>
      <c r="AN12" s="1122"/>
    </row>
    <row r="13" spans="1:40" s="1" customFormat="1" ht="13.5" customHeight="1">
      <c r="A13" s="863"/>
      <c r="B13" s="873"/>
      <c r="C13" s="980" t="s">
        <v>180</v>
      </c>
      <c r="D13" s="986"/>
      <c r="E13" s="987"/>
      <c r="F13" s="982"/>
      <c r="G13" s="1591"/>
      <c r="H13" s="988"/>
      <c r="I13" s="989"/>
      <c r="J13" s="958"/>
      <c r="K13" s="986"/>
      <c r="L13" s="987"/>
      <c r="M13" s="982"/>
      <c r="N13" s="988"/>
      <c r="O13" s="989"/>
      <c r="P13" s="958"/>
      <c r="Q13" s="986"/>
      <c r="R13" s="987"/>
      <c r="S13" s="990">
        <v>2500</v>
      </c>
      <c r="T13" s="991"/>
      <c r="U13" s="992"/>
      <c r="V13" s="992"/>
      <c r="W13" s="991"/>
      <c r="X13" s="991">
        <v>105</v>
      </c>
      <c r="Y13" s="992"/>
      <c r="Z13" s="992"/>
      <c r="AA13" s="876"/>
      <c r="AB13" s="876"/>
      <c r="AC13" s="876"/>
      <c r="AD13" s="878"/>
      <c r="AE13" s="879"/>
      <c r="AF13" s="868"/>
      <c r="AG13" s="863"/>
      <c r="AK13" s="1122"/>
      <c r="AL13" s="1123" t="s">
        <v>181</v>
      </c>
      <c r="AM13" s="1122"/>
      <c r="AN13" s="1122"/>
    </row>
    <row r="14" spans="1:40" hidden="1">
      <c r="A14" s="863"/>
      <c r="B14" s="873"/>
      <c r="C14" s="979" t="s">
        <v>12</v>
      </c>
      <c r="D14" s="993"/>
      <c r="E14" s="994"/>
      <c r="F14" s="994"/>
      <c r="G14" s="1592"/>
      <c r="H14" s="994"/>
      <c r="I14" s="995"/>
      <c r="J14" s="996"/>
      <c r="K14" s="993"/>
      <c r="L14" s="994"/>
      <c r="M14" s="994"/>
      <c r="N14" s="994"/>
      <c r="O14" s="995"/>
      <c r="P14" s="996"/>
      <c r="Q14" s="993"/>
      <c r="R14" s="994"/>
      <c r="S14" s="994"/>
      <c r="T14" s="982"/>
      <c r="W14" s="994"/>
      <c r="X14" s="994"/>
      <c r="Y14" s="994"/>
      <c r="Z14" s="994"/>
      <c r="AA14" s="880"/>
      <c r="AB14" s="880"/>
      <c r="AC14" s="880"/>
      <c r="AD14" s="880"/>
      <c r="AE14" s="881"/>
      <c r="AF14" s="883"/>
      <c r="AG14" s="884"/>
      <c r="AK14" s="1123"/>
      <c r="AL14" s="1123"/>
      <c r="AM14" s="1123"/>
      <c r="AN14" s="1123"/>
    </row>
    <row r="15" spans="1:40" hidden="1">
      <c r="A15" s="863"/>
      <c r="B15" s="873"/>
      <c r="C15" s="998" t="str">
        <f>'Etats des Resultats'!A19</f>
        <v>Ventes de Larves - Néonates</v>
      </c>
      <c r="D15" s="999"/>
      <c r="E15" s="1000"/>
      <c r="F15" s="1000">
        <f>'Etats des Resultats'!CC19</f>
        <v>0</v>
      </c>
      <c r="G15" s="1593">
        <f>'Etats des Resultats'!CX19</f>
        <v>0</v>
      </c>
      <c r="H15" s="1000"/>
      <c r="I15" s="1001"/>
      <c r="J15" s="996"/>
      <c r="K15" s="999"/>
      <c r="L15" s="1000"/>
      <c r="M15" s="1000">
        <f>'Etats des Resultats'!EN19</f>
        <v>0</v>
      </c>
      <c r="N15" s="1000"/>
      <c r="O15" s="1001"/>
      <c r="P15" s="996"/>
      <c r="Q15" s="999"/>
      <c r="R15" s="1000"/>
      <c r="S15" s="1000">
        <f>'Etats des Resultats'!FI19</f>
        <v>0</v>
      </c>
      <c r="T15" s="994"/>
      <c r="W15" s="1000"/>
      <c r="X15" s="1000">
        <f>'Etats des Resultats'!GD19</f>
        <v>0</v>
      </c>
      <c r="Y15" s="1000"/>
      <c r="Z15" s="1000"/>
      <c r="AA15" s="885">
        <f>'Etats des Resultats'!GY19</f>
        <v>0</v>
      </c>
      <c r="AB15" s="885">
        <f>'Etats des Resultats'!HT19</f>
        <v>0</v>
      </c>
      <c r="AC15" s="885">
        <f>'Etats des Resultats'!IO19</f>
        <v>0</v>
      </c>
      <c r="AD15" s="885"/>
      <c r="AE15" s="886"/>
      <c r="AF15" s="883"/>
      <c r="AG15" s="884"/>
      <c r="AK15" s="1123"/>
      <c r="AL15" s="1123"/>
      <c r="AM15" s="1123"/>
      <c r="AN15" s="1123"/>
    </row>
    <row r="16" spans="1:40" hidden="1">
      <c r="A16" s="863"/>
      <c r="B16" s="873"/>
      <c r="C16" s="998" t="str">
        <f>'Etats des Resultats'!A20</f>
        <v>Frass</v>
      </c>
      <c r="D16" s="999"/>
      <c r="E16" s="1000"/>
      <c r="F16" s="1000">
        <f>'Etats des Resultats'!CC20</f>
        <v>0</v>
      </c>
      <c r="G16" s="1593">
        <f>'Etats des Resultats'!CX20</f>
        <v>0</v>
      </c>
      <c r="H16" s="1000"/>
      <c r="I16" s="1001"/>
      <c r="J16" s="996"/>
      <c r="K16" s="999"/>
      <c r="L16" s="1000"/>
      <c r="M16" s="1000">
        <f>'Etats des Resultats'!EN20</f>
        <v>0</v>
      </c>
      <c r="N16" s="1000"/>
      <c r="O16" s="1001"/>
      <c r="P16" s="996"/>
      <c r="Q16" s="999"/>
      <c r="R16" s="1000"/>
      <c r="S16" s="1000">
        <f>'Etats des Resultats'!FI20</f>
        <v>0</v>
      </c>
      <c r="T16" s="1000"/>
      <c r="W16" s="1000"/>
      <c r="X16" s="1000">
        <f>'Etats des Resultats'!GD20</f>
        <v>0</v>
      </c>
      <c r="Y16" s="1000"/>
      <c r="Z16" s="1000"/>
      <c r="AA16" s="885">
        <f>'Etats des Resultats'!GY20</f>
        <v>0</v>
      </c>
      <c r="AB16" s="885">
        <f>'Etats des Resultats'!HT20</f>
        <v>0</v>
      </c>
      <c r="AC16" s="885">
        <f>'Etats des Resultats'!IO20</f>
        <v>0</v>
      </c>
      <c r="AD16" s="885"/>
      <c r="AE16" s="886"/>
      <c r="AF16" s="883"/>
      <c r="AG16" s="884"/>
      <c r="AK16" s="1123"/>
      <c r="AL16" s="1123"/>
      <c r="AM16" s="1123"/>
      <c r="AN16" s="1123"/>
    </row>
    <row r="17" spans="1:40" hidden="1">
      <c r="A17" s="863"/>
      <c r="B17" s="873"/>
      <c r="C17" s="998" t="str">
        <f>'Etats des Resultats'!A21</f>
        <v>Huiles</v>
      </c>
      <c r="D17" s="999"/>
      <c r="E17" s="1000"/>
      <c r="F17" s="1000">
        <f>'Etats des Resultats'!CC21</f>
        <v>0</v>
      </c>
      <c r="G17" s="1593">
        <f>'Etats des Resultats'!CX21</f>
        <v>0</v>
      </c>
      <c r="H17" s="1000"/>
      <c r="I17" s="1001"/>
      <c r="J17" s="996"/>
      <c r="K17" s="999"/>
      <c r="L17" s="1000"/>
      <c r="M17" s="1000">
        <f>'Etats des Resultats'!EN21</f>
        <v>0</v>
      </c>
      <c r="N17" s="1000"/>
      <c r="O17" s="1001"/>
      <c r="P17" s="996"/>
      <c r="Q17" s="999"/>
      <c r="R17" s="1000"/>
      <c r="S17" s="1000">
        <f>'Etats des Resultats'!FI21</f>
        <v>0</v>
      </c>
      <c r="T17" s="1000"/>
      <c r="W17" s="1000"/>
      <c r="X17" s="1000">
        <f>'Etats des Resultats'!GD21</f>
        <v>0</v>
      </c>
      <c r="Y17" s="1000"/>
      <c r="Z17" s="1000"/>
      <c r="AA17" s="885">
        <f>'Etats des Resultats'!GY21</f>
        <v>0</v>
      </c>
      <c r="AB17" s="885">
        <f>'Etats des Resultats'!HT21</f>
        <v>0</v>
      </c>
      <c r="AC17" s="885">
        <f>'Etats des Resultats'!IO21</f>
        <v>0</v>
      </c>
      <c r="AD17" s="885"/>
      <c r="AE17" s="886"/>
      <c r="AF17" s="883"/>
      <c r="AG17" s="884"/>
      <c r="AK17" s="1123"/>
      <c r="AL17" s="1123"/>
      <c r="AM17" s="1123"/>
      <c r="AN17" s="1123"/>
    </row>
    <row r="18" spans="1:40" hidden="1">
      <c r="A18" s="863"/>
      <c r="B18" s="873"/>
      <c r="C18" s="998" t="str">
        <f>'Etats des Resultats'!A22</f>
        <v xml:space="preserve"> </v>
      </c>
      <c r="D18" s="999"/>
      <c r="E18" s="1000"/>
      <c r="F18" s="1000">
        <f>'Etats des Resultats'!CC22</f>
        <v>0</v>
      </c>
      <c r="G18" s="1593">
        <f>'Etats des Resultats'!CX22</f>
        <v>0</v>
      </c>
      <c r="H18" s="1000"/>
      <c r="I18" s="1001"/>
      <c r="J18" s="996"/>
      <c r="K18" s="999"/>
      <c r="L18" s="1000"/>
      <c r="M18" s="1000">
        <f>'Etats des Resultats'!EN22</f>
        <v>0</v>
      </c>
      <c r="N18" s="1000"/>
      <c r="O18" s="1001"/>
      <c r="P18" s="996"/>
      <c r="Q18" s="999"/>
      <c r="R18" s="1000"/>
      <c r="S18" s="1000">
        <f>'Etats des Resultats'!FI22</f>
        <v>0</v>
      </c>
      <c r="T18" s="1000"/>
      <c r="W18" s="1000"/>
      <c r="X18" s="1000">
        <f>'Etats des Resultats'!GD22</f>
        <v>0</v>
      </c>
      <c r="Y18" s="1000"/>
      <c r="Z18" s="1000"/>
      <c r="AA18" s="885">
        <f>'Etats des Resultats'!GY22</f>
        <v>0</v>
      </c>
      <c r="AB18" s="885">
        <f>'Etats des Resultats'!HT22</f>
        <v>0</v>
      </c>
      <c r="AC18" s="885">
        <f>'Etats des Resultats'!IO22</f>
        <v>0</v>
      </c>
      <c r="AD18" s="885"/>
      <c r="AE18" s="886"/>
      <c r="AF18" s="883"/>
      <c r="AG18" s="884"/>
      <c r="AK18" s="1123"/>
      <c r="AL18" s="1123"/>
      <c r="AM18" s="1123"/>
      <c r="AN18" s="1123"/>
    </row>
    <row r="19" spans="1:40" hidden="1">
      <c r="A19" s="863"/>
      <c r="B19" s="873"/>
      <c r="C19" s="980" t="s">
        <v>35</v>
      </c>
      <c r="D19" s="1002"/>
      <c r="E19" s="1003"/>
      <c r="F19" s="1004">
        <f>SUM(F15:F18)</f>
        <v>0</v>
      </c>
      <c r="G19" s="1594">
        <f>SUM(G15:G18)</f>
        <v>0</v>
      </c>
      <c r="H19" s="1003"/>
      <c r="I19" s="1005"/>
      <c r="J19" s="996"/>
      <c r="K19" s="1002"/>
      <c r="L19" s="1003"/>
      <c r="M19" s="1004">
        <f>SUM(M15:M18)</f>
        <v>0</v>
      </c>
      <c r="N19" s="1003"/>
      <c r="O19" s="1005"/>
      <c r="P19" s="996"/>
      <c r="Q19" s="1002"/>
      <c r="R19" s="1003"/>
      <c r="S19" s="1004">
        <f>SUM(S15:S18)</f>
        <v>0</v>
      </c>
      <c r="T19" s="1000"/>
      <c r="W19" s="1004"/>
      <c r="X19" s="1004">
        <f>SUM(X15:X18)</f>
        <v>0</v>
      </c>
      <c r="Y19" s="1004"/>
      <c r="Z19" s="1004"/>
      <c r="AA19" s="888">
        <f>SUM(AA15:AA18)</f>
        <v>0</v>
      </c>
      <c r="AB19" s="888">
        <f>SUM(AB15:AB18)</f>
        <v>0</v>
      </c>
      <c r="AC19" s="888">
        <f>SUM(AC15:AC18)</f>
        <v>0</v>
      </c>
      <c r="AD19" s="887"/>
      <c r="AE19" s="889"/>
      <c r="AF19" s="883"/>
      <c r="AG19" s="884"/>
      <c r="AK19" s="1123"/>
      <c r="AL19" s="1123"/>
      <c r="AM19" s="1123"/>
      <c r="AN19" s="1123"/>
    </row>
    <row r="20" spans="1:40">
      <c r="A20" s="863"/>
      <c r="B20" s="873"/>
      <c r="C20" s="979" t="s">
        <v>29</v>
      </c>
      <c r="D20" s="1002"/>
      <c r="E20" s="1003"/>
      <c r="F20" s="1003"/>
      <c r="G20" s="1595"/>
      <c r="H20" s="1003"/>
      <c r="I20" s="1005"/>
      <c r="J20" s="996"/>
      <c r="K20" s="1002"/>
      <c r="L20" s="1003"/>
      <c r="M20" s="1003"/>
      <c r="N20" s="1003"/>
      <c r="O20" s="1005"/>
      <c r="P20" s="996"/>
      <c r="Q20" s="1002"/>
      <c r="R20" s="1003"/>
      <c r="S20" s="1003"/>
      <c r="T20" s="1006" t="s">
        <v>182</v>
      </c>
      <c r="W20" s="1003"/>
      <c r="X20" s="1003"/>
      <c r="Y20" s="1006" t="s">
        <v>182</v>
      </c>
      <c r="AA20" s="887"/>
      <c r="AB20" s="887"/>
      <c r="AC20" s="887"/>
      <c r="AD20" s="887"/>
      <c r="AE20" s="889"/>
      <c r="AF20" s="883"/>
      <c r="AG20" s="884"/>
      <c r="AK20" s="1123"/>
      <c r="AL20" s="1123"/>
      <c r="AM20" s="1123"/>
      <c r="AN20" s="1123"/>
    </row>
    <row r="21" spans="1:40">
      <c r="A21" s="863"/>
      <c r="B21" s="873"/>
      <c r="C21" s="998" t="str">
        <f>'Etats des Resultats'!A26</f>
        <v>Larves vivantes</v>
      </c>
      <c r="D21" s="999"/>
      <c r="E21" s="1000"/>
      <c r="F21" s="1000">
        <f>'Etats des Resultats'!CC26</f>
        <v>0</v>
      </c>
      <c r="G21" s="1593">
        <f>'Etats des Resultats'!CX26</f>
        <v>0</v>
      </c>
      <c r="H21" s="1000"/>
      <c r="I21" s="1001"/>
      <c r="J21" s="996"/>
      <c r="K21" s="999"/>
      <c r="L21" s="1000"/>
      <c r="M21" s="1000">
        <f>'Etats des Resultats'!EN26</f>
        <v>0</v>
      </c>
      <c r="N21" s="1000"/>
      <c r="O21" s="1001"/>
      <c r="P21" s="996"/>
      <c r="Q21" s="999"/>
      <c r="R21" s="1000"/>
      <c r="S21" s="1000">
        <f>'Etats des Resultats'!FI26</f>
        <v>0</v>
      </c>
      <c r="T21" s="1000"/>
      <c r="W21" s="1000"/>
      <c r="X21" s="1000">
        <f>20*10000</f>
        <v>200000</v>
      </c>
      <c r="Y21" s="1000">
        <f>X21/X11</f>
        <v>10000</v>
      </c>
      <c r="Z21" s="1000"/>
      <c r="AA21" s="885">
        <f>'Etats des Resultats'!GY26</f>
        <v>0</v>
      </c>
      <c r="AB21" s="885">
        <f>'Etats des Resultats'!HT26</f>
        <v>0</v>
      </c>
      <c r="AC21" s="885">
        <f>'Etats des Resultats'!IO26</f>
        <v>0</v>
      </c>
      <c r="AD21" s="885"/>
      <c r="AE21" s="886"/>
      <c r="AF21" s="883"/>
      <c r="AG21" s="884"/>
    </row>
    <row r="22" spans="1:40">
      <c r="A22" s="863"/>
      <c r="B22" s="873"/>
      <c r="C22" s="998" t="str">
        <f>'Etats des Resultats'!A27</f>
        <v>Larves séchées</v>
      </c>
      <c r="D22" s="999"/>
      <c r="E22" s="1000"/>
      <c r="F22" s="1000">
        <f>'Etats des Resultats'!CC27</f>
        <v>0</v>
      </c>
      <c r="G22" s="1593">
        <f>'Etats des Resultats'!CX27</f>
        <v>0</v>
      </c>
      <c r="H22" s="1000"/>
      <c r="I22" s="1001"/>
      <c r="J22" s="996"/>
      <c r="K22" s="999"/>
      <c r="L22" s="1000"/>
      <c r="M22" s="1000">
        <f>'Etats des Resultats'!EN27</f>
        <v>0</v>
      </c>
      <c r="N22" s="1000"/>
      <c r="O22" s="1001"/>
      <c r="P22" s="996"/>
      <c r="Q22" s="999"/>
      <c r="R22" s="1000"/>
      <c r="S22" s="1000">
        <f>'Etats des Resultats'!FI27</f>
        <v>3577000</v>
      </c>
      <c r="T22" s="1000">
        <f>S22/S12</f>
        <v>5110</v>
      </c>
      <c r="W22" s="1000"/>
      <c r="X22" s="1000">
        <f>4*4000</f>
        <v>16000</v>
      </c>
      <c r="Y22" s="1000">
        <f>X22/4</f>
        <v>4000</v>
      </c>
      <c r="Z22" s="1000"/>
      <c r="AA22" s="885">
        <f>'Etats des Resultats'!GY27</f>
        <v>0</v>
      </c>
      <c r="AB22" s="885">
        <f>'Etats des Resultats'!HT27</f>
        <v>0</v>
      </c>
      <c r="AC22" s="885">
        <f>'Etats des Resultats'!IO27</f>
        <v>0</v>
      </c>
      <c r="AD22" s="885"/>
      <c r="AE22" s="886"/>
      <c r="AF22" s="883"/>
      <c r="AG22" s="884"/>
      <c r="AH22" s="837"/>
    </row>
    <row r="23" spans="1:40">
      <c r="A23" s="863"/>
      <c r="B23" s="873"/>
      <c r="C23" s="998" t="s">
        <v>183</v>
      </c>
      <c r="D23" s="999"/>
      <c r="E23" s="1000"/>
      <c r="F23" s="1000"/>
      <c r="G23" s="1593"/>
      <c r="H23" s="1000"/>
      <c r="I23" s="1001"/>
      <c r="J23" s="996"/>
      <c r="K23" s="999"/>
      <c r="L23" s="1000"/>
      <c r="M23" s="1000"/>
      <c r="N23" s="1000"/>
      <c r="O23" s="1001"/>
      <c r="P23" s="996"/>
      <c r="Q23" s="999"/>
      <c r="R23" s="1000"/>
      <c r="S23" s="1000">
        <f>-2%*S22</f>
        <v>-71540</v>
      </c>
      <c r="T23" s="1000"/>
      <c r="W23" s="1000"/>
      <c r="X23" s="1000">
        <f>-2%*X21</f>
        <v>-4000</v>
      </c>
      <c r="Y23" s="1000"/>
      <c r="Z23" s="1000"/>
      <c r="AA23" s="885"/>
      <c r="AB23" s="885"/>
      <c r="AC23" s="885"/>
      <c r="AD23" s="885"/>
      <c r="AE23" s="886"/>
      <c r="AF23" s="883"/>
      <c r="AG23" s="884"/>
      <c r="AH23" s="837"/>
      <c r="AK23" s="1124"/>
    </row>
    <row r="24" spans="1:40">
      <c r="A24" s="863"/>
      <c r="B24" s="873"/>
      <c r="C24" s="998" t="str">
        <f>'Etats des Resultats'!A28</f>
        <v xml:space="preserve">Frass </v>
      </c>
      <c r="D24" s="999"/>
      <c r="E24" s="1000"/>
      <c r="F24" s="1000">
        <f>'Etats des Resultats'!CC28</f>
        <v>0</v>
      </c>
      <c r="G24" s="1593">
        <f>'Etats des Resultats'!CX28</f>
        <v>0</v>
      </c>
      <c r="H24" s="1000"/>
      <c r="I24" s="1001"/>
      <c r="J24" s="996"/>
      <c r="K24" s="999"/>
      <c r="L24" s="1000"/>
      <c r="M24" s="1000">
        <f>'Etats des Resultats'!EN28</f>
        <v>0</v>
      </c>
      <c r="N24" s="1000"/>
      <c r="O24" s="1001"/>
      <c r="P24" s="996"/>
      <c r="Q24" s="999"/>
      <c r="R24" s="1000"/>
      <c r="S24" s="1000">
        <f>S13*T24</f>
        <v>375000</v>
      </c>
      <c r="T24" s="1000">
        <v>150</v>
      </c>
      <c r="W24" s="1000"/>
      <c r="X24" s="1000">
        <f>X13*Y24</f>
        <v>5250</v>
      </c>
      <c r="Y24" s="1000">
        <v>50</v>
      </c>
      <c r="Z24" s="1000"/>
      <c r="AA24" s="885">
        <f>'Etats des Resultats'!GY28</f>
        <v>0</v>
      </c>
      <c r="AB24" s="885">
        <f>'Etats des Resultats'!HT28</f>
        <v>0</v>
      </c>
      <c r="AC24" s="885">
        <f>'Etats des Resultats'!IO28</f>
        <v>0</v>
      </c>
      <c r="AD24" s="885"/>
      <c r="AE24" s="886"/>
      <c r="AF24" s="883"/>
      <c r="AG24" s="884"/>
      <c r="AK24" s="1124"/>
    </row>
    <row r="25" spans="1:40" ht="16.5">
      <c r="A25" s="863"/>
      <c r="B25" s="873"/>
      <c r="C25" s="980" t="s">
        <v>184</v>
      </c>
      <c r="D25" s="1002"/>
      <c r="E25" s="1003"/>
      <c r="F25" s="1004">
        <f>SUM(F21:F24)</f>
        <v>0</v>
      </c>
      <c r="G25" s="1594">
        <f>SUM(G21:G24)</f>
        <v>0</v>
      </c>
      <c r="H25" s="1003"/>
      <c r="I25" s="1005"/>
      <c r="J25" s="996"/>
      <c r="K25" s="1002"/>
      <c r="L25" s="1003"/>
      <c r="M25" s="1004">
        <f>SUM(M21:M24)</f>
        <v>0</v>
      </c>
      <c r="N25" s="1003"/>
      <c r="O25" s="1005"/>
      <c r="P25" s="996"/>
      <c r="Q25" s="1002"/>
      <c r="R25" s="1003"/>
      <c r="S25" s="1004">
        <f>SUM(S21:S24)</f>
        <v>3880460</v>
      </c>
      <c r="T25" s="1004"/>
      <c r="U25" s="1004"/>
      <c r="V25" s="1004"/>
      <c r="W25" s="1004"/>
      <c r="X25" s="1004">
        <f>SUM(X21:X24)</f>
        <v>217250</v>
      </c>
      <c r="Y25" s="1004"/>
      <c r="Z25" s="1004"/>
      <c r="AA25" s="888">
        <f>SUM(AA21:AA24)</f>
        <v>0</v>
      </c>
      <c r="AB25" s="888">
        <f>SUM(AB21:AB24)</f>
        <v>0</v>
      </c>
      <c r="AC25" s="888">
        <f>SUM(AC21:AC24)</f>
        <v>0</v>
      </c>
      <c r="AD25" s="887"/>
      <c r="AE25" s="889"/>
      <c r="AF25" s="883"/>
      <c r="AG25" s="884"/>
      <c r="AK25" s="1124"/>
    </row>
    <row r="26" spans="1:40">
      <c r="A26" s="863"/>
      <c r="B26" s="873"/>
      <c r="C26" s="973"/>
      <c r="D26" s="993"/>
      <c r="E26" s="994"/>
      <c r="F26" s="994"/>
      <c r="G26" s="1592"/>
      <c r="H26" s="994"/>
      <c r="I26" s="995"/>
      <c r="J26" s="996"/>
      <c r="K26" s="993"/>
      <c r="L26" s="994"/>
      <c r="M26" s="994"/>
      <c r="N26" s="994"/>
      <c r="O26" s="995"/>
      <c r="P26" s="996"/>
      <c r="Q26" s="993"/>
      <c r="R26" s="994"/>
      <c r="S26" s="994"/>
      <c r="T26" s="994"/>
      <c r="U26" s="994"/>
      <c r="V26" s="994"/>
      <c r="W26" s="994"/>
      <c r="X26" s="994"/>
      <c r="Y26" s="994"/>
      <c r="Z26" s="994"/>
      <c r="AA26" s="880"/>
      <c r="AB26" s="880"/>
      <c r="AC26" s="880"/>
      <c r="AD26" s="880"/>
      <c r="AE26" s="881"/>
      <c r="AF26" s="883"/>
      <c r="AG26" s="884"/>
      <c r="AK26" s="1124"/>
    </row>
    <row r="27" spans="1:40" thickBot="1">
      <c r="A27" s="863"/>
      <c r="B27" s="873"/>
      <c r="C27" s="980"/>
      <c r="D27" s="1002"/>
      <c r="E27" s="1003"/>
      <c r="F27" s="1011"/>
      <c r="G27" s="1012"/>
      <c r="H27" s="1003"/>
      <c r="I27" s="1005"/>
      <c r="J27" s="996"/>
      <c r="K27" s="1002"/>
      <c r="L27" s="1003"/>
      <c r="M27" s="1011"/>
      <c r="N27" s="1003"/>
      <c r="O27" s="1005"/>
      <c r="P27" s="996"/>
      <c r="Q27" s="1002"/>
      <c r="R27" s="1003"/>
      <c r="S27" s="1011"/>
      <c r="T27" s="1011"/>
      <c r="U27" s="1011"/>
      <c r="V27" s="1011"/>
      <c r="W27" s="1011"/>
      <c r="X27" s="1011"/>
      <c r="Y27" s="1011"/>
      <c r="Z27" s="1011"/>
      <c r="AA27" s="892"/>
      <c r="AB27" s="892"/>
      <c r="AC27" s="892"/>
      <c r="AD27" s="887"/>
      <c r="AE27" s="889"/>
      <c r="AF27" s="883"/>
      <c r="AG27" s="884"/>
      <c r="AK27" s="1124"/>
    </row>
    <row r="28" spans="1:40" ht="20.45" customHeight="1">
      <c r="A28" s="863"/>
      <c r="B28" s="873"/>
      <c r="C28" s="1013" t="s">
        <v>185</v>
      </c>
      <c r="D28" s="1014"/>
      <c r="E28" s="1015"/>
      <c r="F28" s="1016">
        <f>'Etats des Resultats'!CC49</f>
        <v>0</v>
      </c>
      <c r="G28" s="1017">
        <f>'Etats des Resultats'!CX49</f>
        <v>0</v>
      </c>
      <c r="H28" s="1018"/>
      <c r="I28" s="1005"/>
      <c r="J28" s="996"/>
      <c r="K28" s="1014"/>
      <c r="L28" s="1015"/>
      <c r="M28" s="1016">
        <f>'Etats des Resultats'!EN49</f>
        <v>0</v>
      </c>
      <c r="N28" s="1018"/>
      <c r="O28" s="1005"/>
      <c r="P28" s="996"/>
      <c r="Q28" s="1014"/>
      <c r="R28" s="1015"/>
      <c r="S28" s="1016">
        <f>S25</f>
        <v>3880460</v>
      </c>
      <c r="T28" s="1016"/>
      <c r="U28" s="1016"/>
      <c r="V28" s="1016"/>
      <c r="W28" s="1016"/>
      <c r="X28" s="1016">
        <f>X25</f>
        <v>217250</v>
      </c>
      <c r="Y28" s="1016"/>
      <c r="Z28" s="1016"/>
      <c r="AA28" s="893">
        <f>'Etats des Resultats'!GY49</f>
        <v>0</v>
      </c>
      <c r="AB28" s="893">
        <f>'Etats des Resultats'!HT49</f>
        <v>0</v>
      </c>
      <c r="AC28" s="893">
        <f>'Etats des Resultats'!IO49</f>
        <v>0</v>
      </c>
      <c r="AD28" s="894"/>
      <c r="AE28" s="889"/>
      <c r="AF28" s="883"/>
      <c r="AG28" s="884"/>
    </row>
    <row r="29" spans="1:40" s="862" customFormat="1" ht="30">
      <c r="A29" s="895"/>
      <c r="B29" s="896"/>
      <c r="C29" s="1019" t="s">
        <v>186</v>
      </c>
      <c r="D29" s="1020"/>
      <c r="E29" s="1021"/>
      <c r="F29" s="1021"/>
      <c r="G29" s="1596"/>
      <c r="H29" s="1022"/>
      <c r="I29" s="1023"/>
      <c r="J29" s="1024"/>
      <c r="K29" s="1020"/>
      <c r="L29" s="1021"/>
      <c r="M29" s="1021"/>
      <c r="N29" s="1022"/>
      <c r="O29" s="1023"/>
      <c r="P29" s="1024"/>
      <c r="Q29" s="1020"/>
      <c r="R29" s="1021"/>
      <c r="S29" s="1021"/>
      <c r="T29" s="1025" t="s">
        <v>187</v>
      </c>
      <c r="U29" s="1026"/>
      <c r="V29" s="1026"/>
      <c r="W29" s="1026"/>
      <c r="X29" s="1026"/>
      <c r="Y29" s="1025" t="s">
        <v>187</v>
      </c>
      <c r="Z29" s="1021"/>
      <c r="AA29" s="897"/>
      <c r="AB29" s="897"/>
      <c r="AC29" s="897"/>
      <c r="AD29" s="897"/>
      <c r="AE29" s="898"/>
      <c r="AF29" s="899"/>
      <c r="AG29" s="900"/>
    </row>
    <row r="30" spans="1:40" ht="24" customHeight="1">
      <c r="A30" s="863"/>
      <c r="B30" s="873"/>
      <c r="C30" s="1027" t="s">
        <v>188</v>
      </c>
      <c r="D30" s="999"/>
      <c r="E30" s="1000"/>
      <c r="F30" s="1000">
        <f>'Etats des Resultats'!CC62</f>
        <v>0</v>
      </c>
      <c r="G30" s="1593">
        <f>'Etats des Resultats'!CX62</f>
        <v>0</v>
      </c>
      <c r="H30" s="1000"/>
      <c r="I30" s="1001"/>
      <c r="J30" s="996"/>
      <c r="K30" s="999"/>
      <c r="L30" s="1000"/>
      <c r="M30" s="1000">
        <f>'Etats des Resultats'!EN62</f>
        <v>0</v>
      </c>
      <c r="N30" s="1000"/>
      <c r="O30" s="1001"/>
      <c r="P30" s="996"/>
      <c r="Q30" s="999"/>
      <c r="R30" s="1000"/>
      <c r="S30" s="1000">
        <f>'Etats des Resultats'!FI62</f>
        <v>366800</v>
      </c>
      <c r="T30" s="1000">
        <f t="shared" ref="T30:T39" si="0">S30/$S$11</f>
        <v>183.4</v>
      </c>
      <c r="U30" s="1028">
        <f t="shared" ref="U30:U39" si="1">S30/$S$28</f>
        <v>9.4524875916772749E-2</v>
      </c>
      <c r="V30" s="1028"/>
      <c r="W30" s="1000"/>
      <c r="X30" s="1000">
        <f>'Etats des Resultats'!FQ65</f>
        <v>5000</v>
      </c>
      <c r="Y30" s="1000">
        <f t="shared" ref="Y30:Y39" si="2">X30/$X$9</f>
        <v>166.66666666666666</v>
      </c>
      <c r="Z30" s="1029">
        <f t="shared" ref="Z30:Z39" si="3">X30/$X$28</f>
        <v>2.3014959723820484E-2</v>
      </c>
      <c r="AA30" s="885">
        <f>'Etats des Resultats'!GY62</f>
        <v>0</v>
      </c>
      <c r="AB30" s="885">
        <f>'Etats des Resultats'!HT62</f>
        <v>0</v>
      </c>
      <c r="AC30" s="885">
        <f>'Etats des Resultats'!IO62</f>
        <v>0</v>
      </c>
      <c r="AD30" s="885"/>
      <c r="AE30" s="886"/>
      <c r="AF30" s="883"/>
      <c r="AG30" s="884"/>
      <c r="AI30" s="861"/>
    </row>
    <row r="31" spans="1:40" ht="18" customHeight="1">
      <c r="A31" s="863"/>
      <c r="B31" s="873"/>
      <c r="C31" s="1027" t="s">
        <v>47</v>
      </c>
      <c r="D31" s="999"/>
      <c r="E31" s="1000"/>
      <c r="F31" s="1000"/>
      <c r="G31" s="1593"/>
      <c r="H31" s="1000"/>
      <c r="I31" s="1001"/>
      <c r="J31" s="996"/>
      <c r="K31" s="999"/>
      <c r="L31" s="1000"/>
      <c r="M31" s="1000"/>
      <c r="N31" s="1000"/>
      <c r="O31" s="1001"/>
      <c r="P31" s="996"/>
      <c r="Q31" s="999"/>
      <c r="R31" s="1000"/>
      <c r="S31" s="1000">
        <f>'Etats des Resultats'!FI66</f>
        <v>600000</v>
      </c>
      <c r="T31" s="1000">
        <f t="shared" si="0"/>
        <v>300</v>
      </c>
      <c r="U31" s="1028">
        <f t="shared" si="1"/>
        <v>0.15462084392056613</v>
      </c>
      <c r="V31" s="1028"/>
      <c r="W31" s="1000"/>
      <c r="X31" s="1000">
        <f>'Etats des Resultats'!FQ66</f>
        <v>48890.625</v>
      </c>
      <c r="Y31" s="1000">
        <f t="shared" si="2"/>
        <v>1629.6875</v>
      </c>
      <c r="Z31" s="1029">
        <f t="shared" si="3"/>
        <v>0.22504315304948216</v>
      </c>
      <c r="AA31" s="885"/>
      <c r="AB31" s="885"/>
      <c r="AC31" s="885"/>
      <c r="AD31" s="885"/>
      <c r="AE31" s="886"/>
      <c r="AF31" s="883"/>
      <c r="AG31" s="901"/>
    </row>
    <row r="32" spans="1:40" ht="18" customHeight="1">
      <c r="A32" s="863"/>
      <c r="B32" s="873"/>
      <c r="C32" s="1027" t="s">
        <v>48</v>
      </c>
      <c r="D32" s="999"/>
      <c r="E32" s="1000"/>
      <c r="F32" s="1000"/>
      <c r="G32" s="1593"/>
      <c r="H32" s="1000"/>
      <c r="I32" s="1001"/>
      <c r="J32" s="996"/>
      <c r="K32" s="999"/>
      <c r="L32" s="1000"/>
      <c r="M32" s="1000"/>
      <c r="N32" s="1000"/>
      <c r="O32" s="1001"/>
      <c r="P32" s="996"/>
      <c r="Q32" s="999"/>
      <c r="R32" s="1000"/>
      <c r="S32" s="1000">
        <f>'Etats des Resultats'!FI67</f>
        <v>186816</v>
      </c>
      <c r="T32" s="1000">
        <f t="shared" si="0"/>
        <v>93.408000000000001</v>
      </c>
      <c r="U32" s="1028">
        <f t="shared" si="1"/>
        <v>4.8142745963107469E-2</v>
      </c>
      <c r="V32" s="1028"/>
      <c r="W32" s="1000"/>
      <c r="X32" s="1000">
        <f>'Etats des Resultats'!FQ67</f>
        <v>1500</v>
      </c>
      <c r="Y32" s="1000">
        <f t="shared" si="2"/>
        <v>50</v>
      </c>
      <c r="Z32" s="1029">
        <f t="shared" si="3"/>
        <v>6.9044879171461446E-3</v>
      </c>
      <c r="AA32" s="885"/>
      <c r="AB32" s="885"/>
      <c r="AC32" s="885"/>
      <c r="AD32" s="885"/>
      <c r="AE32" s="886"/>
      <c r="AF32" s="883"/>
      <c r="AG32" s="901"/>
    </row>
    <row r="33" spans="1:38" ht="18" customHeight="1">
      <c r="A33" s="863"/>
      <c r="B33" s="873"/>
      <c r="C33" s="1027" t="s">
        <v>49</v>
      </c>
      <c r="D33" s="999"/>
      <c r="E33" s="1000"/>
      <c r="F33" s="1000"/>
      <c r="G33" s="1593"/>
      <c r="H33" s="1000"/>
      <c r="I33" s="1001"/>
      <c r="J33" s="996"/>
      <c r="K33" s="999"/>
      <c r="L33" s="1000"/>
      <c r="M33" s="1000"/>
      <c r="N33" s="1000"/>
      <c r="O33" s="1001"/>
      <c r="P33" s="996"/>
      <c r="Q33" s="999"/>
      <c r="R33" s="1000"/>
      <c r="S33" s="1000">
        <f>'Etats des Resultats'!FI68</f>
        <v>348295</v>
      </c>
      <c r="T33" s="1000">
        <f t="shared" si="0"/>
        <v>174.14750000000001</v>
      </c>
      <c r="U33" s="1028">
        <f t="shared" si="1"/>
        <v>8.9756111388855961E-2</v>
      </c>
      <c r="V33" s="1028"/>
      <c r="W33" s="1000"/>
      <c r="X33" s="1000">
        <f>'Etats des Resultats'!FQ68</f>
        <v>11062.5</v>
      </c>
      <c r="Y33" s="1000">
        <f t="shared" si="2"/>
        <v>368.75</v>
      </c>
      <c r="Z33" s="1029">
        <f t="shared" si="3"/>
        <v>5.0920598388952819E-2</v>
      </c>
      <c r="AA33" s="885"/>
      <c r="AB33" s="885"/>
      <c r="AC33" s="885"/>
      <c r="AD33" s="885"/>
      <c r="AE33" s="886"/>
      <c r="AF33" s="883"/>
      <c r="AG33" s="901"/>
    </row>
    <row r="34" spans="1:38" ht="18" customHeight="1">
      <c r="A34" s="863"/>
      <c r="B34" s="873"/>
      <c r="C34" s="1027" t="s">
        <v>51</v>
      </c>
      <c r="D34" s="999"/>
      <c r="E34" s="1000"/>
      <c r="F34" s="1000"/>
      <c r="G34" s="1593"/>
      <c r="H34" s="1000"/>
      <c r="I34" s="1001"/>
      <c r="J34" s="996"/>
      <c r="K34" s="999"/>
      <c r="L34" s="1000"/>
      <c r="M34" s="1000"/>
      <c r="N34" s="1000"/>
      <c r="O34" s="1001"/>
      <c r="P34" s="996"/>
      <c r="Q34" s="999"/>
      <c r="R34" s="1000"/>
      <c r="S34" s="1000">
        <f>'Etats des Resultats'!FI69</f>
        <v>65000</v>
      </c>
      <c r="T34" s="1000">
        <f t="shared" si="0"/>
        <v>32.5</v>
      </c>
      <c r="U34" s="1028">
        <f t="shared" si="1"/>
        <v>1.6750591424727995E-2</v>
      </c>
      <c r="V34" s="1028"/>
      <c r="W34" s="1000"/>
      <c r="X34" s="1000">
        <f>'Etats des Resultats'!FQ69</f>
        <v>5531.25</v>
      </c>
      <c r="Y34" s="1000">
        <f t="shared" si="2"/>
        <v>184.375</v>
      </c>
      <c r="Z34" s="1029">
        <f t="shared" si="3"/>
        <v>2.5460299194476409E-2</v>
      </c>
      <c r="AA34" s="885"/>
      <c r="AB34" s="885"/>
      <c r="AC34" s="885"/>
      <c r="AD34" s="885"/>
      <c r="AE34" s="886"/>
      <c r="AF34" s="883"/>
      <c r="AG34" s="901"/>
    </row>
    <row r="35" spans="1:38" ht="18" customHeight="1">
      <c r="A35" s="863"/>
      <c r="B35" s="873"/>
      <c r="C35" s="1027" t="s">
        <v>55</v>
      </c>
      <c r="D35" s="999"/>
      <c r="E35" s="1000"/>
      <c r="F35" s="1000">
        <f>'Etats des Resultats'!CC72</f>
        <v>0</v>
      </c>
      <c r="G35" s="1593">
        <f>'Etats des Resultats'!CX72</f>
        <v>0</v>
      </c>
      <c r="H35" s="1000"/>
      <c r="I35" s="1001"/>
      <c r="J35" s="996"/>
      <c r="K35" s="999"/>
      <c r="L35" s="1000"/>
      <c r="M35" s="1000">
        <f>'Etats des Resultats'!EN72</f>
        <v>0</v>
      </c>
      <c r="N35" s="1000"/>
      <c r="O35" s="1001"/>
      <c r="P35" s="996"/>
      <c r="Q35" s="999"/>
      <c r="R35" s="1000"/>
      <c r="S35" s="1000">
        <f>'Etats des Resultats'!FI70</f>
        <v>49039</v>
      </c>
      <c r="T35" s="1000">
        <f t="shared" si="0"/>
        <v>24.519500000000001</v>
      </c>
      <c r="U35" s="1028">
        <f t="shared" si="1"/>
        <v>1.2637419275034404E-2</v>
      </c>
      <c r="V35" s="1028"/>
      <c r="W35" s="1000"/>
      <c r="X35" s="1000">
        <f>'Etats des Resultats'!FQ70</f>
        <v>6000</v>
      </c>
      <c r="Y35" s="1000">
        <f t="shared" si="2"/>
        <v>200</v>
      </c>
      <c r="Z35" s="1029">
        <f t="shared" si="3"/>
        <v>2.7617951668584578E-2</v>
      </c>
      <c r="AA35" s="885">
        <f>'Etats des Resultats'!GY72</f>
        <v>0</v>
      </c>
      <c r="AB35" s="885">
        <f>'Etats des Resultats'!HT72</f>
        <v>0</v>
      </c>
      <c r="AC35" s="885">
        <f>'Etats des Resultats'!IO72</f>
        <v>0</v>
      </c>
      <c r="AD35" s="885"/>
      <c r="AE35" s="886"/>
      <c r="AF35" s="883"/>
      <c r="AG35" s="901"/>
    </row>
    <row r="36" spans="1:38" ht="18" customHeight="1">
      <c r="A36" s="863"/>
      <c r="B36" s="873"/>
      <c r="C36" s="1027" t="s">
        <v>189</v>
      </c>
      <c r="D36" s="999"/>
      <c r="E36" s="1000"/>
      <c r="F36" s="1000">
        <f>'Etats des Resultats'!CC87</f>
        <v>0</v>
      </c>
      <c r="G36" s="1593">
        <f>'Etats des Resultats'!CX87</f>
        <v>0</v>
      </c>
      <c r="H36" s="1000"/>
      <c r="I36" s="1001"/>
      <c r="J36" s="996"/>
      <c r="K36" s="999"/>
      <c r="L36" s="1000"/>
      <c r="M36" s="1000">
        <f>'Etats des Resultats'!EN87</f>
        <v>0</v>
      </c>
      <c r="N36" s="1000"/>
      <c r="O36" s="1001"/>
      <c r="P36" s="996"/>
      <c r="Q36" s="999"/>
      <c r="R36" s="1000"/>
      <c r="S36" s="1000">
        <f>'Etats des Resultats'!FI87</f>
        <v>0</v>
      </c>
      <c r="T36" s="1000">
        <f t="shared" si="0"/>
        <v>0</v>
      </c>
      <c r="U36" s="1028">
        <f t="shared" si="1"/>
        <v>0</v>
      </c>
      <c r="V36" s="1028"/>
      <c r="W36" s="1000"/>
      <c r="X36" s="1000">
        <f>'Etats des Resultats'!FQ71</f>
        <v>37000</v>
      </c>
      <c r="Y36" s="1000">
        <f t="shared" si="2"/>
        <v>1233.3333333333333</v>
      </c>
      <c r="Z36" s="1029">
        <f t="shared" si="3"/>
        <v>0.17031070195627157</v>
      </c>
      <c r="AA36" s="885">
        <f>'Etats des Resultats'!GY87</f>
        <v>0</v>
      </c>
      <c r="AB36" s="885">
        <f>'Etats des Resultats'!HT87</f>
        <v>0</v>
      </c>
      <c r="AC36" s="885">
        <f>'Etats des Resultats'!IO87</f>
        <v>0</v>
      </c>
      <c r="AD36" s="885"/>
      <c r="AE36" s="886"/>
      <c r="AF36" s="883"/>
      <c r="AG36" s="901"/>
    </row>
    <row r="37" spans="1:38" ht="18" hidden="1" customHeight="1">
      <c r="A37" s="863"/>
      <c r="B37" s="873"/>
      <c r="C37" s="1027" t="s">
        <v>190</v>
      </c>
      <c r="D37" s="999"/>
      <c r="E37" s="1000"/>
      <c r="F37" s="1000">
        <f>'Etats des Resultats'!CC119</f>
        <v>0</v>
      </c>
      <c r="G37" s="1593">
        <f>'Etats des Resultats'!CX119</f>
        <v>0</v>
      </c>
      <c r="H37" s="1000"/>
      <c r="I37" s="1001"/>
      <c r="J37" s="996"/>
      <c r="K37" s="999"/>
      <c r="L37" s="1000"/>
      <c r="M37" s="1000">
        <f>'Etats des Resultats'!EN119</f>
        <v>0</v>
      </c>
      <c r="N37" s="1000"/>
      <c r="O37" s="1001"/>
      <c r="P37" s="996"/>
      <c r="Q37" s="999"/>
      <c r="R37" s="1000"/>
      <c r="S37" s="1000">
        <f>'Etats des Resultats'!FI119</f>
        <v>0</v>
      </c>
      <c r="T37" s="1000">
        <f t="shared" si="0"/>
        <v>0</v>
      </c>
      <c r="U37" s="1028">
        <f t="shared" si="1"/>
        <v>0</v>
      </c>
      <c r="V37" s="1028"/>
      <c r="W37" s="1000"/>
      <c r="X37" s="1000">
        <f>'Etats des Resultats'!GD119</f>
        <v>0</v>
      </c>
      <c r="Y37" s="1000">
        <f t="shared" si="2"/>
        <v>0</v>
      </c>
      <c r="Z37" s="1029">
        <f t="shared" si="3"/>
        <v>0</v>
      </c>
      <c r="AA37" s="885">
        <f>'Etats des Resultats'!GY119</f>
        <v>0</v>
      </c>
      <c r="AB37" s="885">
        <f>'Etats des Resultats'!HT119</f>
        <v>0</v>
      </c>
      <c r="AC37" s="885">
        <f>'Etats des Resultats'!IO119</f>
        <v>0</v>
      </c>
      <c r="AD37" s="885"/>
      <c r="AE37" s="886"/>
      <c r="AF37" s="883"/>
      <c r="AG37" s="901"/>
    </row>
    <row r="38" spans="1:38" ht="18" customHeight="1">
      <c r="A38" s="863"/>
      <c r="B38" s="873"/>
      <c r="C38" s="1027" t="s">
        <v>191</v>
      </c>
      <c r="D38" s="999"/>
      <c r="E38" s="1000"/>
      <c r="F38" s="1000">
        <f>'Etats des Resultats'!CC99</f>
        <v>0</v>
      </c>
      <c r="G38" s="1593">
        <f>'Etats des Resultats'!CX99</f>
        <v>0</v>
      </c>
      <c r="H38" s="1000"/>
      <c r="I38" s="1001"/>
      <c r="J38" s="996"/>
      <c r="K38" s="999"/>
      <c r="L38" s="1000"/>
      <c r="M38" s="1000">
        <f>+'Etats des Resultats'!EN99</f>
        <v>0</v>
      </c>
      <c r="N38" s="1000"/>
      <c r="O38" s="1001"/>
      <c r="P38" s="996"/>
      <c r="Q38" s="999"/>
      <c r="R38" s="1000"/>
      <c r="S38" s="1000">
        <f>+'Etats des Resultats'!FI99</f>
        <v>1541200</v>
      </c>
      <c r="T38" s="1000">
        <f t="shared" si="0"/>
        <v>770.6</v>
      </c>
      <c r="U38" s="1028">
        <f t="shared" si="1"/>
        <v>0.39716940775062748</v>
      </c>
      <c r="V38" s="1028"/>
      <c r="W38" s="1000"/>
      <c r="X38" s="1000">
        <f>+'Etats des Resultats'!GD99</f>
        <v>63828.125</v>
      </c>
      <c r="Y38" s="1000">
        <f t="shared" si="2"/>
        <v>2127.6041666666665</v>
      </c>
      <c r="Z38" s="1029">
        <f t="shared" si="3"/>
        <v>0.29380034522439585</v>
      </c>
      <c r="AA38" s="885">
        <f>+'Etats des Resultats'!GY99</f>
        <v>0</v>
      </c>
      <c r="AB38" s="885">
        <f>+'Etats des Resultats'!HT99</f>
        <v>0</v>
      </c>
      <c r="AC38" s="885">
        <f>+'Etats des Resultats'!IO99</f>
        <v>0</v>
      </c>
      <c r="AD38" s="885"/>
      <c r="AE38" s="886"/>
      <c r="AF38" s="883"/>
      <c r="AG38" s="901"/>
      <c r="AH38" s="861"/>
    </row>
    <row r="39" spans="1:38">
      <c r="A39" s="863"/>
      <c r="B39" s="873"/>
      <c r="C39" s="998" t="s">
        <v>70</v>
      </c>
      <c r="D39" s="999"/>
      <c r="E39" s="1000"/>
      <c r="F39" s="1000">
        <f>'Etats des Resultats'!CC91</f>
        <v>0</v>
      </c>
      <c r="G39" s="1593">
        <f>'Etats des Resultats'!CX91</f>
        <v>0</v>
      </c>
      <c r="H39" s="1000"/>
      <c r="I39" s="1001"/>
      <c r="J39" s="996"/>
      <c r="K39" s="999"/>
      <c r="L39" s="1000"/>
      <c r="M39" s="1000">
        <f>'Etats des Resultats'!EN91</f>
        <v>0</v>
      </c>
      <c r="N39" s="1000"/>
      <c r="O39" s="1001"/>
      <c r="P39" s="996"/>
      <c r="Q39" s="999"/>
      <c r="R39" s="1000"/>
      <c r="S39" s="1000">
        <f>'Etats des Resultats'!FI92</f>
        <v>31233.75</v>
      </c>
      <c r="T39" s="1000">
        <f t="shared" si="0"/>
        <v>15.616875</v>
      </c>
      <c r="U39" s="1028">
        <f t="shared" si="1"/>
        <v>8.0489813063399692E-3</v>
      </c>
      <c r="V39" s="1028"/>
      <c r="W39" s="1000"/>
      <c r="X39" s="1000">
        <f>'Etats des Resultats'!GD91</f>
        <v>1000</v>
      </c>
      <c r="Y39" s="1000">
        <f t="shared" si="2"/>
        <v>33.333333333333336</v>
      </c>
      <c r="Z39" s="1029">
        <f t="shared" si="3"/>
        <v>4.6029919447640967E-3</v>
      </c>
      <c r="AA39" s="885"/>
      <c r="AB39" s="885"/>
      <c r="AC39" s="885"/>
      <c r="AD39" s="885"/>
      <c r="AE39" s="886"/>
      <c r="AF39" s="883"/>
      <c r="AG39" s="901"/>
      <c r="AH39" s="837"/>
    </row>
    <row r="40" spans="1:38">
      <c r="A40" s="863"/>
      <c r="B40" s="873"/>
      <c r="C40" s="998" t="s">
        <v>18</v>
      </c>
      <c r="D40" s="999"/>
      <c r="E40" s="1000"/>
      <c r="F40" s="1000">
        <f>'Etats des Resultats'!CC92</f>
        <v>0</v>
      </c>
      <c r="G40" s="1593">
        <f>'Etats des Resultats'!CX92</f>
        <v>0</v>
      </c>
      <c r="H40" s="1000"/>
      <c r="I40" s="1001"/>
      <c r="J40" s="996"/>
      <c r="K40" s="999"/>
      <c r="L40" s="1000"/>
      <c r="M40" s="1000">
        <f>'Etats des Resultats'!EN92</f>
        <v>0</v>
      </c>
      <c r="N40" s="1000"/>
      <c r="O40" s="1001"/>
      <c r="P40" s="996"/>
      <c r="Q40" s="999"/>
      <c r="R40" s="1000"/>
      <c r="S40" s="1030"/>
      <c r="T40" s="1030"/>
      <c r="U40" s="1030"/>
      <c r="V40" s="1030"/>
      <c r="W40" s="1030"/>
      <c r="X40" s="1030"/>
      <c r="Y40" s="1030"/>
      <c r="Z40" s="1030"/>
      <c r="AA40" s="885">
        <f>'Etats des Resultats'!GY92</f>
        <v>0</v>
      </c>
      <c r="AB40" s="885">
        <f>'Etats des Resultats'!HT92</f>
        <v>0</v>
      </c>
      <c r="AC40" s="885">
        <f>'Etats des Resultats'!IO92</f>
        <v>0</v>
      </c>
      <c r="AD40" s="885"/>
      <c r="AE40" s="886"/>
      <c r="AF40" s="883"/>
      <c r="AG40" s="884"/>
    </row>
    <row r="41" spans="1:38">
      <c r="A41" s="863"/>
      <c r="B41" s="873"/>
      <c r="C41" s="980" t="s">
        <v>186</v>
      </c>
      <c r="D41" s="1002"/>
      <c r="E41" s="1003"/>
      <c r="F41" s="1004">
        <f>SUM(F30:F40)</f>
        <v>0</v>
      </c>
      <c r="G41" s="1594">
        <f>SUM(G30:G40)</f>
        <v>0</v>
      </c>
      <c r="H41" s="1003"/>
      <c r="I41" s="1005"/>
      <c r="J41" s="996"/>
      <c r="K41" s="1002"/>
      <c r="L41" s="1003"/>
      <c r="M41" s="1004">
        <f>SUM(M30:M40)</f>
        <v>0</v>
      </c>
      <c r="N41" s="1003"/>
      <c r="O41" s="1005"/>
      <c r="P41" s="996"/>
      <c r="Q41" s="1002"/>
      <c r="R41" s="1003"/>
      <c r="S41" s="1003">
        <f>SUM(S30:S40)</f>
        <v>3188383.75</v>
      </c>
      <c r="T41" s="1000">
        <f t="shared" ref="T41" si="4">S41/$S$11</f>
        <v>1594.191875</v>
      </c>
      <c r="U41" s="1031">
        <f>S41/S28</f>
        <v>0.82165097694603217</v>
      </c>
      <c r="V41" s="1003"/>
      <c r="W41" s="1003"/>
      <c r="X41" s="1003">
        <f>SUM(X30:X40)</f>
        <v>179812.5</v>
      </c>
      <c r="Y41" s="1000">
        <f>X41/$X$9</f>
        <v>5993.75</v>
      </c>
      <c r="Z41" s="1031">
        <f>X41/X28</f>
        <v>0.82767548906789412</v>
      </c>
      <c r="AA41" s="888">
        <f>SUM(AA30:AA40)</f>
        <v>0</v>
      </c>
      <c r="AB41" s="888">
        <f>SUM(AB30:AB40)</f>
        <v>0</v>
      </c>
      <c r="AC41" s="888">
        <f>SUM(AC30:AC40)</f>
        <v>0</v>
      </c>
      <c r="AD41" s="887"/>
      <c r="AE41" s="889"/>
      <c r="AF41" s="883"/>
      <c r="AG41" s="884"/>
    </row>
    <row r="42" spans="1:38" s="1" customFormat="1">
      <c r="A42" s="863"/>
      <c r="B42" s="873"/>
      <c r="C42" s="1032"/>
      <c r="D42" s="1033"/>
      <c r="E42" s="1034"/>
      <c r="F42" s="1035" t="e">
        <f>F41/F28</f>
        <v>#DIV/0!</v>
      </c>
      <c r="G42" s="1597" t="e">
        <f>G41/G28</f>
        <v>#DIV/0!</v>
      </c>
      <c r="H42" s="1036"/>
      <c r="I42" s="1037"/>
      <c r="J42" s="958"/>
      <c r="K42" s="1033"/>
      <c r="L42" s="1034"/>
      <c r="M42" s="1035" t="e">
        <f>M41/M28</f>
        <v>#DIV/0!</v>
      </c>
      <c r="N42" s="1036"/>
      <c r="O42" s="1037"/>
      <c r="P42" s="958"/>
      <c r="Q42" s="1033"/>
      <c r="R42" s="1034"/>
      <c r="S42" s="954"/>
      <c r="T42" s="1031"/>
      <c r="U42" s="1031"/>
      <c r="V42" s="1031"/>
      <c r="W42" s="1031"/>
      <c r="X42" s="954"/>
      <c r="Y42" s="1031"/>
      <c r="Z42" s="1031"/>
      <c r="AA42" s="907" t="e">
        <f>AA41/AA28</f>
        <v>#DIV/0!</v>
      </c>
      <c r="AB42" s="907" t="e">
        <f>AB41/AB28</f>
        <v>#DIV/0!</v>
      </c>
      <c r="AC42" s="907" t="e">
        <f>AC41/AC28</f>
        <v>#DIV/0!</v>
      </c>
      <c r="AD42" s="905"/>
      <c r="AE42" s="906"/>
      <c r="AF42" s="868"/>
      <c r="AG42" s="863"/>
    </row>
    <row r="43" spans="1:38" ht="18" thickBot="1">
      <c r="A43" s="863"/>
      <c r="B43" s="873"/>
      <c r="C43" s="1027"/>
      <c r="D43" s="999"/>
      <c r="E43" s="1000"/>
      <c r="F43" s="1000"/>
      <c r="G43" s="1593"/>
      <c r="H43" s="1000"/>
      <c r="I43" s="1001"/>
      <c r="J43" s="996"/>
      <c r="K43" s="999"/>
      <c r="L43" s="1000"/>
      <c r="M43" s="1000"/>
      <c r="N43" s="1000"/>
      <c r="O43" s="1001"/>
      <c r="P43" s="996"/>
      <c r="Q43" s="999"/>
      <c r="R43" s="1000"/>
      <c r="S43" s="1000"/>
      <c r="T43" s="1000"/>
      <c r="U43" s="1000"/>
      <c r="V43" s="1000"/>
      <c r="W43" s="1000"/>
      <c r="X43" s="1000"/>
      <c r="Y43" s="1000"/>
      <c r="Z43" s="1000"/>
      <c r="AA43" s="885"/>
      <c r="AB43" s="885"/>
      <c r="AC43" s="885"/>
      <c r="AD43" s="885"/>
      <c r="AE43" s="886"/>
      <c r="AF43" s="883"/>
      <c r="AG43" s="884"/>
    </row>
    <row r="44" spans="1:38" ht="15.95" customHeight="1">
      <c r="A44" s="863"/>
      <c r="B44" s="873"/>
      <c r="C44" s="1013" t="s">
        <v>192</v>
      </c>
      <c r="D44" s="1014"/>
      <c r="E44" s="1038"/>
      <c r="F44" s="1039">
        <f>F28-F41</f>
        <v>0</v>
      </c>
      <c r="G44" s="1040">
        <f>G28-G41</f>
        <v>0</v>
      </c>
      <c r="H44" s="1041"/>
      <c r="I44" s="1005"/>
      <c r="J44" s="996"/>
      <c r="K44" s="1014"/>
      <c r="L44" s="1038"/>
      <c r="M44" s="1039">
        <f>M28-M41</f>
        <v>0</v>
      </c>
      <c r="N44" s="1041"/>
      <c r="O44" s="1005"/>
      <c r="P44" s="996"/>
      <c r="Q44" s="1014"/>
      <c r="R44" s="1038"/>
      <c r="S44" s="1039">
        <f>S28-S41</f>
        <v>692076.25</v>
      </c>
      <c r="T44" s="1039">
        <f t="shared" ref="T44" si="5">S44/$S$11</f>
        <v>346.03812499999998</v>
      </c>
      <c r="U44" s="1039"/>
      <c r="V44" s="1039"/>
      <c r="W44" s="1039"/>
      <c r="X44" s="1039">
        <f t="shared" ref="X44:AC44" si="6">X28-X41</f>
        <v>37437.5</v>
      </c>
      <c r="Y44" s="1039">
        <f>X44/$X$9</f>
        <v>1247.9166666666667</v>
      </c>
      <c r="Z44" s="1039"/>
      <c r="AA44" s="908">
        <f t="shared" si="6"/>
        <v>0</v>
      </c>
      <c r="AB44" s="908">
        <f t="shared" si="6"/>
        <v>0</v>
      </c>
      <c r="AC44" s="908">
        <f t="shared" si="6"/>
        <v>0</v>
      </c>
      <c r="AD44" s="909"/>
      <c r="AE44" s="889"/>
      <c r="AF44" s="883"/>
      <c r="AG44" s="884"/>
      <c r="AI44" s="837"/>
    </row>
    <row r="45" spans="1:38" s="1" customFormat="1" ht="16.5">
      <c r="A45" s="863"/>
      <c r="B45" s="873"/>
      <c r="C45" s="1032" t="s">
        <v>193</v>
      </c>
      <c r="D45" s="1033"/>
      <c r="E45" s="1034"/>
      <c r="F45" s="1035" t="e">
        <f>F44/F28</f>
        <v>#DIV/0!</v>
      </c>
      <c r="G45" s="1597" t="e">
        <f>G44/G28</f>
        <v>#DIV/0!</v>
      </c>
      <c r="H45" s="1036"/>
      <c r="I45" s="1037"/>
      <c r="J45" s="958"/>
      <c r="K45" s="1033"/>
      <c r="L45" s="1034"/>
      <c r="M45" s="1035" t="e">
        <f>M44/M28</f>
        <v>#DIV/0!</v>
      </c>
      <c r="N45" s="1036"/>
      <c r="O45" s="1037"/>
      <c r="P45" s="958"/>
      <c r="Q45" s="1033"/>
      <c r="R45" s="1034"/>
      <c r="S45" s="1035">
        <f>S44/S28</f>
        <v>0.17834902305396783</v>
      </c>
      <c r="T45" s="1035"/>
      <c r="U45" s="1035"/>
      <c r="V45" s="1035"/>
      <c r="W45" s="1035"/>
      <c r="X45" s="1031">
        <f t="shared" ref="X45:AC45" si="7">X44/X28</f>
        <v>0.17232451093210588</v>
      </c>
      <c r="Y45" s="1035"/>
      <c r="Z45" s="1035"/>
      <c r="AA45" s="904" t="e">
        <f t="shared" si="7"/>
        <v>#DIV/0!</v>
      </c>
      <c r="AB45" s="904" t="e">
        <f t="shared" si="7"/>
        <v>#DIV/0!</v>
      </c>
      <c r="AC45" s="904" t="e">
        <f t="shared" si="7"/>
        <v>#DIV/0!</v>
      </c>
      <c r="AD45" s="905"/>
      <c r="AE45" s="906"/>
      <c r="AF45" s="868"/>
      <c r="AG45" s="863"/>
      <c r="AI45" s="837"/>
      <c r="AL45" s="952"/>
    </row>
    <row r="46" spans="1:38">
      <c r="A46" s="863"/>
      <c r="B46" s="873"/>
      <c r="C46" s="1042"/>
      <c r="D46" s="999"/>
      <c r="E46" s="1000"/>
      <c r="F46" s="1000"/>
      <c r="G46" s="1593"/>
      <c r="H46" s="1000"/>
      <c r="I46" s="1001"/>
      <c r="J46" s="996"/>
      <c r="K46" s="999"/>
      <c r="L46" s="1000"/>
      <c r="M46" s="1000"/>
      <c r="N46" s="1000"/>
      <c r="O46" s="1001"/>
      <c r="P46" s="996"/>
      <c r="Q46" s="999"/>
      <c r="R46" s="1000"/>
      <c r="S46" s="1000"/>
      <c r="T46" s="1000"/>
      <c r="U46" s="1000"/>
      <c r="V46" s="1000"/>
      <c r="W46" s="1000"/>
      <c r="X46" s="1000"/>
      <c r="Y46" s="1000"/>
      <c r="Z46" s="1000"/>
      <c r="AA46" s="885"/>
      <c r="AB46" s="885"/>
      <c r="AC46" s="885"/>
      <c r="AD46" s="885"/>
      <c r="AE46" s="886"/>
      <c r="AF46" s="883"/>
      <c r="AG46" s="884"/>
    </row>
    <row r="47" spans="1:38">
      <c r="A47" s="863"/>
      <c r="B47" s="873"/>
      <c r="C47" s="1027" t="s">
        <v>194</v>
      </c>
      <c r="D47" s="999"/>
      <c r="E47" s="1000"/>
      <c r="F47" s="1000">
        <f>'Etats des Resultats'!CC147</f>
        <v>0</v>
      </c>
      <c r="G47" s="1593">
        <f>'Etats des Resultats'!CX147</f>
        <v>0</v>
      </c>
      <c r="H47" s="1000"/>
      <c r="I47" s="1001"/>
      <c r="J47" s="996"/>
      <c r="K47" s="999"/>
      <c r="L47" s="1000"/>
      <c r="M47" s="1000">
        <f>'Etats des Resultats'!EN147</f>
        <v>0</v>
      </c>
      <c r="N47" s="1000"/>
      <c r="O47" s="1001"/>
      <c r="P47" s="996"/>
      <c r="Q47" s="999"/>
      <c r="R47" s="1000"/>
      <c r="S47" s="1000">
        <f>'Etats des Resultats'!FI147</f>
        <v>263515</v>
      </c>
      <c r="T47" s="1000">
        <f t="shared" ref="T47" si="8">S47/$S$11</f>
        <v>131.75749999999999</v>
      </c>
      <c r="U47" s="1028">
        <f>S47/$S$28</f>
        <v>6.7908186142879967E-2</v>
      </c>
      <c r="V47" s="1028"/>
      <c r="W47" s="1000"/>
      <c r="X47" s="1000">
        <f>+'Etats des Resultats'!GD147</f>
        <v>15487.500000000002</v>
      </c>
      <c r="Y47" s="1000">
        <f t="shared" ref="Y47" si="9">X47/$X$9</f>
        <v>516.25000000000011</v>
      </c>
      <c r="Z47" s="1029">
        <f>X47/$X$28</f>
        <v>7.1288837744533956E-2</v>
      </c>
      <c r="AA47" s="885">
        <f>+'Etats des Resultats'!GY147</f>
        <v>0</v>
      </c>
      <c r="AB47" s="885">
        <f>+'Etats des Resultats'!HT147</f>
        <v>0</v>
      </c>
      <c r="AC47" s="885">
        <f>+'Etats des Resultats'!IO147</f>
        <v>0</v>
      </c>
      <c r="AD47" s="885"/>
      <c r="AE47" s="886"/>
      <c r="AF47" s="883"/>
      <c r="AG47" s="884"/>
    </row>
    <row r="48" spans="1:38" ht="18" thickBot="1">
      <c r="A48" s="863"/>
      <c r="B48" s="873"/>
      <c r="C48" s="1027"/>
      <c r="D48" s="999"/>
      <c r="E48" s="1000"/>
      <c r="F48" s="1000"/>
      <c r="G48" s="1593"/>
      <c r="H48" s="1000"/>
      <c r="I48" s="1001"/>
      <c r="J48" s="996"/>
      <c r="K48" s="999"/>
      <c r="L48" s="1000"/>
      <c r="M48" s="1000"/>
      <c r="N48" s="1000"/>
      <c r="O48" s="1001"/>
      <c r="P48" s="996"/>
      <c r="Q48" s="999"/>
      <c r="R48" s="1000"/>
      <c r="S48" s="1000"/>
      <c r="T48" s="1000"/>
      <c r="U48" s="1000"/>
      <c r="V48" s="1000"/>
      <c r="W48" s="1000"/>
      <c r="X48" s="1000"/>
      <c r="Y48" s="1000"/>
      <c r="Z48" s="1000"/>
      <c r="AA48" s="885"/>
      <c r="AB48" s="885"/>
      <c r="AC48" s="885"/>
      <c r="AD48" s="885"/>
      <c r="AE48" s="886"/>
      <c r="AF48" s="883"/>
      <c r="AG48" s="884"/>
      <c r="AI48" s="861"/>
    </row>
    <row r="49" spans="1:33" ht="15.95" customHeight="1">
      <c r="A49" s="863"/>
      <c r="B49" s="873"/>
      <c r="C49" s="1013" t="s">
        <v>108</v>
      </c>
      <c r="D49" s="1014"/>
      <c r="E49" s="1043"/>
      <c r="F49" s="1044">
        <f>F41+F47</f>
        <v>0</v>
      </c>
      <c r="G49" s="1045">
        <f>G41+G47</f>
        <v>0</v>
      </c>
      <c r="H49" s="1046"/>
      <c r="I49" s="1005"/>
      <c r="J49" s="996"/>
      <c r="K49" s="1014"/>
      <c r="L49" s="1043"/>
      <c r="M49" s="1044">
        <f>M41+M47</f>
        <v>0</v>
      </c>
      <c r="N49" s="1046"/>
      <c r="O49" s="1005"/>
      <c r="P49" s="996"/>
      <c r="Q49" s="1014"/>
      <c r="R49" s="1043"/>
      <c r="S49" s="1044">
        <f>S41+S47</f>
        <v>3451898.75</v>
      </c>
      <c r="T49" s="1044">
        <f t="shared" ref="T49" si="10">S49/$S$11</f>
        <v>1725.9493749999999</v>
      </c>
      <c r="U49" s="1044"/>
      <c r="V49" s="1044"/>
      <c r="W49" s="1044"/>
      <c r="X49" s="1044">
        <f>X41+X47</f>
        <v>195300</v>
      </c>
      <c r="Y49" s="1044">
        <f>X49/$X$9</f>
        <v>6510</v>
      </c>
      <c r="Z49" s="1044"/>
      <c r="AA49" s="910">
        <f>AA41+AA47</f>
        <v>0</v>
      </c>
      <c r="AB49" s="910">
        <f>AB41+AB47</f>
        <v>0</v>
      </c>
      <c r="AC49" s="910">
        <f>AC41+AC47</f>
        <v>0</v>
      </c>
      <c r="AD49" s="911"/>
      <c r="AE49" s="889"/>
      <c r="AF49" s="883"/>
      <c r="AG49" s="884"/>
    </row>
    <row r="50" spans="1:33" s="1" customFormat="1" ht="16.5">
      <c r="A50" s="863"/>
      <c r="B50" s="873"/>
      <c r="C50" s="1032" t="s">
        <v>195</v>
      </c>
      <c r="D50" s="1033"/>
      <c r="E50" s="1034"/>
      <c r="F50" s="1031" t="e">
        <f>F49/F28</f>
        <v>#DIV/0!</v>
      </c>
      <c r="G50" s="1598" t="e">
        <f>G49/G28</f>
        <v>#DIV/0!</v>
      </c>
      <c r="H50" s="1036"/>
      <c r="I50" s="1037"/>
      <c r="J50" s="958"/>
      <c r="K50" s="1033"/>
      <c r="L50" s="1034"/>
      <c r="M50" s="1031" t="e">
        <f>M49/M28</f>
        <v>#DIV/0!</v>
      </c>
      <c r="N50" s="1036"/>
      <c r="O50" s="1037"/>
      <c r="P50" s="958"/>
      <c r="Q50" s="1033"/>
      <c r="R50" s="1034"/>
      <c r="S50" s="1031">
        <f>S49/S28</f>
        <v>0.88955916308891214</v>
      </c>
      <c r="T50" s="1031"/>
      <c r="U50" s="1031"/>
      <c r="V50" s="1031"/>
      <c r="W50" s="1031"/>
      <c r="X50" s="1031">
        <f>X49/X28</f>
        <v>0.89896432681242811</v>
      </c>
      <c r="Y50" s="1031"/>
      <c r="Z50" s="1031"/>
      <c r="AA50" s="907" t="e">
        <f>AA49/AA28</f>
        <v>#DIV/0!</v>
      </c>
      <c r="AB50" s="907" t="e">
        <f>AB49/AB28</f>
        <v>#DIV/0!</v>
      </c>
      <c r="AC50" s="907" t="e">
        <f>AC49/AC28</f>
        <v>#DIV/0!</v>
      </c>
      <c r="AD50" s="905"/>
      <c r="AE50" s="906"/>
      <c r="AF50" s="868"/>
      <c r="AG50" s="863"/>
    </row>
    <row r="51" spans="1:33">
      <c r="A51" s="863"/>
      <c r="B51" s="873"/>
      <c r="C51" s="1027"/>
      <c r="D51" s="999"/>
      <c r="E51" s="1000"/>
      <c r="F51" s="1000"/>
      <c r="G51" s="1593"/>
      <c r="H51" s="1000"/>
      <c r="I51" s="1001"/>
      <c r="J51" s="996"/>
      <c r="K51" s="999"/>
      <c r="L51" s="1000"/>
      <c r="M51" s="1000"/>
      <c r="N51" s="1000"/>
      <c r="O51" s="1001"/>
      <c r="P51" s="996"/>
      <c r="Q51" s="999"/>
      <c r="R51" s="1000"/>
      <c r="S51" s="1000"/>
      <c r="T51" s="1000"/>
      <c r="U51" s="1000"/>
      <c r="V51" s="1000"/>
      <c r="W51" s="1000"/>
      <c r="X51" s="1000"/>
      <c r="Y51" s="1000"/>
      <c r="Z51" s="1000"/>
      <c r="AA51" s="885"/>
      <c r="AB51" s="885"/>
      <c r="AC51" s="885"/>
      <c r="AD51" s="885"/>
      <c r="AE51" s="886"/>
      <c r="AF51" s="883"/>
      <c r="AG51" s="884"/>
    </row>
    <row r="52" spans="1:33" thickBot="1">
      <c r="A52" s="863"/>
      <c r="B52" s="873"/>
      <c r="C52" s="1032"/>
      <c r="D52" s="1047"/>
      <c r="E52" s="1048"/>
      <c r="F52" s="1048"/>
      <c r="G52" s="1049"/>
      <c r="H52" s="1050"/>
      <c r="I52" s="1051"/>
      <c r="J52" s="996"/>
      <c r="K52" s="1047"/>
      <c r="L52" s="1048"/>
      <c r="M52" s="1048"/>
      <c r="N52" s="1050"/>
      <c r="O52" s="1051"/>
      <c r="P52" s="996"/>
      <c r="Q52" s="1047"/>
      <c r="R52" s="1048"/>
      <c r="S52" s="1048"/>
      <c r="T52" s="1048"/>
      <c r="U52" s="1048"/>
      <c r="V52" s="1048"/>
      <c r="W52" s="1048"/>
      <c r="X52" s="1048"/>
      <c r="Y52" s="1048"/>
      <c r="Z52" s="1048"/>
      <c r="AA52" s="912"/>
      <c r="AB52" s="912"/>
      <c r="AC52" s="912"/>
      <c r="AD52" s="912"/>
      <c r="AE52" s="913"/>
      <c r="AF52" s="883"/>
      <c r="AG52" s="884"/>
    </row>
    <row r="53" spans="1:33" ht="27.95" customHeight="1" thickTop="1">
      <c r="A53" s="863"/>
      <c r="B53" s="873"/>
      <c r="C53" s="1052" t="s">
        <v>196</v>
      </c>
      <c r="D53" s="1053"/>
      <c r="E53" s="1599"/>
      <c r="F53" s="1054">
        <f>'Etats des Resultats'!CC151</f>
        <v>0</v>
      </c>
      <c r="G53" s="1055">
        <f>'Etats des Resultats'!CX151</f>
        <v>0</v>
      </c>
      <c r="H53" s="1600"/>
      <c r="I53" s="1056"/>
      <c r="J53" s="996"/>
      <c r="K53" s="1053"/>
      <c r="L53" s="1599"/>
      <c r="M53" s="1054">
        <f>'Etats des Resultats'!EN151</f>
        <v>0</v>
      </c>
      <c r="N53" s="1600"/>
      <c r="O53" s="1056"/>
      <c r="P53" s="996"/>
      <c r="Q53" s="1053"/>
      <c r="R53" s="1599"/>
      <c r="S53" s="1054">
        <f>S28-S49</f>
        <v>428561.25</v>
      </c>
      <c r="T53" s="1054">
        <f t="shared" ref="T53" si="11">S53/$S$11</f>
        <v>214.28062499999999</v>
      </c>
      <c r="U53" s="1054"/>
      <c r="V53" s="1054"/>
      <c r="W53" s="1054"/>
      <c r="X53" s="1054">
        <f>X28-X49</f>
        <v>21950</v>
      </c>
      <c r="Y53" s="1054">
        <f>X53/$X$9</f>
        <v>731.66666666666663</v>
      </c>
      <c r="Z53" s="1054"/>
      <c r="AA53" s="914">
        <f>'Etats des Resultats'!GY151</f>
        <v>0</v>
      </c>
      <c r="AB53" s="914">
        <f>'Etats des Resultats'!HT151</f>
        <v>0</v>
      </c>
      <c r="AC53" s="916">
        <f>'Etats des Resultats'!IO151</f>
        <v>0</v>
      </c>
      <c r="AD53" s="1601"/>
      <c r="AE53" s="915"/>
      <c r="AF53" s="883"/>
      <c r="AG53" s="884"/>
    </row>
    <row r="54" spans="1:33" s="1" customFormat="1">
      <c r="A54" s="863"/>
      <c r="B54" s="873"/>
      <c r="C54" s="1032" t="s">
        <v>197</v>
      </c>
      <c r="D54" s="1033"/>
      <c r="E54" s="1034"/>
      <c r="F54" s="1035" t="e">
        <f>F53/F28</f>
        <v>#DIV/0!</v>
      </c>
      <c r="G54" s="1597" t="e">
        <f>G53/G28</f>
        <v>#DIV/0!</v>
      </c>
      <c r="H54" s="1057"/>
      <c r="I54" s="1058"/>
      <c r="J54" s="958"/>
      <c r="K54" s="1033"/>
      <c r="L54" s="1034"/>
      <c r="M54" s="1035" t="e">
        <f>M53/M28</f>
        <v>#DIV/0!</v>
      </c>
      <c r="N54" s="1057"/>
      <c r="O54" s="1058"/>
      <c r="P54" s="958"/>
      <c r="Q54" s="1033"/>
      <c r="R54" s="1034"/>
      <c r="S54" s="1031">
        <f>S53/S28</f>
        <v>0.11044083691108786</v>
      </c>
      <c r="T54" s="1031"/>
      <c r="U54" s="1031"/>
      <c r="V54" s="1031"/>
      <c r="W54" s="1031"/>
      <c r="X54" s="1031">
        <f>X53/X28</f>
        <v>0.10103567318757192</v>
      </c>
      <c r="Y54" s="1031"/>
      <c r="Z54" s="1031"/>
      <c r="AA54" s="903" t="e">
        <f>AA53/AA28</f>
        <v>#DIV/0!</v>
      </c>
      <c r="AB54" s="903" t="e">
        <f>AB53/AB28</f>
        <v>#DIV/0!</v>
      </c>
      <c r="AC54" s="903" t="e">
        <f>AC53/AC28</f>
        <v>#DIV/0!</v>
      </c>
      <c r="AD54" s="917"/>
      <c r="AE54" s="918"/>
      <c r="AF54" s="868"/>
      <c r="AG54" s="863"/>
    </row>
    <row r="55" spans="1:33" ht="18" thickBot="1">
      <c r="A55" s="863"/>
      <c r="B55" s="873"/>
      <c r="C55" s="973"/>
      <c r="D55" s="1059"/>
      <c r="E55" s="1060"/>
      <c r="F55" s="1060"/>
      <c r="G55" s="1061"/>
      <c r="H55" s="1060"/>
      <c r="I55" s="1062"/>
      <c r="J55" s="996"/>
      <c r="K55" s="1059"/>
      <c r="L55" s="1060"/>
      <c r="M55" s="1060"/>
      <c r="N55" s="1060"/>
      <c r="O55" s="1062"/>
      <c r="P55" s="996"/>
      <c r="Q55" s="1059"/>
      <c r="R55" s="1060"/>
      <c r="S55" s="1060"/>
      <c r="T55" s="1060"/>
      <c r="U55" s="1060"/>
      <c r="V55" s="1060"/>
      <c r="W55" s="1060"/>
      <c r="X55" s="1060"/>
      <c r="Y55" s="1060"/>
      <c r="Z55" s="1060"/>
      <c r="AA55" s="919"/>
      <c r="AB55" s="919"/>
      <c r="AC55" s="919"/>
      <c r="AD55" s="919"/>
      <c r="AE55" s="920"/>
      <c r="AF55" s="883"/>
      <c r="AG55" s="884"/>
    </row>
    <row r="56" spans="1:33" ht="18" thickBot="1">
      <c r="A56" s="863"/>
      <c r="B56" s="921"/>
      <c r="C56" s="1063"/>
      <c r="D56" s="1064"/>
      <c r="E56" s="1064"/>
      <c r="F56" s="1064"/>
      <c r="G56" s="1064"/>
      <c r="H56" s="1064"/>
      <c r="I56" s="1064"/>
      <c r="J56" s="1065"/>
      <c r="K56" s="1064"/>
      <c r="L56" s="1064"/>
      <c r="M56" s="1064"/>
      <c r="N56" s="1064"/>
      <c r="O56" s="1064"/>
      <c r="P56" s="1065"/>
      <c r="Q56" s="1064"/>
      <c r="R56" s="1064"/>
      <c r="S56" s="1064"/>
      <c r="T56" s="1064"/>
      <c r="U56" s="1064"/>
      <c r="V56" s="1064"/>
      <c r="W56" s="1064"/>
      <c r="X56" s="1064"/>
      <c r="Y56" s="1064"/>
      <c r="Z56" s="1064"/>
      <c r="AA56" s="922"/>
      <c r="AB56" s="922"/>
      <c r="AC56" s="922"/>
      <c r="AD56" s="922"/>
      <c r="AE56" s="922"/>
      <c r="AF56" s="924"/>
      <c r="AG56" s="884"/>
    </row>
    <row r="57" spans="1:33" hidden="1">
      <c r="A57" s="863"/>
      <c r="B57" s="867"/>
      <c r="C57" s="973"/>
      <c r="D57" s="994"/>
      <c r="E57" s="994"/>
      <c r="F57" s="994"/>
      <c r="G57" s="994"/>
      <c r="H57" s="994"/>
      <c r="I57" s="994"/>
      <c r="J57" s="996"/>
      <c r="K57" s="994"/>
      <c r="L57" s="994"/>
      <c r="M57" s="994"/>
      <c r="N57" s="994"/>
      <c r="O57" s="994"/>
      <c r="P57" s="996"/>
      <c r="Q57" s="994"/>
      <c r="R57" s="994"/>
      <c r="S57" s="994"/>
      <c r="T57" s="994"/>
      <c r="U57" s="994"/>
      <c r="V57" s="994"/>
      <c r="W57" s="994"/>
      <c r="X57" s="994"/>
      <c r="Y57" s="994"/>
      <c r="Z57" s="994"/>
      <c r="AA57" s="880"/>
      <c r="AB57" s="880"/>
      <c r="AC57" s="880"/>
      <c r="AD57" s="880"/>
      <c r="AE57" s="880"/>
      <c r="AF57" s="882"/>
      <c r="AG57" s="884"/>
    </row>
    <row r="58" spans="1:33" hidden="1">
      <c r="A58" s="863"/>
      <c r="B58" s="867"/>
      <c r="C58" s="1027" t="s">
        <v>198</v>
      </c>
      <c r="D58" s="1000"/>
      <c r="E58" s="1000"/>
      <c r="F58" s="1000" t="e">
        <f>(F19+F25+#REF!+#REF!)-F28</f>
        <v>#REF!</v>
      </c>
      <c r="G58" s="1000" t="e">
        <f>(G19+G25+#REF!+#REF!)-G28</f>
        <v>#REF!</v>
      </c>
      <c r="H58" s="1000"/>
      <c r="I58" s="1000"/>
      <c r="J58" s="996"/>
      <c r="K58" s="1000"/>
      <c r="L58" s="1000"/>
      <c r="M58" s="1000" t="e">
        <f>(M19+M25+#REF!+#REF!)-M28</f>
        <v>#REF!</v>
      </c>
      <c r="N58" s="1000"/>
      <c r="O58" s="1000"/>
      <c r="P58" s="996"/>
      <c r="Q58" s="1000"/>
      <c r="R58" s="1000"/>
      <c r="S58" s="1000" t="e">
        <f>(S19+S25+#REF!+#REF!)-S28</f>
        <v>#REF!</v>
      </c>
      <c r="T58" s="1000"/>
      <c r="U58" s="1000"/>
      <c r="V58" s="1000"/>
      <c r="W58" s="1000"/>
      <c r="X58" s="1000" t="e">
        <f>(X19+X25+#REF!+#REF!)-X28</f>
        <v>#REF!</v>
      </c>
      <c r="Y58" s="1000"/>
      <c r="Z58" s="1000"/>
      <c r="AA58" s="885" t="e">
        <f>(AA19+AA25+#REF!+#REF!)-AA28</f>
        <v>#REF!</v>
      </c>
      <c r="AB58" s="885" t="e">
        <f>(AB19+AB25+#REF!+#REF!)-AB28</f>
        <v>#REF!</v>
      </c>
      <c r="AC58" s="885" t="e">
        <f>(AC19+AC25+#REF!+#REF!)-AC28</f>
        <v>#REF!</v>
      </c>
      <c r="AD58" s="885"/>
      <c r="AE58" s="885"/>
      <c r="AF58" s="882"/>
      <c r="AG58" s="884"/>
    </row>
    <row r="59" spans="1:33" hidden="1">
      <c r="A59" s="863"/>
      <c r="B59" s="867"/>
      <c r="C59" s="1027" t="s">
        <v>199</v>
      </c>
      <c r="D59" s="1000"/>
      <c r="E59" s="1000"/>
      <c r="F59" s="1000">
        <f>(F28-F49)-F53</f>
        <v>0</v>
      </c>
      <c r="G59" s="1000">
        <f>(G28-G49)-G53</f>
        <v>0</v>
      </c>
      <c r="H59" s="1000"/>
      <c r="I59" s="1000"/>
      <c r="J59" s="996"/>
      <c r="K59" s="1000"/>
      <c r="L59" s="1000"/>
      <c r="M59" s="1000">
        <f>(M28-M49)-M53</f>
        <v>0</v>
      </c>
      <c r="N59" s="1000"/>
      <c r="O59" s="1000"/>
      <c r="P59" s="996"/>
      <c r="Q59" s="1000"/>
      <c r="R59" s="1000"/>
      <c r="S59" s="1000">
        <f>(S28-S49)-S53</f>
        <v>0</v>
      </c>
      <c r="T59" s="1000"/>
      <c r="U59" s="1000"/>
      <c r="V59" s="1000"/>
      <c r="W59" s="1000"/>
      <c r="X59" s="1000">
        <f>(X28-X49)-X53</f>
        <v>0</v>
      </c>
      <c r="Y59" s="1000"/>
      <c r="Z59" s="1000"/>
      <c r="AA59" s="885">
        <f>(AA28-AA49)-AA53</f>
        <v>0</v>
      </c>
      <c r="AB59" s="885">
        <f>(AB28-AB49)-AB53</f>
        <v>0</v>
      </c>
      <c r="AC59" s="885">
        <f>(AC28-AC49)-AC53</f>
        <v>0</v>
      </c>
      <c r="AD59" s="885"/>
      <c r="AE59" s="885"/>
      <c r="AF59" s="882"/>
      <c r="AG59" s="884"/>
    </row>
    <row r="60" spans="1:33" hidden="1">
      <c r="A60" s="863"/>
      <c r="B60" s="867"/>
      <c r="C60" s="973"/>
      <c r="D60" s="994"/>
      <c r="E60" s="994"/>
      <c r="F60" s="994"/>
      <c r="G60" s="994"/>
      <c r="H60" s="994"/>
      <c r="I60" s="994"/>
      <c r="J60" s="996"/>
      <c r="K60" s="994"/>
      <c r="L60" s="994"/>
      <c r="M60" s="994"/>
      <c r="N60" s="994"/>
      <c r="O60" s="994"/>
      <c r="P60" s="996"/>
      <c r="Q60" s="994"/>
      <c r="R60" s="994"/>
      <c r="S60" s="994"/>
      <c r="T60" s="994"/>
      <c r="U60" s="994"/>
      <c r="V60" s="994"/>
      <c r="W60" s="994"/>
      <c r="X60" s="994"/>
      <c r="Y60" s="994"/>
      <c r="Z60" s="994"/>
      <c r="AA60" s="880"/>
      <c r="AB60" s="880"/>
      <c r="AC60" s="880"/>
      <c r="AD60" s="880"/>
      <c r="AE60" s="880"/>
      <c r="AF60" s="882"/>
      <c r="AG60" s="884"/>
    </row>
    <row r="61" spans="1:33" ht="18" thickBot="1">
      <c r="A61" s="863"/>
      <c r="B61" s="925"/>
      <c r="C61" s="1063"/>
      <c r="D61" s="1066"/>
      <c r="E61" s="1066"/>
      <c r="F61" s="1066"/>
      <c r="G61" s="1066"/>
      <c r="H61" s="1066"/>
      <c r="I61" s="1066"/>
      <c r="J61" s="1065"/>
      <c r="K61" s="1066"/>
      <c r="L61" s="1066"/>
      <c r="M61" s="1066"/>
      <c r="N61" s="1066"/>
      <c r="O61" s="1066"/>
      <c r="P61" s="1065"/>
      <c r="Q61" s="1066"/>
      <c r="R61" s="1066"/>
      <c r="S61" s="1066"/>
      <c r="T61" s="1066"/>
      <c r="U61" s="1066"/>
      <c r="V61" s="1066"/>
      <c r="W61" s="1066"/>
      <c r="X61" s="1066"/>
      <c r="Y61" s="1066"/>
      <c r="Z61" s="1066"/>
      <c r="AA61" s="926"/>
      <c r="AB61" s="926"/>
      <c r="AC61" s="926"/>
      <c r="AD61" s="926"/>
      <c r="AE61" s="926"/>
      <c r="AF61" s="923"/>
      <c r="AG61" s="884"/>
    </row>
    <row r="62" spans="1:33" s="1" customFormat="1" ht="12.95" customHeight="1">
      <c r="A62" s="863"/>
      <c r="B62" s="2062" t="s">
        <v>200</v>
      </c>
      <c r="C62" s="2063"/>
      <c r="D62" s="1067"/>
      <c r="E62" s="1067"/>
      <c r="F62" s="1067"/>
      <c r="G62" s="1067"/>
      <c r="H62" s="1067"/>
      <c r="I62" s="1067"/>
      <c r="J62" s="958"/>
      <c r="K62" s="1067"/>
      <c r="L62" s="1067"/>
      <c r="M62" s="1067"/>
      <c r="N62" s="1067"/>
      <c r="O62" s="1067"/>
      <c r="P62" s="958"/>
      <c r="Q62" s="1067"/>
      <c r="R62" s="1067"/>
      <c r="S62" s="1067"/>
      <c r="T62" s="1067"/>
      <c r="U62" s="1067"/>
      <c r="V62" s="1067"/>
      <c r="W62" s="1067"/>
      <c r="X62" s="1067"/>
      <c r="Y62" s="1067"/>
      <c r="Z62" s="1067"/>
      <c r="AA62" s="927"/>
      <c r="AB62" s="927"/>
      <c r="AC62" s="927"/>
      <c r="AD62" s="927"/>
      <c r="AE62" s="927"/>
      <c r="AF62" s="868"/>
      <c r="AG62" s="863"/>
    </row>
    <row r="63" spans="1:33" s="1" customFormat="1" ht="14.25" customHeight="1" thickBot="1">
      <c r="A63" s="863"/>
      <c r="B63" s="2064"/>
      <c r="C63" s="2065"/>
      <c r="D63" s="1067"/>
      <c r="E63" s="1067"/>
      <c r="F63" s="1067"/>
      <c r="G63" s="1067"/>
      <c r="H63" s="1067"/>
      <c r="I63" s="1067"/>
      <c r="J63" s="958"/>
      <c r="K63" s="1067"/>
      <c r="L63" s="1067"/>
      <c r="M63" s="1067"/>
      <c r="N63" s="1067"/>
      <c r="O63" s="1067"/>
      <c r="P63" s="958"/>
      <c r="Q63" s="1067"/>
      <c r="R63" s="1067"/>
      <c r="S63" s="1067"/>
      <c r="T63" s="1067"/>
      <c r="U63" s="1067"/>
      <c r="V63" s="1067"/>
      <c r="W63" s="1067"/>
      <c r="X63" s="1067"/>
      <c r="Y63" s="1067"/>
      <c r="Z63" s="1067"/>
      <c r="AA63" s="927"/>
      <c r="AB63" s="927"/>
      <c r="AC63" s="927"/>
      <c r="AD63" s="927"/>
      <c r="AE63" s="927"/>
      <c r="AF63" s="868"/>
      <c r="AG63" s="863"/>
    </row>
    <row r="64" spans="1:33" s="1" customFormat="1" ht="12" customHeight="1">
      <c r="A64" s="863"/>
      <c r="B64" s="2064"/>
      <c r="C64" s="2065"/>
      <c r="D64" s="2066" t="s">
        <v>172</v>
      </c>
      <c r="E64" s="2067"/>
      <c r="F64" s="2067"/>
      <c r="G64" s="2067"/>
      <c r="H64" s="2067"/>
      <c r="I64" s="2068"/>
      <c r="J64" s="958"/>
      <c r="K64" s="959"/>
      <c r="L64" s="960"/>
      <c r="M64" s="2069" t="s">
        <v>11</v>
      </c>
      <c r="N64" s="960"/>
      <c r="O64" s="961"/>
      <c r="P64" s="958"/>
      <c r="Q64" s="962"/>
      <c r="R64" s="963"/>
      <c r="S64" s="2071" t="str">
        <f>S7</f>
        <v>Mouches Soldat noir</v>
      </c>
      <c r="T64" s="964"/>
      <c r="U64" s="964"/>
      <c r="V64" s="964"/>
      <c r="W64" s="964"/>
      <c r="X64" s="2054" t="s">
        <v>21</v>
      </c>
      <c r="Y64" s="963"/>
      <c r="Z64" s="963"/>
      <c r="AA64" s="2056">
        <v>2024</v>
      </c>
      <c r="AB64" s="2056">
        <v>2025</v>
      </c>
      <c r="AC64" s="2056">
        <v>2026</v>
      </c>
      <c r="AD64" s="869"/>
      <c r="AE64" s="870"/>
      <c r="AF64" s="868"/>
      <c r="AG64" s="863"/>
    </row>
    <row r="65" spans="1:33" s="1" customFormat="1" ht="21.95" customHeight="1">
      <c r="A65" s="863"/>
      <c r="B65" s="2064"/>
      <c r="C65" s="2065"/>
      <c r="D65" s="965"/>
      <c r="E65" s="966"/>
      <c r="F65" s="966">
        <v>2021</v>
      </c>
      <c r="G65" s="2058" t="e">
        <f>#REF!</f>
        <v>#REF!</v>
      </c>
      <c r="H65" s="2059"/>
      <c r="I65" s="2060"/>
      <c r="J65" s="958"/>
      <c r="K65" s="967"/>
      <c r="L65" s="968"/>
      <c r="M65" s="2070"/>
      <c r="N65" s="968"/>
      <c r="O65" s="969"/>
      <c r="P65" s="958"/>
      <c r="Q65" s="970"/>
      <c r="R65" s="971"/>
      <c r="S65" s="2072"/>
      <c r="T65" s="972"/>
      <c r="U65" s="972"/>
      <c r="V65" s="972"/>
      <c r="W65" s="972"/>
      <c r="X65" s="2055"/>
      <c r="Y65" s="971"/>
      <c r="Z65" s="971"/>
      <c r="AA65" s="2057"/>
      <c r="AB65" s="2057"/>
      <c r="AC65" s="2057"/>
      <c r="AD65" s="871"/>
      <c r="AE65" s="872"/>
      <c r="AF65" s="868"/>
      <c r="AG65" s="863"/>
    </row>
    <row r="66" spans="1:33" s="1" customFormat="1" ht="18" thickBot="1">
      <c r="A66" s="863"/>
      <c r="B66" s="873"/>
      <c r="C66" s="973"/>
      <c r="D66" s="1068"/>
      <c r="E66" s="1069"/>
      <c r="F66" s="1069"/>
      <c r="G66" s="1070"/>
      <c r="H66" s="1069"/>
      <c r="I66" s="1071"/>
      <c r="J66" s="958"/>
      <c r="K66" s="1068"/>
      <c r="L66" s="1069"/>
      <c r="M66" s="1069"/>
      <c r="N66" s="1069"/>
      <c r="O66" s="1071"/>
      <c r="P66" s="958"/>
      <c r="Q66" s="1068"/>
      <c r="R66" s="1069"/>
      <c r="S66" s="1069"/>
      <c r="T66" s="1069"/>
      <c r="U66" s="1069"/>
      <c r="V66" s="1069"/>
      <c r="W66" s="1069"/>
      <c r="X66" s="1069"/>
      <c r="Y66" s="1069"/>
      <c r="Z66" s="1069"/>
      <c r="AA66" s="928"/>
      <c r="AB66" s="928"/>
      <c r="AC66" s="928"/>
      <c r="AD66" s="928"/>
      <c r="AE66" s="929"/>
      <c r="AF66" s="868"/>
      <c r="AG66" s="863"/>
    </row>
    <row r="67" spans="1:33">
      <c r="A67" s="863"/>
      <c r="B67" s="873"/>
      <c r="C67" s="1052" t="s">
        <v>201</v>
      </c>
      <c r="D67" s="1053"/>
      <c r="E67" s="1599"/>
      <c r="F67" s="1054">
        <f>F53</f>
        <v>0</v>
      </c>
      <c r="G67" s="1072">
        <f>G53</f>
        <v>0</v>
      </c>
      <c r="H67" s="1600"/>
      <c r="I67" s="1056"/>
      <c r="J67" s="996"/>
      <c r="K67" s="1053"/>
      <c r="L67" s="1599"/>
      <c r="M67" s="1054">
        <f>M53</f>
        <v>0</v>
      </c>
      <c r="N67" s="1600"/>
      <c r="O67" s="1056"/>
      <c r="P67" s="996"/>
      <c r="Q67" s="1053"/>
      <c r="R67" s="1599"/>
      <c r="S67" s="1054">
        <f>S53</f>
        <v>428561.25</v>
      </c>
      <c r="T67" s="1054"/>
      <c r="U67" s="1054"/>
      <c r="V67" s="1054"/>
      <c r="W67" s="1054"/>
      <c r="X67" s="1054">
        <f>X53</f>
        <v>21950</v>
      </c>
      <c r="Y67" s="1054"/>
      <c r="Z67" s="1054"/>
      <c r="AA67" s="914">
        <f>AA53</f>
        <v>0</v>
      </c>
      <c r="AB67" s="914">
        <f>AB53</f>
        <v>0</v>
      </c>
      <c r="AC67" s="916">
        <f>AC53</f>
        <v>0</v>
      </c>
      <c r="AD67" s="1601"/>
      <c r="AE67" s="915"/>
      <c r="AF67" s="883"/>
      <c r="AG67" s="884"/>
    </row>
    <row r="68" spans="1:33" s="1" customFormat="1">
      <c r="A68" s="863"/>
      <c r="B68" s="873"/>
      <c r="C68" s="1032" t="s">
        <v>197</v>
      </c>
      <c r="D68" s="1033"/>
      <c r="E68" s="1034"/>
      <c r="F68" s="1035" t="e">
        <f>F67/F28</f>
        <v>#DIV/0!</v>
      </c>
      <c r="G68" s="1073" t="e">
        <f>G67/G28</f>
        <v>#DIV/0!</v>
      </c>
      <c r="H68" s="1057"/>
      <c r="I68" s="1058"/>
      <c r="J68" s="958"/>
      <c r="K68" s="1033"/>
      <c r="L68" s="1034"/>
      <c r="M68" s="1035" t="e">
        <f>M67/M28</f>
        <v>#DIV/0!</v>
      </c>
      <c r="N68" s="1057"/>
      <c r="O68" s="1058"/>
      <c r="P68" s="958"/>
      <c r="Q68" s="1033"/>
      <c r="R68" s="1034"/>
      <c r="S68" s="1035">
        <f>S67/S28</f>
        <v>0.11044083691108786</v>
      </c>
      <c r="T68" s="1035"/>
      <c r="U68" s="1035"/>
      <c r="V68" s="1035"/>
      <c r="W68" s="1035"/>
      <c r="X68" s="1035">
        <f>X67/X28</f>
        <v>0.10103567318757192</v>
      </c>
      <c r="Y68" s="1035"/>
      <c r="Z68" s="1035"/>
      <c r="AA68" s="904" t="e">
        <f>AA67/AA28</f>
        <v>#DIV/0!</v>
      </c>
      <c r="AB68" s="904" t="e">
        <f>AB67/AB28</f>
        <v>#DIV/0!</v>
      </c>
      <c r="AC68" s="904" t="e">
        <f>AC67/AC28</f>
        <v>#DIV/0!</v>
      </c>
      <c r="AD68" s="917"/>
      <c r="AE68" s="918"/>
      <c r="AF68" s="868"/>
      <c r="AG68" s="863"/>
    </row>
    <row r="69" spans="1:33" ht="16.5" hidden="1">
      <c r="A69" s="863"/>
      <c r="B69" s="873"/>
      <c r="C69" s="1074" t="s">
        <v>202</v>
      </c>
      <c r="D69" s="1014"/>
      <c r="E69" s="1075"/>
      <c r="F69" s="1075"/>
      <c r="G69" s="1076"/>
      <c r="H69" s="1075"/>
      <c r="I69" s="1077"/>
      <c r="J69" s="996"/>
      <c r="K69" s="1014"/>
      <c r="L69" s="1075"/>
      <c r="M69" s="1075"/>
      <c r="N69" s="1075"/>
      <c r="O69" s="1077"/>
      <c r="P69" s="996"/>
      <c r="Q69" s="1014"/>
      <c r="R69" s="1075"/>
      <c r="S69" s="1075"/>
      <c r="T69" s="1075"/>
      <c r="U69" s="1075"/>
      <c r="V69" s="1075"/>
      <c r="W69" s="1075"/>
      <c r="X69" s="1075"/>
      <c r="Y69" s="1075"/>
      <c r="Z69" s="1075"/>
      <c r="AA69" s="930"/>
      <c r="AB69" s="930"/>
      <c r="AC69" s="930"/>
      <c r="AD69" s="930"/>
      <c r="AE69" s="931"/>
      <c r="AF69" s="883"/>
      <c r="AG69" s="884"/>
    </row>
    <row r="70" spans="1:33" ht="5.25" hidden="1" customHeight="1">
      <c r="A70" s="863"/>
      <c r="B70" s="873"/>
      <c r="C70" s="1027"/>
      <c r="D70" s="999"/>
      <c r="E70" s="1000"/>
      <c r="F70" s="1000"/>
      <c r="G70" s="1078"/>
      <c r="H70" s="1000"/>
      <c r="I70" s="1001"/>
      <c r="J70" s="996"/>
      <c r="K70" s="999"/>
      <c r="L70" s="1000"/>
      <c r="M70" s="1000"/>
      <c r="N70" s="1000"/>
      <c r="O70" s="1001"/>
      <c r="P70" s="996"/>
      <c r="Q70" s="999"/>
      <c r="R70" s="1000"/>
      <c r="S70" s="1000"/>
      <c r="T70" s="1000"/>
      <c r="U70" s="1000"/>
      <c r="V70" s="1000"/>
      <c r="W70" s="1000"/>
      <c r="X70" s="1000"/>
      <c r="Y70" s="1000"/>
      <c r="Z70" s="1000"/>
      <c r="AA70" s="885"/>
      <c r="AB70" s="885"/>
      <c r="AC70" s="885"/>
      <c r="AD70" s="885"/>
      <c r="AE70" s="886"/>
      <c r="AF70" s="883"/>
      <c r="AG70" s="884"/>
    </row>
    <row r="71" spans="1:33" hidden="1">
      <c r="A71" s="863"/>
      <c r="B71" s="873"/>
      <c r="C71" s="1027" t="s">
        <v>203</v>
      </c>
      <c r="D71" s="999"/>
      <c r="E71" s="1000"/>
      <c r="F71" s="1000" t="e">
        <f>#REF!</f>
        <v>#REF!</v>
      </c>
      <c r="G71" s="1078" t="e">
        <f>#REF!</f>
        <v>#REF!</v>
      </c>
      <c r="H71" s="1000"/>
      <c r="I71" s="1001"/>
      <c r="J71" s="996"/>
      <c r="K71" s="999"/>
      <c r="L71" s="1000"/>
      <c r="M71" s="1000" t="e">
        <f>#REF!</f>
        <v>#REF!</v>
      </c>
      <c r="N71" s="1000"/>
      <c r="O71" s="1001"/>
      <c r="P71" s="996"/>
      <c r="Q71" s="999"/>
      <c r="R71" s="1000"/>
      <c r="S71" s="1000" t="e">
        <f>#REF!</f>
        <v>#REF!</v>
      </c>
      <c r="T71" s="1000"/>
      <c r="U71" s="1000"/>
      <c r="V71" s="1000"/>
      <c r="W71" s="1000"/>
      <c r="X71" s="1000" t="e">
        <f>#REF!</f>
        <v>#REF!</v>
      </c>
      <c r="Y71" s="1000"/>
      <c r="Z71" s="1000"/>
      <c r="AA71" s="885" t="e">
        <f>#REF!</f>
        <v>#REF!</v>
      </c>
      <c r="AB71" s="885" t="e">
        <f>#REF!</f>
        <v>#REF!</v>
      </c>
      <c r="AC71" s="885" t="e">
        <f>#REF!</f>
        <v>#REF!</v>
      </c>
      <c r="AD71" s="885"/>
      <c r="AE71" s="886"/>
      <c r="AF71" s="883"/>
      <c r="AG71" s="884"/>
    </row>
    <row r="72" spans="1:33" hidden="1">
      <c r="A72" s="863"/>
      <c r="B72" s="873"/>
      <c r="C72" s="1027" t="s">
        <v>204</v>
      </c>
      <c r="D72" s="999"/>
      <c r="E72" s="1000"/>
      <c r="F72" s="1000" t="e">
        <f>#REF!</f>
        <v>#REF!</v>
      </c>
      <c r="G72" s="1078" t="e">
        <f>#REF!</f>
        <v>#REF!</v>
      </c>
      <c r="H72" s="1000"/>
      <c r="I72" s="1001"/>
      <c r="J72" s="996"/>
      <c r="K72" s="999"/>
      <c r="L72" s="1000"/>
      <c r="M72" s="1000" t="e">
        <f>#REF!</f>
        <v>#REF!</v>
      </c>
      <c r="N72" s="1000"/>
      <c r="O72" s="1001"/>
      <c r="P72" s="996"/>
      <c r="Q72" s="999"/>
      <c r="R72" s="1000"/>
      <c r="S72" s="1000" t="e">
        <f>#REF!</f>
        <v>#REF!</v>
      </c>
      <c r="T72" s="1000"/>
      <c r="U72" s="1000"/>
      <c r="V72" s="1000"/>
      <c r="W72" s="1000"/>
      <c r="X72" s="1000" t="e">
        <f>#REF!</f>
        <v>#REF!</v>
      </c>
      <c r="Y72" s="1000"/>
      <c r="Z72" s="1000"/>
      <c r="AA72" s="885" t="e">
        <f>#REF!</f>
        <v>#REF!</v>
      </c>
      <c r="AB72" s="885" t="e">
        <f>#REF!</f>
        <v>#REF!</v>
      </c>
      <c r="AC72" s="885" t="e">
        <f>#REF!</f>
        <v>#REF!</v>
      </c>
      <c r="AD72" s="885"/>
      <c r="AE72" s="886"/>
      <c r="AF72" s="883"/>
      <c r="AG72" s="884"/>
    </row>
    <row r="73" spans="1:33" hidden="1">
      <c r="A73" s="863"/>
      <c r="B73" s="873"/>
      <c r="C73" s="1027" t="s">
        <v>205</v>
      </c>
      <c r="D73" s="999"/>
      <c r="E73" s="1000"/>
      <c r="F73" s="1000" t="e">
        <f>#REF!</f>
        <v>#REF!</v>
      </c>
      <c r="G73" s="1078" t="e">
        <f>#REF!</f>
        <v>#REF!</v>
      </c>
      <c r="H73" s="1000"/>
      <c r="I73" s="1001"/>
      <c r="J73" s="996"/>
      <c r="K73" s="999"/>
      <c r="L73" s="1000"/>
      <c r="M73" s="1000" t="e">
        <f>#REF!</f>
        <v>#REF!</v>
      </c>
      <c r="N73" s="1000"/>
      <c r="O73" s="1001"/>
      <c r="P73" s="996"/>
      <c r="Q73" s="999"/>
      <c r="R73" s="1000"/>
      <c r="S73" s="1000" t="e">
        <f>#REF!</f>
        <v>#REF!</v>
      </c>
      <c r="T73" s="1000"/>
      <c r="U73" s="1000"/>
      <c r="V73" s="1000"/>
      <c r="W73" s="1000"/>
      <c r="X73" s="1000" t="e">
        <f>#REF!</f>
        <v>#REF!</v>
      </c>
      <c r="Y73" s="1000"/>
      <c r="Z73" s="1000"/>
      <c r="AA73" s="885" t="e">
        <f>#REF!</f>
        <v>#REF!</v>
      </c>
      <c r="AB73" s="885" t="e">
        <f>#REF!</f>
        <v>#REF!</v>
      </c>
      <c r="AC73" s="885" t="e">
        <f>#REF!</f>
        <v>#REF!</v>
      </c>
      <c r="AD73" s="885"/>
      <c r="AE73" s="886"/>
      <c r="AF73" s="883"/>
      <c r="AG73" s="884"/>
    </row>
    <row r="74" spans="1:33" hidden="1">
      <c r="A74" s="863"/>
      <c r="B74" s="873"/>
      <c r="C74" s="1027" t="s">
        <v>206</v>
      </c>
      <c r="D74" s="999"/>
      <c r="E74" s="1000"/>
      <c r="F74" s="1000" t="e">
        <f>#REF!</f>
        <v>#REF!</v>
      </c>
      <c r="G74" s="1078" t="e">
        <f>#REF!</f>
        <v>#REF!</v>
      </c>
      <c r="H74" s="1000"/>
      <c r="I74" s="1001"/>
      <c r="J74" s="996"/>
      <c r="K74" s="999"/>
      <c r="L74" s="1000"/>
      <c r="M74" s="1000" t="e">
        <f>#REF!</f>
        <v>#REF!</v>
      </c>
      <c r="N74" s="1000"/>
      <c r="O74" s="1001"/>
      <c r="P74" s="996"/>
      <c r="Q74" s="999"/>
      <c r="R74" s="1000"/>
      <c r="S74" s="1000" t="e">
        <f>#REF!</f>
        <v>#REF!</v>
      </c>
      <c r="T74" s="1000"/>
      <c r="U74" s="1000"/>
      <c r="V74" s="1000"/>
      <c r="W74" s="1000"/>
      <c r="X74" s="1000" t="e">
        <f>#REF!</f>
        <v>#REF!</v>
      </c>
      <c r="Y74" s="1000"/>
      <c r="Z74" s="1000"/>
      <c r="AA74" s="885" t="e">
        <f>#REF!</f>
        <v>#REF!</v>
      </c>
      <c r="AB74" s="885" t="e">
        <f>#REF!</f>
        <v>#REF!</v>
      </c>
      <c r="AC74" s="885" t="e">
        <f>#REF!</f>
        <v>#REF!</v>
      </c>
      <c r="AD74" s="885"/>
      <c r="AE74" s="886"/>
      <c r="AF74" s="883"/>
      <c r="AG74" s="884"/>
    </row>
    <row r="75" spans="1:33" hidden="1">
      <c r="A75" s="863"/>
      <c r="B75" s="873"/>
      <c r="C75" s="1027" t="s">
        <v>207</v>
      </c>
      <c r="D75" s="999"/>
      <c r="E75" s="1000"/>
      <c r="F75" s="1000" t="e">
        <f>#REF!</f>
        <v>#REF!</v>
      </c>
      <c r="G75" s="1078" t="e">
        <f>#REF!</f>
        <v>#REF!</v>
      </c>
      <c r="H75" s="1000"/>
      <c r="I75" s="1001"/>
      <c r="J75" s="996"/>
      <c r="K75" s="999"/>
      <c r="L75" s="1000"/>
      <c r="M75" s="1000" t="e">
        <f>#REF!</f>
        <v>#REF!</v>
      </c>
      <c r="N75" s="1000"/>
      <c r="O75" s="1001"/>
      <c r="P75" s="996"/>
      <c r="Q75" s="999"/>
      <c r="R75" s="1000"/>
      <c r="S75" s="1000" t="e">
        <f>#REF!</f>
        <v>#REF!</v>
      </c>
      <c r="T75" s="1000"/>
      <c r="U75" s="1000"/>
      <c r="V75" s="1000"/>
      <c r="W75" s="1000"/>
      <c r="X75" s="1000" t="e">
        <f>#REF!</f>
        <v>#REF!</v>
      </c>
      <c r="Y75" s="1000"/>
      <c r="Z75" s="1000"/>
      <c r="AA75" s="885" t="e">
        <f>#REF!</f>
        <v>#REF!</v>
      </c>
      <c r="AB75" s="885" t="e">
        <f>#REF!</f>
        <v>#REF!</v>
      </c>
      <c r="AC75" s="885" t="e">
        <f>#REF!</f>
        <v>#REF!</v>
      </c>
      <c r="AD75" s="885"/>
      <c r="AE75" s="886"/>
      <c r="AF75" s="883"/>
      <c r="AG75" s="884"/>
    </row>
    <row r="76" spans="1:33" hidden="1">
      <c r="A76" s="863"/>
      <c r="B76" s="873"/>
      <c r="C76" s="1027" t="s">
        <v>208</v>
      </c>
      <c r="D76" s="999"/>
      <c r="E76" s="1000"/>
      <c r="F76" s="1000" t="e">
        <f>#REF!</f>
        <v>#REF!</v>
      </c>
      <c r="G76" s="1078" t="e">
        <f>#REF!</f>
        <v>#REF!</v>
      </c>
      <c r="H76" s="1000"/>
      <c r="I76" s="1001"/>
      <c r="J76" s="996"/>
      <c r="K76" s="999"/>
      <c r="L76" s="1000"/>
      <c r="M76" s="1000" t="e">
        <f>#REF!</f>
        <v>#REF!</v>
      </c>
      <c r="N76" s="1000"/>
      <c r="O76" s="1001"/>
      <c r="P76" s="996"/>
      <c r="Q76" s="999"/>
      <c r="R76" s="1000"/>
      <c r="S76" s="1000" t="e">
        <f>#REF!</f>
        <v>#REF!</v>
      </c>
      <c r="T76" s="1000"/>
      <c r="U76" s="1000"/>
      <c r="V76" s="1000"/>
      <c r="W76" s="1000"/>
      <c r="X76" s="1000" t="e">
        <f>#REF!</f>
        <v>#REF!</v>
      </c>
      <c r="Y76" s="1000"/>
      <c r="Z76" s="1000"/>
      <c r="AA76" s="885" t="e">
        <f>#REF!</f>
        <v>#REF!</v>
      </c>
      <c r="AB76" s="885" t="e">
        <f>#REF!</f>
        <v>#REF!</v>
      </c>
      <c r="AC76" s="885" t="e">
        <f>#REF!</f>
        <v>#REF!</v>
      </c>
      <c r="AD76" s="885"/>
      <c r="AE76" s="886"/>
      <c r="AF76" s="883"/>
      <c r="AG76" s="884"/>
    </row>
    <row r="77" spans="1:33" ht="5.25" hidden="1" customHeight="1">
      <c r="A77" s="863"/>
      <c r="B77" s="873"/>
      <c r="C77" s="1027"/>
      <c r="D77" s="999"/>
      <c r="E77" s="1000"/>
      <c r="F77" s="1030"/>
      <c r="G77" s="1079"/>
      <c r="H77" s="1000"/>
      <c r="I77" s="1001"/>
      <c r="J77" s="996"/>
      <c r="K77" s="999"/>
      <c r="L77" s="1000"/>
      <c r="M77" s="1030"/>
      <c r="N77" s="1000"/>
      <c r="O77" s="1001"/>
      <c r="P77" s="996"/>
      <c r="Q77" s="999"/>
      <c r="R77" s="1000"/>
      <c r="S77" s="1030"/>
      <c r="T77" s="1030"/>
      <c r="U77" s="1030"/>
      <c r="V77" s="1030"/>
      <c r="W77" s="1030"/>
      <c r="X77" s="1030"/>
      <c r="Y77" s="1030"/>
      <c r="Z77" s="1030"/>
      <c r="AA77" s="902"/>
      <c r="AB77" s="902"/>
      <c r="AC77" s="902"/>
      <c r="AD77" s="885"/>
      <c r="AE77" s="886"/>
      <c r="AF77" s="883"/>
      <c r="AG77" s="884"/>
    </row>
    <row r="78" spans="1:33" ht="16.5" hidden="1">
      <c r="A78" s="863"/>
      <c r="B78" s="873"/>
      <c r="C78" s="1013" t="s">
        <v>209</v>
      </c>
      <c r="D78" s="1014"/>
      <c r="E78" s="1075"/>
      <c r="F78" s="1075" t="e">
        <f>SUM(F71:F77)</f>
        <v>#REF!</v>
      </c>
      <c r="G78" s="1076" t="e">
        <f>SUM(G71:G77)</f>
        <v>#REF!</v>
      </c>
      <c r="H78" s="1075"/>
      <c r="I78" s="1077"/>
      <c r="J78" s="996"/>
      <c r="K78" s="1014"/>
      <c r="L78" s="1075"/>
      <c r="M78" s="1075" t="e">
        <f>SUM(M71:M77)</f>
        <v>#REF!</v>
      </c>
      <c r="N78" s="1075"/>
      <c r="O78" s="1077"/>
      <c r="P78" s="996"/>
      <c r="Q78" s="1014"/>
      <c r="R78" s="1075"/>
      <c r="S78" s="1075" t="e">
        <f>SUM(S71:S77)</f>
        <v>#REF!</v>
      </c>
      <c r="T78" s="1075"/>
      <c r="U78" s="1075"/>
      <c r="V78" s="1075"/>
      <c r="W78" s="1075"/>
      <c r="X78" s="1075" t="e">
        <f>SUM(X71:X77)</f>
        <v>#REF!</v>
      </c>
      <c r="Y78" s="1075"/>
      <c r="Z78" s="1075"/>
      <c r="AA78" s="930" t="e">
        <f>SUM(AA71:AA77)</f>
        <v>#REF!</v>
      </c>
      <c r="AB78" s="930" t="e">
        <f>SUM(AB71:AB77)</f>
        <v>#REF!</v>
      </c>
      <c r="AC78" s="930" t="e">
        <f>SUM(AC71:AC77)</f>
        <v>#REF!</v>
      </c>
      <c r="AD78" s="930"/>
      <c r="AE78" s="931"/>
      <c r="AF78" s="883"/>
      <c r="AG78" s="884"/>
    </row>
    <row r="79" spans="1:33" hidden="1">
      <c r="A79" s="863"/>
      <c r="B79" s="873"/>
      <c r="C79" s="1027"/>
      <c r="D79" s="999"/>
      <c r="E79" s="1000"/>
      <c r="F79" s="1000"/>
      <c r="G79" s="1078"/>
      <c r="H79" s="1000"/>
      <c r="I79" s="1001"/>
      <c r="J79" s="996"/>
      <c r="K79" s="999"/>
      <c r="L79" s="1000"/>
      <c r="M79" s="1000"/>
      <c r="N79" s="1000"/>
      <c r="O79" s="1001"/>
      <c r="P79" s="996"/>
      <c r="Q79" s="999"/>
      <c r="R79" s="1000"/>
      <c r="S79" s="1000"/>
      <c r="T79" s="1000"/>
      <c r="U79" s="1000"/>
      <c r="V79" s="1000"/>
      <c r="W79" s="1000"/>
      <c r="X79" s="1000"/>
      <c r="Y79" s="1000"/>
      <c r="Z79" s="1000"/>
      <c r="AA79" s="885"/>
      <c r="AB79" s="885"/>
      <c r="AC79" s="885"/>
      <c r="AD79" s="885"/>
      <c r="AE79" s="886"/>
      <c r="AF79" s="883"/>
      <c r="AG79" s="884"/>
    </row>
    <row r="80" spans="1:33" hidden="1">
      <c r="A80" s="863"/>
      <c r="B80" s="873"/>
      <c r="C80" s="1027"/>
      <c r="D80" s="999"/>
      <c r="E80" s="1000"/>
      <c r="F80" s="1000"/>
      <c r="G80" s="1078"/>
      <c r="H80" s="1000"/>
      <c r="I80" s="1001"/>
      <c r="J80" s="996"/>
      <c r="K80" s="999"/>
      <c r="L80" s="1000"/>
      <c r="M80" s="1000"/>
      <c r="N80" s="1000"/>
      <c r="O80" s="1001"/>
      <c r="P80" s="996"/>
      <c r="Q80" s="999"/>
      <c r="R80" s="1000"/>
      <c r="S80" s="1000"/>
      <c r="T80" s="1000"/>
      <c r="U80" s="1000"/>
      <c r="V80" s="1000"/>
      <c r="W80" s="1000"/>
      <c r="X80" s="1000"/>
      <c r="Y80" s="1000"/>
      <c r="Z80" s="1000"/>
      <c r="AA80" s="885"/>
      <c r="AB80" s="885"/>
      <c r="AC80" s="885"/>
      <c r="AD80" s="885"/>
      <c r="AE80" s="886"/>
      <c r="AF80" s="883"/>
      <c r="AG80" s="884"/>
    </row>
    <row r="81" spans="1:33" ht="16.5" hidden="1">
      <c r="A81" s="863"/>
      <c r="B81" s="873"/>
      <c r="C81" s="1074" t="s">
        <v>210</v>
      </c>
      <c r="D81" s="1014"/>
      <c r="E81" s="1075"/>
      <c r="F81" s="1075" t="e">
        <f>#REF!</f>
        <v>#REF!</v>
      </c>
      <c r="G81" s="1076" t="e">
        <f>#REF!</f>
        <v>#REF!</v>
      </c>
      <c r="H81" s="1075"/>
      <c r="I81" s="1077"/>
      <c r="J81" s="996"/>
      <c r="K81" s="1014"/>
      <c r="L81" s="1075"/>
      <c r="M81" s="1075" t="e">
        <f>#REF!</f>
        <v>#REF!</v>
      </c>
      <c r="N81" s="1075"/>
      <c r="O81" s="1077"/>
      <c r="P81" s="996"/>
      <c r="Q81" s="1014"/>
      <c r="R81" s="1075"/>
      <c r="S81" s="1075" t="e">
        <f>#REF!</f>
        <v>#REF!</v>
      </c>
      <c r="T81" s="1075"/>
      <c r="U81" s="1075"/>
      <c r="V81" s="1075"/>
      <c r="W81" s="1075"/>
      <c r="X81" s="1075" t="e">
        <f>#REF!</f>
        <v>#REF!</v>
      </c>
      <c r="Y81" s="1075"/>
      <c r="Z81" s="1075"/>
      <c r="AA81" s="930" t="e">
        <f>#REF!</f>
        <v>#REF!</v>
      </c>
      <c r="AB81" s="930" t="e">
        <f>#REF!</f>
        <v>#REF!</v>
      </c>
      <c r="AC81" s="930" t="e">
        <f>#REF!</f>
        <v>#REF!</v>
      </c>
      <c r="AD81" s="930"/>
      <c r="AE81" s="931"/>
      <c r="AF81" s="883"/>
      <c r="AG81" s="884"/>
    </row>
    <row r="82" spans="1:33">
      <c r="A82" s="863"/>
      <c r="B82" s="873"/>
      <c r="C82" s="1027"/>
      <c r="D82" s="1080"/>
      <c r="E82" s="1081"/>
      <c r="F82" s="1081"/>
      <c r="G82" s="1082"/>
      <c r="H82" s="1083"/>
      <c r="I82" s="1084"/>
      <c r="J82" s="996"/>
      <c r="K82" s="1080"/>
      <c r="L82" s="1081"/>
      <c r="M82" s="1081"/>
      <c r="N82" s="1083"/>
      <c r="O82" s="1084"/>
      <c r="P82" s="996"/>
      <c r="Q82" s="1080"/>
      <c r="R82" s="1081"/>
      <c r="S82" s="1081"/>
      <c r="T82" s="1081"/>
      <c r="U82" s="1081"/>
      <c r="V82" s="1081"/>
      <c r="W82" s="1081"/>
      <c r="X82" s="1081"/>
      <c r="Y82" s="1081"/>
      <c r="Z82" s="1081"/>
      <c r="AA82" s="932"/>
      <c r="AB82" s="932"/>
      <c r="AC82" s="932"/>
      <c r="AD82" s="932"/>
      <c r="AE82" s="933"/>
      <c r="AF82" s="883"/>
      <c r="AG82" s="884"/>
    </row>
    <row r="83" spans="1:33">
      <c r="A83" s="863"/>
      <c r="B83" s="873"/>
      <c r="C83" s="1027" t="s">
        <v>154</v>
      </c>
      <c r="D83" s="1080"/>
      <c r="E83" s="1081"/>
      <c r="F83" s="1085" t="e">
        <f>#REF!</f>
        <v>#REF!</v>
      </c>
      <c r="G83" s="1086" t="e">
        <f>#REF!</f>
        <v>#REF!</v>
      </c>
      <c r="H83" s="1000"/>
      <c r="I83" s="1084"/>
      <c r="J83" s="996"/>
      <c r="K83" s="1080"/>
      <c r="L83" s="1081"/>
      <c r="M83" s="1085" t="e">
        <f>#REF!</f>
        <v>#REF!</v>
      </c>
      <c r="N83" s="1000"/>
      <c r="O83" s="1084"/>
      <c r="P83" s="996"/>
      <c r="Q83" s="1080"/>
      <c r="R83" s="1081"/>
      <c r="S83" s="1000">
        <f>'Fin Mouches Soldat noir'!L102</f>
        <v>235718.41700000002</v>
      </c>
      <c r="T83" s="1000"/>
      <c r="U83" s="1085"/>
      <c r="V83" s="1085"/>
      <c r="W83" s="1085"/>
      <c r="X83" s="1000">
        <f>'Financement Ténébrions'!L102</f>
        <v>16500</v>
      </c>
      <c r="Y83" s="1085"/>
      <c r="Z83" s="1085"/>
      <c r="AA83" s="885" t="e">
        <f>#REF!</f>
        <v>#REF!</v>
      </c>
      <c r="AB83" s="885" t="e">
        <f>#REF!</f>
        <v>#REF!</v>
      </c>
      <c r="AC83" s="885" t="e">
        <f>#REF!</f>
        <v>#REF!</v>
      </c>
      <c r="AD83" s="885"/>
      <c r="AE83" s="933"/>
      <c r="AF83" s="883"/>
      <c r="AG83" s="884"/>
    </row>
    <row r="84" spans="1:33">
      <c r="A84" s="863"/>
      <c r="B84" s="873"/>
      <c r="C84" s="998" t="s">
        <v>153</v>
      </c>
      <c r="D84" s="999"/>
      <c r="E84" s="1000"/>
      <c r="F84" s="1000" t="e">
        <f>#REF!</f>
        <v>#REF!</v>
      </c>
      <c r="G84" s="1593" t="e">
        <f>#REF!</f>
        <v>#REF!</v>
      </c>
      <c r="H84" s="1000"/>
      <c r="I84" s="1001"/>
      <c r="J84" s="996"/>
      <c r="K84" s="999"/>
      <c r="L84" s="1000"/>
      <c r="M84" s="1000" t="e">
        <f>#REF!</f>
        <v>#REF!</v>
      </c>
      <c r="N84" s="1000"/>
      <c r="O84" s="1001"/>
      <c r="P84" s="996"/>
      <c r="Q84" s="999"/>
      <c r="R84" s="1000"/>
      <c r="S84" s="1000">
        <f>'Fin Mouches Soldat noir'!K102</f>
        <v>158754.09215532333</v>
      </c>
      <c r="T84" s="1000"/>
      <c r="U84" s="1000"/>
      <c r="V84" s="1000"/>
      <c r="W84" s="1000"/>
      <c r="X84" s="1000">
        <f>'Financement Ténébrions'!K102</f>
        <v>11053.220943903199</v>
      </c>
      <c r="Y84" s="1000"/>
      <c r="Z84" s="1000"/>
      <c r="AA84" s="885" t="e">
        <f>#REF!</f>
        <v>#REF!</v>
      </c>
      <c r="AB84" s="885" t="e">
        <f>#REF!</f>
        <v>#REF!</v>
      </c>
      <c r="AC84" s="885" t="e">
        <f>#REF!</f>
        <v>#REF!</v>
      </c>
      <c r="AD84" s="885"/>
      <c r="AE84" s="886"/>
      <c r="AF84" s="883"/>
      <c r="AG84" s="884"/>
    </row>
    <row r="85" spans="1:33" ht="16.5">
      <c r="A85" s="863"/>
      <c r="B85" s="873"/>
      <c r="C85" s="980" t="s">
        <v>211</v>
      </c>
      <c r="D85" s="1002"/>
      <c r="E85" s="1003"/>
      <c r="F85" s="1004" t="e">
        <f>SUM(F83:F84)</f>
        <v>#REF!</v>
      </c>
      <c r="G85" s="1594" t="e">
        <f>SUM(G83:G84)</f>
        <v>#REF!</v>
      </c>
      <c r="H85" s="1003"/>
      <c r="I85" s="1005"/>
      <c r="J85" s="996"/>
      <c r="K85" s="1002"/>
      <c r="L85" s="1003"/>
      <c r="M85" s="1004" t="e">
        <f>SUM(M83:M84)</f>
        <v>#REF!</v>
      </c>
      <c r="N85" s="1003"/>
      <c r="O85" s="1005"/>
      <c r="P85" s="996"/>
      <c r="Q85" s="1002"/>
      <c r="R85" s="1003"/>
      <c r="S85" s="1004">
        <f>SUM(S83:S84)</f>
        <v>394472.50915532338</v>
      </c>
      <c r="T85" s="1004"/>
      <c r="U85" s="1004"/>
      <c r="V85" s="1004"/>
      <c r="W85" s="1004"/>
      <c r="X85" s="1004">
        <f>SUM(X83:X84)</f>
        <v>27553.220943903201</v>
      </c>
      <c r="Y85" s="1004"/>
      <c r="Z85" s="1004"/>
      <c r="AA85" s="888" t="e">
        <f>SUM(AA83:AA84)</f>
        <v>#REF!</v>
      </c>
      <c r="AB85" s="888" t="e">
        <f>SUM(AB83:AB84)</f>
        <v>#REF!</v>
      </c>
      <c r="AC85" s="888" t="e">
        <f>SUM(AC83:AC84)</f>
        <v>#REF!</v>
      </c>
      <c r="AD85" s="887"/>
      <c r="AE85" s="889"/>
      <c r="AF85" s="883"/>
      <c r="AG85" s="884"/>
    </row>
    <row r="86" spans="1:33">
      <c r="A86" s="863"/>
      <c r="B86" s="873"/>
      <c r="C86" s="1027"/>
      <c r="D86" s="1080"/>
      <c r="E86" s="1081"/>
      <c r="F86" s="1081"/>
      <c r="G86" s="1082"/>
      <c r="H86" s="1083"/>
      <c r="I86" s="1084"/>
      <c r="J86" s="996"/>
      <c r="K86" s="1080"/>
      <c r="L86" s="1081"/>
      <c r="M86" s="1081"/>
      <c r="N86" s="1083"/>
      <c r="O86" s="1084"/>
      <c r="P86" s="996"/>
      <c r="Q86" s="1080"/>
      <c r="R86" s="1081"/>
      <c r="S86" s="1081"/>
      <c r="T86" s="1081"/>
      <c r="U86" s="1081"/>
      <c r="V86" s="1081"/>
      <c r="W86" s="1081"/>
      <c r="X86" s="1081"/>
      <c r="Y86" s="1081"/>
      <c r="Z86" s="1081"/>
      <c r="AA86" s="932"/>
      <c r="AB86" s="932"/>
      <c r="AC86" s="932"/>
      <c r="AD86" s="932"/>
      <c r="AE86" s="933"/>
      <c r="AF86" s="883"/>
      <c r="AG86" s="884"/>
    </row>
    <row r="87" spans="1:33" ht="15.95" customHeight="1">
      <c r="A87" s="863"/>
      <c r="B87" s="873"/>
      <c r="C87" s="1087" t="s">
        <v>212</v>
      </c>
      <c r="D87" s="1014"/>
      <c r="E87" s="1602"/>
      <c r="F87" s="1603" t="e">
        <f>#REF!</f>
        <v>#REF!</v>
      </c>
      <c r="G87" s="1088" t="e">
        <f>#REF!</f>
        <v>#REF!</v>
      </c>
      <c r="H87" s="1604"/>
      <c r="I87" s="1077"/>
      <c r="J87" s="996"/>
      <c r="K87" s="1014"/>
      <c r="L87" s="1602"/>
      <c r="M87" s="1603" t="e">
        <f>#REF!</f>
        <v>#REF!</v>
      </c>
      <c r="N87" s="1604"/>
      <c r="O87" s="1077"/>
      <c r="P87" s="996"/>
      <c r="Q87" s="1014"/>
      <c r="R87" s="1602"/>
      <c r="S87" s="1605">
        <f>S67-S85</f>
        <v>34088.74084467662</v>
      </c>
      <c r="T87" s="1605"/>
      <c r="U87" s="1603"/>
      <c r="V87" s="1603"/>
      <c r="W87" s="1603"/>
      <c r="X87" s="1605">
        <f>X67-X85</f>
        <v>-5603.2209439032013</v>
      </c>
      <c r="Y87" s="1603"/>
      <c r="Z87" s="1603"/>
      <c r="AA87" s="1606" t="e">
        <f>#REF!</f>
        <v>#REF!</v>
      </c>
      <c r="AB87" s="1606" t="e">
        <f>#REF!</f>
        <v>#REF!</v>
      </c>
      <c r="AC87" s="1606" t="e">
        <f>#REF!</f>
        <v>#REF!</v>
      </c>
      <c r="AD87" s="1607"/>
      <c r="AE87" s="931"/>
      <c r="AF87" s="883"/>
      <c r="AG87" s="884"/>
    </row>
    <row r="88" spans="1:33" s="262" customFormat="1" ht="15">
      <c r="A88" s="934"/>
      <c r="B88" s="935"/>
      <c r="C88" s="1032" t="s">
        <v>213</v>
      </c>
      <c r="D88" s="1089"/>
      <c r="E88" s="1090"/>
      <c r="F88" s="1090" t="e">
        <f>F81/F85</f>
        <v>#REF!</v>
      </c>
      <c r="G88" s="1091" t="e">
        <f>G81/G85</f>
        <v>#REF!</v>
      </c>
      <c r="H88" s="1090"/>
      <c r="I88" s="1092"/>
      <c r="J88" s="1093"/>
      <c r="K88" s="1089"/>
      <c r="L88" s="1090"/>
      <c r="M88" s="1090" t="e">
        <f>M81/M85</f>
        <v>#REF!</v>
      </c>
      <c r="N88" s="1090"/>
      <c r="O88" s="1092"/>
      <c r="P88" s="1093"/>
      <c r="Q88" s="1089"/>
      <c r="R88" s="1090"/>
      <c r="S88" s="1094">
        <f>S67/S85</f>
        <v>1.0864160113911872</v>
      </c>
      <c r="T88" s="1094"/>
      <c r="U88" s="1090"/>
      <c r="V88" s="1090"/>
      <c r="W88" s="1090"/>
      <c r="X88" s="1094">
        <f>X67/X85</f>
        <v>0.79664007502748801</v>
      </c>
      <c r="Y88" s="1090"/>
      <c r="Z88" s="1090"/>
      <c r="AA88" s="936" t="e">
        <f>AA81/AA85</f>
        <v>#REF!</v>
      </c>
      <c r="AB88" s="936" t="e">
        <f>AB81/AB85</f>
        <v>#REF!</v>
      </c>
      <c r="AC88" s="936" t="e">
        <f>AC81/AC85</f>
        <v>#REF!</v>
      </c>
      <c r="AD88" s="936"/>
      <c r="AE88" s="937"/>
      <c r="AF88" s="938"/>
      <c r="AG88" s="934"/>
    </row>
    <row r="89" spans="1:33" s="1" customFormat="1" ht="11.25" customHeight="1">
      <c r="A89" s="863"/>
      <c r="B89" s="873"/>
      <c r="C89" s="1027"/>
      <c r="D89" s="1095"/>
      <c r="E89" s="1096"/>
      <c r="F89" s="1096"/>
      <c r="G89" s="1097"/>
      <c r="H89" s="1096"/>
      <c r="I89" s="1098"/>
      <c r="J89" s="958"/>
      <c r="K89" s="1095"/>
      <c r="L89" s="1096"/>
      <c r="M89" s="1096"/>
      <c r="N89" s="1096"/>
      <c r="O89" s="1098"/>
      <c r="P89" s="958"/>
      <c r="Q89" s="1095"/>
      <c r="R89" s="1096"/>
      <c r="S89" s="1096"/>
      <c r="T89" s="1096"/>
      <c r="U89" s="1096"/>
      <c r="V89" s="1096"/>
      <c r="W89" s="1096"/>
      <c r="X89" s="1096"/>
      <c r="Y89" s="1096"/>
      <c r="Z89" s="1096"/>
      <c r="AA89" s="939"/>
      <c r="AB89" s="939"/>
      <c r="AC89" s="939"/>
      <c r="AD89" s="939"/>
      <c r="AE89" s="940"/>
      <c r="AF89" s="868"/>
      <c r="AG89" s="863"/>
    </row>
    <row r="90" spans="1:33" s="46" customFormat="1" ht="21" customHeight="1">
      <c r="A90" s="941"/>
      <c r="B90" s="942"/>
      <c r="C90" s="1074" t="s">
        <v>214</v>
      </c>
      <c r="D90" s="1099"/>
      <c r="E90" s="1100"/>
      <c r="F90" s="1101" t="e">
        <f>NPER((F83/F91),-F85,F91,,)</f>
        <v>#REF!</v>
      </c>
      <c r="G90" s="1102" t="e">
        <f>NPER((G83/G91),-G85,G91,,)</f>
        <v>#REF!</v>
      </c>
      <c r="H90" s="1103"/>
      <c r="I90" s="1104"/>
      <c r="J90" s="1105"/>
      <c r="K90" s="1099"/>
      <c r="L90" s="1100"/>
      <c r="M90" s="1101" t="e">
        <f>NPER((M83/M91),-M85,M91,,)</f>
        <v>#REF!</v>
      </c>
      <c r="N90" s="1103"/>
      <c r="O90" s="1104"/>
      <c r="P90" s="1105"/>
      <c r="Q90" s="1099"/>
      <c r="R90" s="1100"/>
      <c r="S90" s="1101">
        <f>NPER((S83/S91),-S85,S91,,)</f>
        <v>17.000000000000018</v>
      </c>
      <c r="T90" s="1101"/>
      <c r="U90" s="1101"/>
      <c r="V90" s="1101"/>
      <c r="W90" s="1101"/>
      <c r="X90" s="1101">
        <f>NPER((X83/X91),-X85,X91,,)</f>
        <v>17.059852150268043</v>
      </c>
      <c r="Y90" s="1101"/>
      <c r="Z90" s="1101"/>
      <c r="AA90" s="943" t="e">
        <f>NPER((AA83/AA91),-AA85,AA91,,)</f>
        <v>#REF!</v>
      </c>
      <c r="AB90" s="943" t="e">
        <f>NPER((AB83/AB91),-AB85,AB91,,)</f>
        <v>#REF!</v>
      </c>
      <c r="AC90" s="943" t="e">
        <f>NPER((AC83/AC91),-AC85,AC91,,)</f>
        <v>#REF!</v>
      </c>
      <c r="AD90" s="944"/>
      <c r="AE90" s="945"/>
      <c r="AF90" s="946"/>
      <c r="AG90" s="941"/>
    </row>
    <row r="91" spans="1:33" ht="21" customHeight="1">
      <c r="A91" s="863"/>
      <c r="B91" s="873"/>
      <c r="C91" s="1074" t="s">
        <v>215</v>
      </c>
      <c r="D91" s="1106"/>
      <c r="E91" s="1107"/>
      <c r="F91" s="1075" t="e">
        <f>#REF!</f>
        <v>#REF!</v>
      </c>
      <c r="G91" s="1076" t="e">
        <f>#REF!</f>
        <v>#REF!</v>
      </c>
      <c r="H91" s="1000"/>
      <c r="I91" s="1108"/>
      <c r="J91" s="1109"/>
      <c r="K91" s="1106"/>
      <c r="L91" s="1107"/>
      <c r="M91" s="1075" t="e">
        <f>#REF!+#REF!+#REF!+#REF!+#REF!+#REF!+#REF!+#REF!+#REF!</f>
        <v>#REF!</v>
      </c>
      <c r="N91" s="1000"/>
      <c r="O91" s="1108"/>
      <c r="P91" s="1109"/>
      <c r="Q91" s="1106"/>
      <c r="R91" s="1107"/>
      <c r="S91" s="1075">
        <f>'Fin Mouches Soldat noir'!D102</f>
        <v>4285789.3999999994</v>
      </c>
      <c r="T91" s="1075"/>
      <c r="U91" s="1075"/>
      <c r="V91" s="1075"/>
      <c r="W91" s="1075"/>
      <c r="X91" s="1075">
        <f>'Financement Ténébrions'!D102</f>
        <v>300000</v>
      </c>
      <c r="Y91" s="1075"/>
      <c r="Z91" s="1075"/>
      <c r="AA91" s="887">
        <f>'Fin Mouches Soldat noir'!D141</f>
        <v>4127035.3078446761</v>
      </c>
      <c r="AB91" s="887">
        <f>'Fin Mouches Soldat noir'!D180</f>
        <v>3959549.7406208101</v>
      </c>
      <c r="AC91" s="887">
        <f>'Fin Mouches Soldat noir'!D219</f>
        <v>3782852.467199632</v>
      </c>
      <c r="AD91" s="885"/>
      <c r="AE91" s="947"/>
      <c r="AF91" s="883"/>
      <c r="AG91" s="884"/>
    </row>
    <row r="92" spans="1:33" s="262" customFormat="1" ht="14.25" customHeight="1">
      <c r="A92" s="934"/>
      <c r="B92" s="935"/>
      <c r="C92" s="1110"/>
      <c r="D92" s="1111"/>
      <c r="E92" s="1090"/>
      <c r="F92" s="1090"/>
      <c r="G92" s="1091"/>
      <c r="H92" s="1090"/>
      <c r="I92" s="1112"/>
      <c r="J92" s="1093"/>
      <c r="K92" s="1111"/>
      <c r="L92" s="1090"/>
      <c r="M92" s="1090"/>
      <c r="N92" s="1090"/>
      <c r="O92" s="1112"/>
      <c r="P92" s="1093"/>
      <c r="Q92" s="1111"/>
      <c r="R92" s="1090"/>
      <c r="S92" s="1090"/>
      <c r="T92" s="1090"/>
      <c r="U92" s="1090"/>
      <c r="V92" s="1090"/>
      <c r="W92" s="1090"/>
      <c r="X92" s="1090"/>
      <c r="Y92" s="1090"/>
      <c r="Z92" s="1090"/>
      <c r="AA92" s="936"/>
      <c r="AB92" s="936"/>
      <c r="AC92" s="936"/>
      <c r="AD92" s="936"/>
      <c r="AE92" s="948"/>
      <c r="AF92" s="938"/>
      <c r="AG92" s="934"/>
    </row>
    <row r="93" spans="1:33" s="262" customFormat="1" ht="14.25" customHeight="1">
      <c r="A93" s="934"/>
      <c r="B93" s="935"/>
      <c r="C93" s="1032" t="s">
        <v>216</v>
      </c>
      <c r="D93" s="1111"/>
      <c r="E93" s="1608"/>
      <c r="F93" s="1609" t="e">
        <f>F91/F67</f>
        <v>#REF!</v>
      </c>
      <c r="G93" s="1113" t="e">
        <f>G91/G67</f>
        <v>#REF!</v>
      </c>
      <c r="H93" s="1610"/>
      <c r="I93" s="1112"/>
      <c r="J93" s="1093"/>
      <c r="K93" s="1111"/>
      <c r="L93" s="1608"/>
      <c r="M93" s="1609" t="e">
        <f>M91/M67</f>
        <v>#REF!</v>
      </c>
      <c r="N93" s="1610"/>
      <c r="O93" s="1112"/>
      <c r="P93" s="1093"/>
      <c r="Q93" s="1111"/>
      <c r="R93" s="1608"/>
      <c r="S93" s="1609">
        <f>S91/S67</f>
        <v>10.000412776470107</v>
      </c>
      <c r="T93" s="1609"/>
      <c r="U93" s="1609"/>
      <c r="V93" s="1609"/>
      <c r="W93" s="1609"/>
      <c r="X93" s="1609">
        <f>X91/X67</f>
        <v>13.66742596810934</v>
      </c>
      <c r="Y93" s="1609"/>
      <c r="Z93" s="1609"/>
      <c r="AA93" s="1611" t="e">
        <f>AA91/AA67</f>
        <v>#DIV/0!</v>
      </c>
      <c r="AB93" s="1611" t="e">
        <f>AB91/AB67</f>
        <v>#DIV/0!</v>
      </c>
      <c r="AC93" s="1611" t="e">
        <f>AC91/AC67</f>
        <v>#DIV/0!</v>
      </c>
      <c r="AD93" s="1612"/>
      <c r="AE93" s="948"/>
      <c r="AF93" s="938"/>
      <c r="AG93" s="934"/>
    </row>
    <row r="94" spans="1:33">
      <c r="A94" s="863"/>
      <c r="B94" s="873"/>
      <c r="C94" s="1027"/>
      <c r="D94" s="1114"/>
      <c r="E94" s="1081"/>
      <c r="F94" s="1085"/>
      <c r="G94" s="1086"/>
      <c r="H94" s="1000"/>
      <c r="I94" s="1108"/>
      <c r="J94" s="996"/>
      <c r="K94" s="1114"/>
      <c r="L94" s="1081"/>
      <c r="M94" s="1085"/>
      <c r="N94" s="1000"/>
      <c r="O94" s="1108"/>
      <c r="P94" s="996"/>
      <c r="Q94" s="1114"/>
      <c r="R94" s="1081"/>
      <c r="S94" s="1085"/>
      <c r="T94" s="1085"/>
      <c r="U94" s="1085"/>
      <c r="V94" s="1085"/>
      <c r="W94" s="1085"/>
      <c r="X94" s="1085"/>
      <c r="Y94" s="1085"/>
      <c r="Z94" s="1085"/>
      <c r="AA94" s="885"/>
      <c r="AB94" s="885"/>
      <c r="AC94" s="885"/>
      <c r="AD94" s="885"/>
      <c r="AE94" s="947"/>
      <c r="AF94" s="883"/>
      <c r="AG94" s="884"/>
    </row>
    <row r="95" spans="1:33" ht="5.25" customHeight="1" thickBot="1">
      <c r="A95" s="863"/>
      <c r="B95" s="873"/>
      <c r="C95" s="1027"/>
      <c r="D95" s="1115"/>
      <c r="E95" s="1116"/>
      <c r="F95" s="1117"/>
      <c r="G95" s="1118"/>
      <c r="H95" s="1119"/>
      <c r="I95" s="1120"/>
      <c r="J95" s="996"/>
      <c r="K95" s="1115"/>
      <c r="L95" s="1116"/>
      <c r="M95" s="1117"/>
      <c r="N95" s="1119"/>
      <c r="O95" s="1120"/>
      <c r="P95" s="996"/>
      <c r="Q95" s="1115"/>
      <c r="R95" s="1116"/>
      <c r="S95" s="1117"/>
      <c r="T95" s="1117"/>
      <c r="U95" s="1117"/>
      <c r="V95" s="1117"/>
      <c r="W95" s="1117"/>
      <c r="X95" s="1117"/>
      <c r="Y95" s="1117"/>
      <c r="Z95" s="1117"/>
      <c r="AA95" s="949"/>
      <c r="AB95" s="949"/>
      <c r="AC95" s="949"/>
      <c r="AD95" s="949"/>
      <c r="AE95" s="950"/>
      <c r="AF95" s="883"/>
      <c r="AG95" s="884"/>
    </row>
    <row r="96" spans="1:33" ht="11.25" customHeight="1" thickBot="1">
      <c r="A96" s="863"/>
      <c r="B96" s="921"/>
      <c r="C96" s="1063"/>
      <c r="D96" s="1066"/>
      <c r="E96" s="1066"/>
      <c r="F96" s="1066"/>
      <c r="G96" s="1066"/>
      <c r="H96" s="1066"/>
      <c r="I96" s="1066"/>
      <c r="J96" s="1065"/>
      <c r="K96" s="1066"/>
      <c r="L96" s="1066"/>
      <c r="M96" s="1066"/>
      <c r="N96" s="1066"/>
      <c r="O96" s="1066"/>
      <c r="P96" s="1065"/>
      <c r="Q96" s="1066"/>
      <c r="R96" s="1066"/>
      <c r="S96" s="1066"/>
      <c r="T96" s="1066"/>
      <c r="U96" s="1066"/>
      <c r="V96" s="1066"/>
      <c r="W96" s="1066"/>
      <c r="X96" s="1066"/>
      <c r="Y96" s="1066"/>
      <c r="Z96" s="1066"/>
      <c r="AA96" s="926"/>
      <c r="AB96" s="926"/>
      <c r="AC96" s="926"/>
      <c r="AD96" s="926"/>
      <c r="AE96" s="926"/>
      <c r="AF96" s="924"/>
      <c r="AG96" s="884"/>
    </row>
  </sheetData>
  <mergeCells count="21">
    <mergeCell ref="B62:C65"/>
    <mergeCell ref="D64:I64"/>
    <mergeCell ref="M64:M65"/>
    <mergeCell ref="S64:S65"/>
    <mergeCell ref="X64:X65"/>
    <mergeCell ref="B5:C8"/>
    <mergeCell ref="D7:I7"/>
    <mergeCell ref="M7:M8"/>
    <mergeCell ref="S7:S8"/>
    <mergeCell ref="X7:X8"/>
    <mergeCell ref="G8:I8"/>
    <mergeCell ref="Y7:Y8"/>
    <mergeCell ref="Z7:Z8"/>
    <mergeCell ref="AC64:AC65"/>
    <mergeCell ref="G65:I65"/>
    <mergeCell ref="AA7:AA8"/>
    <mergeCell ref="AB7:AB8"/>
    <mergeCell ref="AC7:AC8"/>
    <mergeCell ref="AA64:AA65"/>
    <mergeCell ref="AB64:AB65"/>
    <mergeCell ref="Y11:Z11"/>
  </mergeCells>
  <printOptions horizontalCentered="1" verticalCentered="1"/>
  <pageMargins left="0.7" right="0.7" top="0.75" bottom="0.75" header="0.3" footer="0.3"/>
  <pageSetup scale="3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9A104-E555-F94D-8078-94E5EEAE75A2}">
  <sheetPr>
    <tabColor rgb="FFFF00FF"/>
    <pageSetUpPr fitToPage="1"/>
  </sheetPr>
  <dimension ref="A1:S222"/>
  <sheetViews>
    <sheetView showGridLines="0" zoomScale="80" zoomScaleNormal="80" zoomScalePageLayoutView="155" workbookViewId="0">
      <selection activeCell="C232" sqref="C232"/>
    </sheetView>
  </sheetViews>
  <sheetFormatPr baseColWidth="10" defaultColWidth="10.85546875" defaultRowHeight="13.5" outlineLevelRow="1"/>
  <cols>
    <col min="1" max="1" width="7.42578125" style="4" customWidth="1"/>
    <col min="2" max="2" width="1.85546875" style="4" customWidth="1"/>
    <col min="3" max="3" width="31.42578125" style="4" customWidth="1"/>
    <col min="4" max="4" width="21.42578125" style="219" customWidth="1"/>
    <col min="5" max="5" width="10.85546875" style="4"/>
    <col min="6" max="6" width="1.85546875" style="219" customWidth="1"/>
    <col min="7" max="7" width="13.42578125" style="219" hidden="1" customWidth="1"/>
    <col min="8" max="8" width="1.85546875" style="219" hidden="1" customWidth="1"/>
    <col min="9" max="9" width="13.42578125" style="219" customWidth="1"/>
    <col min="10" max="10" width="1.85546875" style="219" customWidth="1"/>
    <col min="11" max="11" width="13.42578125" style="219" customWidth="1"/>
    <col min="12" max="12" width="12.140625" style="219" customWidth="1"/>
    <col min="13" max="13" width="12.140625" style="4" customWidth="1"/>
    <col min="14" max="14" width="12.140625" style="4" hidden="1" customWidth="1"/>
    <col min="15" max="15" width="10" style="4" customWidth="1"/>
    <col min="16" max="16" width="13.42578125" style="219" customWidth="1"/>
    <col min="17" max="17" width="21.42578125" style="219" customWidth="1"/>
    <col min="18" max="18" width="36.42578125" style="219" customWidth="1"/>
    <col min="19" max="19" width="1.85546875" style="219" customWidth="1"/>
    <col min="20" max="16384" width="10.85546875" style="219"/>
  </cols>
  <sheetData>
    <row r="1" spans="1:19" s="4" customFormat="1">
      <c r="D1" s="199"/>
      <c r="E1" s="200"/>
      <c r="F1" s="200"/>
      <c r="G1" s="200"/>
      <c r="H1" s="200"/>
      <c r="I1" s="200"/>
      <c r="J1" s="200"/>
      <c r="K1" s="201"/>
      <c r="L1" s="202"/>
      <c r="M1" s="202"/>
      <c r="N1" s="202"/>
      <c r="O1" s="203"/>
      <c r="P1" s="204"/>
      <c r="Q1" s="199"/>
    </row>
    <row r="2" spans="1:19" s="4" customFormat="1" ht="10.5" hidden="1" customHeight="1">
      <c r="B2" s="1974" t="s">
        <v>148</v>
      </c>
      <c r="C2" s="1975"/>
      <c r="D2" s="1975"/>
      <c r="E2" s="1975"/>
      <c r="F2" s="1975"/>
      <c r="G2" s="1975"/>
      <c r="H2" s="1975"/>
      <c r="I2" s="1975"/>
      <c r="J2" s="1975"/>
      <c r="K2" s="1975"/>
      <c r="L2" s="1975"/>
      <c r="M2" s="1975"/>
      <c r="N2" s="1975"/>
      <c r="O2" s="1975"/>
      <c r="P2" s="1975"/>
      <c r="Q2" s="1975"/>
      <c r="R2" s="1975"/>
      <c r="S2" s="1976"/>
    </row>
    <row r="3" spans="1:19" s="4" customFormat="1" ht="17.25" hidden="1" customHeight="1" thickBot="1">
      <c r="B3" s="1977"/>
      <c r="C3" s="2017"/>
      <c r="D3" s="2017"/>
      <c r="E3" s="2017"/>
      <c r="F3" s="2017"/>
      <c r="G3" s="2017"/>
      <c r="H3" s="2017"/>
      <c r="I3" s="2017"/>
      <c r="J3" s="2017"/>
      <c r="K3" s="2017"/>
      <c r="L3" s="2017"/>
      <c r="M3" s="2017"/>
      <c r="N3" s="2017"/>
      <c r="O3" s="2017"/>
      <c r="P3" s="2017"/>
      <c r="Q3" s="2017"/>
      <c r="R3" s="2017"/>
      <c r="S3" s="2018"/>
    </row>
    <row r="4" spans="1:19" s="4" customFormat="1" ht="15.95" hidden="1" customHeight="1" thickBot="1">
      <c r="C4" s="45"/>
      <c r="D4" s="45"/>
      <c r="E4" s="45"/>
      <c r="F4" s="45"/>
      <c r="G4" s="45"/>
      <c r="H4" s="45"/>
      <c r="I4" s="45"/>
      <c r="J4" s="45"/>
      <c r="K4" s="45"/>
      <c r="L4" s="45"/>
      <c r="M4" s="45"/>
      <c r="N4" s="45"/>
      <c r="O4" s="45"/>
      <c r="P4" s="45"/>
      <c r="Q4" s="45"/>
    </row>
    <row r="5" spans="1:19" s="3" customFormat="1" ht="21" hidden="1" customHeight="1">
      <c r="B5" s="1553"/>
      <c r="C5" s="1980">
        <v>2021</v>
      </c>
      <c r="D5" s="1982" t="s">
        <v>149</v>
      </c>
      <c r="E5" s="1984" t="s">
        <v>150</v>
      </c>
      <c r="F5" s="1554"/>
      <c r="G5" s="1985" t="s">
        <v>151</v>
      </c>
      <c r="H5" s="1555"/>
      <c r="I5" s="1985" t="s">
        <v>152</v>
      </c>
      <c r="J5" s="1555"/>
      <c r="K5" s="1987" t="s">
        <v>153</v>
      </c>
      <c r="L5" s="1987" t="s">
        <v>154</v>
      </c>
      <c r="M5" s="1989" t="s">
        <v>155</v>
      </c>
      <c r="N5" s="1989"/>
      <c r="O5" s="1987" t="s">
        <v>156</v>
      </c>
      <c r="P5" s="1992" t="s">
        <v>157</v>
      </c>
      <c r="Q5" s="1982" t="s">
        <v>149</v>
      </c>
      <c r="R5" s="1994" t="s">
        <v>0</v>
      </c>
      <c r="S5" s="1556"/>
    </row>
    <row r="6" spans="1:19" s="3" customFormat="1" ht="21" hidden="1" customHeight="1">
      <c r="B6" s="1613"/>
      <c r="C6" s="1981"/>
      <c r="D6" s="1983"/>
      <c r="E6" s="1983"/>
      <c r="F6" s="461"/>
      <c r="G6" s="1986"/>
      <c r="H6" s="462"/>
      <c r="I6" s="1986"/>
      <c r="J6" s="462"/>
      <c r="K6" s="1988"/>
      <c r="L6" s="1988"/>
      <c r="M6" s="463" t="s">
        <v>153</v>
      </c>
      <c r="N6" s="463" t="s">
        <v>154</v>
      </c>
      <c r="O6" s="1988"/>
      <c r="P6" s="1993"/>
      <c r="Q6" s="1983"/>
      <c r="R6" s="1995"/>
      <c r="S6" s="1614"/>
    </row>
    <row r="7" spans="1:19" s="3" customFormat="1" ht="5.25" hidden="1" customHeight="1">
      <c r="B7" s="173"/>
      <c r="C7" s="296"/>
      <c r="D7" s="205"/>
      <c r="E7" s="205"/>
      <c r="F7" s="205"/>
      <c r="G7" s="224"/>
      <c r="H7" s="224"/>
      <c r="I7" s="224"/>
      <c r="J7" s="224"/>
      <c r="K7" s="207"/>
      <c r="L7" s="207"/>
      <c r="M7" s="206"/>
      <c r="N7" s="206"/>
      <c r="O7" s="207"/>
      <c r="P7" s="16"/>
      <c r="Q7" s="205"/>
      <c r="R7" s="195"/>
      <c r="S7" s="464"/>
    </row>
    <row r="8" spans="1:19" s="269" customFormat="1" ht="11.25" hidden="1" customHeight="1">
      <c r="A8" s="3"/>
      <c r="B8" s="173"/>
      <c r="C8" s="225"/>
      <c r="D8" s="175"/>
      <c r="E8" s="195"/>
      <c r="F8" s="175"/>
      <c r="G8" s="175"/>
      <c r="H8" s="175"/>
      <c r="I8" s="175"/>
      <c r="J8" s="175"/>
      <c r="K8" s="274"/>
      <c r="L8" s="274"/>
      <c r="M8" s="208"/>
      <c r="N8" s="208"/>
      <c r="O8" s="207"/>
      <c r="P8" s="175"/>
      <c r="Q8" s="175"/>
      <c r="S8" s="465"/>
    </row>
    <row r="9" spans="1:19" s="269" customFormat="1" ht="11.25" hidden="1" customHeight="1">
      <c r="A9" s="3"/>
      <c r="B9" s="173"/>
      <c r="C9" s="225" t="s">
        <v>6</v>
      </c>
      <c r="D9" s="175"/>
      <c r="E9" s="195"/>
      <c r="F9" s="175"/>
      <c r="G9" s="175"/>
      <c r="H9" s="175"/>
      <c r="I9" s="175"/>
      <c r="J9" s="175"/>
      <c r="K9" s="274"/>
      <c r="L9" s="274"/>
      <c r="M9" s="3"/>
      <c r="N9" s="3"/>
      <c r="O9" s="207"/>
      <c r="P9" s="175"/>
      <c r="Q9" s="175"/>
      <c r="S9" s="465"/>
    </row>
    <row r="10" spans="1:19" s="269" customFormat="1" ht="11.25" hidden="1" customHeight="1">
      <c r="A10" s="3"/>
      <c r="B10" s="173"/>
      <c r="C10" s="225"/>
      <c r="D10" s="175"/>
      <c r="E10" s="195"/>
      <c r="F10" s="175"/>
      <c r="G10" s="175"/>
      <c r="H10" s="175"/>
      <c r="I10" s="175"/>
      <c r="J10" s="175"/>
      <c r="K10" s="274"/>
      <c r="L10" s="274"/>
      <c r="M10" s="208">
        <v>12</v>
      </c>
      <c r="N10" s="208">
        <v>12</v>
      </c>
      <c r="O10" s="207"/>
      <c r="P10" s="175"/>
      <c r="Q10" s="175"/>
      <c r="S10" s="465"/>
    </row>
    <row r="11" spans="1:19" hidden="1">
      <c r="B11" s="197"/>
      <c r="C11" s="226"/>
      <c r="D11" s="321"/>
      <c r="E11" s="323">
        <v>0</v>
      </c>
      <c r="F11" s="174"/>
      <c r="G11" s="1558">
        <f>IF(E11=0,0,(-PMT(O11,E11,D11,0,0)))</f>
        <v>0</v>
      </c>
      <c r="H11" s="174"/>
      <c r="I11" s="1559">
        <f>L11+K11</f>
        <v>0</v>
      </c>
      <c r="J11" s="174"/>
      <c r="K11" s="325">
        <f t="shared" ref="K11:K26" si="0">IF(D11&lt;((G11-L11)*M11/$M$70),D11,((G11-L11)*M11/$M$70))</f>
        <v>0</v>
      </c>
      <c r="L11" s="325">
        <f t="shared" ref="L11:L26" si="1">((D11*O11)*N11/$N$70)</f>
        <v>0</v>
      </c>
      <c r="M11" s="320">
        <v>12</v>
      </c>
      <c r="N11" s="299">
        <v>12</v>
      </c>
      <c r="O11" s="326">
        <v>0</v>
      </c>
      <c r="P11" s="322">
        <f>I11/N11</f>
        <v>0</v>
      </c>
      <c r="Q11" s="321"/>
      <c r="S11" s="220"/>
    </row>
    <row r="12" spans="1:19" hidden="1">
      <c r="B12" s="197"/>
      <c r="C12" s="226"/>
      <c r="D12" s="321"/>
      <c r="E12" s="323">
        <v>0</v>
      </c>
      <c r="F12" s="174"/>
      <c r="G12" s="301">
        <f>IF(E12=0,0,(-PMT(O12,E12,D12,0,0)))</f>
        <v>0</v>
      </c>
      <c r="H12" s="174"/>
      <c r="I12" s="359">
        <f t="shared" ref="I12:I25" si="2">L12+K12</f>
        <v>0</v>
      </c>
      <c r="J12" s="174"/>
      <c r="K12" s="325">
        <f t="shared" si="0"/>
        <v>0</v>
      </c>
      <c r="L12" s="325">
        <f t="shared" si="1"/>
        <v>0</v>
      </c>
      <c r="M12" s="320">
        <v>12</v>
      </c>
      <c r="N12" s="299">
        <v>12</v>
      </c>
      <c r="O12" s="326">
        <v>0</v>
      </c>
      <c r="P12" s="322">
        <f t="shared" ref="P12:P26" si="3">I12/N12</f>
        <v>0</v>
      </c>
      <c r="Q12" s="321"/>
      <c r="S12" s="220"/>
    </row>
    <row r="13" spans="1:19" hidden="1">
      <c r="B13" s="197"/>
      <c r="C13" s="226"/>
      <c r="D13" s="321"/>
      <c r="E13" s="323">
        <v>0</v>
      </c>
      <c r="F13" s="174"/>
      <c r="G13" s="301">
        <f t="shared" ref="G13:G26" si="4">IF(E13=0,0,(-PMT(O13,E13,D13,0,0)))</f>
        <v>0</v>
      </c>
      <c r="H13" s="174"/>
      <c r="I13" s="359">
        <f t="shared" si="2"/>
        <v>0</v>
      </c>
      <c r="J13" s="174"/>
      <c r="K13" s="325">
        <f t="shared" si="0"/>
        <v>0</v>
      </c>
      <c r="L13" s="325">
        <f t="shared" si="1"/>
        <v>0</v>
      </c>
      <c r="M13" s="320">
        <v>12</v>
      </c>
      <c r="N13" s="299">
        <v>12</v>
      </c>
      <c r="O13" s="326">
        <v>0</v>
      </c>
      <c r="P13" s="322">
        <f t="shared" si="3"/>
        <v>0</v>
      </c>
      <c r="Q13" s="321"/>
      <c r="S13" s="220"/>
    </row>
    <row r="14" spans="1:19" hidden="1">
      <c r="B14" s="197"/>
      <c r="C14" s="226"/>
      <c r="D14" s="321"/>
      <c r="E14" s="323">
        <v>0</v>
      </c>
      <c r="F14" s="174"/>
      <c r="G14" s="301">
        <f t="shared" si="4"/>
        <v>0</v>
      </c>
      <c r="H14" s="174"/>
      <c r="I14" s="359">
        <f t="shared" si="2"/>
        <v>0</v>
      </c>
      <c r="J14" s="174"/>
      <c r="K14" s="325">
        <f t="shared" si="0"/>
        <v>0</v>
      </c>
      <c r="L14" s="325">
        <f t="shared" si="1"/>
        <v>0</v>
      </c>
      <c r="M14" s="320">
        <v>12</v>
      </c>
      <c r="N14" s="299">
        <v>12</v>
      </c>
      <c r="O14" s="326">
        <v>0</v>
      </c>
      <c r="P14" s="322">
        <f t="shared" si="3"/>
        <v>0</v>
      </c>
      <c r="Q14" s="321"/>
      <c r="S14" s="220"/>
    </row>
    <row r="15" spans="1:19" ht="15" hidden="1">
      <c r="B15" s="197"/>
      <c r="C15" s="226"/>
      <c r="D15" s="321"/>
      <c r="E15" s="323">
        <v>0</v>
      </c>
      <c r="F15" s="174"/>
      <c r="G15" s="301">
        <f t="shared" si="4"/>
        <v>0</v>
      </c>
      <c r="H15" s="174"/>
      <c r="I15" s="359">
        <f t="shared" si="2"/>
        <v>0</v>
      </c>
      <c r="J15" s="174"/>
      <c r="K15" s="325">
        <f t="shared" si="0"/>
        <v>0</v>
      </c>
      <c r="L15" s="325">
        <f t="shared" si="1"/>
        <v>0</v>
      </c>
      <c r="M15" s="320">
        <v>12</v>
      </c>
      <c r="N15" s="299">
        <v>12</v>
      </c>
      <c r="O15" s="326">
        <v>0</v>
      </c>
      <c r="P15" s="322">
        <f t="shared" si="3"/>
        <v>0</v>
      </c>
      <c r="Q15" s="321"/>
      <c r="S15" s="466"/>
    </row>
    <row r="16" spans="1:19" hidden="1">
      <c r="B16" s="197"/>
      <c r="C16" s="227"/>
      <c r="D16" s="322"/>
      <c r="E16" s="323">
        <v>0</v>
      </c>
      <c r="F16" s="174"/>
      <c r="G16" s="301">
        <f t="shared" si="4"/>
        <v>0</v>
      </c>
      <c r="H16" s="174"/>
      <c r="I16" s="359">
        <f t="shared" si="2"/>
        <v>0</v>
      </c>
      <c r="J16" s="174"/>
      <c r="K16" s="325">
        <f t="shared" si="0"/>
        <v>0</v>
      </c>
      <c r="L16" s="325">
        <f t="shared" si="1"/>
        <v>0</v>
      </c>
      <c r="M16" s="320">
        <v>12</v>
      </c>
      <c r="N16" s="299">
        <v>12</v>
      </c>
      <c r="O16" s="326">
        <v>0</v>
      </c>
      <c r="P16" s="322">
        <f t="shared" si="3"/>
        <v>0</v>
      </c>
      <c r="Q16" s="322"/>
      <c r="S16" s="220"/>
    </row>
    <row r="17" spans="2:19" hidden="1">
      <c r="B17" s="197"/>
      <c r="C17" s="226"/>
      <c r="D17" s="321"/>
      <c r="E17" s="323">
        <v>0</v>
      </c>
      <c r="F17" s="174"/>
      <c r="G17" s="301">
        <f t="shared" si="4"/>
        <v>0</v>
      </c>
      <c r="H17" s="174"/>
      <c r="I17" s="359">
        <f t="shared" si="2"/>
        <v>0</v>
      </c>
      <c r="J17" s="174"/>
      <c r="K17" s="325">
        <f t="shared" si="0"/>
        <v>0</v>
      </c>
      <c r="L17" s="325">
        <f t="shared" si="1"/>
        <v>0</v>
      </c>
      <c r="M17" s="320">
        <v>12</v>
      </c>
      <c r="N17" s="299">
        <v>12</v>
      </c>
      <c r="O17" s="326">
        <v>0</v>
      </c>
      <c r="P17" s="322">
        <f t="shared" si="3"/>
        <v>0</v>
      </c>
      <c r="Q17" s="321"/>
      <c r="S17" s="220"/>
    </row>
    <row r="18" spans="2:19" hidden="1">
      <c r="B18" s="197"/>
      <c r="C18" s="226"/>
      <c r="D18" s="321"/>
      <c r="E18" s="323">
        <v>0</v>
      </c>
      <c r="F18" s="174"/>
      <c r="G18" s="301">
        <f t="shared" si="4"/>
        <v>0</v>
      </c>
      <c r="H18" s="174"/>
      <c r="I18" s="359">
        <f t="shared" si="2"/>
        <v>0</v>
      </c>
      <c r="J18" s="174"/>
      <c r="K18" s="325">
        <f t="shared" si="0"/>
        <v>0</v>
      </c>
      <c r="L18" s="325">
        <f t="shared" si="1"/>
        <v>0</v>
      </c>
      <c r="M18" s="320">
        <v>12</v>
      </c>
      <c r="N18" s="299">
        <v>12</v>
      </c>
      <c r="O18" s="326">
        <v>0</v>
      </c>
      <c r="P18" s="322">
        <f t="shared" si="3"/>
        <v>0</v>
      </c>
      <c r="Q18" s="321"/>
      <c r="S18" s="220"/>
    </row>
    <row r="19" spans="2:19" hidden="1">
      <c r="B19" s="197"/>
      <c r="C19" s="226"/>
      <c r="D19" s="321"/>
      <c r="E19" s="323">
        <v>0</v>
      </c>
      <c r="F19" s="174"/>
      <c r="G19" s="301">
        <f t="shared" si="4"/>
        <v>0</v>
      </c>
      <c r="H19" s="174"/>
      <c r="I19" s="359">
        <f t="shared" si="2"/>
        <v>0</v>
      </c>
      <c r="J19" s="174"/>
      <c r="K19" s="325">
        <f t="shared" si="0"/>
        <v>0</v>
      </c>
      <c r="L19" s="325">
        <f t="shared" si="1"/>
        <v>0</v>
      </c>
      <c r="M19" s="320">
        <v>12</v>
      </c>
      <c r="N19" s="299">
        <v>12</v>
      </c>
      <c r="O19" s="326">
        <v>0</v>
      </c>
      <c r="P19" s="322">
        <f t="shared" si="3"/>
        <v>0</v>
      </c>
      <c r="Q19" s="321"/>
      <c r="S19" s="220"/>
    </row>
    <row r="20" spans="2:19" hidden="1">
      <c r="B20" s="197"/>
      <c r="C20" s="226"/>
      <c r="D20" s="321"/>
      <c r="E20" s="323">
        <v>0</v>
      </c>
      <c r="F20" s="174"/>
      <c r="G20" s="301">
        <f t="shared" si="4"/>
        <v>0</v>
      </c>
      <c r="H20" s="174"/>
      <c r="I20" s="359">
        <f t="shared" si="2"/>
        <v>0</v>
      </c>
      <c r="J20" s="174"/>
      <c r="K20" s="325">
        <f t="shared" si="0"/>
        <v>0</v>
      </c>
      <c r="L20" s="325">
        <f t="shared" si="1"/>
        <v>0</v>
      </c>
      <c r="M20" s="320">
        <v>12</v>
      </c>
      <c r="N20" s="299">
        <v>12</v>
      </c>
      <c r="O20" s="326">
        <v>0</v>
      </c>
      <c r="P20" s="322">
        <f t="shared" si="3"/>
        <v>0</v>
      </c>
      <c r="Q20" s="321"/>
      <c r="S20" s="220"/>
    </row>
    <row r="21" spans="2:19" hidden="1">
      <c r="B21" s="197"/>
      <c r="C21" s="227" t="s">
        <v>18</v>
      </c>
      <c r="D21" s="322"/>
      <c r="E21" s="323">
        <v>0</v>
      </c>
      <c r="F21" s="174"/>
      <c r="G21" s="301">
        <f t="shared" si="4"/>
        <v>0</v>
      </c>
      <c r="H21" s="174"/>
      <c r="I21" s="359">
        <f t="shared" si="2"/>
        <v>0</v>
      </c>
      <c r="J21" s="174"/>
      <c r="K21" s="325">
        <f t="shared" si="0"/>
        <v>0</v>
      </c>
      <c r="L21" s="325">
        <f t="shared" si="1"/>
        <v>0</v>
      </c>
      <c r="M21" s="320">
        <v>12</v>
      </c>
      <c r="N21" s="299">
        <v>12</v>
      </c>
      <c r="O21" s="326">
        <v>0</v>
      </c>
      <c r="P21" s="322">
        <f t="shared" si="3"/>
        <v>0</v>
      </c>
      <c r="Q21" s="322"/>
      <c r="S21" s="220"/>
    </row>
    <row r="22" spans="2:19" hidden="1">
      <c r="B22" s="197"/>
      <c r="C22" s="227" t="s">
        <v>18</v>
      </c>
      <c r="D22" s="322"/>
      <c r="E22" s="323">
        <v>0</v>
      </c>
      <c r="F22" s="174"/>
      <c r="G22" s="301">
        <f t="shared" si="4"/>
        <v>0</v>
      </c>
      <c r="H22" s="174"/>
      <c r="I22" s="359">
        <f t="shared" si="2"/>
        <v>0</v>
      </c>
      <c r="J22" s="174"/>
      <c r="K22" s="325">
        <f t="shared" si="0"/>
        <v>0</v>
      </c>
      <c r="L22" s="325">
        <f t="shared" si="1"/>
        <v>0</v>
      </c>
      <c r="M22" s="320">
        <v>12</v>
      </c>
      <c r="N22" s="299">
        <v>12</v>
      </c>
      <c r="O22" s="326">
        <v>0</v>
      </c>
      <c r="P22" s="322">
        <f t="shared" si="3"/>
        <v>0</v>
      </c>
      <c r="Q22" s="322"/>
      <c r="S22" s="220"/>
    </row>
    <row r="23" spans="2:19" hidden="1">
      <c r="B23" s="197"/>
      <c r="C23" s="227" t="s">
        <v>18</v>
      </c>
      <c r="D23" s="322"/>
      <c r="E23" s="323">
        <v>0</v>
      </c>
      <c r="F23" s="174"/>
      <c r="G23" s="301">
        <f t="shared" si="4"/>
        <v>0</v>
      </c>
      <c r="H23" s="174"/>
      <c r="I23" s="359">
        <f t="shared" si="2"/>
        <v>0</v>
      </c>
      <c r="J23" s="174"/>
      <c r="K23" s="325">
        <f t="shared" si="0"/>
        <v>0</v>
      </c>
      <c r="L23" s="325">
        <f t="shared" si="1"/>
        <v>0</v>
      </c>
      <c r="M23" s="320">
        <v>12</v>
      </c>
      <c r="N23" s="299">
        <v>12</v>
      </c>
      <c r="O23" s="326">
        <v>0</v>
      </c>
      <c r="P23" s="322">
        <f t="shared" si="3"/>
        <v>0</v>
      </c>
      <c r="Q23" s="322"/>
      <c r="S23" s="220"/>
    </row>
    <row r="24" spans="2:19" hidden="1">
      <c r="B24" s="197"/>
      <c r="C24" s="227" t="s">
        <v>18</v>
      </c>
      <c r="D24" s="322"/>
      <c r="E24" s="323">
        <v>0</v>
      </c>
      <c r="F24" s="174"/>
      <c r="G24" s="301">
        <f t="shared" si="4"/>
        <v>0</v>
      </c>
      <c r="H24" s="174"/>
      <c r="I24" s="359">
        <f t="shared" si="2"/>
        <v>0</v>
      </c>
      <c r="J24" s="174"/>
      <c r="K24" s="325">
        <f t="shared" si="0"/>
        <v>0</v>
      </c>
      <c r="L24" s="325">
        <f t="shared" si="1"/>
        <v>0</v>
      </c>
      <c r="M24" s="320">
        <v>12</v>
      </c>
      <c r="N24" s="299">
        <v>12</v>
      </c>
      <c r="O24" s="326">
        <v>0</v>
      </c>
      <c r="P24" s="322">
        <f t="shared" si="3"/>
        <v>0</v>
      </c>
      <c r="Q24" s="322"/>
      <c r="S24" s="220"/>
    </row>
    <row r="25" spans="2:19" hidden="1">
      <c r="B25" s="197"/>
      <c r="C25" s="227" t="s">
        <v>18</v>
      </c>
      <c r="D25" s="322"/>
      <c r="E25" s="323">
        <v>0</v>
      </c>
      <c r="F25" s="174"/>
      <c r="G25" s="301">
        <f t="shared" si="4"/>
        <v>0</v>
      </c>
      <c r="H25" s="174"/>
      <c r="I25" s="359">
        <f t="shared" si="2"/>
        <v>0</v>
      </c>
      <c r="J25" s="174"/>
      <c r="K25" s="325">
        <f t="shared" si="0"/>
        <v>0</v>
      </c>
      <c r="L25" s="325">
        <f t="shared" si="1"/>
        <v>0</v>
      </c>
      <c r="M25" s="320">
        <v>12</v>
      </c>
      <c r="N25" s="299">
        <v>12</v>
      </c>
      <c r="O25" s="326">
        <v>0</v>
      </c>
      <c r="P25" s="322">
        <f t="shared" si="3"/>
        <v>0</v>
      </c>
      <c r="Q25" s="322"/>
      <c r="S25" s="220"/>
    </row>
    <row r="26" spans="2:19" hidden="1">
      <c r="B26" s="197"/>
      <c r="C26" s="227" t="s">
        <v>18</v>
      </c>
      <c r="D26" s="322"/>
      <c r="E26" s="323">
        <v>0</v>
      </c>
      <c r="F26" s="174"/>
      <c r="G26" s="301">
        <f t="shared" si="4"/>
        <v>0</v>
      </c>
      <c r="H26" s="303"/>
      <c r="I26" s="359">
        <f>L26+K26</f>
        <v>0</v>
      </c>
      <c r="J26" s="283"/>
      <c r="K26" s="325">
        <f t="shared" si="0"/>
        <v>0</v>
      </c>
      <c r="L26" s="325">
        <f t="shared" si="1"/>
        <v>0</v>
      </c>
      <c r="M26" s="320">
        <v>12</v>
      </c>
      <c r="N26" s="299">
        <v>12</v>
      </c>
      <c r="O26" s="326">
        <v>0</v>
      </c>
      <c r="P26" s="322">
        <f t="shared" si="3"/>
        <v>0</v>
      </c>
      <c r="Q26" s="322"/>
      <c r="S26" s="220"/>
    </row>
    <row r="27" spans="2:19" ht="5.25" hidden="1" customHeight="1" thickBot="1">
      <c r="B27" s="197"/>
      <c r="D27" s="174"/>
      <c r="E27" s="230"/>
      <c r="F27" s="174"/>
      <c r="G27" s="301"/>
      <c r="H27" s="174"/>
      <c r="I27" s="359"/>
      <c r="J27" s="174"/>
      <c r="K27" s="263"/>
      <c r="L27" s="263"/>
      <c r="M27" s="211"/>
      <c r="N27" s="211"/>
      <c r="O27" s="231"/>
      <c r="P27" s="174"/>
      <c r="Q27" s="174"/>
      <c r="S27" s="220"/>
    </row>
    <row r="28" spans="2:19" ht="21.95" hidden="1" customHeight="1" outlineLevel="1" thickTop="1">
      <c r="B28" s="197"/>
      <c r="C28" s="11" t="s">
        <v>18</v>
      </c>
      <c r="D28" s="467">
        <f>SUM(D11:D26)</f>
        <v>0</v>
      </c>
      <c r="E28" s="1588" t="e">
        <f>NPER(O28,-I28,D28,,0)</f>
        <v>#DIV/0!</v>
      </c>
      <c r="F28" s="304"/>
      <c r="G28" s="284">
        <f>SUM(G11:G26)</f>
        <v>0</v>
      </c>
      <c r="H28" s="263"/>
      <c r="I28" s="360">
        <f>SUM(I11:I26)</f>
        <v>0</v>
      </c>
      <c r="J28" s="263"/>
      <c r="K28" s="467">
        <f>SUM(K11:K26)</f>
        <v>0</v>
      </c>
      <c r="L28" s="467">
        <f>SUM(L11:L26)</f>
        <v>0</v>
      </c>
      <c r="M28" s="210"/>
      <c r="N28" s="210"/>
      <c r="O28" s="212" t="e">
        <f>L28/D28</f>
        <v>#DIV/0!</v>
      </c>
      <c r="P28" s="467">
        <f>SUM(P11:P26)</f>
        <v>0</v>
      </c>
      <c r="Q28" s="467">
        <f>SUM(Q11:Q26)</f>
        <v>0</v>
      </c>
      <c r="S28" s="220"/>
    </row>
    <row r="29" spans="2:19" s="241" customFormat="1" ht="15" hidden="1" customHeight="1" outlineLevel="1">
      <c r="B29" s="305"/>
      <c r="C29" s="233"/>
      <c r="D29" s="234"/>
      <c r="E29" s="235"/>
      <c r="F29" s="235"/>
      <c r="G29" s="236"/>
      <c r="H29" s="237"/>
      <c r="I29" s="237"/>
      <c r="J29" s="238" t="s">
        <v>158</v>
      </c>
      <c r="K29" s="239">
        <f>IFERROR((SUMIF(K11:K26,0,D11:D26)/D28),0%)</f>
        <v>0</v>
      </c>
      <c r="L29" s="237"/>
      <c r="M29" s="237"/>
      <c r="N29" s="237"/>
      <c r="O29" s="240"/>
      <c r="P29" s="237"/>
      <c r="Q29" s="234"/>
      <c r="S29" s="468"/>
    </row>
    <row r="30" spans="2:19" ht="30.95" hidden="1" customHeight="1" outlineLevel="1">
      <c r="B30" s="197"/>
      <c r="C30" s="228" t="s">
        <v>7</v>
      </c>
      <c r="D30" s="292"/>
      <c r="E30" s="12"/>
      <c r="F30" s="174"/>
      <c r="G30" s="282"/>
      <c r="H30" s="282"/>
      <c r="I30" s="282"/>
      <c r="J30" s="282"/>
      <c r="K30" s="274"/>
      <c r="L30" s="274"/>
      <c r="M30" s="213"/>
      <c r="N30" s="213"/>
      <c r="O30" s="45"/>
      <c r="P30" s="268"/>
      <c r="Q30" s="292"/>
      <c r="S30" s="220"/>
    </row>
    <row r="31" spans="2:19" hidden="1" outlineLevel="1">
      <c r="B31" s="197"/>
      <c r="D31" s="321"/>
      <c r="E31" s="323">
        <v>0</v>
      </c>
      <c r="F31" s="174"/>
      <c r="G31" s="1558">
        <f>IF(E31=0,0,(-PMT(O31,E31,D31,0,0)))</f>
        <v>0</v>
      </c>
      <c r="H31" s="174"/>
      <c r="I31" s="1559">
        <f>L31+K31</f>
        <v>0</v>
      </c>
      <c r="J31" s="174"/>
      <c r="K31" s="325">
        <f t="shared" ref="K31:K40" si="5">IF(D31&lt;((G31-L31)*M31/$M$70),D31,((G31-L31)*M31/$M$70))</f>
        <v>0</v>
      </c>
      <c r="L31" s="325">
        <f t="shared" ref="L31:L40" si="6">((D31*O31)*N31/$N$70)</f>
        <v>0</v>
      </c>
      <c r="M31" s="320">
        <v>12</v>
      </c>
      <c r="N31" s="299">
        <v>12</v>
      </c>
      <c r="O31" s="326">
        <v>0</v>
      </c>
      <c r="P31" s="322">
        <f t="shared" ref="P31:P40" si="7">I31/N31</f>
        <v>0</v>
      </c>
      <c r="Q31" s="321"/>
      <c r="S31" s="220"/>
    </row>
    <row r="32" spans="2:19" hidden="1" outlineLevel="1">
      <c r="B32" s="197"/>
      <c r="D32" s="321"/>
      <c r="E32" s="324">
        <v>0</v>
      </c>
      <c r="F32" s="174"/>
      <c r="G32" s="301">
        <f t="shared" ref="G32:G40" si="8">IF(E32=0,0,(-PMT(O32,E32,D32,0,0)))</f>
        <v>0</v>
      </c>
      <c r="H32" s="174"/>
      <c r="I32" s="359">
        <f t="shared" ref="I32:I39" si="9">L32+K32</f>
        <v>0</v>
      </c>
      <c r="J32" s="174"/>
      <c r="K32" s="325">
        <f t="shared" si="5"/>
        <v>0</v>
      </c>
      <c r="L32" s="325">
        <f t="shared" si="6"/>
        <v>0</v>
      </c>
      <c r="M32" s="320">
        <v>12</v>
      </c>
      <c r="N32" s="299">
        <v>12</v>
      </c>
      <c r="O32" s="326">
        <v>0</v>
      </c>
      <c r="P32" s="322">
        <f t="shared" si="7"/>
        <v>0</v>
      </c>
      <c r="Q32" s="321"/>
      <c r="S32" s="220"/>
    </row>
    <row r="33" spans="2:19" hidden="1" outlineLevel="1">
      <c r="B33" s="197"/>
      <c r="D33" s="321"/>
      <c r="E33" s="324">
        <v>0</v>
      </c>
      <c r="F33" s="174"/>
      <c r="G33" s="301">
        <f t="shared" si="8"/>
        <v>0</v>
      </c>
      <c r="H33" s="174"/>
      <c r="I33" s="359">
        <f t="shared" si="9"/>
        <v>0</v>
      </c>
      <c r="J33" s="174"/>
      <c r="K33" s="325">
        <f t="shared" si="5"/>
        <v>0</v>
      </c>
      <c r="L33" s="325">
        <f t="shared" si="6"/>
        <v>0</v>
      </c>
      <c r="M33" s="320">
        <v>12</v>
      </c>
      <c r="N33" s="299">
        <v>12</v>
      </c>
      <c r="O33" s="326">
        <v>0</v>
      </c>
      <c r="P33" s="322">
        <f t="shared" si="7"/>
        <v>0</v>
      </c>
      <c r="Q33" s="321"/>
      <c r="S33" s="220"/>
    </row>
    <row r="34" spans="2:19" hidden="1" outlineLevel="1">
      <c r="B34" s="197"/>
      <c r="D34" s="321"/>
      <c r="E34" s="324">
        <v>0</v>
      </c>
      <c r="F34" s="174"/>
      <c r="G34" s="301">
        <f t="shared" si="8"/>
        <v>0</v>
      </c>
      <c r="H34" s="174"/>
      <c r="I34" s="359">
        <f t="shared" si="9"/>
        <v>0</v>
      </c>
      <c r="J34" s="174"/>
      <c r="K34" s="325">
        <f t="shared" si="5"/>
        <v>0</v>
      </c>
      <c r="L34" s="325">
        <f t="shared" si="6"/>
        <v>0</v>
      </c>
      <c r="M34" s="320">
        <v>12</v>
      </c>
      <c r="N34" s="299">
        <v>12</v>
      </c>
      <c r="O34" s="326">
        <v>0</v>
      </c>
      <c r="P34" s="322">
        <f t="shared" si="7"/>
        <v>0</v>
      </c>
      <c r="Q34" s="321"/>
      <c r="S34" s="220"/>
    </row>
    <row r="35" spans="2:19" hidden="1" outlineLevel="1">
      <c r="B35" s="197"/>
      <c r="D35" s="321"/>
      <c r="E35" s="324">
        <v>0</v>
      </c>
      <c r="F35" s="174"/>
      <c r="G35" s="301">
        <f t="shared" si="8"/>
        <v>0</v>
      </c>
      <c r="H35" s="174"/>
      <c r="I35" s="359">
        <f t="shared" si="9"/>
        <v>0</v>
      </c>
      <c r="J35" s="174"/>
      <c r="K35" s="325">
        <f t="shared" si="5"/>
        <v>0</v>
      </c>
      <c r="L35" s="325">
        <f t="shared" si="6"/>
        <v>0</v>
      </c>
      <c r="M35" s="320">
        <v>12</v>
      </c>
      <c r="N35" s="299">
        <v>12</v>
      </c>
      <c r="O35" s="326">
        <v>0</v>
      </c>
      <c r="P35" s="322">
        <f t="shared" si="7"/>
        <v>0</v>
      </c>
      <c r="Q35" s="321"/>
      <c r="S35" s="220"/>
    </row>
    <row r="36" spans="2:19" hidden="1" outlineLevel="1">
      <c r="B36" s="197"/>
      <c r="D36" s="322"/>
      <c r="E36" s="324">
        <v>0</v>
      </c>
      <c r="F36" s="174"/>
      <c r="G36" s="301">
        <f t="shared" si="8"/>
        <v>0</v>
      </c>
      <c r="H36" s="174"/>
      <c r="I36" s="359">
        <f t="shared" si="9"/>
        <v>0</v>
      </c>
      <c r="J36" s="174"/>
      <c r="K36" s="325">
        <f t="shared" si="5"/>
        <v>0</v>
      </c>
      <c r="L36" s="325">
        <f t="shared" si="6"/>
        <v>0</v>
      </c>
      <c r="M36" s="320">
        <v>12</v>
      </c>
      <c r="N36" s="299">
        <v>12</v>
      </c>
      <c r="O36" s="326">
        <v>0</v>
      </c>
      <c r="P36" s="322">
        <f t="shared" si="7"/>
        <v>0</v>
      </c>
      <c r="Q36" s="322"/>
      <c r="S36" s="220"/>
    </row>
    <row r="37" spans="2:19" hidden="1" outlineLevel="1">
      <c r="B37" s="197"/>
      <c r="D37" s="322"/>
      <c r="E37" s="324">
        <v>0</v>
      </c>
      <c r="F37" s="174"/>
      <c r="G37" s="301">
        <f t="shared" si="8"/>
        <v>0</v>
      </c>
      <c r="H37" s="174"/>
      <c r="I37" s="359">
        <f t="shared" si="9"/>
        <v>0</v>
      </c>
      <c r="J37" s="174"/>
      <c r="K37" s="325">
        <f t="shared" si="5"/>
        <v>0</v>
      </c>
      <c r="L37" s="325">
        <f t="shared" si="6"/>
        <v>0</v>
      </c>
      <c r="M37" s="320">
        <v>12</v>
      </c>
      <c r="N37" s="299">
        <v>12</v>
      </c>
      <c r="O37" s="326">
        <v>0</v>
      </c>
      <c r="P37" s="322">
        <f t="shared" si="7"/>
        <v>0</v>
      </c>
      <c r="Q37" s="322"/>
      <c r="S37" s="220"/>
    </row>
    <row r="38" spans="2:19" hidden="1" outlineLevel="1">
      <c r="B38" s="197"/>
      <c r="D38" s="322"/>
      <c r="E38" s="324">
        <v>0</v>
      </c>
      <c r="F38" s="174"/>
      <c r="G38" s="301">
        <f t="shared" si="8"/>
        <v>0</v>
      </c>
      <c r="H38" s="174"/>
      <c r="I38" s="359">
        <f t="shared" si="9"/>
        <v>0</v>
      </c>
      <c r="J38" s="174"/>
      <c r="K38" s="325">
        <f t="shared" si="5"/>
        <v>0</v>
      </c>
      <c r="L38" s="325">
        <f t="shared" si="6"/>
        <v>0</v>
      </c>
      <c r="M38" s="320">
        <v>12</v>
      </c>
      <c r="N38" s="299">
        <v>12</v>
      </c>
      <c r="O38" s="326">
        <v>0</v>
      </c>
      <c r="P38" s="322">
        <f t="shared" si="7"/>
        <v>0</v>
      </c>
      <c r="Q38" s="322"/>
      <c r="S38" s="220"/>
    </row>
    <row r="39" spans="2:19" hidden="1" outlineLevel="1">
      <c r="B39" s="197"/>
      <c r="C39" s="4" t="s">
        <v>18</v>
      </c>
      <c r="D39" s="322"/>
      <c r="E39" s="324">
        <v>0</v>
      </c>
      <c r="F39" s="174"/>
      <c r="G39" s="301">
        <f t="shared" si="8"/>
        <v>0</v>
      </c>
      <c r="H39" s="174"/>
      <c r="I39" s="359">
        <f t="shared" si="9"/>
        <v>0</v>
      </c>
      <c r="J39" s="174"/>
      <c r="K39" s="325">
        <f t="shared" si="5"/>
        <v>0</v>
      </c>
      <c r="L39" s="325">
        <f t="shared" si="6"/>
        <v>0</v>
      </c>
      <c r="M39" s="320">
        <v>12</v>
      </c>
      <c r="N39" s="299">
        <v>12</v>
      </c>
      <c r="O39" s="326">
        <v>0</v>
      </c>
      <c r="P39" s="322">
        <f t="shared" si="7"/>
        <v>0</v>
      </c>
      <c r="Q39" s="322"/>
      <c r="S39" s="220"/>
    </row>
    <row r="40" spans="2:19" hidden="1" outlineLevel="1">
      <c r="B40" s="197"/>
      <c r="C40" s="4" t="s">
        <v>18</v>
      </c>
      <c r="D40" s="322"/>
      <c r="E40" s="324">
        <v>0</v>
      </c>
      <c r="F40" s="174"/>
      <c r="G40" s="301">
        <f t="shared" si="8"/>
        <v>0</v>
      </c>
      <c r="H40" s="303"/>
      <c r="I40" s="359">
        <f>L40+K40</f>
        <v>0</v>
      </c>
      <c r="J40" s="283"/>
      <c r="K40" s="325">
        <f t="shared" si="5"/>
        <v>0</v>
      </c>
      <c r="L40" s="325">
        <f t="shared" si="6"/>
        <v>0</v>
      </c>
      <c r="M40" s="320">
        <v>12</v>
      </c>
      <c r="N40" s="299">
        <v>12</v>
      </c>
      <c r="O40" s="326">
        <v>0</v>
      </c>
      <c r="P40" s="322">
        <f t="shared" si="7"/>
        <v>0</v>
      </c>
      <c r="Q40" s="322"/>
      <c r="S40" s="220"/>
    </row>
    <row r="41" spans="2:19" ht="5.25" hidden="1" customHeight="1" outlineLevel="1" thickBot="1">
      <c r="B41" s="197"/>
      <c r="D41" s="174"/>
      <c r="E41" s="230"/>
      <c r="F41" s="174"/>
      <c r="G41" s="301"/>
      <c r="H41" s="174"/>
      <c r="I41" s="359"/>
      <c r="J41" s="174"/>
      <c r="K41" s="263"/>
      <c r="L41" s="263"/>
      <c r="M41" s="211"/>
      <c r="N41" s="211"/>
      <c r="O41" s="231"/>
      <c r="P41" s="174"/>
      <c r="Q41" s="174"/>
      <c r="S41" s="220"/>
    </row>
    <row r="42" spans="2:19" ht="21.95" hidden="1" customHeight="1" outlineLevel="1" thickTop="1">
      <c r="B42" s="197"/>
      <c r="C42" s="11" t="s">
        <v>18</v>
      </c>
      <c r="D42" s="467">
        <f>SUM(D31:D40)</f>
        <v>0</v>
      </c>
      <c r="E42" s="1588" t="e">
        <f>NPER(O42,-I42,D42,,0)</f>
        <v>#DIV/0!</v>
      </c>
      <c r="F42" s="304"/>
      <c r="G42" s="284">
        <f>SUM(G31:G40)</f>
        <v>0</v>
      </c>
      <c r="H42" s="263"/>
      <c r="I42" s="360">
        <f>SUM(I31:I40)</f>
        <v>0</v>
      </c>
      <c r="J42" s="263"/>
      <c r="K42" s="467">
        <f>SUM(K31:K40)</f>
        <v>0</v>
      </c>
      <c r="L42" s="467">
        <f>SUM(L31:L40)</f>
        <v>0</v>
      </c>
      <c r="M42" s="210"/>
      <c r="N42" s="210"/>
      <c r="O42" s="212" t="e">
        <f>L42/D42</f>
        <v>#DIV/0!</v>
      </c>
      <c r="P42" s="467">
        <f>SUM(P31:P40)</f>
        <v>0</v>
      </c>
      <c r="Q42" s="467">
        <f>SUM(Q31:Q40)</f>
        <v>0</v>
      </c>
      <c r="S42" s="220"/>
    </row>
    <row r="43" spans="2:19" s="241" customFormat="1" ht="14.25" hidden="1" customHeight="1" outlineLevel="1">
      <c r="B43" s="305"/>
      <c r="C43" s="233"/>
      <c r="D43" s="234"/>
      <c r="E43" s="235"/>
      <c r="F43" s="235"/>
      <c r="G43" s="236"/>
      <c r="H43" s="237"/>
      <c r="I43" s="237"/>
      <c r="J43" s="238" t="s">
        <v>158</v>
      </c>
      <c r="K43" s="239">
        <f>IFERROR((SUMIF(K31:K40,0,D31:D40)/D42),0%)</f>
        <v>0</v>
      </c>
      <c r="L43" s="237"/>
      <c r="M43" s="237"/>
      <c r="N43" s="237"/>
      <c r="O43" s="240"/>
      <c r="P43" s="237"/>
      <c r="Q43" s="234"/>
      <c r="S43" s="468"/>
    </row>
    <row r="44" spans="2:19" ht="15" hidden="1" customHeight="1" outlineLevel="1">
      <c r="B44" s="197"/>
      <c r="C44" s="228" t="s">
        <v>8</v>
      </c>
      <c r="D44" s="288"/>
      <c r="E44" s="12"/>
      <c r="F44" s="174"/>
      <c r="G44" s="282"/>
      <c r="H44" s="282"/>
      <c r="I44" s="282"/>
      <c r="J44" s="282"/>
      <c r="K44" s="274"/>
      <c r="L44" s="274"/>
      <c r="M44" s="213"/>
      <c r="N44" s="213"/>
      <c r="O44" s="45"/>
      <c r="P44" s="268"/>
      <c r="Q44" s="288"/>
      <c r="S44" s="220"/>
    </row>
    <row r="45" spans="2:19" ht="12" hidden="1" customHeight="1" outlineLevel="1">
      <c r="B45" s="197"/>
      <c r="D45" s="321"/>
      <c r="E45" s="323">
        <v>0</v>
      </c>
      <c r="F45" s="174"/>
      <c r="G45" s="1558">
        <f>IF(E45=0,0,(-PMT(O45,E45,D45,0,0)))</f>
        <v>0</v>
      </c>
      <c r="H45" s="174"/>
      <c r="I45" s="1559">
        <f>L45+K45</f>
        <v>0</v>
      </c>
      <c r="J45" s="174"/>
      <c r="K45" s="325">
        <f t="shared" ref="K45:K54" si="10">IF(D45&lt;((G45-L45)*M45/$M$70),D45,((G45-L45)*M45/$M$70))</f>
        <v>0</v>
      </c>
      <c r="L45" s="325">
        <f t="shared" ref="L45:L54" si="11">((D45*O45)*N45/$N$70)</f>
        <v>0</v>
      </c>
      <c r="M45" s="320">
        <v>12</v>
      </c>
      <c r="N45" s="299">
        <v>12</v>
      </c>
      <c r="O45" s="326">
        <v>0</v>
      </c>
      <c r="P45" s="322">
        <f t="shared" ref="P45:P54" si="12">I45/N45</f>
        <v>0</v>
      </c>
      <c r="Q45" s="321"/>
      <c r="S45" s="220"/>
    </row>
    <row r="46" spans="2:19" ht="12" hidden="1" customHeight="1" outlineLevel="1">
      <c r="B46" s="197"/>
      <c r="D46" s="321"/>
      <c r="E46" s="324">
        <v>0</v>
      </c>
      <c r="F46" s="174"/>
      <c r="G46" s="301">
        <f t="shared" ref="G46:G54" si="13">IF(E46=0,0,(-PMT(O46,E46,D46,0,0)))</f>
        <v>0</v>
      </c>
      <c r="H46" s="174"/>
      <c r="I46" s="359">
        <f t="shared" ref="I46:I53" si="14">L46+K46</f>
        <v>0</v>
      </c>
      <c r="J46" s="174"/>
      <c r="K46" s="325">
        <f t="shared" si="10"/>
        <v>0</v>
      </c>
      <c r="L46" s="325">
        <f t="shared" si="11"/>
        <v>0</v>
      </c>
      <c r="M46" s="320">
        <v>12</v>
      </c>
      <c r="N46" s="299">
        <v>12</v>
      </c>
      <c r="O46" s="326">
        <v>0</v>
      </c>
      <c r="P46" s="322">
        <f t="shared" si="12"/>
        <v>0</v>
      </c>
      <c r="Q46" s="321"/>
      <c r="S46" s="220"/>
    </row>
    <row r="47" spans="2:19" ht="12" hidden="1" customHeight="1" outlineLevel="1">
      <c r="B47" s="197"/>
      <c r="D47" s="321"/>
      <c r="E47" s="324">
        <v>0</v>
      </c>
      <c r="F47" s="174"/>
      <c r="G47" s="301">
        <f t="shared" si="13"/>
        <v>0</v>
      </c>
      <c r="H47" s="174"/>
      <c r="I47" s="359">
        <f t="shared" si="14"/>
        <v>0</v>
      </c>
      <c r="J47" s="174"/>
      <c r="K47" s="325">
        <f t="shared" si="10"/>
        <v>0</v>
      </c>
      <c r="L47" s="325">
        <f t="shared" si="11"/>
        <v>0</v>
      </c>
      <c r="M47" s="320">
        <v>12</v>
      </c>
      <c r="N47" s="299">
        <v>12</v>
      </c>
      <c r="O47" s="326">
        <v>0</v>
      </c>
      <c r="P47" s="322">
        <f t="shared" si="12"/>
        <v>0</v>
      </c>
      <c r="Q47" s="321"/>
      <c r="S47" s="220"/>
    </row>
    <row r="48" spans="2:19" ht="12" hidden="1" customHeight="1" outlineLevel="1">
      <c r="B48" s="197"/>
      <c r="D48" s="321"/>
      <c r="E48" s="324">
        <v>0</v>
      </c>
      <c r="F48" s="174"/>
      <c r="G48" s="301">
        <f t="shared" si="13"/>
        <v>0</v>
      </c>
      <c r="H48" s="174"/>
      <c r="I48" s="359">
        <f t="shared" si="14"/>
        <v>0</v>
      </c>
      <c r="J48" s="174"/>
      <c r="K48" s="325">
        <f t="shared" si="10"/>
        <v>0</v>
      </c>
      <c r="L48" s="325">
        <f t="shared" si="11"/>
        <v>0</v>
      </c>
      <c r="M48" s="320">
        <v>12</v>
      </c>
      <c r="N48" s="299">
        <v>12</v>
      </c>
      <c r="O48" s="326">
        <v>0</v>
      </c>
      <c r="P48" s="322">
        <f t="shared" si="12"/>
        <v>0</v>
      </c>
      <c r="Q48" s="321"/>
      <c r="S48" s="220"/>
    </row>
    <row r="49" spans="1:19" ht="12" hidden="1" customHeight="1" outlineLevel="1">
      <c r="B49" s="197"/>
      <c r="D49" s="321"/>
      <c r="E49" s="324">
        <v>0</v>
      </c>
      <c r="F49" s="174"/>
      <c r="G49" s="301">
        <f t="shared" si="13"/>
        <v>0</v>
      </c>
      <c r="H49" s="174"/>
      <c r="I49" s="359">
        <f t="shared" si="14"/>
        <v>0</v>
      </c>
      <c r="J49" s="174"/>
      <c r="K49" s="325">
        <f t="shared" si="10"/>
        <v>0</v>
      </c>
      <c r="L49" s="325">
        <f t="shared" si="11"/>
        <v>0</v>
      </c>
      <c r="M49" s="320">
        <v>12</v>
      </c>
      <c r="N49" s="299">
        <v>12</v>
      </c>
      <c r="O49" s="326">
        <v>0</v>
      </c>
      <c r="P49" s="322">
        <f t="shared" si="12"/>
        <v>0</v>
      </c>
      <c r="Q49" s="321"/>
      <c r="S49" s="220"/>
    </row>
    <row r="50" spans="1:19" ht="12" hidden="1" customHeight="1" outlineLevel="1">
      <c r="B50" s="197"/>
      <c r="D50" s="322"/>
      <c r="E50" s="324">
        <v>0</v>
      </c>
      <c r="F50" s="174"/>
      <c r="G50" s="301">
        <f t="shared" si="13"/>
        <v>0</v>
      </c>
      <c r="H50" s="174"/>
      <c r="I50" s="359">
        <f t="shared" si="14"/>
        <v>0</v>
      </c>
      <c r="J50" s="174"/>
      <c r="K50" s="325">
        <f t="shared" si="10"/>
        <v>0</v>
      </c>
      <c r="L50" s="325">
        <f t="shared" si="11"/>
        <v>0</v>
      </c>
      <c r="M50" s="320">
        <v>12</v>
      </c>
      <c r="N50" s="299">
        <v>12</v>
      </c>
      <c r="O50" s="326">
        <v>0</v>
      </c>
      <c r="P50" s="322">
        <f t="shared" si="12"/>
        <v>0</v>
      </c>
      <c r="Q50" s="322"/>
      <c r="S50" s="220"/>
    </row>
    <row r="51" spans="1:19" ht="12" hidden="1" customHeight="1" outlineLevel="1">
      <c r="B51" s="197"/>
      <c r="D51" s="322"/>
      <c r="E51" s="324">
        <v>0</v>
      </c>
      <c r="F51" s="174"/>
      <c r="G51" s="301">
        <f t="shared" si="13"/>
        <v>0</v>
      </c>
      <c r="H51" s="174"/>
      <c r="I51" s="359">
        <f t="shared" si="14"/>
        <v>0</v>
      </c>
      <c r="J51" s="174"/>
      <c r="K51" s="325">
        <f t="shared" si="10"/>
        <v>0</v>
      </c>
      <c r="L51" s="325">
        <f t="shared" si="11"/>
        <v>0</v>
      </c>
      <c r="M51" s="320">
        <v>12</v>
      </c>
      <c r="N51" s="299">
        <v>12</v>
      </c>
      <c r="O51" s="326">
        <v>0</v>
      </c>
      <c r="P51" s="322">
        <f t="shared" si="12"/>
        <v>0</v>
      </c>
      <c r="Q51" s="322"/>
      <c r="S51" s="220"/>
    </row>
    <row r="52" spans="1:19" ht="12" hidden="1" customHeight="1" outlineLevel="1">
      <c r="B52" s="197"/>
      <c r="D52" s="322"/>
      <c r="E52" s="324">
        <v>0</v>
      </c>
      <c r="F52" s="174"/>
      <c r="G52" s="301">
        <f t="shared" si="13"/>
        <v>0</v>
      </c>
      <c r="H52" s="174"/>
      <c r="I52" s="359">
        <f t="shared" si="14"/>
        <v>0</v>
      </c>
      <c r="J52" s="174"/>
      <c r="K52" s="325">
        <f t="shared" si="10"/>
        <v>0</v>
      </c>
      <c r="L52" s="325">
        <f t="shared" si="11"/>
        <v>0</v>
      </c>
      <c r="M52" s="320">
        <v>12</v>
      </c>
      <c r="N52" s="299">
        <v>12</v>
      </c>
      <c r="O52" s="326">
        <v>0</v>
      </c>
      <c r="P52" s="322">
        <f t="shared" si="12"/>
        <v>0</v>
      </c>
      <c r="Q52" s="322"/>
      <c r="S52" s="220"/>
    </row>
    <row r="53" spans="1:19" ht="12" hidden="1" customHeight="1" outlineLevel="1">
      <c r="B53" s="197"/>
      <c r="C53" s="4" t="s">
        <v>18</v>
      </c>
      <c r="D53" s="322"/>
      <c r="E53" s="324">
        <v>0</v>
      </c>
      <c r="F53" s="174"/>
      <c r="G53" s="301">
        <f t="shared" si="13"/>
        <v>0</v>
      </c>
      <c r="H53" s="174"/>
      <c r="I53" s="359">
        <f t="shared" si="14"/>
        <v>0</v>
      </c>
      <c r="J53" s="174"/>
      <c r="K53" s="325">
        <f t="shared" si="10"/>
        <v>0</v>
      </c>
      <c r="L53" s="325">
        <f t="shared" si="11"/>
        <v>0</v>
      </c>
      <c r="M53" s="320">
        <v>12</v>
      </c>
      <c r="N53" s="299">
        <v>12</v>
      </c>
      <c r="O53" s="326">
        <v>0</v>
      </c>
      <c r="P53" s="322">
        <f t="shared" si="12"/>
        <v>0</v>
      </c>
      <c r="Q53" s="322"/>
      <c r="S53" s="220"/>
    </row>
    <row r="54" spans="1:19" ht="12" hidden="1" customHeight="1" outlineLevel="1">
      <c r="B54" s="197"/>
      <c r="C54" s="4" t="s">
        <v>18</v>
      </c>
      <c r="D54" s="322"/>
      <c r="E54" s="324">
        <v>0</v>
      </c>
      <c r="F54" s="174"/>
      <c r="G54" s="301">
        <f t="shared" si="13"/>
        <v>0</v>
      </c>
      <c r="H54" s="303"/>
      <c r="I54" s="359">
        <f>L54+K54</f>
        <v>0</v>
      </c>
      <c r="J54" s="283"/>
      <c r="K54" s="325">
        <f t="shared" si="10"/>
        <v>0</v>
      </c>
      <c r="L54" s="325">
        <f t="shared" si="11"/>
        <v>0</v>
      </c>
      <c r="M54" s="320">
        <v>12</v>
      </c>
      <c r="N54" s="299">
        <v>12</v>
      </c>
      <c r="O54" s="326">
        <v>0</v>
      </c>
      <c r="P54" s="322">
        <f t="shared" si="12"/>
        <v>0</v>
      </c>
      <c r="Q54" s="322"/>
      <c r="S54" s="220"/>
    </row>
    <row r="55" spans="1:19" ht="5.25" hidden="1" customHeight="1" outlineLevel="1" thickBot="1">
      <c r="B55" s="197"/>
      <c r="D55" s="174"/>
      <c r="E55" s="230"/>
      <c r="F55" s="174"/>
      <c r="G55" s="301"/>
      <c r="H55" s="174"/>
      <c r="I55" s="359"/>
      <c r="J55" s="174"/>
      <c r="K55" s="263"/>
      <c r="L55" s="263"/>
      <c r="M55" s="211"/>
      <c r="N55" s="211"/>
      <c r="O55" s="231"/>
      <c r="P55" s="174"/>
      <c r="Q55" s="174"/>
      <c r="S55" s="220"/>
    </row>
    <row r="56" spans="1:19" ht="12" hidden="1" customHeight="1" outlineLevel="1" thickTop="1">
      <c r="B56" s="197"/>
      <c r="C56" s="11" t="s">
        <v>18</v>
      </c>
      <c r="D56" s="467">
        <f>SUM(D45:D54)</f>
        <v>0</v>
      </c>
      <c r="E56" s="1588" t="e">
        <f>NPER(O56,-I56,D56,,0)</f>
        <v>#DIV/0!</v>
      </c>
      <c r="F56" s="304"/>
      <c r="G56" s="284">
        <f>SUM(G45:G54)</f>
        <v>0</v>
      </c>
      <c r="H56" s="263"/>
      <c r="I56" s="360">
        <f>SUM(I45:I54)</f>
        <v>0</v>
      </c>
      <c r="J56" s="263"/>
      <c r="K56" s="467">
        <f>SUM(K45:K54)</f>
        <v>0</v>
      </c>
      <c r="L56" s="467">
        <f>SUM(L45:L54)</f>
        <v>0</v>
      </c>
      <c r="M56" s="210"/>
      <c r="N56" s="210"/>
      <c r="O56" s="212" t="e">
        <f>L56/D56</f>
        <v>#DIV/0!</v>
      </c>
      <c r="P56" s="467">
        <f>SUM(P45:P54)</f>
        <v>0</v>
      </c>
      <c r="Q56" s="467">
        <f>SUM(Q45:Q54)</f>
        <v>0</v>
      </c>
      <c r="S56" s="220"/>
    </row>
    <row r="57" spans="1:19" s="241" customFormat="1" ht="14.25" hidden="1" customHeight="1" outlineLevel="1">
      <c r="B57" s="305"/>
      <c r="C57" s="233"/>
      <c r="D57" s="234"/>
      <c r="E57" s="235"/>
      <c r="F57" s="235"/>
      <c r="G57" s="236"/>
      <c r="H57" s="237"/>
      <c r="I57" s="237"/>
      <c r="J57" s="238" t="s">
        <v>158</v>
      </c>
      <c r="K57" s="239">
        <f>IFERROR((SUMIF(K45:K54,0,D45:D54)/D56),0%)</f>
        <v>0</v>
      </c>
      <c r="L57" s="237"/>
      <c r="M57" s="237"/>
      <c r="N57" s="237"/>
      <c r="O57" s="240"/>
      <c r="P57" s="237"/>
      <c r="Q57" s="234"/>
      <c r="S57" s="468"/>
    </row>
    <row r="58" spans="1:19" ht="14.25" hidden="1" customHeight="1" outlineLevel="1" thickBot="1">
      <c r="B58" s="197"/>
      <c r="C58" s="11"/>
      <c r="D58" s="263"/>
      <c r="E58" s="196"/>
      <c r="F58" s="174"/>
      <c r="G58" s="286"/>
      <c r="H58" s="263"/>
      <c r="I58" s="263"/>
      <c r="J58" s="263"/>
      <c r="K58" s="263"/>
      <c r="L58" s="263"/>
      <c r="M58" s="210"/>
      <c r="N58" s="210"/>
      <c r="O58" s="212"/>
      <c r="P58" s="263"/>
      <c r="Q58" s="263"/>
      <c r="S58" s="220"/>
    </row>
    <row r="59" spans="1:19" s="272" customFormat="1" ht="24" hidden="1" customHeight="1" collapsed="1" thickTop="1" thickBot="1">
      <c r="A59" s="14"/>
      <c r="B59" s="307"/>
      <c r="C59" s="176" t="s">
        <v>142</v>
      </c>
      <c r="D59" s="1561">
        <f>D56+D42+D28</f>
        <v>0</v>
      </c>
      <c r="E59" s="1562" t="e">
        <f>NPER(O59,-I59,D59,,0)</f>
        <v>#DIV/0!</v>
      </c>
      <c r="F59" s="1563"/>
      <c r="G59" s="1564">
        <f t="shared" ref="G59:I59" si="15">G56+G42+G28</f>
        <v>0</v>
      </c>
      <c r="H59" s="1564"/>
      <c r="I59" s="1564">
        <f t="shared" si="15"/>
        <v>0</v>
      </c>
      <c r="J59" s="1564"/>
      <c r="K59" s="1564">
        <f t="shared" ref="K59:L59" si="16">K56+K42+K28</f>
        <v>0</v>
      </c>
      <c r="L59" s="1564">
        <f t="shared" si="16"/>
        <v>0</v>
      </c>
      <c r="M59" s="1565"/>
      <c r="N59" s="1565"/>
      <c r="O59" s="1566" t="e">
        <f>L59/D59</f>
        <v>#DIV/0!</v>
      </c>
      <c r="P59" s="1567">
        <f t="shared" ref="P59" si="17">P56+P42+P28</f>
        <v>0</v>
      </c>
      <c r="Q59" s="1561">
        <f>Q56+Q42+Q28</f>
        <v>0</v>
      </c>
      <c r="S59" s="469"/>
    </row>
    <row r="60" spans="1:19" ht="18.95" hidden="1" customHeight="1" thickTop="1" thickBot="1">
      <c r="B60" s="424"/>
      <c r="C60" s="309"/>
      <c r="D60" s="310"/>
      <c r="E60" s="311"/>
      <c r="F60" s="312"/>
      <c r="G60" s="313"/>
      <c r="H60" s="313"/>
      <c r="I60" s="313"/>
      <c r="J60" s="313"/>
      <c r="K60" s="314"/>
      <c r="L60" s="314"/>
      <c r="M60" s="315"/>
      <c r="N60" s="315"/>
      <c r="O60" s="316"/>
      <c r="P60" s="317"/>
      <c r="Q60" s="310"/>
      <c r="R60" s="318"/>
      <c r="S60" s="470"/>
    </row>
    <row r="61" spans="1:19" ht="18.95" hidden="1" customHeight="1">
      <c r="C61" s="228"/>
      <c r="D61" s="292"/>
      <c r="E61" s="12"/>
      <c r="F61" s="174"/>
      <c r="G61" s="282"/>
      <c r="H61" s="282"/>
      <c r="I61" s="282"/>
      <c r="J61" s="282"/>
      <c r="K61" s="274"/>
      <c r="L61" s="274"/>
      <c r="M61" s="213"/>
      <c r="N61" s="213"/>
      <c r="O61" s="45"/>
      <c r="P61" s="268"/>
      <c r="Q61" s="292"/>
    </row>
    <row r="62" spans="1:19" ht="20.25" customHeight="1" thickBot="1">
      <c r="D62" s="271"/>
      <c r="E62" s="43"/>
      <c r="F62" s="271"/>
      <c r="G62" s="271"/>
      <c r="H62" s="271"/>
      <c r="I62" s="271"/>
      <c r="J62" s="271"/>
      <c r="K62" s="271"/>
      <c r="L62" s="271"/>
      <c r="M62" s="43"/>
      <c r="N62" s="43"/>
      <c r="O62" s="43"/>
      <c r="P62" s="271"/>
      <c r="Q62" s="271"/>
    </row>
    <row r="63" spans="1:19" ht="10.5" customHeight="1">
      <c r="B63" s="1996" t="s">
        <v>159</v>
      </c>
      <c r="C63" s="1997"/>
      <c r="D63" s="1998"/>
      <c r="E63" s="1997"/>
      <c r="F63" s="1998"/>
      <c r="G63" s="1998"/>
      <c r="H63" s="1998"/>
      <c r="I63" s="1998"/>
      <c r="J63" s="1998"/>
      <c r="K63" s="1998"/>
      <c r="L63" s="1998"/>
      <c r="M63" s="1997"/>
      <c r="N63" s="1997"/>
      <c r="O63" s="1997"/>
      <c r="P63" s="1998"/>
      <c r="Q63" s="1998"/>
      <c r="R63" s="1998"/>
      <c r="S63" s="1999"/>
    </row>
    <row r="64" spans="1:19" ht="17.25" customHeight="1" thickBot="1">
      <c r="B64" s="2000"/>
      <c r="C64" s="2001"/>
      <c r="D64" s="2002"/>
      <c r="E64" s="2001"/>
      <c r="F64" s="2002"/>
      <c r="G64" s="2002"/>
      <c r="H64" s="2002"/>
      <c r="I64" s="2002"/>
      <c r="J64" s="2002"/>
      <c r="K64" s="2002"/>
      <c r="L64" s="2002"/>
      <c r="M64" s="2001"/>
      <c r="N64" s="2001"/>
      <c r="O64" s="2001"/>
      <c r="P64" s="2002"/>
      <c r="Q64" s="2002"/>
      <c r="R64" s="2002"/>
      <c r="S64" s="2003"/>
    </row>
    <row r="65" spans="1:19" ht="15.95" customHeight="1" thickBot="1">
      <c r="C65" s="45"/>
      <c r="D65" s="273"/>
      <c r="E65" s="45"/>
      <c r="F65" s="273"/>
      <c r="G65" s="273"/>
      <c r="H65" s="273"/>
      <c r="I65" s="273"/>
      <c r="J65" s="273"/>
      <c r="K65" s="273"/>
      <c r="L65" s="273"/>
      <c r="M65" s="45"/>
      <c r="N65" s="45"/>
      <c r="O65" s="45"/>
      <c r="P65" s="273"/>
      <c r="Q65" s="273"/>
    </row>
    <row r="66" spans="1:19" s="269" customFormat="1" ht="21" customHeight="1">
      <c r="A66" s="3"/>
      <c r="B66" s="2004" t="s">
        <v>217</v>
      </c>
      <c r="C66" s="2005"/>
      <c r="D66" s="1990" t="s">
        <v>161</v>
      </c>
      <c r="E66" s="2008" t="s">
        <v>150</v>
      </c>
      <c r="F66" s="471"/>
      <c r="G66" s="2010" t="s">
        <v>151</v>
      </c>
      <c r="H66" s="472"/>
      <c r="I66" s="2010" t="s">
        <v>152</v>
      </c>
      <c r="J66" s="472"/>
      <c r="K66" s="2012" t="s">
        <v>153</v>
      </c>
      <c r="L66" s="2012" t="s">
        <v>154</v>
      </c>
      <c r="M66" s="2014" t="s">
        <v>155</v>
      </c>
      <c r="N66" s="2014"/>
      <c r="O66" s="2015" t="s">
        <v>156</v>
      </c>
      <c r="P66" s="2010" t="s">
        <v>157</v>
      </c>
      <c r="Q66" s="1990" t="s">
        <v>162</v>
      </c>
      <c r="R66" s="1990" t="s">
        <v>0</v>
      </c>
      <c r="S66" s="473"/>
    </row>
    <row r="67" spans="1:19" s="269" customFormat="1" ht="21" customHeight="1">
      <c r="A67" s="3"/>
      <c r="B67" s="2006"/>
      <c r="C67" s="2019"/>
      <c r="D67" s="1991"/>
      <c r="E67" s="2009"/>
      <c r="F67" s="175"/>
      <c r="G67" s="2011"/>
      <c r="H67" s="218"/>
      <c r="I67" s="2011"/>
      <c r="J67" s="218"/>
      <c r="K67" s="2013"/>
      <c r="L67" s="2013"/>
      <c r="M67" s="206" t="s">
        <v>153</v>
      </c>
      <c r="N67" s="206" t="s">
        <v>154</v>
      </c>
      <c r="O67" s="2016"/>
      <c r="P67" s="2011"/>
      <c r="Q67" s="1991"/>
      <c r="R67" s="1991"/>
      <c r="S67" s="270"/>
    </row>
    <row r="68" spans="1:19" s="269" customFormat="1" ht="5.25" customHeight="1">
      <c r="A68" s="3"/>
      <c r="B68" s="229"/>
      <c r="C68" s="1615"/>
      <c r="D68" s="1616"/>
      <c r="E68" s="1617"/>
      <c r="F68" s="1616"/>
      <c r="G68" s="1618"/>
      <c r="H68" s="1618"/>
      <c r="I68" s="1618"/>
      <c r="J68" s="1618"/>
      <c r="K68" s="1619"/>
      <c r="L68" s="1619"/>
      <c r="M68" s="1620"/>
      <c r="N68" s="1620"/>
      <c r="O68" s="1621"/>
      <c r="P68" s="1618"/>
      <c r="Q68" s="1616"/>
      <c r="R68" s="1616"/>
      <c r="S68" s="1622"/>
    </row>
    <row r="69" spans="1:19" s="269" customFormat="1" ht="11.25" customHeight="1">
      <c r="A69" s="3"/>
      <c r="B69" s="229"/>
      <c r="C69" s="225" t="s">
        <v>21</v>
      </c>
      <c r="D69" s="175"/>
      <c r="E69" s="195"/>
      <c r="F69" s="175"/>
      <c r="G69" s="175"/>
      <c r="H69" s="175"/>
      <c r="I69" s="175"/>
      <c r="J69" s="175"/>
      <c r="K69" s="274"/>
      <c r="L69" s="274"/>
      <c r="M69" s="3"/>
      <c r="N69" s="3"/>
      <c r="O69" s="207"/>
      <c r="P69" s="175"/>
      <c r="Q69" s="175"/>
      <c r="S69" s="270"/>
    </row>
    <row r="70" spans="1:19" s="269" customFormat="1" ht="11.25" customHeight="1">
      <c r="A70" s="3"/>
      <c r="B70" s="229"/>
      <c r="C70" s="225"/>
      <c r="D70" s="175"/>
      <c r="E70" s="195"/>
      <c r="F70" s="175"/>
      <c r="G70" s="175"/>
      <c r="H70" s="175"/>
      <c r="I70" s="175"/>
      <c r="J70" s="175"/>
      <c r="K70" s="274"/>
      <c r="L70" s="274"/>
      <c r="M70" s="208">
        <v>12</v>
      </c>
      <c r="N70" s="208">
        <v>12</v>
      </c>
      <c r="O70" s="207"/>
      <c r="P70" s="175"/>
      <c r="Q70" s="175"/>
      <c r="S70" s="270"/>
    </row>
    <row r="71" spans="1:19">
      <c r="B71" s="209"/>
      <c r="C71" s="226" t="s">
        <v>147</v>
      </c>
      <c r="D71" s="290">
        <f>'Projet Investissement'!N34</f>
        <v>250000</v>
      </c>
      <c r="E71" s="474">
        <v>20</v>
      </c>
      <c r="F71" s="475"/>
      <c r="G71" s="1558">
        <f>IF(E71=0,0,(-PMT(O71,E71,D71,0,0)))</f>
        <v>20919.832508733296</v>
      </c>
      <c r="H71" s="174"/>
      <c r="I71" s="1587">
        <f>L71+K71</f>
        <v>20919.832508733296</v>
      </c>
      <c r="J71" s="174"/>
      <c r="K71" s="476">
        <f t="shared" ref="K71:K75" si="18">IF(D71&lt;((G71-L71)*M71/$M$70),D71,((G71-L71)*M71/$M$70))</f>
        <v>7169.832508733296</v>
      </c>
      <c r="L71" s="476">
        <f t="shared" ref="L71:L75" si="19">((D71*O71)*N71/$N$70)</f>
        <v>13750</v>
      </c>
      <c r="M71" s="299">
        <v>12</v>
      </c>
      <c r="N71" s="299">
        <v>12</v>
      </c>
      <c r="O71" s="477">
        <v>5.5E-2</v>
      </c>
      <c r="P71" s="478">
        <f>I71/N71</f>
        <v>1743.3193757277747</v>
      </c>
      <c r="Q71" s="290">
        <f>D71-K71</f>
        <v>242830.16749126671</v>
      </c>
      <c r="S71" s="264"/>
    </row>
    <row r="72" spans="1:19">
      <c r="B72" s="209"/>
      <c r="C72" s="226" t="s">
        <v>218</v>
      </c>
      <c r="D72" s="290">
        <f>'Projet Investissement'!N37</f>
        <v>50000</v>
      </c>
      <c r="E72" s="474">
        <v>10</v>
      </c>
      <c r="F72" s="475"/>
      <c r="G72" s="301">
        <f>IF(E72=0,0,(-PMT(O72,E72,D72,0,0)))</f>
        <v>6633.3884351699035</v>
      </c>
      <c r="H72" s="174"/>
      <c r="I72" s="479">
        <f t="shared" ref="I72:I74" si="20">L72+K72</f>
        <v>6633.3884351699035</v>
      </c>
      <c r="J72" s="174"/>
      <c r="K72" s="476">
        <f t="shared" si="18"/>
        <v>3883.3884351699035</v>
      </c>
      <c r="L72" s="476">
        <f t="shared" si="19"/>
        <v>2750</v>
      </c>
      <c r="M72" s="299">
        <v>12</v>
      </c>
      <c r="N72" s="299">
        <v>12</v>
      </c>
      <c r="O72" s="477">
        <v>5.5E-2</v>
      </c>
      <c r="P72" s="478">
        <f t="shared" ref="P72:P75" si="21">I72/N72</f>
        <v>552.78236959749199</v>
      </c>
      <c r="Q72" s="290">
        <f t="shared" ref="Q72:Q75" si="22">D72-K72</f>
        <v>46116.611564830098</v>
      </c>
      <c r="S72" s="264"/>
    </row>
    <row r="73" spans="1:19" hidden="1">
      <c r="B73" s="209"/>
      <c r="C73" s="227" t="s">
        <v>18</v>
      </c>
      <c r="D73" s="291"/>
      <c r="E73" s="474">
        <v>0</v>
      </c>
      <c r="F73" s="475"/>
      <c r="G73" s="301">
        <f t="shared" ref="G73:G75" si="23">IF(E73=0,0,(-PMT(O73,E73,D73,0,0)))</f>
        <v>0</v>
      </c>
      <c r="H73" s="174"/>
      <c r="I73" s="479">
        <f t="shared" si="20"/>
        <v>0</v>
      </c>
      <c r="J73" s="174"/>
      <c r="K73" s="476">
        <f t="shared" si="18"/>
        <v>0</v>
      </c>
      <c r="L73" s="476">
        <f t="shared" si="19"/>
        <v>0</v>
      </c>
      <c r="M73" s="299">
        <v>12</v>
      </c>
      <c r="N73" s="299">
        <v>12</v>
      </c>
      <c r="O73" s="477">
        <v>0</v>
      </c>
      <c r="P73" s="478">
        <f t="shared" si="21"/>
        <v>0</v>
      </c>
      <c r="Q73" s="290">
        <f t="shared" si="22"/>
        <v>0</v>
      </c>
      <c r="S73" s="264"/>
    </row>
    <row r="74" spans="1:19" hidden="1">
      <c r="B74" s="209"/>
      <c r="C74" s="227" t="s">
        <v>18</v>
      </c>
      <c r="D74" s="291"/>
      <c r="E74" s="474">
        <v>0</v>
      </c>
      <c r="F74" s="475"/>
      <c r="G74" s="301">
        <f t="shared" si="23"/>
        <v>0</v>
      </c>
      <c r="H74" s="174"/>
      <c r="I74" s="479">
        <f t="shared" si="20"/>
        <v>0</v>
      </c>
      <c r="J74" s="174"/>
      <c r="K74" s="476">
        <f t="shared" si="18"/>
        <v>0</v>
      </c>
      <c r="L74" s="476">
        <f t="shared" si="19"/>
        <v>0</v>
      </c>
      <c r="M74" s="299">
        <v>12</v>
      </c>
      <c r="N74" s="299">
        <v>12</v>
      </c>
      <c r="O74" s="477">
        <v>0</v>
      </c>
      <c r="P74" s="478">
        <f t="shared" si="21"/>
        <v>0</v>
      </c>
      <c r="Q74" s="290">
        <f t="shared" si="22"/>
        <v>0</v>
      </c>
      <c r="S74" s="264"/>
    </row>
    <row r="75" spans="1:19">
      <c r="B75" s="209"/>
      <c r="C75" s="227" t="s">
        <v>18</v>
      </c>
      <c r="D75" s="291"/>
      <c r="E75" s="474">
        <v>0</v>
      </c>
      <c r="F75" s="475"/>
      <c r="G75" s="301">
        <f t="shared" si="23"/>
        <v>0</v>
      </c>
      <c r="H75" s="303"/>
      <c r="I75" s="479">
        <f>L75+K75</f>
        <v>0</v>
      </c>
      <c r="J75" s="283"/>
      <c r="K75" s="476">
        <f t="shared" si="18"/>
        <v>0</v>
      </c>
      <c r="L75" s="476">
        <f t="shared" si="19"/>
        <v>0</v>
      </c>
      <c r="M75" s="299">
        <v>12</v>
      </c>
      <c r="N75" s="299">
        <v>12</v>
      </c>
      <c r="O75" s="477">
        <v>0</v>
      </c>
      <c r="P75" s="478">
        <f t="shared" si="21"/>
        <v>0</v>
      </c>
      <c r="Q75" s="290">
        <f t="shared" si="22"/>
        <v>0</v>
      </c>
      <c r="S75" s="264"/>
    </row>
    <row r="76" spans="1:19" ht="5.25" customHeight="1" thickBot="1">
      <c r="B76" s="209"/>
      <c r="D76" s="174"/>
      <c r="E76" s="230"/>
      <c r="F76" s="174"/>
      <c r="G76" s="301"/>
      <c r="H76" s="174"/>
      <c r="I76" s="479"/>
      <c r="J76" s="174"/>
      <c r="K76" s="263"/>
      <c r="L76" s="263"/>
      <c r="M76" s="211"/>
      <c r="N76" s="211"/>
      <c r="O76" s="231"/>
      <c r="P76" s="174"/>
      <c r="Q76" s="174"/>
      <c r="S76" s="264"/>
    </row>
    <row r="77" spans="1:19" ht="21.95" customHeight="1" outlineLevel="1" thickTop="1">
      <c r="B77" s="209"/>
      <c r="C77" s="11" t="s">
        <v>18</v>
      </c>
      <c r="D77" s="467">
        <f>SUM(D71:D75)</f>
        <v>300000</v>
      </c>
      <c r="E77" s="1588">
        <f>NPER(O77,-I77,D77,,0)</f>
        <v>17.059852150268043</v>
      </c>
      <c r="F77" s="304"/>
      <c r="G77" s="284">
        <f>SUM(G71:G75)</f>
        <v>27553.220943903201</v>
      </c>
      <c r="H77" s="263"/>
      <c r="I77" s="285">
        <f>SUM(I71:I75)</f>
        <v>27553.220943903201</v>
      </c>
      <c r="J77" s="263"/>
      <c r="K77" s="467">
        <f>SUM(K71:K75)</f>
        <v>11053.220943903199</v>
      </c>
      <c r="L77" s="467">
        <f>SUM(L71:L75)</f>
        <v>16500</v>
      </c>
      <c r="M77" s="210"/>
      <c r="N77" s="210"/>
      <c r="O77" s="212">
        <f>L77/D77</f>
        <v>5.5E-2</v>
      </c>
      <c r="P77" s="467">
        <f>SUM(P71:P75)</f>
        <v>2296.1017453252666</v>
      </c>
      <c r="Q77" s="467">
        <f>SUM(Q71:Q75)</f>
        <v>288946.7790560968</v>
      </c>
      <c r="S77" s="264"/>
    </row>
    <row r="78" spans="1:19" s="241" customFormat="1" ht="15" customHeight="1" outlineLevel="1">
      <c r="B78" s="232"/>
      <c r="C78" s="233"/>
      <c r="D78" s="234"/>
      <c r="E78" s="235"/>
      <c r="F78" s="235"/>
      <c r="G78" s="236"/>
      <c r="H78" s="237"/>
      <c r="I78" s="237"/>
      <c r="J78" s="238" t="s">
        <v>158</v>
      </c>
      <c r="K78" s="239">
        <f>IFERROR((SUMIF(K71:K75,0,D71:D75)/D77),0%)</f>
        <v>0</v>
      </c>
      <c r="L78" s="237"/>
      <c r="M78" s="237"/>
      <c r="N78" s="237"/>
      <c r="O78" s="240"/>
      <c r="P78" s="237"/>
      <c r="Q78" s="234"/>
      <c r="S78" s="242"/>
    </row>
    <row r="79" spans="1:19" ht="30.95" hidden="1" customHeight="1" outlineLevel="1">
      <c r="B79" s="209"/>
      <c r="C79" s="228" t="s">
        <v>13</v>
      </c>
      <c r="D79" s="292"/>
      <c r="E79" s="12"/>
      <c r="F79" s="174"/>
      <c r="G79" s="282"/>
      <c r="H79" s="282"/>
      <c r="I79" s="282"/>
      <c r="J79" s="282"/>
      <c r="K79" s="274"/>
      <c r="L79" s="274"/>
      <c r="M79" s="213"/>
      <c r="N79" s="213"/>
      <c r="O79" s="45"/>
      <c r="P79" s="268"/>
      <c r="Q79" s="292"/>
      <c r="S79" s="264"/>
    </row>
    <row r="80" spans="1:19" hidden="1" outlineLevel="1">
      <c r="B80" s="209"/>
      <c r="C80" s="4" t="s">
        <v>18</v>
      </c>
      <c r="D80" s="290">
        <v>0</v>
      </c>
      <c r="E80" s="474">
        <v>0</v>
      </c>
      <c r="F80" s="475"/>
      <c r="G80" s="1558">
        <f>IF(E80=0,0,(-PMT(O80,E80,D80,0,0)))</f>
        <v>0</v>
      </c>
      <c r="H80" s="174"/>
      <c r="I80" s="1587">
        <f>L80+K80</f>
        <v>0</v>
      </c>
      <c r="J80" s="174"/>
      <c r="K80" s="476">
        <f t="shared" ref="K80:K83" si="24">IF(D80&lt;((G80-L80)*M80/$M$70),D80,((G80-L80)*M80/$M$70))</f>
        <v>0</v>
      </c>
      <c r="L80" s="476">
        <f t="shared" ref="L80:L83" si="25">((D80*O80)*N80/$N$70)</f>
        <v>0</v>
      </c>
      <c r="M80" s="299">
        <v>12</v>
      </c>
      <c r="N80" s="299">
        <v>12</v>
      </c>
      <c r="O80" s="477">
        <v>5.5E-2</v>
      </c>
      <c r="P80" s="478">
        <f t="shared" ref="P80:P83" si="26">I80/N80</f>
        <v>0</v>
      </c>
      <c r="Q80" s="290">
        <f t="shared" ref="Q80:Q83" si="27">D80-K80</f>
        <v>0</v>
      </c>
      <c r="S80" s="264"/>
    </row>
    <row r="81" spans="2:19" hidden="1" outlineLevel="1">
      <c r="B81" s="209"/>
      <c r="C81" s="4" t="s">
        <v>18</v>
      </c>
      <c r="D81" s="290">
        <v>0</v>
      </c>
      <c r="E81" s="214">
        <v>0</v>
      </c>
      <c r="F81" s="174"/>
      <c r="G81" s="301">
        <f t="shared" ref="G81:G83" si="28">IF(E81=0,0,(-PMT(O81,E81,D81,0,0)))</f>
        <v>0</v>
      </c>
      <c r="H81" s="174"/>
      <c r="I81" s="479">
        <f t="shared" ref="I81:I82" si="29">L81+K81</f>
        <v>0</v>
      </c>
      <c r="J81" s="174"/>
      <c r="K81" s="476">
        <f t="shared" si="24"/>
        <v>0</v>
      </c>
      <c r="L81" s="476">
        <f t="shared" si="25"/>
        <v>0</v>
      </c>
      <c r="M81" s="299">
        <v>12</v>
      </c>
      <c r="N81" s="299">
        <v>12</v>
      </c>
      <c r="O81" s="477">
        <v>5.5E-2</v>
      </c>
      <c r="P81" s="478">
        <f t="shared" si="26"/>
        <v>0</v>
      </c>
      <c r="Q81" s="290">
        <f t="shared" si="27"/>
        <v>0</v>
      </c>
      <c r="S81" s="264"/>
    </row>
    <row r="82" spans="2:19" hidden="1" outlineLevel="1">
      <c r="B82" s="209"/>
      <c r="C82" s="4" t="s">
        <v>18</v>
      </c>
      <c r="D82" s="290">
        <v>0</v>
      </c>
      <c r="E82" s="214">
        <v>0</v>
      </c>
      <c r="F82" s="174"/>
      <c r="G82" s="301">
        <f t="shared" si="28"/>
        <v>0</v>
      </c>
      <c r="H82" s="174"/>
      <c r="I82" s="479">
        <f t="shared" si="29"/>
        <v>0</v>
      </c>
      <c r="J82" s="174"/>
      <c r="K82" s="476">
        <f t="shared" si="24"/>
        <v>0</v>
      </c>
      <c r="L82" s="476">
        <f t="shared" si="25"/>
        <v>0</v>
      </c>
      <c r="M82" s="299">
        <v>12</v>
      </c>
      <c r="N82" s="299">
        <v>12</v>
      </c>
      <c r="O82" s="477">
        <v>5.5E-2</v>
      </c>
      <c r="P82" s="478">
        <f t="shared" si="26"/>
        <v>0</v>
      </c>
      <c r="Q82" s="290">
        <f t="shared" si="27"/>
        <v>0</v>
      </c>
      <c r="S82" s="264"/>
    </row>
    <row r="83" spans="2:19" hidden="1" outlineLevel="1">
      <c r="B83" s="209"/>
      <c r="C83" s="4" t="s">
        <v>18</v>
      </c>
      <c r="D83" s="291"/>
      <c r="E83" s="214">
        <v>0</v>
      </c>
      <c r="F83" s="174"/>
      <c r="G83" s="301">
        <f t="shared" si="28"/>
        <v>0</v>
      </c>
      <c r="H83" s="303"/>
      <c r="I83" s="479">
        <f>L83+K83</f>
        <v>0</v>
      </c>
      <c r="J83" s="283"/>
      <c r="K83" s="476">
        <f t="shared" si="24"/>
        <v>0</v>
      </c>
      <c r="L83" s="476">
        <f t="shared" si="25"/>
        <v>0</v>
      </c>
      <c r="M83" s="299">
        <v>12</v>
      </c>
      <c r="N83" s="299">
        <v>12</v>
      </c>
      <c r="O83" s="477">
        <v>0</v>
      </c>
      <c r="P83" s="478">
        <f t="shared" si="26"/>
        <v>0</v>
      </c>
      <c r="Q83" s="290">
        <f t="shared" si="27"/>
        <v>0</v>
      </c>
      <c r="S83" s="264"/>
    </row>
    <row r="84" spans="2:19" ht="5.25" hidden="1" customHeight="1" outlineLevel="1" thickBot="1">
      <c r="B84" s="209"/>
      <c r="D84" s="174"/>
      <c r="E84" s="230"/>
      <c r="F84" s="174"/>
      <c r="G84" s="301"/>
      <c r="H84" s="174"/>
      <c r="I84" s="479"/>
      <c r="J84" s="174"/>
      <c r="K84" s="263"/>
      <c r="L84" s="263"/>
      <c r="M84" s="211"/>
      <c r="N84" s="211"/>
      <c r="O84" s="231"/>
      <c r="P84" s="174"/>
      <c r="Q84" s="174"/>
      <c r="S84" s="264"/>
    </row>
    <row r="85" spans="2:19" ht="21.95" hidden="1" customHeight="1" outlineLevel="1" thickTop="1">
      <c r="B85" s="209"/>
      <c r="C85" s="11" t="s">
        <v>18</v>
      </c>
      <c r="D85" s="467">
        <f>SUM(D80:D83)</f>
        <v>0</v>
      </c>
      <c r="E85" s="1588" t="e">
        <f>NPER(O85,-I85,D85,,0)</f>
        <v>#DIV/0!</v>
      </c>
      <c r="F85" s="304"/>
      <c r="G85" s="284">
        <f>SUM(G80:G83)</f>
        <v>0</v>
      </c>
      <c r="H85" s="263"/>
      <c r="I85" s="285">
        <f>SUM(I80:I83)</f>
        <v>0</v>
      </c>
      <c r="J85" s="263"/>
      <c r="K85" s="467">
        <f>SUM(K80:K83)</f>
        <v>0</v>
      </c>
      <c r="L85" s="467">
        <f>SUM(L80:L83)</f>
        <v>0</v>
      </c>
      <c r="M85" s="210"/>
      <c r="N85" s="210"/>
      <c r="O85" s="212" t="e">
        <f>L85/D85</f>
        <v>#DIV/0!</v>
      </c>
      <c r="P85" s="467">
        <f>SUM(P80:P83)</f>
        <v>0</v>
      </c>
      <c r="Q85" s="467">
        <f>SUM(Q80:Q83)</f>
        <v>0</v>
      </c>
      <c r="S85" s="264"/>
    </row>
    <row r="86" spans="2:19" s="241" customFormat="1" ht="14.25" hidden="1" customHeight="1" outlineLevel="1">
      <c r="B86" s="232"/>
      <c r="C86" s="233"/>
      <c r="D86" s="234"/>
      <c r="E86" s="235"/>
      <c r="F86" s="235"/>
      <c r="G86" s="236"/>
      <c r="H86" s="237"/>
      <c r="I86" s="237"/>
      <c r="J86" s="238" t="s">
        <v>158</v>
      </c>
      <c r="K86" s="239">
        <f>IFERROR((SUMIF(K80:K83,0,D80:D83)/D85),0%)</f>
        <v>0</v>
      </c>
      <c r="L86" s="237"/>
      <c r="M86" s="237"/>
      <c r="N86" s="237"/>
      <c r="O86" s="240"/>
      <c r="P86" s="237"/>
      <c r="Q86" s="234"/>
      <c r="S86" s="242"/>
    </row>
    <row r="87" spans="2:19" ht="15" hidden="1" customHeight="1" outlineLevel="1">
      <c r="B87" s="209"/>
      <c r="C87" s="228" t="s">
        <v>8</v>
      </c>
      <c r="D87" s="288"/>
      <c r="E87" s="12"/>
      <c r="F87" s="174"/>
      <c r="G87" s="282"/>
      <c r="H87" s="282"/>
      <c r="I87" s="282"/>
      <c r="J87" s="282"/>
      <c r="K87" s="274"/>
      <c r="L87" s="274"/>
      <c r="M87" s="213"/>
      <c r="N87" s="213"/>
      <c r="O87" s="45"/>
      <c r="P87" s="268"/>
      <c r="Q87" s="288"/>
      <c r="S87" s="264"/>
    </row>
    <row r="88" spans="2:19" ht="12" hidden="1" customHeight="1" outlineLevel="1">
      <c r="B88" s="209"/>
      <c r="D88" s="290"/>
      <c r="E88" s="474">
        <v>0</v>
      </c>
      <c r="F88" s="475"/>
      <c r="G88" s="1558">
        <f>IF(E88=0,0,(-PMT(O88,E88,D88,0,0)))</f>
        <v>0</v>
      </c>
      <c r="H88" s="174"/>
      <c r="I88" s="1587">
        <f>L88+K88</f>
        <v>0</v>
      </c>
      <c r="J88" s="174"/>
      <c r="K88" s="476">
        <f t="shared" ref="K88:K97" si="30">IF(D88&lt;((G88-L88)*M88/$M$70),D88,((G88-L88)*M88/$M$70))</f>
        <v>0</v>
      </c>
      <c r="L88" s="476">
        <f t="shared" ref="L88:L97" si="31">((D88*O88)*N88/$N$70)</f>
        <v>0</v>
      </c>
      <c r="M88" s="299">
        <v>12</v>
      </c>
      <c r="N88" s="299">
        <v>12</v>
      </c>
      <c r="O88" s="477">
        <v>0</v>
      </c>
      <c r="P88" s="478">
        <f t="shared" ref="P88:P97" si="32">I88/N88</f>
        <v>0</v>
      </c>
      <c r="Q88" s="290">
        <f t="shared" ref="Q88:Q97" si="33">D88-K88</f>
        <v>0</v>
      </c>
      <c r="S88" s="264"/>
    </row>
    <row r="89" spans="2:19" ht="12" hidden="1" customHeight="1" outlineLevel="1">
      <c r="B89" s="209"/>
      <c r="D89" s="290"/>
      <c r="E89" s="214">
        <v>0</v>
      </c>
      <c r="F89" s="174"/>
      <c r="G89" s="301">
        <f t="shared" ref="G89:G97" si="34">IF(E89=0,0,(-PMT(O89,E89,D89,0,0)))</f>
        <v>0</v>
      </c>
      <c r="H89" s="174"/>
      <c r="I89" s="479">
        <f t="shared" ref="I89:I96" si="35">L89+K89</f>
        <v>0</v>
      </c>
      <c r="J89" s="174"/>
      <c r="K89" s="476">
        <f t="shared" si="30"/>
        <v>0</v>
      </c>
      <c r="L89" s="476">
        <f t="shared" si="31"/>
        <v>0</v>
      </c>
      <c r="M89" s="299">
        <v>12</v>
      </c>
      <c r="N89" s="299">
        <v>12</v>
      </c>
      <c r="O89" s="477">
        <v>0</v>
      </c>
      <c r="P89" s="478">
        <f t="shared" si="32"/>
        <v>0</v>
      </c>
      <c r="Q89" s="290">
        <f t="shared" si="33"/>
        <v>0</v>
      </c>
      <c r="S89" s="264"/>
    </row>
    <row r="90" spans="2:19" ht="12" hidden="1" customHeight="1" outlineLevel="1">
      <c r="B90" s="209"/>
      <c r="D90" s="290"/>
      <c r="E90" s="214">
        <v>0</v>
      </c>
      <c r="F90" s="174"/>
      <c r="G90" s="301">
        <f t="shared" si="34"/>
        <v>0</v>
      </c>
      <c r="H90" s="174"/>
      <c r="I90" s="479">
        <f t="shared" si="35"/>
        <v>0</v>
      </c>
      <c r="J90" s="174"/>
      <c r="K90" s="476">
        <f t="shared" si="30"/>
        <v>0</v>
      </c>
      <c r="L90" s="476">
        <f t="shared" si="31"/>
        <v>0</v>
      </c>
      <c r="M90" s="299">
        <v>12</v>
      </c>
      <c r="N90" s="299">
        <v>12</v>
      </c>
      <c r="O90" s="477">
        <v>0</v>
      </c>
      <c r="P90" s="478">
        <f t="shared" si="32"/>
        <v>0</v>
      </c>
      <c r="Q90" s="290">
        <f t="shared" si="33"/>
        <v>0</v>
      </c>
      <c r="S90" s="264"/>
    </row>
    <row r="91" spans="2:19" ht="12" hidden="1" customHeight="1" outlineLevel="1">
      <c r="B91" s="209"/>
      <c r="D91" s="290"/>
      <c r="E91" s="214">
        <v>0</v>
      </c>
      <c r="F91" s="174"/>
      <c r="G91" s="301">
        <f t="shared" si="34"/>
        <v>0</v>
      </c>
      <c r="H91" s="174"/>
      <c r="I91" s="479">
        <f t="shared" si="35"/>
        <v>0</v>
      </c>
      <c r="J91" s="174"/>
      <c r="K91" s="476">
        <f t="shared" si="30"/>
        <v>0</v>
      </c>
      <c r="L91" s="476">
        <f t="shared" si="31"/>
        <v>0</v>
      </c>
      <c r="M91" s="299">
        <v>12</v>
      </c>
      <c r="N91" s="299">
        <v>12</v>
      </c>
      <c r="O91" s="477">
        <v>0</v>
      </c>
      <c r="P91" s="478">
        <f t="shared" si="32"/>
        <v>0</v>
      </c>
      <c r="Q91" s="290">
        <f t="shared" si="33"/>
        <v>0</v>
      </c>
      <c r="S91" s="264"/>
    </row>
    <row r="92" spans="2:19" ht="12" hidden="1" customHeight="1" outlineLevel="1">
      <c r="B92" s="209"/>
      <c r="D92" s="290"/>
      <c r="E92" s="214">
        <v>0</v>
      </c>
      <c r="F92" s="174"/>
      <c r="G92" s="301">
        <f t="shared" si="34"/>
        <v>0</v>
      </c>
      <c r="H92" s="174"/>
      <c r="I92" s="479">
        <f t="shared" si="35"/>
        <v>0</v>
      </c>
      <c r="J92" s="174"/>
      <c r="K92" s="476">
        <f t="shared" si="30"/>
        <v>0</v>
      </c>
      <c r="L92" s="476">
        <f t="shared" si="31"/>
        <v>0</v>
      </c>
      <c r="M92" s="299">
        <v>12</v>
      </c>
      <c r="N92" s="299">
        <v>12</v>
      </c>
      <c r="O92" s="477">
        <v>0</v>
      </c>
      <c r="P92" s="478">
        <f t="shared" si="32"/>
        <v>0</v>
      </c>
      <c r="Q92" s="290">
        <f t="shared" si="33"/>
        <v>0</v>
      </c>
      <c r="S92" s="264"/>
    </row>
    <row r="93" spans="2:19" ht="12" hidden="1" customHeight="1" outlineLevel="1">
      <c r="B93" s="209"/>
      <c r="D93" s="291"/>
      <c r="E93" s="214">
        <v>0</v>
      </c>
      <c r="F93" s="174"/>
      <c r="G93" s="301">
        <f t="shared" si="34"/>
        <v>0</v>
      </c>
      <c r="H93" s="174"/>
      <c r="I93" s="479">
        <f t="shared" si="35"/>
        <v>0</v>
      </c>
      <c r="J93" s="174"/>
      <c r="K93" s="476">
        <f t="shared" si="30"/>
        <v>0</v>
      </c>
      <c r="L93" s="476">
        <f t="shared" si="31"/>
        <v>0</v>
      </c>
      <c r="M93" s="299">
        <v>12</v>
      </c>
      <c r="N93" s="299">
        <v>12</v>
      </c>
      <c r="O93" s="477">
        <v>0</v>
      </c>
      <c r="P93" s="478">
        <f t="shared" si="32"/>
        <v>0</v>
      </c>
      <c r="Q93" s="290">
        <f t="shared" si="33"/>
        <v>0</v>
      </c>
      <c r="S93" s="264"/>
    </row>
    <row r="94" spans="2:19" ht="12" hidden="1" customHeight="1" outlineLevel="1">
      <c r="B94" s="209"/>
      <c r="D94" s="291"/>
      <c r="E94" s="214">
        <v>0</v>
      </c>
      <c r="F94" s="174"/>
      <c r="G94" s="301">
        <f t="shared" si="34"/>
        <v>0</v>
      </c>
      <c r="H94" s="174"/>
      <c r="I94" s="479">
        <f t="shared" si="35"/>
        <v>0</v>
      </c>
      <c r="J94" s="174"/>
      <c r="K94" s="476">
        <f t="shared" si="30"/>
        <v>0</v>
      </c>
      <c r="L94" s="476">
        <f t="shared" si="31"/>
        <v>0</v>
      </c>
      <c r="M94" s="299">
        <v>12</v>
      </c>
      <c r="N94" s="299">
        <v>12</v>
      </c>
      <c r="O94" s="477">
        <v>0</v>
      </c>
      <c r="P94" s="478">
        <f t="shared" si="32"/>
        <v>0</v>
      </c>
      <c r="Q94" s="290">
        <f t="shared" si="33"/>
        <v>0</v>
      </c>
      <c r="S94" s="264"/>
    </row>
    <row r="95" spans="2:19" ht="12" hidden="1" customHeight="1" outlineLevel="1">
      <c r="B95" s="209"/>
      <c r="D95" s="291"/>
      <c r="E95" s="214">
        <v>0</v>
      </c>
      <c r="F95" s="174"/>
      <c r="G95" s="301">
        <f t="shared" si="34"/>
        <v>0</v>
      </c>
      <c r="H95" s="174"/>
      <c r="I95" s="479">
        <f t="shared" si="35"/>
        <v>0</v>
      </c>
      <c r="J95" s="174"/>
      <c r="K95" s="476">
        <f t="shared" si="30"/>
        <v>0</v>
      </c>
      <c r="L95" s="476">
        <f t="shared" si="31"/>
        <v>0</v>
      </c>
      <c r="M95" s="299">
        <v>12</v>
      </c>
      <c r="N95" s="299">
        <v>12</v>
      </c>
      <c r="O95" s="477">
        <v>0</v>
      </c>
      <c r="P95" s="478">
        <f t="shared" si="32"/>
        <v>0</v>
      </c>
      <c r="Q95" s="290">
        <f t="shared" si="33"/>
        <v>0</v>
      </c>
      <c r="S95" s="264"/>
    </row>
    <row r="96" spans="2:19" ht="12" hidden="1" customHeight="1" outlineLevel="1">
      <c r="B96" s="209"/>
      <c r="C96" s="4" t="s">
        <v>18</v>
      </c>
      <c r="D96" s="291"/>
      <c r="E96" s="214">
        <v>0</v>
      </c>
      <c r="F96" s="174"/>
      <c r="G96" s="301">
        <f t="shared" si="34"/>
        <v>0</v>
      </c>
      <c r="H96" s="174"/>
      <c r="I96" s="479">
        <f t="shared" si="35"/>
        <v>0</v>
      </c>
      <c r="J96" s="174"/>
      <c r="K96" s="476">
        <f t="shared" si="30"/>
        <v>0</v>
      </c>
      <c r="L96" s="476">
        <f t="shared" si="31"/>
        <v>0</v>
      </c>
      <c r="M96" s="299">
        <v>12</v>
      </c>
      <c r="N96" s="299">
        <v>12</v>
      </c>
      <c r="O96" s="477">
        <v>0</v>
      </c>
      <c r="P96" s="478">
        <f t="shared" si="32"/>
        <v>0</v>
      </c>
      <c r="Q96" s="290">
        <f t="shared" si="33"/>
        <v>0</v>
      </c>
      <c r="S96" s="264"/>
    </row>
    <row r="97" spans="1:19" ht="12" hidden="1" customHeight="1" outlineLevel="1">
      <c r="B97" s="209"/>
      <c r="C97" s="4" t="s">
        <v>18</v>
      </c>
      <c r="D97" s="291"/>
      <c r="E97" s="214">
        <v>0</v>
      </c>
      <c r="F97" s="174"/>
      <c r="G97" s="301">
        <f t="shared" si="34"/>
        <v>0</v>
      </c>
      <c r="H97" s="303"/>
      <c r="I97" s="479">
        <f>L97+K97</f>
        <v>0</v>
      </c>
      <c r="J97" s="283"/>
      <c r="K97" s="476">
        <f t="shared" si="30"/>
        <v>0</v>
      </c>
      <c r="L97" s="476">
        <f t="shared" si="31"/>
        <v>0</v>
      </c>
      <c r="M97" s="299">
        <v>12</v>
      </c>
      <c r="N97" s="299">
        <v>12</v>
      </c>
      <c r="O97" s="477">
        <v>0</v>
      </c>
      <c r="P97" s="478">
        <f t="shared" si="32"/>
        <v>0</v>
      </c>
      <c r="Q97" s="290">
        <f t="shared" si="33"/>
        <v>0</v>
      </c>
      <c r="S97" s="264"/>
    </row>
    <row r="98" spans="1:19" ht="5.25" hidden="1" customHeight="1" outlineLevel="1" thickBot="1">
      <c r="B98" s="209"/>
      <c r="D98" s="174"/>
      <c r="E98" s="230"/>
      <c r="F98" s="174"/>
      <c r="G98" s="301"/>
      <c r="H98" s="174"/>
      <c r="I98" s="479"/>
      <c r="J98" s="174"/>
      <c r="K98" s="263"/>
      <c r="L98" s="263"/>
      <c r="M98" s="211"/>
      <c r="N98" s="211"/>
      <c r="O98" s="231"/>
      <c r="P98" s="174"/>
      <c r="Q98" s="174"/>
      <c r="S98" s="264"/>
    </row>
    <row r="99" spans="1:19" ht="12" hidden="1" customHeight="1" outlineLevel="1" thickTop="1">
      <c r="B99" s="209"/>
      <c r="C99" s="11" t="s">
        <v>18</v>
      </c>
      <c r="D99" s="467">
        <f>SUM(D88:D97)</f>
        <v>0</v>
      </c>
      <c r="E99" s="1588" t="e">
        <f>NPER(O99,-I99,D99,,0)</f>
        <v>#DIV/0!</v>
      </c>
      <c r="F99" s="304"/>
      <c r="G99" s="284">
        <f>SUM(G88:G97)</f>
        <v>0</v>
      </c>
      <c r="H99" s="263"/>
      <c r="I99" s="285">
        <f>SUM(I88:I97)</f>
        <v>0</v>
      </c>
      <c r="J99" s="263"/>
      <c r="K99" s="467">
        <f>SUM(K88:K97)</f>
        <v>0</v>
      </c>
      <c r="L99" s="467">
        <f>SUM(L88:L97)</f>
        <v>0</v>
      </c>
      <c r="M99" s="210"/>
      <c r="N99" s="210"/>
      <c r="O99" s="212" t="e">
        <f>L99/D99</f>
        <v>#DIV/0!</v>
      </c>
      <c r="P99" s="467">
        <f>SUM(P88:P97)</f>
        <v>0</v>
      </c>
      <c r="Q99" s="467">
        <f>SUM(Q88:Q97)</f>
        <v>0</v>
      </c>
      <c r="S99" s="264"/>
    </row>
    <row r="100" spans="1:19" s="241" customFormat="1" ht="14.25" hidden="1" customHeight="1" outlineLevel="1">
      <c r="B100" s="232"/>
      <c r="C100" s="233"/>
      <c r="D100" s="234"/>
      <c r="E100" s="235"/>
      <c r="F100" s="235"/>
      <c r="G100" s="236"/>
      <c r="H100" s="237"/>
      <c r="I100" s="237"/>
      <c r="J100" s="238" t="s">
        <v>158</v>
      </c>
      <c r="K100" s="239">
        <f>IFERROR((SUMIF(K88:K97,0,D88:D97)/D99),0%)</f>
        <v>0</v>
      </c>
      <c r="L100" s="237"/>
      <c r="M100" s="237"/>
      <c r="N100" s="237"/>
      <c r="O100" s="240"/>
      <c r="P100" s="237"/>
      <c r="Q100" s="234"/>
      <c r="S100" s="242"/>
    </row>
    <row r="101" spans="1:19" ht="14.25" outlineLevel="1" thickBot="1">
      <c r="B101" s="209"/>
      <c r="C101" s="11"/>
      <c r="D101" s="263"/>
      <c r="E101" s="249"/>
      <c r="F101" s="174"/>
      <c r="G101" s="263"/>
      <c r="H101" s="263"/>
      <c r="I101" s="263"/>
      <c r="J101" s="263"/>
      <c r="K101" s="274"/>
      <c r="L101" s="274"/>
      <c r="M101" s="213"/>
      <c r="N101" s="213"/>
      <c r="O101" s="248"/>
      <c r="P101" s="263"/>
      <c r="Q101" s="263"/>
      <c r="S101" s="264"/>
    </row>
    <row r="102" spans="1:19" ht="14.25" thickTop="1">
      <c r="B102" s="209"/>
      <c r="C102" s="5" t="s">
        <v>142</v>
      </c>
      <c r="D102" s="480">
        <f>D77+D85+D99</f>
        <v>300000</v>
      </c>
      <c r="E102" s="1589">
        <f>NPER(O102,-I102,D102,,0)</f>
        <v>17.059852150268043</v>
      </c>
      <c r="F102" s="175"/>
      <c r="G102" s="1623">
        <f>G77+G85+G99</f>
        <v>27553.220943903201</v>
      </c>
      <c r="H102" s="275"/>
      <c r="I102" s="276">
        <f>I99+I85+I77</f>
        <v>27553.220943903201</v>
      </c>
      <c r="J102" s="481"/>
      <c r="K102" s="480">
        <f>K77+K85+K99</f>
        <v>11053.220943903199</v>
      </c>
      <c r="L102" s="480">
        <f>L77+L85+L99</f>
        <v>16500</v>
      </c>
      <c r="M102" s="215"/>
      <c r="N102" s="215"/>
      <c r="O102" s="216">
        <f>L102/D102</f>
        <v>5.5E-2</v>
      </c>
      <c r="P102" s="482">
        <f>G102/12</f>
        <v>2296.1017453252666</v>
      </c>
      <c r="Q102" s="480">
        <f>Q77+Q85+Q99</f>
        <v>288946.7790560968</v>
      </c>
      <c r="S102" s="264"/>
    </row>
    <row r="103" spans="1:19" s="241" customFormat="1" ht="14.25" customHeight="1">
      <c r="B103" s="232"/>
      <c r="C103" s="233"/>
      <c r="D103" s="234"/>
      <c r="E103" s="243"/>
      <c r="F103" s="243"/>
      <c r="G103" s="244"/>
      <c r="H103" s="245"/>
      <c r="I103" s="245"/>
      <c r="J103" s="238" t="s">
        <v>158</v>
      </c>
      <c r="K103" s="239">
        <f>(IFERROR((K100*D99),0)+IFERROR((K86*D85),0)+IFERROR((K78*D77),0))/D102</f>
        <v>0</v>
      </c>
      <c r="L103" s="245"/>
      <c r="M103" s="245"/>
      <c r="N103" s="245"/>
      <c r="O103" s="246"/>
      <c r="P103" s="247"/>
      <c r="Q103" s="234"/>
      <c r="S103" s="242"/>
    </row>
    <row r="104" spans="1:19" ht="9.9499999999999993" customHeight="1" thickBot="1">
      <c r="B104" s="483"/>
      <c r="C104" s="484"/>
      <c r="D104" s="485"/>
      <c r="E104" s="486"/>
      <c r="F104" s="485"/>
      <c r="G104" s="485"/>
      <c r="H104" s="485"/>
      <c r="I104" s="485"/>
      <c r="J104" s="485"/>
      <c r="K104" s="485"/>
      <c r="L104" s="485"/>
      <c r="M104" s="486"/>
      <c r="N104" s="486"/>
      <c r="O104" s="486"/>
      <c r="P104" s="485"/>
      <c r="Q104" s="485"/>
      <c r="R104" s="487"/>
      <c r="S104" s="488"/>
    </row>
    <row r="105" spans="1:19" ht="20.25" customHeight="1">
      <c r="D105" s="271"/>
      <c r="E105" s="43"/>
      <c r="F105" s="271"/>
      <c r="G105" s="271"/>
      <c r="H105" s="271"/>
      <c r="I105" s="271"/>
      <c r="J105" s="271"/>
      <c r="K105" s="271"/>
      <c r="L105" s="271"/>
      <c r="M105" s="43"/>
      <c r="N105" s="43"/>
      <c r="O105" s="43"/>
      <c r="P105" s="271"/>
      <c r="Q105" s="271"/>
    </row>
    <row r="106" spans="1:19" s="269" customFormat="1" ht="21" hidden="1" customHeight="1">
      <c r="A106" s="3"/>
      <c r="B106" s="2004">
        <v>2024</v>
      </c>
      <c r="C106" s="2005"/>
      <c r="D106" s="1990" t="s">
        <v>164</v>
      </c>
      <c r="E106" s="2008" t="s">
        <v>150</v>
      </c>
      <c r="F106" s="471"/>
      <c r="G106" s="2010" t="s">
        <v>151</v>
      </c>
      <c r="H106" s="472"/>
      <c r="I106" s="2010" t="s">
        <v>152</v>
      </c>
      <c r="J106" s="472"/>
      <c r="K106" s="2012" t="s">
        <v>153</v>
      </c>
      <c r="L106" s="2012" t="s">
        <v>154</v>
      </c>
      <c r="M106" s="2014" t="s">
        <v>155</v>
      </c>
      <c r="N106" s="2014"/>
      <c r="O106" s="2015" t="s">
        <v>156</v>
      </c>
      <c r="P106" s="2010" t="s">
        <v>157</v>
      </c>
      <c r="Q106" s="1990" t="s">
        <v>165</v>
      </c>
      <c r="R106" s="1990" t="s">
        <v>0</v>
      </c>
      <c r="S106" s="473"/>
    </row>
    <row r="107" spans="1:19" s="269" customFormat="1" ht="21" hidden="1" customHeight="1">
      <c r="A107" s="3"/>
      <c r="B107" s="2006"/>
      <c r="C107" s="2019"/>
      <c r="D107" s="1991"/>
      <c r="E107" s="2009"/>
      <c r="F107" s="175"/>
      <c r="G107" s="2011"/>
      <c r="H107" s="218"/>
      <c r="I107" s="2011"/>
      <c r="J107" s="218"/>
      <c r="K107" s="2013"/>
      <c r="L107" s="2013"/>
      <c r="M107" s="206" t="s">
        <v>153</v>
      </c>
      <c r="N107" s="206" t="s">
        <v>154</v>
      </c>
      <c r="O107" s="2016"/>
      <c r="P107" s="2011"/>
      <c r="Q107" s="1991"/>
      <c r="R107" s="1991"/>
      <c r="S107" s="270"/>
    </row>
    <row r="108" spans="1:19" s="269" customFormat="1" ht="5.25" hidden="1" customHeight="1">
      <c r="A108" s="3"/>
      <c r="B108" s="229"/>
      <c r="C108" s="1615"/>
      <c r="D108" s="1616"/>
      <c r="E108" s="1617"/>
      <c r="F108" s="1616"/>
      <c r="G108" s="1618"/>
      <c r="H108" s="1618"/>
      <c r="I108" s="1618"/>
      <c r="J108" s="1618"/>
      <c r="K108" s="1619"/>
      <c r="L108" s="1619"/>
      <c r="M108" s="1620"/>
      <c r="N108" s="1620"/>
      <c r="O108" s="1621"/>
      <c r="P108" s="1618"/>
      <c r="Q108" s="1616"/>
      <c r="R108" s="1616"/>
      <c r="S108" s="1622"/>
    </row>
    <row r="109" spans="1:19" s="269" customFormat="1" ht="11.25" hidden="1" customHeight="1">
      <c r="A109" s="3"/>
      <c r="B109" s="229"/>
      <c r="C109" s="170" t="s">
        <v>6</v>
      </c>
      <c r="D109" s="175"/>
      <c r="E109" s="205"/>
      <c r="F109" s="175"/>
      <c r="G109" s="175"/>
      <c r="H109" s="175"/>
      <c r="I109" s="175"/>
      <c r="J109" s="175"/>
      <c r="K109" s="274"/>
      <c r="L109" s="274"/>
      <c r="M109" s="208">
        <v>12</v>
      </c>
      <c r="N109" s="208">
        <v>12</v>
      </c>
      <c r="O109" s="207"/>
      <c r="P109" s="175"/>
      <c r="Q109" s="175"/>
      <c r="S109" s="270"/>
    </row>
    <row r="110" spans="1:19" hidden="1">
      <c r="B110" s="209"/>
      <c r="C110" s="13"/>
      <c r="D110" s="475">
        <f>(D71-K71)</f>
        <v>242830.16749126671</v>
      </c>
      <c r="E110" s="489">
        <f>IF(K71=0,E71,(IF((E71-1)&lt;=0,0,IF(K71=0,E71,(E71-1)))))</f>
        <v>19</v>
      </c>
      <c r="F110" s="475"/>
      <c r="G110" s="1558">
        <f>IF(E110=0,0,(-PMT(O110,E110,D110,0,0)))</f>
        <v>20919.8325087333</v>
      </c>
      <c r="H110" s="174"/>
      <c r="I110" s="1587">
        <f>L110+K110</f>
        <v>20919.8325087333</v>
      </c>
      <c r="J110" s="174"/>
      <c r="K110" s="476">
        <f t="shared" ref="K110:K114" si="36">IF(D110&lt;((G110-L110)*M110/$M$70),D110,((G110-L110)*M110/$M$70))</f>
        <v>7564.1732967136313</v>
      </c>
      <c r="L110" s="476">
        <f t="shared" ref="L110:L114" si="37">((D110*O110)*N110/$N$109)</f>
        <v>13355.659212019667</v>
      </c>
      <c r="M110" s="299">
        <v>12</v>
      </c>
      <c r="N110" s="299">
        <v>12</v>
      </c>
      <c r="O110" s="477">
        <f>O71</f>
        <v>5.5E-2</v>
      </c>
      <c r="P110" s="478">
        <f t="shared" ref="P110:P114" si="38">I110/N110</f>
        <v>1743.319375727775</v>
      </c>
      <c r="Q110" s="290">
        <f t="shared" ref="Q110:Q114" si="39">D110-K110</f>
        <v>235265.99419455309</v>
      </c>
      <c r="S110" s="264"/>
    </row>
    <row r="111" spans="1:19" hidden="1">
      <c r="B111" s="209"/>
      <c r="C111" s="13"/>
      <c r="D111" s="475">
        <f>(D72-K72)</f>
        <v>46116.611564830098</v>
      </c>
      <c r="E111" s="489">
        <f>IF(K72=0,E72,(IF((E72-1)&lt;=0,0,IF(K72=0,E72,(E72-1)))))</f>
        <v>9</v>
      </c>
      <c r="F111" s="475"/>
      <c r="G111" s="301">
        <f t="shared" ref="G111:G114" si="40">IF(E111=0,0,(-PMT(O111,E111,D111,0,0)))</f>
        <v>6633.3884351699035</v>
      </c>
      <c r="H111" s="174"/>
      <c r="I111" s="479">
        <f t="shared" ref="I111:I113" si="41">L111+K111</f>
        <v>6633.3884351699035</v>
      </c>
      <c r="J111" s="174"/>
      <c r="K111" s="476">
        <f t="shared" si="36"/>
        <v>4096.9747991042477</v>
      </c>
      <c r="L111" s="476">
        <f t="shared" si="37"/>
        <v>2536.4136360656553</v>
      </c>
      <c r="M111" s="299">
        <v>12</v>
      </c>
      <c r="N111" s="299">
        <v>12</v>
      </c>
      <c r="O111" s="477">
        <f>O72</f>
        <v>5.5E-2</v>
      </c>
      <c r="P111" s="478">
        <f t="shared" si="38"/>
        <v>552.78236959749199</v>
      </c>
      <c r="Q111" s="290">
        <f t="shared" si="39"/>
        <v>42019.636765725852</v>
      </c>
      <c r="S111" s="264"/>
    </row>
    <row r="112" spans="1:19" hidden="1">
      <c r="B112" s="209"/>
      <c r="C112" s="13"/>
      <c r="D112" s="475">
        <f>(D73-K73)</f>
        <v>0</v>
      </c>
      <c r="E112" s="489">
        <f>IF(K73=0,E73,(IF((E73-1)&lt;=0,0,IF(K73=0,E73,(E73-1)))))</f>
        <v>0</v>
      </c>
      <c r="F112" s="475"/>
      <c r="G112" s="301">
        <f t="shared" si="40"/>
        <v>0</v>
      </c>
      <c r="H112" s="174"/>
      <c r="I112" s="479">
        <f t="shared" si="41"/>
        <v>0</v>
      </c>
      <c r="J112" s="174"/>
      <c r="K112" s="476">
        <f t="shared" si="36"/>
        <v>0</v>
      </c>
      <c r="L112" s="476">
        <f t="shared" si="37"/>
        <v>0</v>
      </c>
      <c r="M112" s="299">
        <v>12</v>
      </c>
      <c r="N112" s="299">
        <v>12</v>
      </c>
      <c r="O112" s="477">
        <f>O73</f>
        <v>0</v>
      </c>
      <c r="P112" s="478">
        <f t="shared" si="38"/>
        <v>0</v>
      </c>
      <c r="Q112" s="290">
        <f t="shared" si="39"/>
        <v>0</v>
      </c>
      <c r="S112" s="264"/>
    </row>
    <row r="113" spans="2:19" hidden="1">
      <c r="B113" s="209"/>
      <c r="C113" s="13"/>
      <c r="D113" s="475">
        <f>(D74-K74)</f>
        <v>0</v>
      </c>
      <c r="E113" s="489">
        <f>IF(K74=0,E74,(IF((E74-1)&lt;=0,0,IF(K74=0,E74,(E74-1)))))</f>
        <v>0</v>
      </c>
      <c r="F113" s="475"/>
      <c r="G113" s="301">
        <f t="shared" si="40"/>
        <v>0</v>
      </c>
      <c r="H113" s="174"/>
      <c r="I113" s="479">
        <f t="shared" si="41"/>
        <v>0</v>
      </c>
      <c r="J113" s="174"/>
      <c r="K113" s="476">
        <f t="shared" si="36"/>
        <v>0</v>
      </c>
      <c r="L113" s="476">
        <f t="shared" si="37"/>
        <v>0</v>
      </c>
      <c r="M113" s="299">
        <v>12</v>
      </c>
      <c r="N113" s="299">
        <v>12</v>
      </c>
      <c r="O113" s="477">
        <f>O74</f>
        <v>0</v>
      </c>
      <c r="P113" s="478">
        <f t="shared" si="38"/>
        <v>0</v>
      </c>
      <c r="Q113" s="290">
        <f t="shared" si="39"/>
        <v>0</v>
      </c>
      <c r="S113" s="264"/>
    </row>
    <row r="114" spans="2:19" hidden="1">
      <c r="B114" s="209"/>
      <c r="C114" s="13"/>
      <c r="D114" s="475">
        <f>(D75-K75)</f>
        <v>0</v>
      </c>
      <c r="E114" s="489">
        <f>IF(K75=0,E75,(IF((E75-1)&lt;=0,0,IF(K75=0,E75,(E75-1)))))</f>
        <v>0</v>
      </c>
      <c r="F114" s="475"/>
      <c r="G114" s="301">
        <f t="shared" si="40"/>
        <v>0</v>
      </c>
      <c r="H114" s="303"/>
      <c r="I114" s="479">
        <f>L114+K114</f>
        <v>0</v>
      </c>
      <c r="J114" s="283"/>
      <c r="K114" s="476">
        <f t="shared" si="36"/>
        <v>0</v>
      </c>
      <c r="L114" s="476">
        <f t="shared" si="37"/>
        <v>0</v>
      </c>
      <c r="M114" s="299">
        <v>12</v>
      </c>
      <c r="N114" s="299">
        <v>12</v>
      </c>
      <c r="O114" s="477">
        <f>O75</f>
        <v>0</v>
      </c>
      <c r="P114" s="478">
        <f t="shared" si="38"/>
        <v>0</v>
      </c>
      <c r="Q114" s="290">
        <f t="shared" si="39"/>
        <v>0</v>
      </c>
      <c r="S114" s="264"/>
    </row>
    <row r="115" spans="2:19" ht="5.25" hidden="1" customHeight="1" thickBot="1">
      <c r="B115" s="209"/>
      <c r="D115" s="174"/>
      <c r="E115" s="230"/>
      <c r="F115" s="174"/>
      <c r="G115" s="301"/>
      <c r="H115" s="174"/>
      <c r="I115" s="479"/>
      <c r="J115" s="174"/>
      <c r="K115" s="263"/>
      <c r="L115" s="263"/>
      <c r="M115" s="211"/>
      <c r="N115" s="211"/>
      <c r="O115" s="231"/>
      <c r="P115" s="174"/>
      <c r="Q115" s="174"/>
      <c r="S115" s="264"/>
    </row>
    <row r="116" spans="2:19" ht="21.95" hidden="1" customHeight="1" outlineLevel="1" thickTop="1">
      <c r="B116" s="209"/>
      <c r="C116" s="11" t="s">
        <v>18</v>
      </c>
      <c r="D116" s="467">
        <f>SUM(D110:D114)</f>
        <v>288946.7790560968</v>
      </c>
      <c r="E116" s="1588">
        <f>NPER(O116,-I116,D116,,0)</f>
        <v>16.059852150268039</v>
      </c>
      <c r="F116" s="304"/>
      <c r="G116" s="284">
        <f>SUM(G110:G114)</f>
        <v>27553.220943903201</v>
      </c>
      <c r="H116" s="263"/>
      <c r="I116" s="285">
        <f>SUM(I110:I114)</f>
        <v>27553.220943903201</v>
      </c>
      <c r="J116" s="263"/>
      <c r="K116" s="467">
        <f>SUM(K110:K114)</f>
        <v>11661.14809581788</v>
      </c>
      <c r="L116" s="467">
        <f>SUM(L110:L114)</f>
        <v>15892.072848085323</v>
      </c>
      <c r="M116" s="210"/>
      <c r="N116" s="210"/>
      <c r="O116" s="212">
        <f>L116/D116</f>
        <v>5.5E-2</v>
      </c>
      <c r="P116" s="467">
        <f>SUM(P110:P114)</f>
        <v>2296.1017453252671</v>
      </c>
      <c r="Q116" s="467">
        <f>SUM(Q110:Q114)</f>
        <v>277285.63096027891</v>
      </c>
      <c r="S116" s="264"/>
    </row>
    <row r="117" spans="2:19" s="241" customFormat="1" ht="15" hidden="1" customHeight="1" outlineLevel="1">
      <c r="B117" s="232"/>
      <c r="C117" s="233"/>
      <c r="D117" s="234"/>
      <c r="E117" s="235"/>
      <c r="F117" s="235"/>
      <c r="G117" s="236"/>
      <c r="H117" s="237"/>
      <c r="I117" s="237"/>
      <c r="J117" s="238" t="s">
        <v>158</v>
      </c>
      <c r="K117" s="239">
        <f>IFERROR((SUMIF(K110:K114,0,D110:D114)/D116),0%)</f>
        <v>0</v>
      </c>
      <c r="L117" s="237"/>
      <c r="M117" s="237"/>
      <c r="N117" s="237"/>
      <c r="O117" s="240"/>
      <c r="P117" s="237"/>
      <c r="Q117" s="234"/>
      <c r="S117" s="242"/>
    </row>
    <row r="118" spans="2:19" hidden="1" outlineLevel="1">
      <c r="B118" s="209"/>
      <c r="C118" s="228" t="s">
        <v>7</v>
      </c>
      <c r="D118" s="288"/>
      <c r="E118" s="12"/>
      <c r="F118" s="174"/>
      <c r="G118" s="282"/>
      <c r="H118" s="282"/>
      <c r="I118" s="282"/>
      <c r="J118" s="282"/>
      <c r="K118" s="274"/>
      <c r="L118" s="274"/>
      <c r="M118" s="213"/>
      <c r="N118" s="213"/>
      <c r="O118" s="45"/>
      <c r="P118" s="268"/>
      <c r="Q118" s="288"/>
      <c r="S118" s="264"/>
    </row>
    <row r="119" spans="2:19" hidden="1" outlineLevel="1">
      <c r="B119" s="209"/>
      <c r="C119" s="198"/>
      <c r="D119" s="475">
        <f>(D80-K80)</f>
        <v>0</v>
      </c>
      <c r="E119" s="489">
        <f>IF(K80=0,E80,(IF((E80-1)&lt;=0,0,IF(K80=0,E80,(E80-1)))))</f>
        <v>0</v>
      </c>
      <c r="F119" s="475"/>
      <c r="G119" s="1558">
        <f>IF(E119=0,0,(-PMT(O119,E119,D119,0,0)))</f>
        <v>0</v>
      </c>
      <c r="H119" s="174"/>
      <c r="I119" s="1587">
        <f>L119+K119</f>
        <v>0</v>
      </c>
      <c r="J119" s="174"/>
      <c r="K119" s="476">
        <f t="shared" ref="K119:K122" si="42">IF(D119&lt;((G119-L119)*M119/$M$70),D119,((G119-L119)*M119/$M$70))</f>
        <v>0</v>
      </c>
      <c r="L119" s="476">
        <f t="shared" ref="L119:L122" si="43">((D119*O119)*N119/$N$109)</f>
        <v>0</v>
      </c>
      <c r="M119" s="299">
        <v>12</v>
      </c>
      <c r="N119" s="299">
        <v>12</v>
      </c>
      <c r="O119" s="477">
        <f>O80</f>
        <v>5.5E-2</v>
      </c>
      <c r="P119" s="478">
        <f t="shared" ref="P119:P122" si="44">I119/N119</f>
        <v>0</v>
      </c>
      <c r="Q119" s="290">
        <f t="shared" ref="Q119:Q122" si="45">D119-K119</f>
        <v>0</v>
      </c>
      <c r="S119" s="264"/>
    </row>
    <row r="120" spans="2:19" hidden="1" outlineLevel="1">
      <c r="B120" s="209"/>
      <c r="C120" s="198"/>
      <c r="D120" s="475">
        <f>(D81-K81)</f>
        <v>0</v>
      </c>
      <c r="E120" s="489">
        <f>IF(K81=0,E81,(IF((E81-1)&lt;=0,0,IF(K81=0,E81,(E81-1)))))</f>
        <v>0</v>
      </c>
      <c r="F120" s="475"/>
      <c r="G120" s="301">
        <f t="shared" ref="G120:G122" si="46">IF(E120=0,0,(-PMT(O120,E120,D120,0,0)))</f>
        <v>0</v>
      </c>
      <c r="H120" s="174"/>
      <c r="I120" s="479">
        <f t="shared" ref="I120:I121" si="47">L120+K120</f>
        <v>0</v>
      </c>
      <c r="J120" s="174"/>
      <c r="K120" s="476">
        <f t="shared" si="42"/>
        <v>0</v>
      </c>
      <c r="L120" s="476">
        <f t="shared" si="43"/>
        <v>0</v>
      </c>
      <c r="M120" s="299">
        <v>12</v>
      </c>
      <c r="N120" s="299">
        <v>12</v>
      </c>
      <c r="O120" s="477">
        <f>O81</f>
        <v>5.5E-2</v>
      </c>
      <c r="P120" s="478">
        <f t="shared" si="44"/>
        <v>0</v>
      </c>
      <c r="Q120" s="290">
        <f t="shared" si="45"/>
        <v>0</v>
      </c>
      <c r="S120" s="264"/>
    </row>
    <row r="121" spans="2:19" hidden="1" outlineLevel="1">
      <c r="B121" s="209"/>
      <c r="C121" s="198"/>
      <c r="D121" s="475">
        <f>(D82-K82)</f>
        <v>0</v>
      </c>
      <c r="E121" s="489">
        <f>IF(K82=0,E82,(IF((E82-1)&lt;=0,0,IF(K82=0,E82,(E82-1)))))</f>
        <v>0</v>
      </c>
      <c r="F121" s="475"/>
      <c r="G121" s="301">
        <f t="shared" si="46"/>
        <v>0</v>
      </c>
      <c r="H121" s="174"/>
      <c r="I121" s="479">
        <f t="shared" si="47"/>
        <v>0</v>
      </c>
      <c r="J121" s="174"/>
      <c r="K121" s="476">
        <f t="shared" si="42"/>
        <v>0</v>
      </c>
      <c r="L121" s="476">
        <f t="shared" si="43"/>
        <v>0</v>
      </c>
      <c r="M121" s="299">
        <v>12</v>
      </c>
      <c r="N121" s="299">
        <v>12</v>
      </c>
      <c r="O121" s="477">
        <f>O82</f>
        <v>5.5E-2</v>
      </c>
      <c r="P121" s="478">
        <f t="shared" si="44"/>
        <v>0</v>
      </c>
      <c r="Q121" s="290">
        <f t="shared" si="45"/>
        <v>0</v>
      </c>
      <c r="S121" s="264"/>
    </row>
    <row r="122" spans="2:19" hidden="1" outlineLevel="1">
      <c r="B122" s="209"/>
      <c r="C122" s="198"/>
      <c r="D122" s="475">
        <f>(D83-K83)</f>
        <v>0</v>
      </c>
      <c r="E122" s="489">
        <f>IF(K83=0,E83,(IF((E83-1)&lt;=0,0,IF(K83=0,E83,(E83-1)))))</f>
        <v>0</v>
      </c>
      <c r="F122" s="475"/>
      <c r="G122" s="301">
        <f t="shared" si="46"/>
        <v>0</v>
      </c>
      <c r="H122" s="303"/>
      <c r="I122" s="479">
        <f>L122+K122</f>
        <v>0</v>
      </c>
      <c r="J122" s="283"/>
      <c r="K122" s="476">
        <f t="shared" si="42"/>
        <v>0</v>
      </c>
      <c r="L122" s="476">
        <f t="shared" si="43"/>
        <v>0</v>
      </c>
      <c r="M122" s="299">
        <v>12</v>
      </c>
      <c r="N122" s="299">
        <v>12</v>
      </c>
      <c r="O122" s="477">
        <f>O83</f>
        <v>0</v>
      </c>
      <c r="P122" s="478">
        <f t="shared" si="44"/>
        <v>0</v>
      </c>
      <c r="Q122" s="290">
        <f t="shared" si="45"/>
        <v>0</v>
      </c>
      <c r="S122" s="264"/>
    </row>
    <row r="123" spans="2:19" ht="5.25" hidden="1" customHeight="1" outlineLevel="1" thickBot="1">
      <c r="B123" s="209"/>
      <c r="D123" s="174"/>
      <c r="E123" s="230"/>
      <c r="F123" s="174"/>
      <c r="G123" s="301"/>
      <c r="H123" s="174"/>
      <c r="I123" s="479"/>
      <c r="J123" s="174"/>
      <c r="K123" s="263"/>
      <c r="L123" s="263"/>
      <c r="M123" s="211"/>
      <c r="N123" s="211"/>
      <c r="O123" s="231"/>
      <c r="P123" s="174"/>
      <c r="Q123" s="174"/>
      <c r="S123" s="264"/>
    </row>
    <row r="124" spans="2:19" ht="21.95" hidden="1" customHeight="1" outlineLevel="1" thickTop="1">
      <c r="B124" s="209"/>
      <c r="C124" s="11" t="s">
        <v>18</v>
      </c>
      <c r="D124" s="467">
        <f>SUM(D119:D122)</f>
        <v>0</v>
      </c>
      <c r="E124" s="1588" t="e">
        <f>NPER(O124,-I124,D124,,0)</f>
        <v>#DIV/0!</v>
      </c>
      <c r="F124" s="304"/>
      <c r="G124" s="284">
        <f>SUM(G119:G122)</f>
        <v>0</v>
      </c>
      <c r="H124" s="263"/>
      <c r="I124" s="285">
        <f>SUM(I119:I122)</f>
        <v>0</v>
      </c>
      <c r="J124" s="263"/>
      <c r="K124" s="467">
        <f>SUM(K119:K122)</f>
        <v>0</v>
      </c>
      <c r="L124" s="467">
        <f>SUM(L119:L122)</f>
        <v>0</v>
      </c>
      <c r="M124" s="210"/>
      <c r="N124" s="210"/>
      <c r="O124" s="212" t="e">
        <f>L124/D124</f>
        <v>#DIV/0!</v>
      </c>
      <c r="P124" s="467">
        <f>SUM(P119:P122)</f>
        <v>0</v>
      </c>
      <c r="Q124" s="467">
        <f>SUM(Q119:Q122)</f>
        <v>0</v>
      </c>
      <c r="S124" s="264"/>
    </row>
    <row r="125" spans="2:19" s="241" customFormat="1" ht="15" hidden="1" customHeight="1" outlineLevel="1">
      <c r="B125" s="232"/>
      <c r="C125" s="233"/>
      <c r="D125" s="234"/>
      <c r="E125" s="235"/>
      <c r="F125" s="235"/>
      <c r="G125" s="236"/>
      <c r="H125" s="237"/>
      <c r="I125" s="237"/>
      <c r="J125" s="238" t="s">
        <v>158</v>
      </c>
      <c r="K125" s="239">
        <f>IFERROR((SUMIF(K119:K122,0,D119:D122)/D124),0%)</f>
        <v>0</v>
      </c>
      <c r="L125" s="237"/>
      <c r="M125" s="237"/>
      <c r="N125" s="237"/>
      <c r="O125" s="240"/>
      <c r="P125" s="237"/>
      <c r="Q125" s="234"/>
      <c r="S125" s="242"/>
    </row>
    <row r="126" spans="2:19" ht="12" hidden="1" customHeight="1" outlineLevel="1">
      <c r="B126" s="209"/>
      <c r="C126" s="228" t="s">
        <v>8</v>
      </c>
      <c r="D126" s="289"/>
      <c r="E126" s="12"/>
      <c r="F126" s="174"/>
      <c r="G126" s="282"/>
      <c r="H126" s="282"/>
      <c r="I126" s="282"/>
      <c r="J126" s="282"/>
      <c r="K126" s="274"/>
      <c r="L126" s="274"/>
      <c r="M126" s="213"/>
      <c r="N126" s="213"/>
      <c r="O126" s="45"/>
      <c r="P126" s="268"/>
      <c r="Q126" s="289"/>
      <c r="S126" s="264"/>
    </row>
    <row r="127" spans="2:19" ht="12" hidden="1" customHeight="1" outlineLevel="1">
      <c r="B127" s="209"/>
      <c r="C127" s="198"/>
      <c r="D127" s="475">
        <f t="shared" ref="D127:D136" si="48">(D88-K88)</f>
        <v>0</v>
      </c>
      <c r="E127" s="489">
        <f t="shared" ref="E127:E136" si="49">IF(K88=0,E88,(IF((E88-1)&lt;=0,0,IF(K88=0,E88,(E88-1)))))</f>
        <v>0</v>
      </c>
      <c r="F127" s="475"/>
      <c r="G127" s="1558">
        <f>IF(E127=0,0,(-PMT(O127,E127,D127,0,0)))</f>
        <v>0</v>
      </c>
      <c r="H127" s="174"/>
      <c r="I127" s="1587">
        <f>L127+K127</f>
        <v>0</v>
      </c>
      <c r="J127" s="174"/>
      <c r="K127" s="476">
        <f t="shared" ref="K127:K136" si="50">IF(D127&lt;((G127-L127)*M127/$M$70),D127,((G127-L127)*M127/$M$70))</f>
        <v>0</v>
      </c>
      <c r="L127" s="476">
        <f t="shared" ref="L127:L136" si="51">((D127*O127)*N127/$N$109)</f>
        <v>0</v>
      </c>
      <c r="M127" s="299">
        <v>12</v>
      </c>
      <c r="N127" s="299">
        <v>12</v>
      </c>
      <c r="O127" s="477">
        <f t="shared" ref="O127:O136" si="52">O88</f>
        <v>0</v>
      </c>
      <c r="P127" s="478">
        <f t="shared" ref="P127:P136" si="53">I127/N127</f>
        <v>0</v>
      </c>
      <c r="Q127" s="290">
        <f t="shared" ref="Q127:Q136" si="54">D127-K127</f>
        <v>0</v>
      </c>
      <c r="S127" s="264"/>
    </row>
    <row r="128" spans="2:19" ht="12" hidden="1" customHeight="1" outlineLevel="1">
      <c r="B128" s="209"/>
      <c r="C128" s="198"/>
      <c r="D128" s="475">
        <f t="shared" si="48"/>
        <v>0</v>
      </c>
      <c r="E128" s="489">
        <f t="shared" si="49"/>
        <v>0</v>
      </c>
      <c r="F128" s="475"/>
      <c r="G128" s="301">
        <f t="shared" ref="G128:G136" si="55">IF(E128=0,0,(-PMT(O128,E128,D128,0,0)))</f>
        <v>0</v>
      </c>
      <c r="H128" s="174"/>
      <c r="I128" s="479">
        <f>L128+K128</f>
        <v>0</v>
      </c>
      <c r="J128" s="174"/>
      <c r="K128" s="476">
        <f t="shared" si="50"/>
        <v>0</v>
      </c>
      <c r="L128" s="476">
        <f t="shared" si="51"/>
        <v>0</v>
      </c>
      <c r="M128" s="299">
        <v>12</v>
      </c>
      <c r="N128" s="299">
        <v>12</v>
      </c>
      <c r="O128" s="477">
        <f t="shared" si="52"/>
        <v>0</v>
      </c>
      <c r="P128" s="478">
        <f t="shared" si="53"/>
        <v>0</v>
      </c>
      <c r="Q128" s="290">
        <f t="shared" si="54"/>
        <v>0</v>
      </c>
      <c r="S128" s="264"/>
    </row>
    <row r="129" spans="2:19" ht="12" hidden="1" customHeight="1" outlineLevel="1">
      <c r="B129" s="209"/>
      <c r="C129" s="198"/>
      <c r="D129" s="475">
        <f t="shared" si="48"/>
        <v>0</v>
      </c>
      <c r="E129" s="489">
        <f t="shared" si="49"/>
        <v>0</v>
      </c>
      <c r="F129" s="475"/>
      <c r="G129" s="301">
        <f t="shared" si="55"/>
        <v>0</v>
      </c>
      <c r="H129" s="174"/>
      <c r="I129" s="479">
        <f t="shared" ref="I129:I135" si="56">L129+K129</f>
        <v>0</v>
      </c>
      <c r="J129" s="174"/>
      <c r="K129" s="476">
        <f t="shared" si="50"/>
        <v>0</v>
      </c>
      <c r="L129" s="476">
        <f t="shared" si="51"/>
        <v>0</v>
      </c>
      <c r="M129" s="299">
        <v>12</v>
      </c>
      <c r="N129" s="299">
        <v>12</v>
      </c>
      <c r="O129" s="477">
        <f t="shared" si="52"/>
        <v>0</v>
      </c>
      <c r="P129" s="478">
        <f t="shared" si="53"/>
        <v>0</v>
      </c>
      <c r="Q129" s="290">
        <f t="shared" si="54"/>
        <v>0</v>
      </c>
      <c r="S129" s="264"/>
    </row>
    <row r="130" spans="2:19" ht="12" hidden="1" customHeight="1" outlineLevel="1">
      <c r="B130" s="209"/>
      <c r="C130" s="198"/>
      <c r="D130" s="475">
        <f t="shared" si="48"/>
        <v>0</v>
      </c>
      <c r="E130" s="489">
        <f t="shared" si="49"/>
        <v>0</v>
      </c>
      <c r="F130" s="475"/>
      <c r="G130" s="301">
        <f t="shared" si="55"/>
        <v>0</v>
      </c>
      <c r="H130" s="174"/>
      <c r="I130" s="479">
        <f t="shared" si="56"/>
        <v>0</v>
      </c>
      <c r="J130" s="174"/>
      <c r="K130" s="476">
        <f t="shared" si="50"/>
        <v>0</v>
      </c>
      <c r="L130" s="476">
        <f t="shared" si="51"/>
        <v>0</v>
      </c>
      <c r="M130" s="299">
        <v>12</v>
      </c>
      <c r="N130" s="299">
        <v>12</v>
      </c>
      <c r="O130" s="477">
        <f t="shared" si="52"/>
        <v>0</v>
      </c>
      <c r="P130" s="478">
        <f t="shared" si="53"/>
        <v>0</v>
      </c>
      <c r="Q130" s="290">
        <f t="shared" si="54"/>
        <v>0</v>
      </c>
      <c r="S130" s="264"/>
    </row>
    <row r="131" spans="2:19" ht="12" hidden="1" customHeight="1" outlineLevel="1">
      <c r="B131" s="209"/>
      <c r="C131" s="198"/>
      <c r="D131" s="475">
        <f t="shared" si="48"/>
        <v>0</v>
      </c>
      <c r="E131" s="489">
        <f t="shared" si="49"/>
        <v>0</v>
      </c>
      <c r="F131" s="475"/>
      <c r="G131" s="301">
        <f t="shared" si="55"/>
        <v>0</v>
      </c>
      <c r="H131" s="174"/>
      <c r="I131" s="479">
        <f t="shared" si="56"/>
        <v>0</v>
      </c>
      <c r="J131" s="174"/>
      <c r="K131" s="476">
        <f t="shared" si="50"/>
        <v>0</v>
      </c>
      <c r="L131" s="476">
        <f t="shared" si="51"/>
        <v>0</v>
      </c>
      <c r="M131" s="299">
        <v>12</v>
      </c>
      <c r="N131" s="299">
        <v>12</v>
      </c>
      <c r="O131" s="477">
        <f t="shared" si="52"/>
        <v>0</v>
      </c>
      <c r="P131" s="478">
        <f t="shared" si="53"/>
        <v>0</v>
      </c>
      <c r="Q131" s="290">
        <f t="shared" si="54"/>
        <v>0</v>
      </c>
      <c r="S131" s="264"/>
    </row>
    <row r="132" spans="2:19" ht="12" hidden="1" customHeight="1" outlineLevel="1">
      <c r="B132" s="209"/>
      <c r="C132" s="198"/>
      <c r="D132" s="475">
        <f t="shared" si="48"/>
        <v>0</v>
      </c>
      <c r="E132" s="489">
        <f t="shared" si="49"/>
        <v>0</v>
      </c>
      <c r="F132" s="475"/>
      <c r="G132" s="301">
        <f t="shared" si="55"/>
        <v>0</v>
      </c>
      <c r="H132" s="174"/>
      <c r="I132" s="479">
        <f t="shared" si="56"/>
        <v>0</v>
      </c>
      <c r="J132" s="174"/>
      <c r="K132" s="476">
        <f t="shared" si="50"/>
        <v>0</v>
      </c>
      <c r="L132" s="476">
        <f t="shared" si="51"/>
        <v>0</v>
      </c>
      <c r="M132" s="299">
        <v>12</v>
      </c>
      <c r="N132" s="299">
        <v>12</v>
      </c>
      <c r="O132" s="477">
        <f t="shared" si="52"/>
        <v>0</v>
      </c>
      <c r="P132" s="478">
        <f t="shared" si="53"/>
        <v>0</v>
      </c>
      <c r="Q132" s="290">
        <f t="shared" si="54"/>
        <v>0</v>
      </c>
      <c r="S132" s="264"/>
    </row>
    <row r="133" spans="2:19" ht="12" hidden="1" customHeight="1" outlineLevel="1">
      <c r="B133" s="209"/>
      <c r="C133" s="198"/>
      <c r="D133" s="475">
        <f t="shared" si="48"/>
        <v>0</v>
      </c>
      <c r="E133" s="489">
        <f t="shared" si="49"/>
        <v>0</v>
      </c>
      <c r="F133" s="475"/>
      <c r="G133" s="301">
        <f t="shared" si="55"/>
        <v>0</v>
      </c>
      <c r="H133" s="174"/>
      <c r="I133" s="479">
        <f t="shared" si="56"/>
        <v>0</v>
      </c>
      <c r="J133" s="174"/>
      <c r="K133" s="476">
        <f t="shared" si="50"/>
        <v>0</v>
      </c>
      <c r="L133" s="476">
        <f t="shared" si="51"/>
        <v>0</v>
      </c>
      <c r="M133" s="299">
        <v>12</v>
      </c>
      <c r="N133" s="299">
        <v>12</v>
      </c>
      <c r="O133" s="477">
        <f t="shared" si="52"/>
        <v>0</v>
      </c>
      <c r="P133" s="478">
        <f t="shared" si="53"/>
        <v>0</v>
      </c>
      <c r="Q133" s="290">
        <f t="shared" si="54"/>
        <v>0</v>
      </c>
      <c r="S133" s="264"/>
    </row>
    <row r="134" spans="2:19" ht="12" hidden="1" customHeight="1" outlineLevel="1">
      <c r="B134" s="209"/>
      <c r="C134" s="198"/>
      <c r="D134" s="475">
        <f t="shared" si="48"/>
        <v>0</v>
      </c>
      <c r="E134" s="489">
        <f t="shared" si="49"/>
        <v>0</v>
      </c>
      <c r="F134" s="475"/>
      <c r="G134" s="301">
        <f t="shared" si="55"/>
        <v>0</v>
      </c>
      <c r="H134" s="174"/>
      <c r="I134" s="479">
        <f t="shared" si="56"/>
        <v>0</v>
      </c>
      <c r="J134" s="174"/>
      <c r="K134" s="476">
        <f t="shared" si="50"/>
        <v>0</v>
      </c>
      <c r="L134" s="476">
        <f t="shared" si="51"/>
        <v>0</v>
      </c>
      <c r="M134" s="299">
        <v>12</v>
      </c>
      <c r="N134" s="299">
        <v>12</v>
      </c>
      <c r="O134" s="477">
        <f t="shared" si="52"/>
        <v>0</v>
      </c>
      <c r="P134" s="478">
        <f t="shared" si="53"/>
        <v>0</v>
      </c>
      <c r="Q134" s="290">
        <f t="shared" si="54"/>
        <v>0</v>
      </c>
      <c r="S134" s="264"/>
    </row>
    <row r="135" spans="2:19" ht="12" hidden="1" customHeight="1" outlineLevel="1">
      <c r="B135" s="209"/>
      <c r="C135" s="198"/>
      <c r="D135" s="475">
        <f t="shared" si="48"/>
        <v>0</v>
      </c>
      <c r="E135" s="489">
        <f t="shared" si="49"/>
        <v>0</v>
      </c>
      <c r="F135" s="475"/>
      <c r="G135" s="301">
        <f t="shared" si="55"/>
        <v>0</v>
      </c>
      <c r="H135" s="174"/>
      <c r="I135" s="479">
        <f t="shared" si="56"/>
        <v>0</v>
      </c>
      <c r="J135" s="174"/>
      <c r="K135" s="476">
        <f t="shared" si="50"/>
        <v>0</v>
      </c>
      <c r="L135" s="476">
        <f t="shared" si="51"/>
        <v>0</v>
      </c>
      <c r="M135" s="299">
        <v>12</v>
      </c>
      <c r="N135" s="299">
        <v>12</v>
      </c>
      <c r="O135" s="477">
        <f t="shared" si="52"/>
        <v>0</v>
      </c>
      <c r="P135" s="478">
        <f t="shared" si="53"/>
        <v>0</v>
      </c>
      <c r="Q135" s="290">
        <f t="shared" si="54"/>
        <v>0</v>
      </c>
      <c r="S135" s="264"/>
    </row>
    <row r="136" spans="2:19" ht="12" hidden="1" customHeight="1" outlineLevel="1">
      <c r="B136" s="209"/>
      <c r="C136" s="198"/>
      <c r="D136" s="475">
        <f t="shared" si="48"/>
        <v>0</v>
      </c>
      <c r="E136" s="489">
        <f t="shared" si="49"/>
        <v>0</v>
      </c>
      <c r="F136" s="475"/>
      <c r="G136" s="301">
        <f t="shared" si="55"/>
        <v>0</v>
      </c>
      <c r="H136" s="303"/>
      <c r="I136" s="479">
        <f>L136+K136</f>
        <v>0</v>
      </c>
      <c r="J136" s="283"/>
      <c r="K136" s="476">
        <f t="shared" si="50"/>
        <v>0</v>
      </c>
      <c r="L136" s="476">
        <f t="shared" si="51"/>
        <v>0</v>
      </c>
      <c r="M136" s="299">
        <v>12</v>
      </c>
      <c r="N136" s="299">
        <v>12</v>
      </c>
      <c r="O136" s="477">
        <f t="shared" si="52"/>
        <v>0</v>
      </c>
      <c r="P136" s="478">
        <f t="shared" si="53"/>
        <v>0</v>
      </c>
      <c r="Q136" s="290">
        <f t="shared" si="54"/>
        <v>0</v>
      </c>
      <c r="S136" s="264"/>
    </row>
    <row r="137" spans="2:19" ht="5.25" hidden="1" customHeight="1" outlineLevel="1" thickBot="1">
      <c r="B137" s="209"/>
      <c r="D137" s="174"/>
      <c r="E137" s="230"/>
      <c r="F137" s="174"/>
      <c r="G137" s="301"/>
      <c r="H137" s="174"/>
      <c r="I137" s="479"/>
      <c r="J137" s="174"/>
      <c r="K137" s="263"/>
      <c r="L137" s="263"/>
      <c r="M137" s="211"/>
      <c r="N137" s="211"/>
      <c r="O137" s="231"/>
      <c r="P137" s="174"/>
      <c r="Q137" s="174"/>
      <c r="S137" s="264"/>
    </row>
    <row r="138" spans="2:19" ht="21.95" hidden="1" customHeight="1" outlineLevel="1" thickTop="1">
      <c r="B138" s="209"/>
      <c r="C138" s="11"/>
      <c r="D138" s="467">
        <f>SUM(D127:D136)</f>
        <v>0</v>
      </c>
      <c r="E138" s="1588" t="e">
        <f>NPER(O138,-I138,D138,,0)</f>
        <v>#DIV/0!</v>
      </c>
      <c r="F138" s="304"/>
      <c r="G138" s="284">
        <f>SUM(G127:G136)</f>
        <v>0</v>
      </c>
      <c r="H138" s="263"/>
      <c r="I138" s="285">
        <f>SUM(I127:I136)</f>
        <v>0</v>
      </c>
      <c r="J138" s="263"/>
      <c r="K138" s="467">
        <f>SUM(K127:K136)</f>
        <v>0</v>
      </c>
      <c r="L138" s="467">
        <f>SUM(L127:L136)</f>
        <v>0</v>
      </c>
      <c r="M138" s="210"/>
      <c r="N138" s="210"/>
      <c r="O138" s="212" t="e">
        <f>L138/D138</f>
        <v>#DIV/0!</v>
      </c>
      <c r="P138" s="467">
        <f>SUM(P127:P136)</f>
        <v>0</v>
      </c>
      <c r="Q138" s="467">
        <f>SUM(Q127:Q136)</f>
        <v>0</v>
      </c>
      <c r="S138" s="264"/>
    </row>
    <row r="139" spans="2:19" s="241" customFormat="1" ht="15" hidden="1" customHeight="1" outlineLevel="1">
      <c r="B139" s="232"/>
      <c r="C139" s="233"/>
      <c r="D139" s="234"/>
      <c r="E139" s="235"/>
      <c r="F139" s="235"/>
      <c r="G139" s="236"/>
      <c r="H139" s="237"/>
      <c r="I139" s="237"/>
      <c r="J139" s="238" t="s">
        <v>158</v>
      </c>
      <c r="K139" s="239">
        <f>IFERROR((SUMIF(K127:K136,0,D127:D136)/D138),0%)</f>
        <v>0</v>
      </c>
      <c r="L139" s="237"/>
      <c r="M139" s="237"/>
      <c r="N139" s="237"/>
      <c r="O139" s="240"/>
      <c r="P139" s="237"/>
      <c r="Q139" s="234"/>
      <c r="S139" s="242"/>
    </row>
    <row r="140" spans="2:19" ht="14.25" hidden="1" outlineLevel="1" thickBot="1">
      <c r="B140" s="209"/>
      <c r="C140" s="11"/>
      <c r="D140" s="263"/>
      <c r="E140" s="249"/>
      <c r="F140" s="174"/>
      <c r="G140" s="263"/>
      <c r="H140" s="263"/>
      <c r="I140" s="263"/>
      <c r="J140" s="263"/>
      <c r="K140" s="274"/>
      <c r="L140" s="274"/>
      <c r="M140" s="213"/>
      <c r="N140" s="213"/>
      <c r="O140" s="248"/>
      <c r="P140" s="263"/>
      <c r="Q140" s="263"/>
      <c r="S140" s="264"/>
    </row>
    <row r="141" spans="2:19" ht="14.25" hidden="1" collapsed="1" thickTop="1">
      <c r="B141" s="209"/>
      <c r="C141" s="5" t="s">
        <v>142</v>
      </c>
      <c r="D141" s="480">
        <f>D116+D124+D138</f>
        <v>288946.7790560968</v>
      </c>
      <c r="E141" s="1589">
        <f>NPER(O141,-I141,D141,,0)</f>
        <v>16.059852150268039</v>
      </c>
      <c r="F141" s="175"/>
      <c r="G141" s="1623">
        <f>G116+G124+G138</f>
        <v>27553.220943903201</v>
      </c>
      <c r="H141" s="275"/>
      <c r="I141" s="276">
        <f>I116+I124+I138</f>
        <v>27553.220943903201</v>
      </c>
      <c r="J141" s="275"/>
      <c r="K141" s="480">
        <f>K116+K124+K138</f>
        <v>11661.14809581788</v>
      </c>
      <c r="L141" s="480">
        <f>L116+L124+L138</f>
        <v>15892.072848085323</v>
      </c>
      <c r="M141" s="215"/>
      <c r="N141" s="215"/>
      <c r="O141" s="216">
        <f>L141/D141</f>
        <v>5.5E-2</v>
      </c>
      <c r="P141" s="482">
        <f>G141/12</f>
        <v>2296.1017453252666</v>
      </c>
      <c r="Q141" s="480">
        <f>Q116+Q124+Q138</f>
        <v>277285.63096027891</v>
      </c>
      <c r="S141" s="264"/>
    </row>
    <row r="142" spans="2:19" s="241" customFormat="1" ht="15" hidden="1" customHeight="1">
      <c r="B142" s="232"/>
      <c r="C142" s="233"/>
      <c r="D142" s="234"/>
      <c r="E142" s="243"/>
      <c r="F142" s="217"/>
      <c r="G142" s="244"/>
      <c r="H142" s="245"/>
      <c r="I142" s="245"/>
      <c r="J142" s="238" t="s">
        <v>158</v>
      </c>
      <c r="K142" s="239">
        <f>(IFERROR((K139*D138),0)+IFERROR((K125*D124),0)+IFERROR((K117*D116),0))/D141</f>
        <v>0</v>
      </c>
      <c r="L142" s="245"/>
      <c r="M142" s="245"/>
      <c r="N142" s="245"/>
      <c r="O142" s="246"/>
      <c r="P142" s="247"/>
      <c r="Q142" s="234"/>
      <c r="S142" s="242"/>
    </row>
    <row r="143" spans="2:19" ht="6.95" hidden="1" customHeight="1" thickBot="1">
      <c r="B143" s="483"/>
      <c r="C143" s="484"/>
      <c r="D143" s="485"/>
      <c r="E143" s="486"/>
      <c r="F143" s="485"/>
      <c r="G143" s="485"/>
      <c r="H143" s="485"/>
      <c r="I143" s="485"/>
      <c r="J143" s="485"/>
      <c r="K143" s="485"/>
      <c r="L143" s="485"/>
      <c r="M143" s="486"/>
      <c r="N143" s="486"/>
      <c r="O143" s="486"/>
      <c r="P143" s="485"/>
      <c r="Q143" s="485"/>
      <c r="R143" s="487"/>
      <c r="S143" s="488"/>
    </row>
    <row r="144" spans="2:19" ht="20.25" hidden="1" customHeight="1" thickBot="1"/>
    <row r="145" spans="1:19" s="269" customFormat="1" ht="21" hidden="1" customHeight="1">
      <c r="A145" s="3"/>
      <c r="B145" s="2004">
        <v>2025</v>
      </c>
      <c r="C145" s="2005"/>
      <c r="D145" s="1990" t="s">
        <v>166</v>
      </c>
      <c r="E145" s="2008" t="s">
        <v>150</v>
      </c>
      <c r="F145" s="471"/>
      <c r="G145" s="2010" t="s">
        <v>151</v>
      </c>
      <c r="H145" s="472"/>
      <c r="I145" s="2010" t="s">
        <v>152</v>
      </c>
      <c r="J145" s="472"/>
      <c r="K145" s="2012" t="s">
        <v>153</v>
      </c>
      <c r="L145" s="2012" t="s">
        <v>154</v>
      </c>
      <c r="M145" s="2014" t="s">
        <v>155</v>
      </c>
      <c r="N145" s="2014"/>
      <c r="O145" s="2015" t="s">
        <v>156</v>
      </c>
      <c r="P145" s="2010" t="s">
        <v>157</v>
      </c>
      <c r="Q145" s="1990" t="s">
        <v>167</v>
      </c>
      <c r="R145" s="1990" t="s">
        <v>0</v>
      </c>
      <c r="S145" s="473"/>
    </row>
    <row r="146" spans="1:19" s="269" customFormat="1" ht="21" hidden="1" customHeight="1">
      <c r="A146" s="3"/>
      <c r="B146" s="2006"/>
      <c r="C146" s="2019"/>
      <c r="D146" s="1991"/>
      <c r="E146" s="2009"/>
      <c r="F146" s="175"/>
      <c r="G146" s="2011"/>
      <c r="H146" s="218"/>
      <c r="I146" s="2011"/>
      <c r="J146" s="218"/>
      <c r="K146" s="2013"/>
      <c r="L146" s="2013"/>
      <c r="M146" s="206" t="s">
        <v>153</v>
      </c>
      <c r="N146" s="206" t="s">
        <v>154</v>
      </c>
      <c r="O146" s="2016"/>
      <c r="P146" s="2011"/>
      <c r="Q146" s="1991"/>
      <c r="R146" s="1991"/>
      <c r="S146" s="270"/>
    </row>
    <row r="147" spans="1:19" s="269" customFormat="1" ht="5.25" hidden="1" customHeight="1">
      <c r="A147" s="3"/>
      <c r="B147" s="229"/>
      <c r="C147" s="1615"/>
      <c r="D147" s="1616"/>
      <c r="E147" s="1617"/>
      <c r="F147" s="1616"/>
      <c r="G147" s="1618"/>
      <c r="H147" s="1618"/>
      <c r="I147" s="1618"/>
      <c r="J147" s="1618"/>
      <c r="K147" s="1619"/>
      <c r="L147" s="1619"/>
      <c r="M147" s="1620"/>
      <c r="N147" s="1620"/>
      <c r="O147" s="1621"/>
      <c r="P147" s="1618"/>
      <c r="Q147" s="1616"/>
      <c r="R147" s="1616"/>
      <c r="S147" s="1622"/>
    </row>
    <row r="148" spans="1:19" s="269" customFormat="1" ht="11.25" hidden="1" customHeight="1">
      <c r="A148" s="3"/>
      <c r="B148" s="229"/>
      <c r="C148" s="170" t="s">
        <v>6</v>
      </c>
      <c r="D148" s="175"/>
      <c r="E148" s="205"/>
      <c r="F148" s="175"/>
      <c r="G148" s="175"/>
      <c r="H148" s="175"/>
      <c r="I148" s="175"/>
      <c r="J148" s="175"/>
      <c r="K148" s="274"/>
      <c r="L148" s="274"/>
      <c r="M148" s="208">
        <v>12</v>
      </c>
      <c r="N148" s="208">
        <v>12</v>
      </c>
      <c r="O148" s="207"/>
      <c r="P148" s="175"/>
      <c r="Q148" s="175"/>
      <c r="S148" s="270"/>
    </row>
    <row r="149" spans="1:19" hidden="1">
      <c r="B149" s="209"/>
      <c r="C149" s="13">
        <f>C110</f>
        <v>0</v>
      </c>
      <c r="D149" s="475">
        <f>(D110-K110)</f>
        <v>235265.99419455309</v>
      </c>
      <c r="E149" s="489">
        <f>IF(K110=0,E110,(IF((E110-1)&lt;=0,0,IF(K110=0,E110,(E110-1)))))</f>
        <v>18</v>
      </c>
      <c r="F149" s="475"/>
      <c r="G149" s="1558">
        <f>IF(E149=0,0,(-PMT(O149,E149,D149,0,0)))</f>
        <v>20919.832508733292</v>
      </c>
      <c r="H149" s="174"/>
      <c r="I149" s="1587">
        <f>L149+K149</f>
        <v>20919.832508733292</v>
      </c>
      <c r="J149" s="174"/>
      <c r="K149" s="476">
        <f t="shared" ref="K149:K153" si="57">IF(D149&lt;((G149-L149)*M149/$M$70),D149,((G149-L149)*M149/$M$70))</f>
        <v>7980.2028280328714</v>
      </c>
      <c r="L149" s="476">
        <f t="shared" ref="L149:L153" si="58">((D149*O149)*N149/$N$148)</f>
        <v>12939.62968070042</v>
      </c>
      <c r="M149" s="299">
        <v>12</v>
      </c>
      <c r="N149" s="299">
        <v>12</v>
      </c>
      <c r="O149" s="477">
        <f>O110</f>
        <v>5.5E-2</v>
      </c>
      <c r="P149" s="478">
        <f t="shared" ref="P149:P153" si="59">I149/N149</f>
        <v>1743.3193757277743</v>
      </c>
      <c r="Q149" s="290">
        <f t="shared" ref="Q149:Q153" si="60">D149-K149</f>
        <v>227285.79136652022</v>
      </c>
      <c r="S149" s="264"/>
    </row>
    <row r="150" spans="1:19" hidden="1">
      <c r="B150" s="209"/>
      <c r="C150" s="13">
        <f>C111</f>
        <v>0</v>
      </c>
      <c r="D150" s="475">
        <f>(D111-K111)</f>
        <v>42019.636765725852</v>
      </c>
      <c r="E150" s="489">
        <f>IF(K111=0,E111,(IF((E111-1)&lt;=0,0,IF(K111=0,E111,(E111-1)))))</f>
        <v>8</v>
      </c>
      <c r="F150" s="475"/>
      <c r="G150" s="301">
        <f t="shared" ref="G150:G153" si="61">IF(E150=0,0,(-PMT(O150,E150,D150,0,0)))</f>
        <v>6633.3884351699035</v>
      </c>
      <c r="H150" s="174"/>
      <c r="I150" s="479">
        <f>K150+L150</f>
        <v>6633.3884351699035</v>
      </c>
      <c r="J150" s="174"/>
      <c r="K150" s="476">
        <f t="shared" si="57"/>
        <v>4322.3084130549814</v>
      </c>
      <c r="L150" s="476">
        <f t="shared" si="58"/>
        <v>2311.080022114922</v>
      </c>
      <c r="M150" s="299">
        <v>12</v>
      </c>
      <c r="N150" s="299">
        <v>12</v>
      </c>
      <c r="O150" s="477">
        <f>O111</f>
        <v>5.5E-2</v>
      </c>
      <c r="P150" s="478">
        <f t="shared" si="59"/>
        <v>552.78236959749199</v>
      </c>
      <c r="Q150" s="290">
        <f t="shared" si="60"/>
        <v>37697.328352670869</v>
      </c>
      <c r="S150" s="264"/>
    </row>
    <row r="151" spans="1:19" hidden="1">
      <c r="B151" s="209"/>
      <c r="C151" s="13">
        <f>C112</f>
        <v>0</v>
      </c>
      <c r="D151" s="475">
        <f>(D112-K112)</f>
        <v>0</v>
      </c>
      <c r="E151" s="489">
        <f>IF(K112=0,E112,(IF((E112-1)&lt;=0,0,IF(K112=0,E112,(E112-1)))))</f>
        <v>0</v>
      </c>
      <c r="F151" s="475"/>
      <c r="G151" s="301">
        <f t="shared" si="61"/>
        <v>0</v>
      </c>
      <c r="H151" s="174"/>
      <c r="I151" s="479">
        <f t="shared" ref="I151:I152" si="62">K151+L151</f>
        <v>0</v>
      </c>
      <c r="J151" s="174"/>
      <c r="K151" s="476">
        <f t="shared" si="57"/>
        <v>0</v>
      </c>
      <c r="L151" s="476">
        <f t="shared" si="58"/>
        <v>0</v>
      </c>
      <c r="M151" s="299">
        <v>12</v>
      </c>
      <c r="N151" s="299">
        <v>12</v>
      </c>
      <c r="O151" s="477">
        <f>O112</f>
        <v>0</v>
      </c>
      <c r="P151" s="478">
        <f t="shared" si="59"/>
        <v>0</v>
      </c>
      <c r="Q151" s="290">
        <f t="shared" si="60"/>
        <v>0</v>
      </c>
      <c r="S151" s="264"/>
    </row>
    <row r="152" spans="1:19" hidden="1">
      <c r="B152" s="209"/>
      <c r="C152" s="13">
        <f>C113</f>
        <v>0</v>
      </c>
      <c r="D152" s="475">
        <f>(D113-K113)</f>
        <v>0</v>
      </c>
      <c r="E152" s="489">
        <f>IF(K113=0,E113,(IF((E113-1)&lt;=0,0,IF(K113=0,E113,(E113-1)))))</f>
        <v>0</v>
      </c>
      <c r="F152" s="475"/>
      <c r="G152" s="301">
        <f t="shared" si="61"/>
        <v>0</v>
      </c>
      <c r="H152" s="174"/>
      <c r="I152" s="479">
        <f t="shared" si="62"/>
        <v>0</v>
      </c>
      <c r="J152" s="174"/>
      <c r="K152" s="476">
        <f t="shared" si="57"/>
        <v>0</v>
      </c>
      <c r="L152" s="476">
        <f t="shared" si="58"/>
        <v>0</v>
      </c>
      <c r="M152" s="299">
        <v>12</v>
      </c>
      <c r="N152" s="299">
        <v>12</v>
      </c>
      <c r="O152" s="477">
        <f>O113</f>
        <v>0</v>
      </c>
      <c r="P152" s="478">
        <f t="shared" si="59"/>
        <v>0</v>
      </c>
      <c r="Q152" s="290">
        <f t="shared" si="60"/>
        <v>0</v>
      </c>
      <c r="S152" s="264"/>
    </row>
    <row r="153" spans="1:19" hidden="1">
      <c r="B153" s="209"/>
      <c r="C153" s="13">
        <f>C114</f>
        <v>0</v>
      </c>
      <c r="D153" s="475">
        <f>(D114-K114)</f>
        <v>0</v>
      </c>
      <c r="E153" s="489">
        <f>IF(K114=0,E114,(IF((E114-1)&lt;=0,0,IF(K114=0,E114,(E114-1)))))</f>
        <v>0</v>
      </c>
      <c r="F153" s="475"/>
      <c r="G153" s="301">
        <f t="shared" si="61"/>
        <v>0</v>
      </c>
      <c r="H153" s="303"/>
      <c r="I153" s="479">
        <f>L153+K153</f>
        <v>0</v>
      </c>
      <c r="J153" s="283"/>
      <c r="K153" s="476">
        <f t="shared" si="57"/>
        <v>0</v>
      </c>
      <c r="L153" s="476">
        <f t="shared" si="58"/>
        <v>0</v>
      </c>
      <c r="M153" s="299">
        <v>12</v>
      </c>
      <c r="N153" s="299">
        <v>12</v>
      </c>
      <c r="O153" s="477">
        <f>O114</f>
        <v>0</v>
      </c>
      <c r="P153" s="478">
        <f t="shared" si="59"/>
        <v>0</v>
      </c>
      <c r="Q153" s="290">
        <f t="shared" si="60"/>
        <v>0</v>
      </c>
      <c r="S153" s="264"/>
    </row>
    <row r="154" spans="1:19" ht="5.25" hidden="1" customHeight="1" thickBot="1">
      <c r="B154" s="209"/>
      <c r="D154" s="174"/>
      <c r="E154" s="230"/>
      <c r="F154" s="174"/>
      <c r="G154" s="301"/>
      <c r="H154" s="174"/>
      <c r="I154" s="479"/>
      <c r="J154" s="174"/>
      <c r="K154" s="263"/>
      <c r="L154" s="263"/>
      <c r="M154" s="211"/>
      <c r="N154" s="211"/>
      <c r="O154" s="231"/>
      <c r="P154" s="174"/>
      <c r="Q154" s="174"/>
      <c r="S154" s="264"/>
    </row>
    <row r="155" spans="1:19" ht="21.95" hidden="1" customHeight="1" outlineLevel="1" thickTop="1">
      <c r="B155" s="209"/>
      <c r="C155" s="11" t="s">
        <v>18</v>
      </c>
      <c r="D155" s="467">
        <f>SUM(D149:D153)</f>
        <v>277285.63096027891</v>
      </c>
      <c r="E155" s="1588">
        <f>NPER(O155,-I155,D155,,0)</f>
        <v>15.059852150268048</v>
      </c>
      <c r="F155" s="304"/>
      <c r="G155" s="284">
        <f>SUM(G149:G153)</f>
        <v>27553.220943903194</v>
      </c>
      <c r="H155" s="263"/>
      <c r="I155" s="285">
        <f>SUM(I149:I153)</f>
        <v>27553.220943903194</v>
      </c>
      <c r="J155" s="263"/>
      <c r="K155" s="467">
        <f>SUM(K149:K153)</f>
        <v>12302.511241087854</v>
      </c>
      <c r="L155" s="467">
        <f>SUM(L149:L153)</f>
        <v>15250.709702815342</v>
      </c>
      <c r="M155" s="210"/>
      <c r="N155" s="210"/>
      <c r="O155" s="212">
        <f>L155/D155</f>
        <v>5.5000000000000007E-2</v>
      </c>
      <c r="P155" s="467">
        <f>SUM(P149:P153)</f>
        <v>2296.1017453252662</v>
      </c>
      <c r="Q155" s="467">
        <f>SUM(Q149:Q153)</f>
        <v>264983.11971919111</v>
      </c>
      <c r="S155" s="264"/>
    </row>
    <row r="156" spans="1:19" s="241" customFormat="1" ht="15" hidden="1" customHeight="1" outlineLevel="1">
      <c r="B156" s="232"/>
      <c r="C156" s="233"/>
      <c r="D156" s="234"/>
      <c r="E156" s="235"/>
      <c r="F156" s="235"/>
      <c r="G156" s="236"/>
      <c r="H156" s="237"/>
      <c r="I156" s="237"/>
      <c r="J156" s="238" t="s">
        <v>158</v>
      </c>
      <c r="K156" s="239">
        <f>IFERROR((SUMIF(K149:K153,0,D149:D153)/D155),0%)</f>
        <v>0</v>
      </c>
      <c r="L156" s="237"/>
      <c r="M156" s="237"/>
      <c r="N156" s="237"/>
      <c r="O156" s="240"/>
      <c r="P156" s="237"/>
      <c r="Q156" s="234"/>
      <c r="S156" s="242"/>
    </row>
    <row r="157" spans="1:19" hidden="1" outlineLevel="1">
      <c r="B157" s="209"/>
      <c r="C157" s="228" t="s">
        <v>7</v>
      </c>
      <c r="D157" s="288"/>
      <c r="E157" s="12"/>
      <c r="F157" s="174"/>
      <c r="G157" s="282"/>
      <c r="H157" s="282"/>
      <c r="I157" s="282"/>
      <c r="J157" s="282"/>
      <c r="K157" s="274"/>
      <c r="L157" s="274"/>
      <c r="M157" s="213"/>
      <c r="N157" s="213"/>
      <c r="O157" s="169" t="s">
        <v>18</v>
      </c>
      <c r="P157" s="268"/>
      <c r="Q157" s="288"/>
      <c r="S157" s="264"/>
    </row>
    <row r="158" spans="1:19" hidden="1" outlineLevel="1">
      <c r="B158" s="209"/>
      <c r="C158" s="198">
        <f>C119</f>
        <v>0</v>
      </c>
      <c r="D158" s="475">
        <f>(D119-K119)</f>
        <v>0</v>
      </c>
      <c r="E158" s="489">
        <f>IF(K119=0,E119,(IF((E119-1)&lt;=0,0,IF(K119=0,E119,(E119-1)))))</f>
        <v>0</v>
      </c>
      <c r="F158" s="475"/>
      <c r="G158" s="1558">
        <f>IF(E158=0,0,(-PMT(O158,E158,D158,0,0)))</f>
        <v>0</v>
      </c>
      <c r="H158" s="174"/>
      <c r="I158" s="1587">
        <f>L158+K158</f>
        <v>0</v>
      </c>
      <c r="J158" s="174"/>
      <c r="K158" s="476">
        <f t="shared" ref="K158:K161" si="63">IF(D158&lt;((G158-L158)*M158/$M$70),D158,((G158-L158)*M158/$M$70))</f>
        <v>0</v>
      </c>
      <c r="L158" s="476">
        <f t="shared" ref="L158:L161" si="64">((D158*O158)*N158/$N$148)</f>
        <v>0</v>
      </c>
      <c r="M158" s="299">
        <v>12</v>
      </c>
      <c r="N158" s="299">
        <v>12</v>
      </c>
      <c r="O158" s="477">
        <f>O119</f>
        <v>5.5E-2</v>
      </c>
      <c r="P158" s="478">
        <f t="shared" ref="P158:P161" si="65">I158/N158</f>
        <v>0</v>
      </c>
      <c r="Q158" s="290">
        <f t="shared" ref="Q158:Q161" si="66">D158-K158</f>
        <v>0</v>
      </c>
      <c r="S158" s="264"/>
    </row>
    <row r="159" spans="1:19" hidden="1" outlineLevel="1">
      <c r="B159" s="209"/>
      <c r="C159" s="198">
        <f>C120</f>
        <v>0</v>
      </c>
      <c r="D159" s="475">
        <f>(D120-K120)</f>
        <v>0</v>
      </c>
      <c r="E159" s="489">
        <f>IF(K120=0,E120,(IF((E120-1)&lt;=0,0,IF(K120=0,E120,(E120-1)))))</f>
        <v>0</v>
      </c>
      <c r="F159" s="475"/>
      <c r="G159" s="301">
        <f t="shared" ref="G159:G161" si="67">IF(E159=0,0,(-PMT(O159,E159,D159,0,0)))</f>
        <v>0</v>
      </c>
      <c r="H159" s="174"/>
      <c r="I159" s="479">
        <f t="shared" ref="I159:I160" si="68">K159+L159</f>
        <v>0</v>
      </c>
      <c r="J159" s="174"/>
      <c r="K159" s="476">
        <f t="shared" si="63"/>
        <v>0</v>
      </c>
      <c r="L159" s="476">
        <f t="shared" si="64"/>
        <v>0</v>
      </c>
      <c r="M159" s="299">
        <v>12</v>
      </c>
      <c r="N159" s="299">
        <v>12</v>
      </c>
      <c r="O159" s="477">
        <f>O120</f>
        <v>5.5E-2</v>
      </c>
      <c r="P159" s="478">
        <f t="shared" si="65"/>
        <v>0</v>
      </c>
      <c r="Q159" s="290">
        <f t="shared" si="66"/>
        <v>0</v>
      </c>
      <c r="S159" s="264"/>
    </row>
    <row r="160" spans="1:19" hidden="1" outlineLevel="1">
      <c r="B160" s="209"/>
      <c r="C160" s="198">
        <f>C121</f>
        <v>0</v>
      </c>
      <c r="D160" s="475">
        <f>(D121-K121)</f>
        <v>0</v>
      </c>
      <c r="E160" s="489">
        <f>IF(K121=0,E121,(IF((E121-1)&lt;=0,0,IF(K121=0,E121,(E121-1)))))</f>
        <v>0</v>
      </c>
      <c r="F160" s="475"/>
      <c r="G160" s="301">
        <f t="shared" si="67"/>
        <v>0</v>
      </c>
      <c r="H160" s="174"/>
      <c r="I160" s="479">
        <f t="shared" si="68"/>
        <v>0</v>
      </c>
      <c r="J160" s="174"/>
      <c r="K160" s="476">
        <f t="shared" si="63"/>
        <v>0</v>
      </c>
      <c r="L160" s="476">
        <f t="shared" si="64"/>
        <v>0</v>
      </c>
      <c r="M160" s="299">
        <v>12</v>
      </c>
      <c r="N160" s="299">
        <v>12</v>
      </c>
      <c r="O160" s="477">
        <f>O121</f>
        <v>5.5E-2</v>
      </c>
      <c r="P160" s="478">
        <f t="shared" si="65"/>
        <v>0</v>
      </c>
      <c r="Q160" s="290">
        <f t="shared" si="66"/>
        <v>0</v>
      </c>
      <c r="S160" s="264"/>
    </row>
    <row r="161" spans="2:19" hidden="1" outlineLevel="1">
      <c r="B161" s="209"/>
      <c r="C161" s="198">
        <f>C122</f>
        <v>0</v>
      </c>
      <c r="D161" s="475">
        <f>(D122-K122)</f>
        <v>0</v>
      </c>
      <c r="E161" s="489">
        <f>IF(K122=0,E122,(IF((E122-1)&lt;=0,0,IF(K122=0,E122,(E122-1)))))</f>
        <v>0</v>
      </c>
      <c r="F161" s="475"/>
      <c r="G161" s="301">
        <f t="shared" si="67"/>
        <v>0</v>
      </c>
      <c r="H161" s="303"/>
      <c r="I161" s="479">
        <f>L161+K161</f>
        <v>0</v>
      </c>
      <c r="J161" s="283"/>
      <c r="K161" s="476">
        <f t="shared" si="63"/>
        <v>0</v>
      </c>
      <c r="L161" s="476">
        <f t="shared" si="64"/>
        <v>0</v>
      </c>
      <c r="M161" s="299">
        <v>12</v>
      </c>
      <c r="N161" s="299">
        <v>12</v>
      </c>
      <c r="O161" s="477">
        <f>O122</f>
        <v>0</v>
      </c>
      <c r="P161" s="478">
        <f t="shared" si="65"/>
        <v>0</v>
      </c>
      <c r="Q161" s="290">
        <f t="shared" si="66"/>
        <v>0</v>
      </c>
      <c r="S161" s="264"/>
    </row>
    <row r="162" spans="2:19" ht="5.25" hidden="1" customHeight="1" outlineLevel="1" thickBot="1">
      <c r="B162" s="209"/>
      <c r="D162" s="174"/>
      <c r="E162" s="230"/>
      <c r="F162" s="174"/>
      <c r="G162" s="301"/>
      <c r="H162" s="174"/>
      <c r="I162" s="479"/>
      <c r="J162" s="174"/>
      <c r="K162" s="263"/>
      <c r="L162" s="263"/>
      <c r="M162" s="211"/>
      <c r="N162" s="211"/>
      <c r="O162" s="231"/>
      <c r="P162" s="174"/>
      <c r="Q162" s="174"/>
      <c r="S162" s="264"/>
    </row>
    <row r="163" spans="2:19" ht="21.95" hidden="1" customHeight="1" outlineLevel="1" thickTop="1">
      <c r="B163" s="209"/>
      <c r="C163" s="11" t="s">
        <v>18</v>
      </c>
      <c r="D163" s="467">
        <f>SUM(D158:D161)</f>
        <v>0</v>
      </c>
      <c r="E163" s="1588" t="e">
        <f>NPER(O163,-I163,D163,,0)</f>
        <v>#DIV/0!</v>
      </c>
      <c r="F163" s="304"/>
      <c r="G163" s="284">
        <f>SUM(G158:G161)</f>
        <v>0</v>
      </c>
      <c r="H163" s="263"/>
      <c r="I163" s="285">
        <f>SUM(I158:I161)</f>
        <v>0</v>
      </c>
      <c r="J163" s="263"/>
      <c r="K163" s="467">
        <f>SUM(K158:K161)</f>
        <v>0</v>
      </c>
      <c r="L163" s="467">
        <f>SUM(L158:L161)</f>
        <v>0</v>
      </c>
      <c r="M163" s="210"/>
      <c r="N163" s="210"/>
      <c r="O163" s="212" t="e">
        <f>L163/D163</f>
        <v>#DIV/0!</v>
      </c>
      <c r="P163" s="467">
        <f>SUM(P158:P161)</f>
        <v>0</v>
      </c>
      <c r="Q163" s="467">
        <f>SUM(Q158:Q161)</f>
        <v>0</v>
      </c>
      <c r="S163" s="264"/>
    </row>
    <row r="164" spans="2:19" s="241" customFormat="1" ht="15" hidden="1" customHeight="1" outlineLevel="1">
      <c r="B164" s="232"/>
      <c r="C164" s="233"/>
      <c r="D164" s="234"/>
      <c r="E164" s="235"/>
      <c r="F164" s="235"/>
      <c r="G164" s="236"/>
      <c r="H164" s="237"/>
      <c r="I164" s="237"/>
      <c r="J164" s="238" t="s">
        <v>158</v>
      </c>
      <c r="K164" s="239">
        <f>IFERROR((SUMIF(K158:K161,0,D158:D161)/D163),0%)</f>
        <v>0</v>
      </c>
      <c r="L164" s="237"/>
      <c r="M164" s="237"/>
      <c r="N164" s="237"/>
      <c r="O164" s="240"/>
      <c r="P164" s="237"/>
      <c r="Q164" s="234"/>
      <c r="S164" s="242"/>
    </row>
    <row r="165" spans="2:19" ht="12" hidden="1" customHeight="1" outlineLevel="1">
      <c r="B165" s="209"/>
      <c r="C165" s="228" t="s">
        <v>8</v>
      </c>
      <c r="D165" s="288"/>
      <c r="E165" s="12"/>
      <c r="F165" s="174"/>
      <c r="G165" s="282"/>
      <c r="H165" s="282"/>
      <c r="I165" s="282"/>
      <c r="J165" s="282"/>
      <c r="K165" s="274"/>
      <c r="L165" s="274"/>
      <c r="M165" s="213"/>
      <c r="N165" s="213"/>
      <c r="O165" s="169" t="s">
        <v>18</v>
      </c>
      <c r="P165" s="268"/>
      <c r="Q165" s="288"/>
      <c r="S165" s="264"/>
    </row>
    <row r="166" spans="2:19" ht="12" hidden="1" customHeight="1" outlineLevel="1">
      <c r="B166" s="209"/>
      <c r="C166" s="198">
        <f t="shared" ref="C166:C175" si="69">C127</f>
        <v>0</v>
      </c>
      <c r="D166" s="475">
        <f t="shared" ref="D166:D175" si="70">(D127-K127)</f>
        <v>0</v>
      </c>
      <c r="E166" s="489">
        <f t="shared" ref="E166:E175" si="71">IF(K127=0,E127,(IF((E127-1)&lt;=0,0,IF(K127=0,E127,(E127-1)))))</f>
        <v>0</v>
      </c>
      <c r="F166" s="475"/>
      <c r="G166" s="1558">
        <f>IF(E166=0,0,(-PMT(O166,E166,D166,0,0)))</f>
        <v>0</v>
      </c>
      <c r="H166" s="174"/>
      <c r="I166" s="1587">
        <f>L166+K166</f>
        <v>0</v>
      </c>
      <c r="J166" s="174"/>
      <c r="K166" s="476">
        <f t="shared" ref="K166:K175" si="72">IF(D166&lt;((G166-L166)*M166/$M$70),D166,((G166-L166)*M166/$M$70))</f>
        <v>0</v>
      </c>
      <c r="L166" s="476">
        <f t="shared" ref="L166:L175" si="73">((D166*O166)*N166/$N$148)</f>
        <v>0</v>
      </c>
      <c r="M166" s="299">
        <v>12</v>
      </c>
      <c r="N166" s="299">
        <v>12</v>
      </c>
      <c r="O166" s="477">
        <f t="shared" ref="O166:O175" si="74">O127</f>
        <v>0</v>
      </c>
      <c r="P166" s="478">
        <f t="shared" ref="P166:P175" si="75">I166/N166</f>
        <v>0</v>
      </c>
      <c r="Q166" s="290">
        <f t="shared" ref="Q166:Q175" si="76">D166-K166</f>
        <v>0</v>
      </c>
      <c r="S166" s="264"/>
    </row>
    <row r="167" spans="2:19" ht="12" hidden="1" customHeight="1" outlineLevel="1">
      <c r="B167" s="209"/>
      <c r="C167" s="198">
        <f t="shared" si="69"/>
        <v>0</v>
      </c>
      <c r="D167" s="475">
        <f t="shared" si="70"/>
        <v>0</v>
      </c>
      <c r="E167" s="489">
        <f t="shared" si="71"/>
        <v>0</v>
      </c>
      <c r="F167" s="475"/>
      <c r="G167" s="301">
        <f t="shared" ref="G167:G175" si="77">IF(E167=0,0,(-PMT(O167,E167,D167,0,0)))</f>
        <v>0</v>
      </c>
      <c r="H167" s="174"/>
      <c r="I167" s="479">
        <f t="shared" ref="I167:I174" si="78">K167+L167</f>
        <v>0</v>
      </c>
      <c r="J167" s="174"/>
      <c r="K167" s="476">
        <f t="shared" si="72"/>
        <v>0</v>
      </c>
      <c r="L167" s="476">
        <f t="shared" si="73"/>
        <v>0</v>
      </c>
      <c r="M167" s="299">
        <v>12</v>
      </c>
      <c r="N167" s="299">
        <v>12</v>
      </c>
      <c r="O167" s="477">
        <f t="shared" si="74"/>
        <v>0</v>
      </c>
      <c r="P167" s="478">
        <f t="shared" si="75"/>
        <v>0</v>
      </c>
      <c r="Q167" s="290">
        <f t="shared" si="76"/>
        <v>0</v>
      </c>
      <c r="S167" s="264"/>
    </row>
    <row r="168" spans="2:19" ht="12" hidden="1" customHeight="1" outlineLevel="1">
      <c r="B168" s="209"/>
      <c r="C168" s="198">
        <f t="shared" si="69"/>
        <v>0</v>
      </c>
      <c r="D168" s="475">
        <f t="shared" si="70"/>
        <v>0</v>
      </c>
      <c r="E168" s="489">
        <f t="shared" si="71"/>
        <v>0</v>
      </c>
      <c r="F168" s="475"/>
      <c r="G168" s="301">
        <f t="shared" si="77"/>
        <v>0</v>
      </c>
      <c r="H168" s="174"/>
      <c r="I168" s="479">
        <f t="shared" si="78"/>
        <v>0</v>
      </c>
      <c r="J168" s="174"/>
      <c r="K168" s="476">
        <f t="shared" si="72"/>
        <v>0</v>
      </c>
      <c r="L168" s="476">
        <f t="shared" si="73"/>
        <v>0</v>
      </c>
      <c r="M168" s="299">
        <v>12</v>
      </c>
      <c r="N168" s="299">
        <v>12</v>
      </c>
      <c r="O168" s="477">
        <f t="shared" si="74"/>
        <v>0</v>
      </c>
      <c r="P168" s="478">
        <f t="shared" si="75"/>
        <v>0</v>
      </c>
      <c r="Q168" s="290">
        <f t="shared" si="76"/>
        <v>0</v>
      </c>
      <c r="S168" s="264"/>
    </row>
    <row r="169" spans="2:19" ht="12" hidden="1" customHeight="1" outlineLevel="1">
      <c r="B169" s="209"/>
      <c r="C169" s="198">
        <f t="shared" si="69"/>
        <v>0</v>
      </c>
      <c r="D169" s="475">
        <f t="shared" si="70"/>
        <v>0</v>
      </c>
      <c r="E169" s="489">
        <f t="shared" si="71"/>
        <v>0</v>
      </c>
      <c r="F169" s="475"/>
      <c r="G169" s="301">
        <f t="shared" si="77"/>
        <v>0</v>
      </c>
      <c r="H169" s="174"/>
      <c r="I169" s="479">
        <f t="shared" si="78"/>
        <v>0</v>
      </c>
      <c r="J169" s="174"/>
      <c r="K169" s="476">
        <f t="shared" si="72"/>
        <v>0</v>
      </c>
      <c r="L169" s="476">
        <f t="shared" si="73"/>
        <v>0</v>
      </c>
      <c r="M169" s="299">
        <v>12</v>
      </c>
      <c r="N169" s="299">
        <v>12</v>
      </c>
      <c r="O169" s="477">
        <f t="shared" si="74"/>
        <v>0</v>
      </c>
      <c r="P169" s="478">
        <f t="shared" si="75"/>
        <v>0</v>
      </c>
      <c r="Q169" s="290">
        <f t="shared" si="76"/>
        <v>0</v>
      </c>
      <c r="S169" s="264"/>
    </row>
    <row r="170" spans="2:19" ht="12" hidden="1" customHeight="1" outlineLevel="1">
      <c r="B170" s="209"/>
      <c r="C170" s="198">
        <f t="shared" si="69"/>
        <v>0</v>
      </c>
      <c r="D170" s="475">
        <f t="shared" si="70"/>
        <v>0</v>
      </c>
      <c r="E170" s="489">
        <f t="shared" si="71"/>
        <v>0</v>
      </c>
      <c r="F170" s="475"/>
      <c r="G170" s="301">
        <f t="shared" si="77"/>
        <v>0</v>
      </c>
      <c r="H170" s="174"/>
      <c r="I170" s="479">
        <f t="shared" si="78"/>
        <v>0</v>
      </c>
      <c r="J170" s="174"/>
      <c r="K170" s="476">
        <f t="shared" si="72"/>
        <v>0</v>
      </c>
      <c r="L170" s="476">
        <f t="shared" si="73"/>
        <v>0</v>
      </c>
      <c r="M170" s="299">
        <v>12</v>
      </c>
      <c r="N170" s="299">
        <v>12</v>
      </c>
      <c r="O170" s="477">
        <f t="shared" si="74"/>
        <v>0</v>
      </c>
      <c r="P170" s="478">
        <f t="shared" si="75"/>
        <v>0</v>
      </c>
      <c r="Q170" s="290">
        <f t="shared" si="76"/>
        <v>0</v>
      </c>
      <c r="S170" s="264"/>
    </row>
    <row r="171" spans="2:19" ht="12" hidden="1" customHeight="1" outlineLevel="1">
      <c r="B171" s="209"/>
      <c r="C171" s="198">
        <f t="shared" si="69"/>
        <v>0</v>
      </c>
      <c r="D171" s="475">
        <f t="shared" si="70"/>
        <v>0</v>
      </c>
      <c r="E171" s="489">
        <f t="shared" si="71"/>
        <v>0</v>
      </c>
      <c r="F171" s="475"/>
      <c r="G171" s="301">
        <f t="shared" si="77"/>
        <v>0</v>
      </c>
      <c r="H171" s="174"/>
      <c r="I171" s="479">
        <f t="shared" si="78"/>
        <v>0</v>
      </c>
      <c r="J171" s="174"/>
      <c r="K171" s="476">
        <f t="shared" si="72"/>
        <v>0</v>
      </c>
      <c r="L171" s="476">
        <f t="shared" si="73"/>
        <v>0</v>
      </c>
      <c r="M171" s="299">
        <v>12</v>
      </c>
      <c r="N171" s="299">
        <v>12</v>
      </c>
      <c r="O171" s="477">
        <f t="shared" si="74"/>
        <v>0</v>
      </c>
      <c r="P171" s="478">
        <f t="shared" si="75"/>
        <v>0</v>
      </c>
      <c r="Q171" s="290">
        <f t="shared" si="76"/>
        <v>0</v>
      </c>
      <c r="S171" s="264"/>
    </row>
    <row r="172" spans="2:19" ht="12" hidden="1" customHeight="1" outlineLevel="1">
      <c r="B172" s="209"/>
      <c r="C172" s="198">
        <f t="shared" si="69"/>
        <v>0</v>
      </c>
      <c r="D172" s="475">
        <f t="shared" si="70"/>
        <v>0</v>
      </c>
      <c r="E172" s="489">
        <f t="shared" si="71"/>
        <v>0</v>
      </c>
      <c r="F172" s="475"/>
      <c r="G172" s="301">
        <f t="shared" si="77"/>
        <v>0</v>
      </c>
      <c r="H172" s="174"/>
      <c r="I172" s="479">
        <f t="shared" si="78"/>
        <v>0</v>
      </c>
      <c r="J172" s="174"/>
      <c r="K172" s="476">
        <f t="shared" si="72"/>
        <v>0</v>
      </c>
      <c r="L172" s="476">
        <f t="shared" si="73"/>
        <v>0</v>
      </c>
      <c r="M172" s="299">
        <v>12</v>
      </c>
      <c r="N172" s="299">
        <v>12</v>
      </c>
      <c r="O172" s="477">
        <f t="shared" si="74"/>
        <v>0</v>
      </c>
      <c r="P172" s="478">
        <f t="shared" si="75"/>
        <v>0</v>
      </c>
      <c r="Q172" s="290">
        <f t="shared" si="76"/>
        <v>0</v>
      </c>
      <c r="S172" s="264"/>
    </row>
    <row r="173" spans="2:19" ht="12" hidden="1" customHeight="1" outlineLevel="1">
      <c r="B173" s="209"/>
      <c r="C173" s="198">
        <f t="shared" si="69"/>
        <v>0</v>
      </c>
      <c r="D173" s="475">
        <f t="shared" si="70"/>
        <v>0</v>
      </c>
      <c r="E173" s="489">
        <f t="shared" si="71"/>
        <v>0</v>
      </c>
      <c r="F173" s="475"/>
      <c r="G173" s="301">
        <f t="shared" si="77"/>
        <v>0</v>
      </c>
      <c r="H173" s="174"/>
      <c r="I173" s="479">
        <f t="shared" si="78"/>
        <v>0</v>
      </c>
      <c r="J173" s="174"/>
      <c r="K173" s="476">
        <f t="shared" si="72"/>
        <v>0</v>
      </c>
      <c r="L173" s="476">
        <f t="shared" si="73"/>
        <v>0</v>
      </c>
      <c r="M173" s="299">
        <v>12</v>
      </c>
      <c r="N173" s="299">
        <v>12</v>
      </c>
      <c r="O173" s="477">
        <f t="shared" si="74"/>
        <v>0</v>
      </c>
      <c r="P173" s="478">
        <f t="shared" si="75"/>
        <v>0</v>
      </c>
      <c r="Q173" s="290">
        <f t="shared" si="76"/>
        <v>0</v>
      </c>
      <c r="S173" s="264"/>
    </row>
    <row r="174" spans="2:19" ht="12" hidden="1" customHeight="1" outlineLevel="1">
      <c r="B174" s="209"/>
      <c r="C174" s="198">
        <f t="shared" si="69"/>
        <v>0</v>
      </c>
      <c r="D174" s="475">
        <f t="shared" si="70"/>
        <v>0</v>
      </c>
      <c r="E174" s="489">
        <f t="shared" si="71"/>
        <v>0</v>
      </c>
      <c r="F174" s="475"/>
      <c r="G174" s="301">
        <f t="shared" si="77"/>
        <v>0</v>
      </c>
      <c r="H174" s="174"/>
      <c r="I174" s="479">
        <f t="shared" si="78"/>
        <v>0</v>
      </c>
      <c r="J174" s="174"/>
      <c r="K174" s="476">
        <f t="shared" si="72"/>
        <v>0</v>
      </c>
      <c r="L174" s="476">
        <f t="shared" si="73"/>
        <v>0</v>
      </c>
      <c r="M174" s="299">
        <v>12</v>
      </c>
      <c r="N174" s="299">
        <v>12</v>
      </c>
      <c r="O174" s="477">
        <f t="shared" si="74"/>
        <v>0</v>
      </c>
      <c r="P174" s="478">
        <f t="shared" si="75"/>
        <v>0</v>
      </c>
      <c r="Q174" s="290">
        <f t="shared" si="76"/>
        <v>0</v>
      </c>
      <c r="S174" s="264"/>
    </row>
    <row r="175" spans="2:19" ht="12" hidden="1" customHeight="1" outlineLevel="1">
      <c r="B175" s="209"/>
      <c r="C175" s="198">
        <f t="shared" si="69"/>
        <v>0</v>
      </c>
      <c r="D175" s="475">
        <f t="shared" si="70"/>
        <v>0</v>
      </c>
      <c r="E175" s="489">
        <f t="shared" si="71"/>
        <v>0</v>
      </c>
      <c r="F175" s="475"/>
      <c r="G175" s="301">
        <f t="shared" si="77"/>
        <v>0</v>
      </c>
      <c r="H175" s="303"/>
      <c r="I175" s="479">
        <f>L175+K175</f>
        <v>0</v>
      </c>
      <c r="J175" s="283"/>
      <c r="K175" s="476">
        <f t="shared" si="72"/>
        <v>0</v>
      </c>
      <c r="L175" s="476">
        <f t="shared" si="73"/>
        <v>0</v>
      </c>
      <c r="M175" s="299">
        <v>12</v>
      </c>
      <c r="N175" s="299">
        <v>12</v>
      </c>
      <c r="O175" s="477">
        <f t="shared" si="74"/>
        <v>0</v>
      </c>
      <c r="P175" s="478">
        <f t="shared" si="75"/>
        <v>0</v>
      </c>
      <c r="Q175" s="290">
        <f t="shared" si="76"/>
        <v>0</v>
      </c>
      <c r="S175" s="264"/>
    </row>
    <row r="176" spans="2:19" ht="5.25" hidden="1" customHeight="1" outlineLevel="1" thickBot="1">
      <c r="B176" s="209"/>
      <c r="D176" s="174"/>
      <c r="E176" s="230"/>
      <c r="F176" s="174"/>
      <c r="G176" s="301"/>
      <c r="H176" s="174"/>
      <c r="I176" s="479"/>
      <c r="J176" s="174"/>
      <c r="K176" s="263"/>
      <c r="L176" s="263"/>
      <c r="M176" s="211"/>
      <c r="N176" s="211"/>
      <c r="O176" s="231"/>
      <c r="P176" s="174"/>
      <c r="Q176" s="174"/>
      <c r="S176" s="264"/>
    </row>
    <row r="177" spans="1:19" ht="21.95" hidden="1" customHeight="1" outlineLevel="1" thickTop="1">
      <c r="B177" s="209"/>
      <c r="C177" s="11" t="s">
        <v>18</v>
      </c>
      <c r="D177" s="467">
        <f>SUM(D166:D175)</f>
        <v>0</v>
      </c>
      <c r="E177" s="1588" t="e">
        <f>NPER(O177,-I177,D177,,0)</f>
        <v>#DIV/0!</v>
      </c>
      <c r="F177" s="304"/>
      <c r="G177" s="284">
        <f>SUM(G166:G175)</f>
        <v>0</v>
      </c>
      <c r="H177" s="263"/>
      <c r="I177" s="285">
        <f>SUM(I166:I175)</f>
        <v>0</v>
      </c>
      <c r="J177" s="263"/>
      <c r="K177" s="467">
        <f>SUM(K166:K175)</f>
        <v>0</v>
      </c>
      <c r="L177" s="467">
        <f>SUM(L166:L175)</f>
        <v>0</v>
      </c>
      <c r="M177" s="210"/>
      <c r="N177" s="210"/>
      <c r="O177" s="212" t="e">
        <f>L177/D177</f>
        <v>#DIV/0!</v>
      </c>
      <c r="P177" s="467">
        <f>SUM(P166:P175)</f>
        <v>0</v>
      </c>
      <c r="Q177" s="467">
        <f>SUM(Q166:Q175)</f>
        <v>0</v>
      </c>
      <c r="S177" s="264"/>
    </row>
    <row r="178" spans="1:19" s="241" customFormat="1" ht="15" hidden="1" customHeight="1" outlineLevel="1">
      <c r="B178" s="232"/>
      <c r="C178" s="233"/>
      <c r="D178" s="234"/>
      <c r="E178" s="235"/>
      <c r="F178" s="235"/>
      <c r="G178" s="236"/>
      <c r="H178" s="237"/>
      <c r="I178" s="237"/>
      <c r="J178" s="238" t="s">
        <v>158</v>
      </c>
      <c r="K178" s="239">
        <f>IFERROR((SUMIF(K166:K175,0,D166:D175)/D177),0%)</f>
        <v>0</v>
      </c>
      <c r="L178" s="237"/>
      <c r="M178" s="237"/>
      <c r="N178" s="237"/>
      <c r="O178" s="240"/>
      <c r="P178" s="237"/>
      <c r="Q178" s="234"/>
      <c r="S178" s="242"/>
    </row>
    <row r="179" spans="1:19" ht="14.25" hidden="1" outlineLevel="1" thickBot="1">
      <c r="B179" s="209"/>
      <c r="C179" s="11"/>
      <c r="D179" s="263"/>
      <c r="E179" s="249"/>
      <c r="F179" s="174"/>
      <c r="G179" s="263"/>
      <c r="H179" s="263"/>
      <c r="I179" s="263"/>
      <c r="J179" s="263"/>
      <c r="K179" s="274"/>
      <c r="L179" s="274"/>
      <c r="M179" s="213"/>
      <c r="N179" s="213"/>
      <c r="O179" s="248"/>
      <c r="P179" s="263"/>
      <c r="Q179" s="263"/>
      <c r="S179" s="264"/>
    </row>
    <row r="180" spans="1:19" ht="14.25" hidden="1" collapsed="1" thickTop="1">
      <c r="B180" s="209"/>
      <c r="C180" s="5" t="s">
        <v>142</v>
      </c>
      <c r="D180" s="480">
        <f>D155+D163+D177</f>
        <v>277285.63096027891</v>
      </c>
      <c r="E180" s="1589">
        <f>NPER(O180,-I180,D180,,0)</f>
        <v>15.059852150268048</v>
      </c>
      <c r="F180" s="175"/>
      <c r="G180" s="1623">
        <f>G155+G163+G177</f>
        <v>27553.220943903194</v>
      </c>
      <c r="H180" s="275"/>
      <c r="I180" s="276">
        <f>I155+I163+I177</f>
        <v>27553.220943903194</v>
      </c>
      <c r="J180" s="275"/>
      <c r="K180" s="480">
        <f>K155+K163+K177</f>
        <v>12302.511241087854</v>
      </c>
      <c r="L180" s="480">
        <f>L155+L163+L177</f>
        <v>15250.709702815342</v>
      </c>
      <c r="M180" s="215"/>
      <c r="N180" s="215"/>
      <c r="O180" s="216">
        <f>L180/D180</f>
        <v>5.5000000000000007E-2</v>
      </c>
      <c r="P180" s="482">
        <f>G180/12</f>
        <v>2296.1017453252662</v>
      </c>
      <c r="Q180" s="480">
        <f>Q155+Q163+Q177</f>
        <v>264983.11971919111</v>
      </c>
      <c r="S180" s="264"/>
    </row>
    <row r="181" spans="1:19" s="266" customFormat="1" ht="15" hidden="1" customHeight="1">
      <c r="A181" s="241"/>
      <c r="B181" s="232"/>
      <c r="C181" s="233"/>
      <c r="D181" s="287"/>
      <c r="E181" s="243"/>
      <c r="F181" s="277"/>
      <c r="G181" s="278"/>
      <c r="H181" s="279"/>
      <c r="I181" s="279"/>
      <c r="J181" s="280" t="s">
        <v>158</v>
      </c>
      <c r="K181" s="281">
        <f>(IFERROR((K178*D177),0)+IFERROR((K164*D163),0)+IFERROR((K156*D155),0))/D180</f>
        <v>0</v>
      </c>
      <c r="L181" s="279"/>
      <c r="M181" s="245"/>
      <c r="N181" s="245"/>
      <c r="O181" s="246"/>
      <c r="P181" s="265"/>
      <c r="Q181" s="287"/>
      <c r="S181" s="267"/>
    </row>
    <row r="182" spans="1:19" ht="6.95" hidden="1" customHeight="1" thickBot="1">
      <c r="B182" s="483"/>
      <c r="C182" s="484"/>
      <c r="D182" s="485"/>
      <c r="E182" s="486"/>
      <c r="F182" s="485"/>
      <c r="G182" s="485"/>
      <c r="H182" s="485"/>
      <c r="I182" s="485"/>
      <c r="J182" s="485"/>
      <c r="K182" s="485"/>
      <c r="L182" s="485"/>
      <c r="M182" s="486"/>
      <c r="N182" s="486"/>
      <c r="O182" s="486"/>
      <c r="P182" s="485"/>
      <c r="Q182" s="485"/>
      <c r="R182" s="487"/>
      <c r="S182" s="488"/>
    </row>
    <row r="183" spans="1:19" ht="20.25" hidden="1" customHeight="1" thickBot="1"/>
    <row r="184" spans="1:19" s="269" customFormat="1" ht="21" hidden="1" customHeight="1">
      <c r="A184" s="3"/>
      <c r="B184" s="2004">
        <v>2026</v>
      </c>
      <c r="C184" s="2005"/>
      <c r="D184" s="1990" t="s">
        <v>168</v>
      </c>
      <c r="E184" s="2008" t="s">
        <v>150</v>
      </c>
      <c r="F184" s="471"/>
      <c r="G184" s="2010" t="s">
        <v>151</v>
      </c>
      <c r="H184" s="472"/>
      <c r="I184" s="2010" t="s">
        <v>152</v>
      </c>
      <c r="J184" s="472"/>
      <c r="K184" s="2012" t="s">
        <v>153</v>
      </c>
      <c r="L184" s="2012" t="s">
        <v>154</v>
      </c>
      <c r="M184" s="2014" t="s">
        <v>155</v>
      </c>
      <c r="N184" s="2014"/>
      <c r="O184" s="2015" t="s">
        <v>156</v>
      </c>
      <c r="P184" s="2010" t="s">
        <v>157</v>
      </c>
      <c r="Q184" s="1990" t="s">
        <v>169</v>
      </c>
      <c r="R184" s="1990" t="s">
        <v>0</v>
      </c>
      <c r="S184" s="473"/>
    </row>
    <row r="185" spans="1:19" s="269" customFormat="1" ht="21" hidden="1" customHeight="1">
      <c r="A185" s="3"/>
      <c r="B185" s="2006"/>
      <c r="C185" s="2019"/>
      <c r="D185" s="1991"/>
      <c r="E185" s="2009"/>
      <c r="F185" s="175"/>
      <c r="G185" s="2011"/>
      <c r="H185" s="218"/>
      <c r="I185" s="2011"/>
      <c r="J185" s="218"/>
      <c r="K185" s="2013"/>
      <c r="L185" s="2013"/>
      <c r="M185" s="206" t="s">
        <v>153</v>
      </c>
      <c r="N185" s="206" t="s">
        <v>154</v>
      </c>
      <c r="O185" s="2016"/>
      <c r="P185" s="2011"/>
      <c r="Q185" s="1991"/>
      <c r="R185" s="1991"/>
      <c r="S185" s="270"/>
    </row>
    <row r="186" spans="1:19" s="269" customFormat="1" ht="5.25" hidden="1" customHeight="1">
      <c r="A186" s="3"/>
      <c r="B186" s="229"/>
      <c r="C186" s="1615"/>
      <c r="D186" s="1616"/>
      <c r="E186" s="1617"/>
      <c r="F186" s="1616"/>
      <c r="G186" s="1618"/>
      <c r="H186" s="1618"/>
      <c r="I186" s="1618"/>
      <c r="J186" s="1618"/>
      <c r="K186" s="1619"/>
      <c r="L186" s="1619"/>
      <c r="M186" s="1620"/>
      <c r="N186" s="1620"/>
      <c r="O186" s="1621"/>
      <c r="P186" s="1618"/>
      <c r="Q186" s="1616"/>
      <c r="R186" s="1616"/>
      <c r="S186" s="1622"/>
    </row>
    <row r="187" spans="1:19" s="269" customFormat="1" ht="11.25" hidden="1" customHeight="1">
      <c r="A187" s="3"/>
      <c r="B187" s="229"/>
      <c r="C187" s="170" t="s">
        <v>6</v>
      </c>
      <c r="D187" s="175"/>
      <c r="E187" s="205"/>
      <c r="F187" s="175"/>
      <c r="G187" s="175"/>
      <c r="H187" s="175"/>
      <c r="I187" s="175"/>
      <c r="J187" s="175"/>
      <c r="K187" s="274"/>
      <c r="L187" s="274"/>
      <c r="M187" s="208">
        <v>12</v>
      </c>
      <c r="N187" s="208">
        <v>12</v>
      </c>
      <c r="O187" s="207"/>
      <c r="P187" s="175"/>
      <c r="Q187" s="175"/>
      <c r="S187" s="270"/>
    </row>
    <row r="188" spans="1:19" hidden="1">
      <c r="B188" s="209"/>
      <c r="C188" s="13">
        <f>C149</f>
        <v>0</v>
      </c>
      <c r="D188" s="475">
        <f>(D149-K149)</f>
        <v>227285.79136652022</v>
      </c>
      <c r="E188" s="489">
        <f>IF(K149=0,E149,(IF((E149-1)&lt;=0,0,IF(K149=0,E149,(E149-1)))))</f>
        <v>17</v>
      </c>
      <c r="F188" s="475"/>
      <c r="G188" s="1558">
        <f>IF(E188=0,0,(-PMT(O188,E188,D188,0,0)))</f>
        <v>20919.832508733292</v>
      </c>
      <c r="H188" s="174"/>
      <c r="I188" s="1587">
        <f>L188+K188</f>
        <v>20919.832508733292</v>
      </c>
      <c r="J188" s="174"/>
      <c r="K188" s="476">
        <f t="shared" ref="K188:K192" si="79">IF(D188&lt;((G188-L188)*M188/$M$70),D188,((G188-L188)*M188/$M$70))</f>
        <v>8419.1139835746799</v>
      </c>
      <c r="L188" s="476">
        <f>((D188*O188)*N188/$N$187)</f>
        <v>12500.718525158612</v>
      </c>
      <c r="M188" s="299">
        <v>12</v>
      </c>
      <c r="N188" s="299">
        <v>12</v>
      </c>
      <c r="O188" s="477">
        <f>O149</f>
        <v>5.5E-2</v>
      </c>
      <c r="P188" s="478">
        <f t="shared" ref="P188:P192" si="80">I188/N188</f>
        <v>1743.3193757277743</v>
      </c>
      <c r="Q188" s="290">
        <f t="shared" ref="Q188:Q192" si="81">D188-K188</f>
        <v>218866.67738294555</v>
      </c>
      <c r="S188" s="264"/>
    </row>
    <row r="189" spans="1:19" hidden="1">
      <c r="B189" s="209"/>
      <c r="C189" s="13">
        <f>C150</f>
        <v>0</v>
      </c>
      <c r="D189" s="475">
        <f>(D150-K150)</f>
        <v>37697.328352670869</v>
      </c>
      <c r="E189" s="489">
        <f>IF(K150=0,E150,(IF((E150-1)&lt;=0,0,IF(K150=0,E150,(E150-1)))))</f>
        <v>7</v>
      </c>
      <c r="F189" s="475"/>
      <c r="G189" s="301">
        <f t="shared" ref="G189:G192" si="82">IF(E189=0,0,(-PMT(O189,E189,D189,0,0)))</f>
        <v>6633.3884351699044</v>
      </c>
      <c r="H189" s="174"/>
      <c r="I189" s="479">
        <f t="shared" ref="I189:I191" si="83">L189+K189</f>
        <v>6633.3884351699035</v>
      </c>
      <c r="J189" s="174"/>
      <c r="K189" s="476">
        <f t="shared" si="79"/>
        <v>4560.0353757730063</v>
      </c>
      <c r="L189" s="476">
        <f t="shared" ref="L189:L192" si="84">((D189*O189)*N189/$N$187)</f>
        <v>2073.3530593968976</v>
      </c>
      <c r="M189" s="299">
        <v>12</v>
      </c>
      <c r="N189" s="299">
        <v>12</v>
      </c>
      <c r="O189" s="477">
        <f>O150</f>
        <v>5.5E-2</v>
      </c>
      <c r="P189" s="478">
        <f t="shared" si="80"/>
        <v>552.78236959749199</v>
      </c>
      <c r="Q189" s="290">
        <f t="shared" si="81"/>
        <v>33137.292976897865</v>
      </c>
      <c r="S189" s="264"/>
    </row>
    <row r="190" spans="1:19" hidden="1">
      <c r="B190" s="209"/>
      <c r="C190" s="13">
        <f>C151</f>
        <v>0</v>
      </c>
      <c r="D190" s="475">
        <f>(D151-K151)</f>
        <v>0</v>
      </c>
      <c r="E190" s="489">
        <f>IF(K151=0,E151,(IF((E151-1)&lt;=0,0,IF(K151=0,E151,(E151-1)))))</f>
        <v>0</v>
      </c>
      <c r="F190" s="475"/>
      <c r="G190" s="301">
        <f t="shared" si="82"/>
        <v>0</v>
      </c>
      <c r="H190" s="174"/>
      <c r="I190" s="479">
        <f t="shared" si="83"/>
        <v>0</v>
      </c>
      <c r="J190" s="174"/>
      <c r="K190" s="476">
        <f t="shared" si="79"/>
        <v>0</v>
      </c>
      <c r="L190" s="476">
        <f t="shared" si="84"/>
        <v>0</v>
      </c>
      <c r="M190" s="299">
        <v>12</v>
      </c>
      <c r="N190" s="299">
        <v>12</v>
      </c>
      <c r="O190" s="477">
        <f>O151</f>
        <v>0</v>
      </c>
      <c r="P190" s="478">
        <f t="shared" si="80"/>
        <v>0</v>
      </c>
      <c r="Q190" s="290">
        <f t="shared" si="81"/>
        <v>0</v>
      </c>
      <c r="S190" s="264"/>
    </row>
    <row r="191" spans="1:19" hidden="1">
      <c r="B191" s="209"/>
      <c r="C191" s="13">
        <f>C152</f>
        <v>0</v>
      </c>
      <c r="D191" s="475">
        <f>(D152-K152)</f>
        <v>0</v>
      </c>
      <c r="E191" s="489">
        <f>IF(K152=0,E152,(IF((E152-1)&lt;=0,0,IF(K152=0,E152,(E152-1)))))</f>
        <v>0</v>
      </c>
      <c r="F191" s="475"/>
      <c r="G191" s="301">
        <f t="shared" si="82"/>
        <v>0</v>
      </c>
      <c r="H191" s="174"/>
      <c r="I191" s="479">
        <f t="shared" si="83"/>
        <v>0</v>
      </c>
      <c r="J191" s="174"/>
      <c r="K191" s="476">
        <f t="shared" si="79"/>
        <v>0</v>
      </c>
      <c r="L191" s="476">
        <f t="shared" si="84"/>
        <v>0</v>
      </c>
      <c r="M191" s="299">
        <v>12</v>
      </c>
      <c r="N191" s="299">
        <v>12</v>
      </c>
      <c r="O191" s="477">
        <f>O152</f>
        <v>0</v>
      </c>
      <c r="P191" s="478">
        <f t="shared" si="80"/>
        <v>0</v>
      </c>
      <c r="Q191" s="290">
        <f t="shared" si="81"/>
        <v>0</v>
      </c>
      <c r="S191" s="264"/>
    </row>
    <row r="192" spans="1:19" hidden="1">
      <c r="B192" s="209"/>
      <c r="C192" s="13">
        <f>C153</f>
        <v>0</v>
      </c>
      <c r="D192" s="475">
        <f>(D153-K153)</f>
        <v>0</v>
      </c>
      <c r="E192" s="489">
        <f>IF(K153=0,E153,(IF((E153-1)&lt;=0,0,IF(K153=0,E153,(E153-1)))))</f>
        <v>0</v>
      </c>
      <c r="F192" s="475"/>
      <c r="G192" s="301">
        <f t="shared" si="82"/>
        <v>0</v>
      </c>
      <c r="H192" s="303"/>
      <c r="I192" s="479">
        <f>L192+K192</f>
        <v>0</v>
      </c>
      <c r="J192" s="283"/>
      <c r="K192" s="476">
        <f t="shared" si="79"/>
        <v>0</v>
      </c>
      <c r="L192" s="476">
        <f t="shared" si="84"/>
        <v>0</v>
      </c>
      <c r="M192" s="299">
        <v>12</v>
      </c>
      <c r="N192" s="299">
        <v>12</v>
      </c>
      <c r="O192" s="477">
        <f>O153</f>
        <v>0</v>
      </c>
      <c r="P192" s="478">
        <f t="shared" si="80"/>
        <v>0</v>
      </c>
      <c r="Q192" s="290">
        <f t="shared" si="81"/>
        <v>0</v>
      </c>
      <c r="S192" s="264"/>
    </row>
    <row r="193" spans="2:19" ht="5.25" hidden="1" customHeight="1" thickBot="1">
      <c r="B193" s="209"/>
      <c r="D193" s="174"/>
      <c r="E193" s="230"/>
      <c r="F193" s="174"/>
      <c r="G193" s="301"/>
      <c r="H193" s="174"/>
      <c r="I193" s="479"/>
      <c r="J193" s="174"/>
      <c r="K193" s="263"/>
      <c r="L193" s="263"/>
      <c r="M193" s="211"/>
      <c r="N193" s="211"/>
      <c r="O193" s="231"/>
      <c r="P193" s="174"/>
      <c r="Q193" s="174"/>
      <c r="S193" s="264"/>
    </row>
    <row r="194" spans="2:19" ht="21.95" hidden="1" customHeight="1" outlineLevel="1" thickTop="1">
      <c r="B194" s="209"/>
      <c r="C194" s="11" t="s">
        <v>18</v>
      </c>
      <c r="D194" s="467">
        <f>SUM(D188:D192)</f>
        <v>264983.11971919111</v>
      </c>
      <c r="E194" s="1588">
        <f>NPER(O194,-I194,D194,,0)</f>
        <v>14.059852150268044</v>
      </c>
      <c r="F194" s="304"/>
      <c r="G194" s="284">
        <f>SUM(G188:G192)</f>
        <v>27553.220943903198</v>
      </c>
      <c r="H194" s="263"/>
      <c r="I194" s="285">
        <f>SUM(I188:I192)</f>
        <v>27553.220943903194</v>
      </c>
      <c r="J194" s="263"/>
      <c r="K194" s="467">
        <f>SUM(K188:K192)</f>
        <v>12979.149359347686</v>
      </c>
      <c r="L194" s="467">
        <f>SUM(L188:L192)</f>
        <v>14574.07158455551</v>
      </c>
      <c r="M194" s="210"/>
      <c r="N194" s="210"/>
      <c r="O194" s="212">
        <f>L194/D194</f>
        <v>5.4999999999999993E-2</v>
      </c>
      <c r="P194" s="467">
        <f>SUM(P188:P192)</f>
        <v>2296.1017453252662</v>
      </c>
      <c r="Q194" s="467">
        <f>SUM(Q188:Q192)</f>
        <v>252003.9703598434</v>
      </c>
      <c r="S194" s="264"/>
    </row>
    <row r="195" spans="2:19" s="241" customFormat="1" ht="15" hidden="1" customHeight="1" outlineLevel="1">
      <c r="B195" s="232"/>
      <c r="C195" s="233"/>
      <c r="D195" s="234"/>
      <c r="E195" s="235"/>
      <c r="F195" s="235"/>
      <c r="G195" s="236"/>
      <c r="H195" s="237"/>
      <c r="I195" s="237"/>
      <c r="J195" s="238" t="s">
        <v>158</v>
      </c>
      <c r="K195" s="239">
        <f>IFERROR((SUMIF(K188:K192,0,D188:D192)/D194),0%)</f>
        <v>0</v>
      </c>
      <c r="L195" s="237"/>
      <c r="M195" s="237"/>
      <c r="N195" s="237"/>
      <c r="O195" s="240"/>
      <c r="P195" s="237"/>
      <c r="Q195" s="234"/>
      <c r="S195" s="242"/>
    </row>
    <row r="196" spans="2:19" hidden="1" outlineLevel="1">
      <c r="B196" s="209"/>
      <c r="C196" s="228" t="s">
        <v>7</v>
      </c>
      <c r="D196" s="288"/>
      <c r="E196" s="12"/>
      <c r="F196" s="174"/>
      <c r="G196" s="282"/>
      <c r="H196" s="282"/>
      <c r="I196" s="282"/>
      <c r="J196" s="282"/>
      <c r="K196" s="274"/>
      <c r="L196" s="274"/>
      <c r="M196" s="213"/>
      <c r="N196" s="213"/>
      <c r="O196" s="169" t="s">
        <v>18</v>
      </c>
      <c r="P196" s="268"/>
      <c r="Q196" s="288"/>
      <c r="S196" s="264"/>
    </row>
    <row r="197" spans="2:19" hidden="1" outlineLevel="1">
      <c r="B197" s="209"/>
      <c r="C197" s="198">
        <f>C158</f>
        <v>0</v>
      </c>
      <c r="D197" s="475">
        <f>(D158-K158)</f>
        <v>0</v>
      </c>
      <c r="E197" s="489">
        <f>IF(K158=0,E158,(IF((E158-1)&lt;=0,0,IF(K158=0,E158,(E158-1)))))</f>
        <v>0</v>
      </c>
      <c r="F197" s="475"/>
      <c r="G197" s="1558">
        <f>IF(E197=0,0,(-PMT(O197,E197,D197,0,0)))</f>
        <v>0</v>
      </c>
      <c r="H197" s="174"/>
      <c r="I197" s="1587">
        <f>L197+K197</f>
        <v>0</v>
      </c>
      <c r="J197" s="174"/>
      <c r="K197" s="476">
        <f t="shared" ref="K197:K200" si="85">IF(D197&lt;((G197-L197)*M197/$M$70),D197,((G197-L197)*M197/$M$70))</f>
        <v>0</v>
      </c>
      <c r="L197" s="476">
        <f t="shared" ref="L197:L200" si="86">((D197*O197)*N197/$N$187)</f>
        <v>0</v>
      </c>
      <c r="M197" s="299">
        <v>12</v>
      </c>
      <c r="N197" s="299">
        <v>12</v>
      </c>
      <c r="O197" s="477">
        <f>O158</f>
        <v>5.5E-2</v>
      </c>
      <c r="P197" s="478">
        <f t="shared" ref="P197:P200" si="87">I197/N197</f>
        <v>0</v>
      </c>
      <c r="Q197" s="290">
        <f t="shared" ref="Q197:Q200" si="88">D197-K197</f>
        <v>0</v>
      </c>
      <c r="S197" s="264"/>
    </row>
    <row r="198" spans="2:19" hidden="1" outlineLevel="1">
      <c r="B198" s="209"/>
      <c r="C198" s="198">
        <f>C159</f>
        <v>0</v>
      </c>
      <c r="D198" s="475">
        <f>(D159-K159)</f>
        <v>0</v>
      </c>
      <c r="E198" s="489">
        <f>IF(K159=0,E159,(IF((E159-1)&lt;=0,0,IF(K159=0,E159,(E159-1)))))</f>
        <v>0</v>
      </c>
      <c r="F198" s="475"/>
      <c r="G198" s="301">
        <f t="shared" ref="G198:G200" si="89">IF(E198=0,0,(-PMT(O198,E198,D198,0,0)))</f>
        <v>0</v>
      </c>
      <c r="H198" s="174"/>
      <c r="I198" s="479">
        <f t="shared" ref="I198:I199" si="90">L198+K198</f>
        <v>0</v>
      </c>
      <c r="J198" s="174"/>
      <c r="K198" s="476">
        <f t="shared" si="85"/>
        <v>0</v>
      </c>
      <c r="L198" s="476">
        <f t="shared" si="86"/>
        <v>0</v>
      </c>
      <c r="M198" s="299">
        <v>12</v>
      </c>
      <c r="N198" s="299">
        <v>12</v>
      </c>
      <c r="O198" s="477">
        <f>O159</f>
        <v>5.5E-2</v>
      </c>
      <c r="P198" s="478">
        <f t="shared" si="87"/>
        <v>0</v>
      </c>
      <c r="Q198" s="290">
        <f t="shared" si="88"/>
        <v>0</v>
      </c>
      <c r="S198" s="264"/>
    </row>
    <row r="199" spans="2:19" hidden="1" outlineLevel="1">
      <c r="B199" s="209"/>
      <c r="C199" s="198">
        <f>C160</f>
        <v>0</v>
      </c>
      <c r="D199" s="475">
        <f>(D160-K160)</f>
        <v>0</v>
      </c>
      <c r="E199" s="489">
        <f>IF(K160=0,E160,(IF((E160-1)&lt;=0,0,IF(K160=0,E160,(E160-1)))))</f>
        <v>0</v>
      </c>
      <c r="F199" s="475"/>
      <c r="G199" s="301">
        <f t="shared" si="89"/>
        <v>0</v>
      </c>
      <c r="H199" s="174"/>
      <c r="I199" s="479">
        <f t="shared" si="90"/>
        <v>0</v>
      </c>
      <c r="J199" s="174"/>
      <c r="K199" s="476">
        <f t="shared" si="85"/>
        <v>0</v>
      </c>
      <c r="L199" s="476">
        <f t="shared" si="86"/>
        <v>0</v>
      </c>
      <c r="M199" s="299">
        <v>12</v>
      </c>
      <c r="N199" s="299">
        <v>12</v>
      </c>
      <c r="O199" s="477">
        <f>O160</f>
        <v>5.5E-2</v>
      </c>
      <c r="P199" s="478">
        <f t="shared" si="87"/>
        <v>0</v>
      </c>
      <c r="Q199" s="290">
        <f t="shared" si="88"/>
        <v>0</v>
      </c>
      <c r="S199" s="264"/>
    </row>
    <row r="200" spans="2:19" ht="12" hidden="1" customHeight="1" outlineLevel="1">
      <c r="B200" s="209"/>
      <c r="C200" s="198">
        <f>C161</f>
        <v>0</v>
      </c>
      <c r="D200" s="475">
        <f>(D161-K161)</f>
        <v>0</v>
      </c>
      <c r="E200" s="489">
        <f>IF(K161=0,E161,(IF((E161-1)&lt;=0,0,IF(K161=0,E161,(E161-1)))))</f>
        <v>0</v>
      </c>
      <c r="F200" s="475"/>
      <c r="G200" s="301">
        <f t="shared" si="89"/>
        <v>0</v>
      </c>
      <c r="H200" s="303"/>
      <c r="I200" s="479">
        <f>L200+K200</f>
        <v>0</v>
      </c>
      <c r="J200" s="283"/>
      <c r="K200" s="476">
        <f t="shared" si="85"/>
        <v>0</v>
      </c>
      <c r="L200" s="476">
        <f t="shared" si="86"/>
        <v>0</v>
      </c>
      <c r="M200" s="299">
        <v>12</v>
      </c>
      <c r="N200" s="299">
        <v>12</v>
      </c>
      <c r="O200" s="477">
        <f>O161</f>
        <v>0</v>
      </c>
      <c r="P200" s="478">
        <f t="shared" si="87"/>
        <v>0</v>
      </c>
      <c r="Q200" s="290">
        <f t="shared" si="88"/>
        <v>0</v>
      </c>
      <c r="S200" s="264"/>
    </row>
    <row r="201" spans="2:19" ht="5.25" hidden="1" customHeight="1" outlineLevel="1" thickBot="1">
      <c r="B201" s="209"/>
      <c r="D201" s="174"/>
      <c r="E201" s="230"/>
      <c r="F201" s="174"/>
      <c r="G201" s="301"/>
      <c r="H201" s="174"/>
      <c r="I201" s="479"/>
      <c r="J201" s="174"/>
      <c r="K201" s="263"/>
      <c r="L201" s="263"/>
      <c r="M201" s="211"/>
      <c r="N201" s="211"/>
      <c r="O201" s="231"/>
      <c r="P201" s="174"/>
      <c r="Q201" s="174"/>
      <c r="S201" s="264"/>
    </row>
    <row r="202" spans="2:19" ht="21.95" hidden="1" customHeight="1" outlineLevel="1" thickTop="1">
      <c r="B202" s="209"/>
      <c r="C202" s="11" t="s">
        <v>18</v>
      </c>
      <c r="D202" s="467">
        <f>SUM(D197:D200)</f>
        <v>0</v>
      </c>
      <c r="E202" s="1588" t="e">
        <f>NPER(O202,-I202,D202,,0)</f>
        <v>#DIV/0!</v>
      </c>
      <c r="F202" s="304"/>
      <c r="G202" s="284">
        <f>SUM(G197:G200)</f>
        <v>0</v>
      </c>
      <c r="H202" s="263"/>
      <c r="I202" s="285">
        <f>SUM(I197:I200)</f>
        <v>0</v>
      </c>
      <c r="J202" s="263"/>
      <c r="K202" s="467">
        <f>SUM(K197:K200)</f>
        <v>0</v>
      </c>
      <c r="L202" s="467">
        <f>SUM(L197:L200)</f>
        <v>0</v>
      </c>
      <c r="M202" s="210"/>
      <c r="N202" s="210"/>
      <c r="O202" s="212" t="e">
        <f>L202/D202</f>
        <v>#DIV/0!</v>
      </c>
      <c r="P202" s="467">
        <f>SUM(P197:P200)</f>
        <v>0</v>
      </c>
      <c r="Q202" s="467">
        <f>SUM(Q197:Q200)</f>
        <v>0</v>
      </c>
      <c r="S202" s="264"/>
    </row>
    <row r="203" spans="2:19" s="241" customFormat="1" ht="15" hidden="1" customHeight="1" outlineLevel="1">
      <c r="B203" s="232"/>
      <c r="C203" s="233"/>
      <c r="D203" s="234"/>
      <c r="E203" s="235"/>
      <c r="F203" s="235"/>
      <c r="G203" s="236"/>
      <c r="H203" s="237"/>
      <c r="I203" s="237"/>
      <c r="J203" s="238" t="s">
        <v>158</v>
      </c>
      <c r="K203" s="239">
        <f>IFERROR((SUMIF(K197:K200,0,D197:D200)/D202),0%)</f>
        <v>0</v>
      </c>
      <c r="L203" s="237"/>
      <c r="M203" s="237"/>
      <c r="N203" s="237"/>
      <c r="O203" s="240"/>
      <c r="P203" s="237"/>
      <c r="Q203" s="234"/>
      <c r="S203" s="242"/>
    </row>
    <row r="204" spans="2:19" ht="12" hidden="1" customHeight="1" outlineLevel="1">
      <c r="B204" s="209"/>
      <c r="C204" s="228" t="s">
        <v>8</v>
      </c>
      <c r="D204" s="288"/>
      <c r="E204" s="12"/>
      <c r="F204" s="174"/>
      <c r="G204" s="282"/>
      <c r="H204" s="282"/>
      <c r="I204" s="282"/>
      <c r="J204" s="282"/>
      <c r="K204" s="274"/>
      <c r="L204" s="274"/>
      <c r="M204" s="213"/>
      <c r="N204" s="213"/>
      <c r="O204" s="169" t="s">
        <v>18</v>
      </c>
      <c r="P204" s="268"/>
      <c r="Q204" s="288"/>
      <c r="S204" s="264"/>
    </row>
    <row r="205" spans="2:19" ht="12" hidden="1" customHeight="1" outlineLevel="1">
      <c r="B205" s="209"/>
      <c r="C205" s="198">
        <f t="shared" ref="C205:C214" si="91">C166</f>
        <v>0</v>
      </c>
      <c r="D205" s="475">
        <f t="shared" ref="D205:D214" si="92">(D166-K166)</f>
        <v>0</v>
      </c>
      <c r="E205" s="489">
        <f t="shared" ref="E205:E214" si="93">IF(K166=0,E166,(IF((E166-1)&lt;=0,0,IF(K166=0,E166,(E166-1)))))</f>
        <v>0</v>
      </c>
      <c r="F205" s="475"/>
      <c r="G205" s="1558">
        <f>IF(E205=0,0,(-PMT(O205,E205,D205,0,0)))</f>
        <v>0</v>
      </c>
      <c r="H205" s="174"/>
      <c r="I205" s="1587">
        <f>L205+K205</f>
        <v>0</v>
      </c>
      <c r="J205" s="174"/>
      <c r="K205" s="476">
        <f t="shared" ref="K205:K214" si="94">IF(D205&lt;((G205-L205)*M205/$M$70),D205,((G205-L205)*M205/$M$70))</f>
        <v>0</v>
      </c>
      <c r="L205" s="476">
        <f t="shared" ref="L205:L214" si="95">((D205*O205)*N205/$N$187)</f>
        <v>0</v>
      </c>
      <c r="M205" s="299">
        <v>12</v>
      </c>
      <c r="N205" s="299">
        <v>12</v>
      </c>
      <c r="O205" s="477">
        <f t="shared" ref="O205:O214" si="96">O166</f>
        <v>0</v>
      </c>
      <c r="P205" s="478">
        <f t="shared" ref="P205:P214" si="97">I205/N205</f>
        <v>0</v>
      </c>
      <c r="Q205" s="290">
        <f t="shared" ref="Q205:Q214" si="98">D205-K205</f>
        <v>0</v>
      </c>
      <c r="S205" s="264"/>
    </row>
    <row r="206" spans="2:19" ht="12" hidden="1" customHeight="1" outlineLevel="1">
      <c r="B206" s="209"/>
      <c r="C206" s="198">
        <f t="shared" si="91"/>
        <v>0</v>
      </c>
      <c r="D206" s="475">
        <f t="shared" si="92"/>
        <v>0</v>
      </c>
      <c r="E206" s="489">
        <f t="shared" si="93"/>
        <v>0</v>
      </c>
      <c r="F206" s="475"/>
      <c r="G206" s="301">
        <f t="shared" ref="G206:G214" si="99">IF(E206=0,0,(-PMT(O206,E206,D206,0,0)))</f>
        <v>0</v>
      </c>
      <c r="H206" s="174"/>
      <c r="I206" s="479">
        <f>L206+K206</f>
        <v>0</v>
      </c>
      <c r="J206" s="174"/>
      <c r="K206" s="476">
        <f t="shared" si="94"/>
        <v>0</v>
      </c>
      <c r="L206" s="476">
        <f t="shared" si="95"/>
        <v>0</v>
      </c>
      <c r="M206" s="299">
        <v>12</v>
      </c>
      <c r="N206" s="299">
        <v>12</v>
      </c>
      <c r="O206" s="477">
        <f t="shared" si="96"/>
        <v>0</v>
      </c>
      <c r="P206" s="478">
        <f t="shared" si="97"/>
        <v>0</v>
      </c>
      <c r="Q206" s="290">
        <f t="shared" si="98"/>
        <v>0</v>
      </c>
      <c r="S206" s="264"/>
    </row>
    <row r="207" spans="2:19" ht="12" hidden="1" customHeight="1" outlineLevel="1">
      <c r="B207" s="209"/>
      <c r="C207" s="198">
        <f t="shared" si="91"/>
        <v>0</v>
      </c>
      <c r="D207" s="475">
        <f t="shared" si="92"/>
        <v>0</v>
      </c>
      <c r="E207" s="489">
        <f t="shared" si="93"/>
        <v>0</v>
      </c>
      <c r="F207" s="475"/>
      <c r="G207" s="301">
        <f t="shared" si="99"/>
        <v>0</v>
      </c>
      <c r="H207" s="174"/>
      <c r="I207" s="479">
        <f t="shared" ref="I207:I213" si="100">L207+K207</f>
        <v>0</v>
      </c>
      <c r="J207" s="174"/>
      <c r="K207" s="476">
        <f t="shared" si="94"/>
        <v>0</v>
      </c>
      <c r="L207" s="476">
        <f t="shared" si="95"/>
        <v>0</v>
      </c>
      <c r="M207" s="299">
        <v>12</v>
      </c>
      <c r="N207" s="299">
        <v>12</v>
      </c>
      <c r="O207" s="477">
        <f t="shared" si="96"/>
        <v>0</v>
      </c>
      <c r="P207" s="478">
        <f t="shared" si="97"/>
        <v>0</v>
      </c>
      <c r="Q207" s="290">
        <f t="shared" si="98"/>
        <v>0</v>
      </c>
      <c r="S207" s="264"/>
    </row>
    <row r="208" spans="2:19" ht="12" hidden="1" customHeight="1" outlineLevel="1">
      <c r="B208" s="209"/>
      <c r="C208" s="198">
        <f t="shared" si="91"/>
        <v>0</v>
      </c>
      <c r="D208" s="475">
        <f t="shared" si="92"/>
        <v>0</v>
      </c>
      <c r="E208" s="489">
        <f t="shared" si="93"/>
        <v>0</v>
      </c>
      <c r="F208" s="475"/>
      <c r="G208" s="301">
        <f t="shared" si="99"/>
        <v>0</v>
      </c>
      <c r="H208" s="174"/>
      <c r="I208" s="479">
        <f t="shared" si="100"/>
        <v>0</v>
      </c>
      <c r="J208" s="174"/>
      <c r="K208" s="476">
        <f t="shared" si="94"/>
        <v>0</v>
      </c>
      <c r="L208" s="476">
        <f t="shared" si="95"/>
        <v>0</v>
      </c>
      <c r="M208" s="299">
        <v>12</v>
      </c>
      <c r="N208" s="299">
        <v>12</v>
      </c>
      <c r="O208" s="477">
        <f t="shared" si="96"/>
        <v>0</v>
      </c>
      <c r="P208" s="478">
        <f t="shared" si="97"/>
        <v>0</v>
      </c>
      <c r="Q208" s="290">
        <f t="shared" si="98"/>
        <v>0</v>
      </c>
      <c r="S208" s="264"/>
    </row>
    <row r="209" spans="2:19" ht="12" hidden="1" customHeight="1" outlineLevel="1">
      <c r="B209" s="209"/>
      <c r="C209" s="198">
        <f t="shared" si="91"/>
        <v>0</v>
      </c>
      <c r="D209" s="475">
        <f t="shared" si="92"/>
        <v>0</v>
      </c>
      <c r="E209" s="489">
        <f t="shared" si="93"/>
        <v>0</v>
      </c>
      <c r="F209" s="475"/>
      <c r="G209" s="301">
        <f t="shared" si="99"/>
        <v>0</v>
      </c>
      <c r="H209" s="174"/>
      <c r="I209" s="479">
        <f t="shared" si="100"/>
        <v>0</v>
      </c>
      <c r="J209" s="174"/>
      <c r="K209" s="476">
        <f t="shared" si="94"/>
        <v>0</v>
      </c>
      <c r="L209" s="476">
        <f t="shared" si="95"/>
        <v>0</v>
      </c>
      <c r="M209" s="299">
        <v>12</v>
      </c>
      <c r="N209" s="299">
        <v>12</v>
      </c>
      <c r="O209" s="477">
        <f t="shared" si="96"/>
        <v>0</v>
      </c>
      <c r="P209" s="478">
        <f t="shared" si="97"/>
        <v>0</v>
      </c>
      <c r="Q209" s="290">
        <f t="shared" si="98"/>
        <v>0</v>
      </c>
      <c r="S209" s="264"/>
    </row>
    <row r="210" spans="2:19" ht="12" hidden="1" customHeight="1" outlineLevel="1">
      <c r="B210" s="209"/>
      <c r="C210" s="198">
        <f t="shared" si="91"/>
        <v>0</v>
      </c>
      <c r="D210" s="475">
        <f t="shared" si="92"/>
        <v>0</v>
      </c>
      <c r="E210" s="489">
        <f t="shared" si="93"/>
        <v>0</v>
      </c>
      <c r="F210" s="475"/>
      <c r="G210" s="301">
        <f t="shared" si="99"/>
        <v>0</v>
      </c>
      <c r="H210" s="174"/>
      <c r="I210" s="479">
        <f t="shared" si="100"/>
        <v>0</v>
      </c>
      <c r="J210" s="174"/>
      <c r="K210" s="476">
        <f t="shared" si="94"/>
        <v>0</v>
      </c>
      <c r="L210" s="476">
        <f t="shared" si="95"/>
        <v>0</v>
      </c>
      <c r="M210" s="299">
        <v>12</v>
      </c>
      <c r="N210" s="299">
        <v>12</v>
      </c>
      <c r="O210" s="477">
        <f t="shared" si="96"/>
        <v>0</v>
      </c>
      <c r="P210" s="478">
        <f t="shared" si="97"/>
        <v>0</v>
      </c>
      <c r="Q210" s="290">
        <f t="shared" si="98"/>
        <v>0</v>
      </c>
      <c r="S210" s="264"/>
    </row>
    <row r="211" spans="2:19" ht="12" hidden="1" customHeight="1" outlineLevel="1">
      <c r="B211" s="209"/>
      <c r="C211" s="198">
        <f t="shared" si="91"/>
        <v>0</v>
      </c>
      <c r="D211" s="475">
        <f t="shared" si="92"/>
        <v>0</v>
      </c>
      <c r="E211" s="489">
        <f t="shared" si="93"/>
        <v>0</v>
      </c>
      <c r="F211" s="475"/>
      <c r="G211" s="301">
        <f t="shared" si="99"/>
        <v>0</v>
      </c>
      <c r="H211" s="174"/>
      <c r="I211" s="479">
        <f t="shared" si="100"/>
        <v>0</v>
      </c>
      <c r="J211" s="174"/>
      <c r="K211" s="476">
        <f t="shared" si="94"/>
        <v>0</v>
      </c>
      <c r="L211" s="476">
        <f t="shared" si="95"/>
        <v>0</v>
      </c>
      <c r="M211" s="299">
        <v>12</v>
      </c>
      <c r="N211" s="299">
        <v>12</v>
      </c>
      <c r="O211" s="477">
        <f t="shared" si="96"/>
        <v>0</v>
      </c>
      <c r="P211" s="478">
        <f t="shared" si="97"/>
        <v>0</v>
      </c>
      <c r="Q211" s="290">
        <f t="shared" si="98"/>
        <v>0</v>
      </c>
      <c r="S211" s="264"/>
    </row>
    <row r="212" spans="2:19" ht="12" hidden="1" customHeight="1" outlineLevel="1">
      <c r="B212" s="209"/>
      <c r="C212" s="198">
        <f t="shared" si="91"/>
        <v>0</v>
      </c>
      <c r="D212" s="475">
        <f t="shared" si="92"/>
        <v>0</v>
      </c>
      <c r="E212" s="489">
        <f t="shared" si="93"/>
        <v>0</v>
      </c>
      <c r="F212" s="475"/>
      <c r="G212" s="301">
        <f t="shared" si="99"/>
        <v>0</v>
      </c>
      <c r="H212" s="174"/>
      <c r="I212" s="479">
        <f t="shared" si="100"/>
        <v>0</v>
      </c>
      <c r="J212" s="174"/>
      <c r="K212" s="476">
        <f t="shared" si="94"/>
        <v>0</v>
      </c>
      <c r="L212" s="476">
        <f t="shared" si="95"/>
        <v>0</v>
      </c>
      <c r="M212" s="299">
        <v>12</v>
      </c>
      <c r="N212" s="299">
        <v>12</v>
      </c>
      <c r="O212" s="477">
        <f t="shared" si="96"/>
        <v>0</v>
      </c>
      <c r="P212" s="478">
        <f t="shared" si="97"/>
        <v>0</v>
      </c>
      <c r="Q212" s="290">
        <f t="shared" si="98"/>
        <v>0</v>
      </c>
      <c r="S212" s="264"/>
    </row>
    <row r="213" spans="2:19" ht="12" hidden="1" customHeight="1" outlineLevel="1">
      <c r="B213" s="209"/>
      <c r="C213" s="198">
        <f t="shared" si="91"/>
        <v>0</v>
      </c>
      <c r="D213" s="475">
        <f t="shared" si="92"/>
        <v>0</v>
      </c>
      <c r="E213" s="489">
        <f t="shared" si="93"/>
        <v>0</v>
      </c>
      <c r="F213" s="475"/>
      <c r="G213" s="301">
        <f t="shared" si="99"/>
        <v>0</v>
      </c>
      <c r="H213" s="174"/>
      <c r="I213" s="479">
        <f t="shared" si="100"/>
        <v>0</v>
      </c>
      <c r="J213" s="174"/>
      <c r="K213" s="476">
        <f t="shared" si="94"/>
        <v>0</v>
      </c>
      <c r="L213" s="476">
        <f t="shared" si="95"/>
        <v>0</v>
      </c>
      <c r="M213" s="299">
        <v>12</v>
      </c>
      <c r="N213" s="299">
        <v>12</v>
      </c>
      <c r="O213" s="477">
        <f t="shared" si="96"/>
        <v>0</v>
      </c>
      <c r="P213" s="478">
        <f t="shared" si="97"/>
        <v>0</v>
      </c>
      <c r="Q213" s="290">
        <f t="shared" si="98"/>
        <v>0</v>
      </c>
      <c r="S213" s="264"/>
    </row>
    <row r="214" spans="2:19" ht="12" hidden="1" customHeight="1" outlineLevel="1">
      <c r="B214" s="209"/>
      <c r="C214" s="198">
        <f t="shared" si="91"/>
        <v>0</v>
      </c>
      <c r="D214" s="475">
        <f t="shared" si="92"/>
        <v>0</v>
      </c>
      <c r="E214" s="489">
        <f t="shared" si="93"/>
        <v>0</v>
      </c>
      <c r="F214" s="475"/>
      <c r="G214" s="301">
        <f t="shared" si="99"/>
        <v>0</v>
      </c>
      <c r="H214" s="303"/>
      <c r="I214" s="479">
        <f>L214+K214</f>
        <v>0</v>
      </c>
      <c r="J214" s="283"/>
      <c r="K214" s="476">
        <f t="shared" si="94"/>
        <v>0</v>
      </c>
      <c r="L214" s="476">
        <f t="shared" si="95"/>
        <v>0</v>
      </c>
      <c r="M214" s="299">
        <v>12</v>
      </c>
      <c r="N214" s="299">
        <v>12</v>
      </c>
      <c r="O214" s="477">
        <f t="shared" si="96"/>
        <v>0</v>
      </c>
      <c r="P214" s="478">
        <f t="shared" si="97"/>
        <v>0</v>
      </c>
      <c r="Q214" s="290">
        <f t="shared" si="98"/>
        <v>0</v>
      </c>
      <c r="S214" s="264"/>
    </row>
    <row r="215" spans="2:19" ht="5.25" hidden="1" customHeight="1" outlineLevel="1" thickBot="1">
      <c r="B215" s="209"/>
      <c r="D215" s="174"/>
      <c r="E215" s="230"/>
      <c r="F215" s="174"/>
      <c r="G215" s="301"/>
      <c r="H215" s="174"/>
      <c r="I215" s="479"/>
      <c r="J215" s="174"/>
      <c r="K215" s="263"/>
      <c r="L215" s="263"/>
      <c r="M215" s="211"/>
      <c r="N215" s="211"/>
      <c r="O215" s="231"/>
      <c r="P215" s="174"/>
      <c r="Q215" s="174"/>
      <c r="S215" s="264"/>
    </row>
    <row r="216" spans="2:19" ht="21.95" hidden="1" customHeight="1" outlineLevel="1" thickTop="1">
      <c r="B216" s="209"/>
      <c r="C216" s="11" t="s">
        <v>18</v>
      </c>
      <c r="D216" s="467">
        <f>SUM(D205:D214)</f>
        <v>0</v>
      </c>
      <c r="E216" s="1588" t="e">
        <f>NPER(O216,-I216,D216,,0)</f>
        <v>#DIV/0!</v>
      </c>
      <c r="F216" s="304"/>
      <c r="G216" s="284">
        <f>SUM(G205:G214)</f>
        <v>0</v>
      </c>
      <c r="H216" s="263"/>
      <c r="I216" s="285">
        <f>SUM(I205:I214)</f>
        <v>0</v>
      </c>
      <c r="J216" s="263"/>
      <c r="K216" s="467">
        <f>SUM(K205:K214)</f>
        <v>0</v>
      </c>
      <c r="L216" s="467">
        <f>SUM(L205:L214)</f>
        <v>0</v>
      </c>
      <c r="M216" s="210"/>
      <c r="N216" s="210"/>
      <c r="O216" s="212" t="e">
        <f>L216/D216</f>
        <v>#DIV/0!</v>
      </c>
      <c r="P216" s="467">
        <f>SUM(P205:P214)</f>
        <v>0</v>
      </c>
      <c r="Q216" s="467">
        <f>SUM(Q205:Q214)</f>
        <v>0</v>
      </c>
      <c r="S216" s="264"/>
    </row>
    <row r="217" spans="2:19" s="241" customFormat="1" ht="15" hidden="1" customHeight="1" outlineLevel="1">
      <c r="B217" s="232"/>
      <c r="C217" s="233"/>
      <c r="D217" s="234"/>
      <c r="E217" s="235"/>
      <c r="F217" s="235"/>
      <c r="G217" s="236"/>
      <c r="H217" s="237"/>
      <c r="I217" s="237"/>
      <c r="J217" s="238" t="s">
        <v>158</v>
      </c>
      <c r="K217" s="239">
        <f>IFERROR((SUMIF(K205:K214,0,D205:D214)/D216),0%)</f>
        <v>0</v>
      </c>
      <c r="L217" s="237"/>
      <c r="M217" s="237"/>
      <c r="N217" s="237"/>
      <c r="O217" s="240"/>
      <c r="P217" s="237"/>
      <c r="Q217" s="234"/>
      <c r="S217" s="242"/>
    </row>
    <row r="218" spans="2:19" ht="14.25" hidden="1" outlineLevel="1" thickBot="1">
      <c r="B218" s="209"/>
      <c r="C218" s="11"/>
      <c r="D218" s="288"/>
      <c r="E218" s="250"/>
      <c r="F218" s="174"/>
      <c r="G218" s="282"/>
      <c r="H218" s="282"/>
      <c r="I218" s="282"/>
      <c r="J218" s="282"/>
      <c r="K218" s="274"/>
      <c r="L218" s="274"/>
      <c r="M218" s="213"/>
      <c r="N218" s="213"/>
      <c r="O218" s="251"/>
      <c r="P218" s="268"/>
      <c r="Q218" s="288"/>
      <c r="S218" s="264"/>
    </row>
    <row r="219" spans="2:19" ht="14.25" hidden="1" collapsed="1" thickTop="1">
      <c r="B219" s="209"/>
      <c r="C219" s="5" t="s">
        <v>142</v>
      </c>
      <c r="D219" s="480">
        <f>D194+D202+D216</f>
        <v>264983.11971919111</v>
      </c>
      <c r="E219" s="1589">
        <f>NPER(O219,-I219,D219,,0)</f>
        <v>14.059852150268044</v>
      </c>
      <c r="F219" s="175"/>
      <c r="G219" s="1623">
        <f>G194+G202+G216</f>
        <v>27553.220943903198</v>
      </c>
      <c r="H219" s="275"/>
      <c r="I219" s="276">
        <f>I216+I202+I194</f>
        <v>27553.220943903194</v>
      </c>
      <c r="J219" s="275"/>
      <c r="K219" s="480">
        <f>K194+K202+K216</f>
        <v>12979.149359347686</v>
      </c>
      <c r="L219" s="480">
        <f>L194+L202+L216</f>
        <v>14574.07158455551</v>
      </c>
      <c r="M219" s="215"/>
      <c r="N219" s="215"/>
      <c r="O219" s="216">
        <f>L219/D219</f>
        <v>5.4999999999999993E-2</v>
      </c>
      <c r="P219" s="482">
        <f>G219/12</f>
        <v>2296.1017453252666</v>
      </c>
      <c r="Q219" s="480">
        <f>Q194+Q202+Q216</f>
        <v>252003.9703598434</v>
      </c>
      <c r="S219" s="264"/>
    </row>
    <row r="220" spans="2:19" s="241" customFormat="1" ht="15" hidden="1" customHeight="1">
      <c r="B220" s="232"/>
      <c r="C220" s="233"/>
      <c r="D220" s="234"/>
      <c r="E220" s="243"/>
      <c r="F220" s="217"/>
      <c r="G220" s="244"/>
      <c r="H220" s="245"/>
      <c r="I220" s="245"/>
      <c r="J220" s="238" t="s">
        <v>158</v>
      </c>
      <c r="K220" s="239">
        <f>(IFERROR((K217*D216),0)+IFERROR((K203*D202),0)+IFERROR((K195*D194),0))/D219</f>
        <v>0</v>
      </c>
      <c r="L220" s="245"/>
      <c r="M220" s="245"/>
      <c r="N220" s="245"/>
      <c r="O220" s="246"/>
      <c r="P220" s="247"/>
      <c r="Q220" s="234"/>
      <c r="S220" s="242"/>
    </row>
    <row r="221" spans="2:19" ht="6.95" hidden="1" customHeight="1" thickBot="1">
      <c r="B221" s="483"/>
      <c r="C221" s="484"/>
      <c r="D221" s="485"/>
      <c r="E221" s="486"/>
      <c r="F221" s="485"/>
      <c r="G221" s="485"/>
      <c r="H221" s="485"/>
      <c r="I221" s="485"/>
      <c r="J221" s="485"/>
      <c r="K221" s="485"/>
      <c r="L221" s="485"/>
      <c r="M221" s="486"/>
      <c r="N221" s="486"/>
      <c r="O221" s="486"/>
      <c r="P221" s="485"/>
      <c r="Q221" s="485"/>
      <c r="R221" s="487"/>
      <c r="S221" s="488"/>
    </row>
    <row r="222" spans="2:19" ht="20.25" hidden="1" customHeight="1"/>
  </sheetData>
  <mergeCells count="62">
    <mergeCell ref="R184:R185"/>
    <mergeCell ref="B184:C185"/>
    <mergeCell ref="D184:D185"/>
    <mergeCell ref="E184:E185"/>
    <mergeCell ref="G184:G185"/>
    <mergeCell ref="I184:I185"/>
    <mergeCell ref="K184:K185"/>
    <mergeCell ref="L184:L185"/>
    <mergeCell ref="M184:N184"/>
    <mergeCell ref="O184:O185"/>
    <mergeCell ref="P184:P185"/>
    <mergeCell ref="Q184:Q185"/>
    <mergeCell ref="R145:R146"/>
    <mergeCell ref="B145:C146"/>
    <mergeCell ref="D145:D146"/>
    <mergeCell ref="E145:E146"/>
    <mergeCell ref="G145:G146"/>
    <mergeCell ref="I145:I146"/>
    <mergeCell ref="K145:K146"/>
    <mergeCell ref="L145:L146"/>
    <mergeCell ref="M145:N145"/>
    <mergeCell ref="O145:O146"/>
    <mergeCell ref="P145:P146"/>
    <mergeCell ref="Q145:Q146"/>
    <mergeCell ref="R106:R107"/>
    <mergeCell ref="B106:C107"/>
    <mergeCell ref="D106:D107"/>
    <mergeCell ref="E106:E107"/>
    <mergeCell ref="G106:G107"/>
    <mergeCell ref="I106:I107"/>
    <mergeCell ref="K106:K107"/>
    <mergeCell ref="L106:L107"/>
    <mergeCell ref="M106:N106"/>
    <mergeCell ref="O106:O107"/>
    <mergeCell ref="P106:P107"/>
    <mergeCell ref="Q106:Q107"/>
    <mergeCell ref="R66:R67"/>
    <mergeCell ref="P5:P6"/>
    <mergeCell ref="Q5:Q6"/>
    <mergeCell ref="R5:R6"/>
    <mergeCell ref="B63:S64"/>
    <mergeCell ref="B66:C67"/>
    <mergeCell ref="D66:D67"/>
    <mergeCell ref="E66:E67"/>
    <mergeCell ref="G66:G67"/>
    <mergeCell ref="I66:I67"/>
    <mergeCell ref="K66:K67"/>
    <mergeCell ref="L66:L67"/>
    <mergeCell ref="M66:N66"/>
    <mergeCell ref="O66:O67"/>
    <mergeCell ref="P66:P67"/>
    <mergeCell ref="Q66:Q67"/>
    <mergeCell ref="B2:S3"/>
    <mergeCell ref="C5:C6"/>
    <mergeCell ref="D5:D6"/>
    <mergeCell ref="E5:E6"/>
    <mergeCell ref="G5:G6"/>
    <mergeCell ref="I5:I6"/>
    <mergeCell ref="K5:K6"/>
    <mergeCell ref="L5:L6"/>
    <mergeCell ref="M5:N5"/>
    <mergeCell ref="O5:O6"/>
  </mergeCells>
  <printOptions horizontalCentered="1" verticalCentered="1"/>
  <pageMargins left="0.7" right="0.7" top="0.75" bottom="0.75" header="0.3" footer="0.3"/>
  <pageSetup scale="63" fitToHeight="3" orientation="landscape" verticalDpi="300"/>
  <rowBreaks count="1" manualBreakCount="1">
    <brk id="221" max="10"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28590-7AC0-4209-AA28-F1CF3BFB727D}">
  <sheetPr>
    <tabColor rgb="FF92D050"/>
    <pageSetUpPr fitToPage="1"/>
  </sheetPr>
  <dimension ref="A1:AN104"/>
  <sheetViews>
    <sheetView showGridLines="0" topLeftCell="A4" zoomScale="55" zoomScaleNormal="55" zoomScaleSheetLayoutView="75" workbookViewId="0">
      <selection activeCell="C232" sqref="C232"/>
    </sheetView>
  </sheetViews>
  <sheetFormatPr baseColWidth="10" defaultColWidth="10.85546875" defaultRowHeight="17.25"/>
  <cols>
    <col min="1" max="1" width="10.85546875" style="4"/>
    <col min="2" max="2" width="1.85546875" style="4" customWidth="1"/>
    <col min="3" max="3" width="44.85546875" style="953" customWidth="1"/>
    <col min="4" max="4" width="0.85546875" style="997" customWidth="1"/>
    <col min="5" max="5" width="0.85546875" style="997" hidden="1" customWidth="1"/>
    <col min="6" max="7" width="13.85546875" style="997" hidden="1" customWidth="1"/>
    <col min="8" max="9" width="0.85546875" style="997" hidden="1" customWidth="1"/>
    <col min="10" max="10" width="1.85546875" style="997" hidden="1" customWidth="1"/>
    <col min="11" max="12" width="0.85546875" style="997" hidden="1" customWidth="1"/>
    <col min="13" max="13" width="13.85546875" style="997" hidden="1" customWidth="1"/>
    <col min="14" max="15" width="0.85546875" style="997" hidden="1" customWidth="1"/>
    <col min="16" max="16" width="1.85546875" style="997" hidden="1" customWidth="1"/>
    <col min="17" max="18" width="0.85546875" style="997" hidden="1" customWidth="1"/>
    <col min="19" max="19" width="18.5703125" style="997" customWidth="1"/>
    <col min="20" max="20" width="12.42578125" style="997" customWidth="1"/>
    <col min="21" max="21" width="6.5703125" style="997" customWidth="1"/>
    <col min="22" max="22" width="9.5703125" style="997" customWidth="1"/>
    <col min="23" max="23" width="2.140625" style="997" customWidth="1"/>
    <col min="24" max="24" width="13.85546875" style="997" customWidth="1"/>
    <col min="25" max="25" width="12.42578125" style="997" bestFit="1" customWidth="1"/>
    <col min="26" max="26" width="7.85546875" style="997" customWidth="1"/>
    <col min="27" max="27" width="13.85546875" style="219" hidden="1" customWidth="1"/>
    <col min="28" max="29" width="14.85546875" style="219" hidden="1" customWidth="1"/>
    <col min="30" max="30" width="2.140625" style="219" customWidth="1"/>
    <col min="31" max="31" width="0.85546875" style="219" customWidth="1"/>
    <col min="32" max="32" width="1.85546875" style="219" customWidth="1"/>
    <col min="33" max="16384" width="10.85546875" style="219"/>
  </cols>
  <sheetData>
    <row r="1" spans="1:40" s="4" customFormat="1">
      <c r="A1" s="864"/>
      <c r="B1" s="864"/>
      <c r="C1" s="953"/>
      <c r="D1" s="953"/>
      <c r="E1" s="953"/>
      <c r="F1" s="953"/>
      <c r="G1" s="953"/>
      <c r="H1" s="953"/>
      <c r="I1" s="953"/>
      <c r="J1" s="953"/>
      <c r="K1" s="953"/>
      <c r="L1" s="953"/>
      <c r="M1" s="953"/>
      <c r="N1" s="953"/>
      <c r="O1" s="953"/>
      <c r="P1" s="953"/>
      <c r="Q1" s="953"/>
      <c r="R1" s="953"/>
      <c r="S1" s="953"/>
      <c r="T1" s="953"/>
      <c r="U1" s="953"/>
      <c r="V1" s="953"/>
      <c r="W1" s="953"/>
      <c r="X1" s="953"/>
      <c r="Y1" s="953"/>
      <c r="Z1" s="953"/>
      <c r="AA1" s="864"/>
      <c r="AB1" s="864"/>
      <c r="AC1" s="864"/>
      <c r="AD1" s="864"/>
      <c r="AE1" s="864"/>
      <c r="AF1" s="864"/>
      <c r="AG1" s="864"/>
    </row>
    <row r="2" spans="1:40" s="4" customFormat="1">
      <c r="A2" s="1272" t="s">
        <v>170</v>
      </c>
      <c r="B2" s="864"/>
      <c r="C2" s="953"/>
      <c r="D2" s="953"/>
      <c r="E2" s="953"/>
      <c r="F2" s="953"/>
      <c r="G2" s="953"/>
      <c r="H2" s="953"/>
      <c r="I2" s="953"/>
      <c r="J2" s="953"/>
      <c r="K2" s="953"/>
      <c r="L2" s="953"/>
      <c r="M2" s="953"/>
      <c r="N2" s="953"/>
      <c r="O2" s="953"/>
      <c r="P2" s="953"/>
      <c r="Q2" s="953"/>
      <c r="R2" s="953"/>
      <c r="S2" s="953"/>
      <c r="T2" s="953"/>
      <c r="U2" s="953"/>
      <c r="V2" s="953"/>
      <c r="W2" s="953"/>
      <c r="X2" s="953"/>
      <c r="Y2" s="953"/>
      <c r="Z2" s="953"/>
      <c r="AA2" s="864"/>
      <c r="AB2" s="864"/>
      <c r="AC2" s="864"/>
      <c r="AD2" s="864"/>
      <c r="AE2" s="864"/>
      <c r="AF2" s="864"/>
      <c r="AG2" s="864"/>
    </row>
    <row r="3" spans="1:40" s="4" customFormat="1">
      <c r="A3" s="1272"/>
      <c r="B3" s="864"/>
      <c r="C3" s="953"/>
      <c r="D3" s="953"/>
      <c r="E3" s="953"/>
      <c r="F3" s="953"/>
      <c r="G3" s="953"/>
      <c r="H3" s="953"/>
      <c r="I3" s="953"/>
      <c r="J3" s="953"/>
      <c r="K3" s="953"/>
      <c r="L3" s="953"/>
      <c r="M3" s="953"/>
      <c r="N3" s="953"/>
      <c r="O3" s="953"/>
      <c r="P3" s="953"/>
      <c r="Q3" s="953"/>
      <c r="R3" s="953"/>
      <c r="S3" s="953"/>
      <c r="T3" s="953"/>
      <c r="U3" s="953"/>
      <c r="V3" s="953"/>
      <c r="W3" s="953"/>
      <c r="X3" s="953"/>
      <c r="Y3" s="953"/>
      <c r="Z3" s="953"/>
      <c r="AA3" s="864"/>
      <c r="AB3" s="864"/>
      <c r="AC3" s="864"/>
      <c r="AD3" s="864"/>
      <c r="AE3" s="864"/>
      <c r="AF3" s="864"/>
      <c r="AG3" s="864"/>
    </row>
    <row r="4" spans="1:40" s="4" customFormat="1" ht="18" thickBot="1">
      <c r="A4" s="864"/>
      <c r="B4" s="864"/>
      <c r="C4" s="953"/>
      <c r="D4" s="953"/>
      <c r="E4" s="953"/>
      <c r="F4" s="953"/>
      <c r="G4" s="953"/>
      <c r="H4" s="953"/>
      <c r="I4" s="953"/>
      <c r="J4" s="953"/>
      <c r="K4" s="953"/>
      <c r="L4" s="953"/>
      <c r="M4" s="953"/>
      <c r="N4" s="953"/>
      <c r="O4" s="953"/>
      <c r="P4" s="953"/>
      <c r="Q4" s="953"/>
      <c r="R4" s="953"/>
      <c r="S4" s="953"/>
      <c r="T4" s="953"/>
      <c r="U4" s="953"/>
      <c r="V4" s="953"/>
      <c r="W4" s="953"/>
      <c r="X4" s="953"/>
      <c r="Y4" s="953"/>
      <c r="Z4" s="953"/>
      <c r="AA4" s="864"/>
      <c r="AB4" s="864"/>
      <c r="AC4" s="864"/>
      <c r="AD4" s="864"/>
      <c r="AE4" s="864"/>
      <c r="AF4" s="864"/>
      <c r="AG4" s="864"/>
    </row>
    <row r="5" spans="1:40" s="4" customFormat="1" ht="5.25" customHeight="1">
      <c r="A5" s="864"/>
      <c r="B5" s="2062"/>
      <c r="C5" s="2063"/>
      <c r="D5" s="955"/>
      <c r="E5" s="955"/>
      <c r="F5" s="955"/>
      <c r="G5" s="955"/>
      <c r="H5" s="955"/>
      <c r="I5" s="955"/>
      <c r="J5" s="1271"/>
      <c r="K5" s="955"/>
      <c r="L5" s="955"/>
      <c r="M5" s="955"/>
      <c r="N5" s="955"/>
      <c r="O5" s="955"/>
      <c r="P5" s="1271"/>
      <c r="Q5" s="955"/>
      <c r="R5" s="955"/>
      <c r="S5" s="955"/>
      <c r="T5" s="955"/>
      <c r="U5" s="955"/>
      <c r="V5" s="955"/>
      <c r="W5" s="955"/>
      <c r="X5" s="955"/>
      <c r="Y5" s="955"/>
      <c r="Z5" s="955"/>
      <c r="AA5" s="9"/>
      <c r="AB5" s="9"/>
      <c r="AC5" s="9"/>
      <c r="AD5" s="9"/>
      <c r="AE5" s="9"/>
      <c r="AF5" s="1270"/>
      <c r="AG5" s="864"/>
    </row>
    <row r="6" spans="1:40" s="4" customFormat="1" ht="14.25" customHeight="1" thickBot="1">
      <c r="A6" s="864"/>
      <c r="B6" s="2064"/>
      <c r="C6" s="2065"/>
      <c r="D6" s="957"/>
      <c r="E6" s="957"/>
      <c r="F6" s="957"/>
      <c r="G6" s="957"/>
      <c r="H6" s="957"/>
      <c r="I6" s="957"/>
      <c r="J6" s="1250"/>
      <c r="K6" s="957"/>
      <c r="L6" s="957"/>
      <c r="M6" s="957"/>
      <c r="N6" s="957"/>
      <c r="O6" s="957"/>
      <c r="P6" s="1250"/>
      <c r="Q6" s="957"/>
      <c r="R6" s="957"/>
      <c r="S6" s="957" t="s">
        <v>171</v>
      </c>
      <c r="T6" s="957"/>
      <c r="U6" s="957"/>
      <c r="V6" s="957"/>
      <c r="W6" s="957"/>
      <c r="X6" s="957"/>
      <c r="Y6" s="957"/>
      <c r="Z6" s="957"/>
      <c r="AA6" s="171"/>
      <c r="AB6" s="171"/>
      <c r="AC6" s="171"/>
      <c r="AD6" s="171"/>
      <c r="AE6" s="171"/>
      <c r="AF6" s="1248"/>
      <c r="AG6" s="864"/>
    </row>
    <row r="7" spans="1:40" s="4" customFormat="1" ht="15.95" customHeight="1">
      <c r="A7" s="864"/>
      <c r="B7" s="2064"/>
      <c r="C7" s="2065"/>
      <c r="D7" s="2066" t="s">
        <v>172</v>
      </c>
      <c r="E7" s="2067"/>
      <c r="F7" s="2067"/>
      <c r="G7" s="2067"/>
      <c r="H7" s="2067"/>
      <c r="I7" s="2068"/>
      <c r="J7" s="1250"/>
      <c r="K7" s="959"/>
      <c r="L7" s="960"/>
      <c r="M7" s="2069" t="s">
        <v>11</v>
      </c>
      <c r="N7" s="960"/>
      <c r="O7" s="961"/>
      <c r="P7" s="1250"/>
      <c r="Q7" s="962"/>
      <c r="R7" s="963"/>
      <c r="S7" s="2071" t="s">
        <v>173</v>
      </c>
      <c r="T7" s="964"/>
      <c r="U7" s="964"/>
      <c r="V7" s="964"/>
      <c r="W7" s="964"/>
      <c r="X7" s="2054" t="s">
        <v>21</v>
      </c>
      <c r="Y7" s="2054"/>
      <c r="Z7" s="2054"/>
      <c r="AA7" s="2056">
        <v>2024</v>
      </c>
      <c r="AB7" s="2056">
        <v>2025</v>
      </c>
      <c r="AC7" s="2056">
        <v>2026</v>
      </c>
      <c r="AD7" s="869"/>
      <c r="AE7" s="870"/>
      <c r="AF7" s="1248"/>
      <c r="AG7" s="864"/>
    </row>
    <row r="8" spans="1:40" s="4" customFormat="1" ht="15.95" customHeight="1">
      <c r="A8" s="864"/>
      <c r="B8" s="2064"/>
      <c r="C8" s="2065"/>
      <c r="D8" s="965"/>
      <c r="E8" s="966"/>
      <c r="F8" s="966">
        <v>2021</v>
      </c>
      <c r="G8" s="2058" t="e">
        <f>#REF!</f>
        <v>#REF!</v>
      </c>
      <c r="H8" s="2059"/>
      <c r="I8" s="2060"/>
      <c r="J8" s="1250"/>
      <c r="K8" s="967"/>
      <c r="L8" s="968"/>
      <c r="M8" s="2070"/>
      <c r="N8" s="968"/>
      <c r="O8" s="969"/>
      <c r="P8" s="1250"/>
      <c r="Q8" s="970"/>
      <c r="R8" s="971"/>
      <c r="S8" s="2072"/>
      <c r="T8" s="972"/>
      <c r="U8" s="972"/>
      <c r="V8" s="972"/>
      <c r="W8" s="972"/>
      <c r="X8" s="2055"/>
      <c r="Y8" s="2055"/>
      <c r="Z8" s="2055"/>
      <c r="AA8" s="2057"/>
      <c r="AB8" s="2057"/>
      <c r="AC8" s="2057"/>
      <c r="AD8" s="871"/>
      <c r="AE8" s="872"/>
      <c r="AF8" s="1248"/>
      <c r="AG8" s="864"/>
      <c r="AK8" s="1268" t="s">
        <v>258</v>
      </c>
      <c r="AL8" s="1268"/>
      <c r="AM8" s="1268"/>
      <c r="AN8" s="1268"/>
    </row>
    <row r="9" spans="1:40" s="4" customFormat="1" ht="18" hidden="1" customHeight="1">
      <c r="A9" s="864"/>
      <c r="B9" s="1230"/>
      <c r="C9" s="973"/>
      <c r="D9" s="974"/>
      <c r="E9" s="973"/>
      <c r="F9" s="973"/>
      <c r="G9" s="978"/>
      <c r="H9" s="973"/>
      <c r="I9" s="976"/>
      <c r="J9" s="1250"/>
      <c r="K9" s="974"/>
      <c r="L9" s="973"/>
      <c r="M9" s="973"/>
      <c r="N9" s="973"/>
      <c r="O9" s="976"/>
      <c r="P9" s="1250"/>
      <c r="Q9" s="974"/>
      <c r="R9" s="973"/>
      <c r="S9" s="973"/>
      <c r="T9" s="973"/>
      <c r="U9" s="953"/>
      <c r="V9" s="953"/>
      <c r="W9" s="973"/>
      <c r="X9" s="977">
        <v>30</v>
      </c>
      <c r="Y9" s="953"/>
      <c r="Z9" s="973"/>
      <c r="AA9" s="874"/>
      <c r="AB9" s="874"/>
      <c r="AC9" s="874"/>
      <c r="AD9" s="874"/>
      <c r="AE9" s="875"/>
      <c r="AF9" s="1248"/>
      <c r="AG9" s="864"/>
      <c r="AK9" s="1268" t="s">
        <v>174</v>
      </c>
      <c r="AL9" s="1268"/>
      <c r="AM9" s="1268"/>
      <c r="AN9" s="1268"/>
    </row>
    <row r="10" spans="1:40" s="4" customFormat="1" ht="12" hidden="1" customHeight="1">
      <c r="A10" s="864"/>
      <c r="B10" s="1230"/>
      <c r="C10" s="973"/>
      <c r="D10" s="974"/>
      <c r="E10" s="973"/>
      <c r="F10" s="973"/>
      <c r="G10" s="978"/>
      <c r="H10" s="973"/>
      <c r="I10" s="976"/>
      <c r="J10" s="1250"/>
      <c r="K10" s="974"/>
      <c r="L10" s="973"/>
      <c r="M10" s="973"/>
      <c r="N10" s="973"/>
      <c r="O10" s="976"/>
      <c r="P10" s="1250"/>
      <c r="Q10" s="974"/>
      <c r="R10" s="973"/>
      <c r="S10" s="973"/>
      <c r="T10" s="953"/>
      <c r="U10" s="953"/>
      <c r="V10" s="953"/>
      <c r="W10" s="973"/>
      <c r="X10" s="953"/>
      <c r="Y10" s="979"/>
      <c r="Z10" s="973"/>
      <c r="AA10" s="874"/>
      <c r="AB10" s="874"/>
      <c r="AC10" s="874"/>
      <c r="AD10" s="874"/>
      <c r="AE10" s="875"/>
      <c r="AF10" s="1248"/>
      <c r="AG10" s="864"/>
      <c r="AK10" s="1268" t="s">
        <v>175</v>
      </c>
      <c r="AL10" s="1268"/>
      <c r="AM10" s="1268"/>
      <c r="AN10" s="1268"/>
    </row>
    <row r="11" spans="1:40" s="4" customFormat="1" hidden="1">
      <c r="A11" s="864"/>
      <c r="B11" s="1230"/>
      <c r="C11" s="980" t="s">
        <v>176</v>
      </c>
      <c r="D11" s="981"/>
      <c r="E11" s="982"/>
      <c r="F11" s="982">
        <f>'Etats des Resultats'!CC7</f>
        <v>0</v>
      </c>
      <c r="G11" s="1591">
        <f>'Etats des Resultats'!CX7</f>
        <v>0</v>
      </c>
      <c r="H11" s="982"/>
      <c r="I11" s="983"/>
      <c r="J11" s="1250"/>
      <c r="K11" s="981"/>
      <c r="L11" s="982"/>
      <c r="M11" s="982">
        <f>'Etats des Resultats'!EN7</f>
        <v>0</v>
      </c>
      <c r="N11" s="982"/>
      <c r="O11" s="983"/>
      <c r="P11" s="1250"/>
      <c r="Q11" s="981"/>
      <c r="R11" s="982"/>
      <c r="S11" s="1269">
        <f>'Etats des Resultats'!EV7</f>
        <v>2000</v>
      </c>
      <c r="T11" s="973"/>
      <c r="U11" s="953"/>
      <c r="V11" s="953"/>
      <c r="W11" s="982"/>
      <c r="X11" s="985">
        <v>20</v>
      </c>
      <c r="Y11" s="2061"/>
      <c r="Z11" s="2061"/>
      <c r="AA11" s="876" t="e">
        <f>'Etats des Resultats'!GY7</f>
        <v>#REF!</v>
      </c>
      <c r="AB11" s="876" t="e">
        <f>'Etats des Resultats'!HT7</f>
        <v>#REF!</v>
      </c>
      <c r="AC11" s="876" t="e">
        <f>'Etats des Resultats'!IO7</f>
        <v>#REF!</v>
      </c>
      <c r="AD11" s="876"/>
      <c r="AE11" s="877"/>
      <c r="AF11" s="1248"/>
      <c r="AG11" s="864"/>
      <c r="AK11" s="1268"/>
      <c r="AL11" s="1267" t="s">
        <v>177</v>
      </c>
      <c r="AM11" s="1268"/>
      <c r="AN11" s="1268"/>
    </row>
    <row r="12" spans="1:40" s="4" customFormat="1" ht="13.5" hidden="1" customHeight="1">
      <c r="A12" s="864"/>
      <c r="B12" s="1230"/>
      <c r="C12" s="980" t="s">
        <v>178</v>
      </c>
      <c r="D12" s="986"/>
      <c r="E12" s="987"/>
      <c r="F12" s="982">
        <f>'Etats des Resultats'!CC10</f>
        <v>0</v>
      </c>
      <c r="G12" s="1591">
        <f>'Etats des Resultats'!CX10</f>
        <v>0</v>
      </c>
      <c r="H12" s="988"/>
      <c r="I12" s="989"/>
      <c r="J12" s="1250"/>
      <c r="K12" s="986"/>
      <c r="L12" s="987"/>
      <c r="M12" s="982">
        <f>'Etats des Resultats'!EN10</f>
        <v>0</v>
      </c>
      <c r="N12" s="988"/>
      <c r="O12" s="989"/>
      <c r="P12" s="1250"/>
      <c r="Q12" s="986"/>
      <c r="R12" s="987"/>
      <c r="S12" s="1269">
        <v>700</v>
      </c>
      <c r="T12" s="982"/>
      <c r="U12" s="953"/>
      <c r="V12" s="953"/>
      <c r="W12" s="982"/>
      <c r="X12" s="982">
        <v>4</v>
      </c>
      <c r="Y12" s="953"/>
      <c r="Z12" s="953"/>
      <c r="AA12" s="876" t="e">
        <f>'Etats des Resultats'!GY10</f>
        <v>#REF!</v>
      </c>
      <c r="AB12" s="876" t="e">
        <f>'Etats des Resultats'!HT10</f>
        <v>#REF!</v>
      </c>
      <c r="AC12" s="876" t="e">
        <f>'Etats des Resultats'!IO10</f>
        <v>#REF!</v>
      </c>
      <c r="AD12" s="878"/>
      <c r="AE12" s="879"/>
      <c r="AF12" s="1248"/>
      <c r="AG12" s="864"/>
      <c r="AK12" s="1268"/>
      <c r="AL12" s="1267" t="s">
        <v>179</v>
      </c>
      <c r="AM12" s="1268"/>
      <c r="AN12" s="1268"/>
    </row>
    <row r="13" spans="1:40" s="4" customFormat="1" ht="13.5" hidden="1" customHeight="1">
      <c r="A13" s="864"/>
      <c r="B13" s="1230"/>
      <c r="C13" s="980" t="s">
        <v>180</v>
      </c>
      <c r="D13" s="986"/>
      <c r="E13" s="987"/>
      <c r="F13" s="982"/>
      <c r="G13" s="1591"/>
      <c r="H13" s="988"/>
      <c r="I13" s="989"/>
      <c r="J13" s="1250"/>
      <c r="K13" s="986"/>
      <c r="L13" s="987"/>
      <c r="M13" s="982"/>
      <c r="N13" s="988"/>
      <c r="O13" s="989"/>
      <c r="P13" s="1250"/>
      <c r="Q13" s="986"/>
      <c r="R13" s="987"/>
      <c r="S13" s="1648">
        <v>2500</v>
      </c>
      <c r="T13" s="1649"/>
      <c r="U13" s="1650"/>
      <c r="V13" s="1650"/>
      <c r="W13" s="1649"/>
      <c r="X13" s="1649">
        <v>105</v>
      </c>
      <c r="Y13" s="1650"/>
      <c r="Z13" s="1650"/>
      <c r="AA13" s="876"/>
      <c r="AB13" s="876"/>
      <c r="AC13" s="876"/>
      <c r="AD13" s="878"/>
      <c r="AE13" s="879"/>
      <c r="AF13" s="1248"/>
      <c r="AG13" s="864"/>
      <c r="AK13" s="1268"/>
      <c r="AL13" s="1267" t="s">
        <v>181</v>
      </c>
      <c r="AM13" s="1268"/>
      <c r="AN13" s="1268"/>
    </row>
    <row r="14" spans="1:40" hidden="1">
      <c r="A14" s="864"/>
      <c r="B14" s="1230"/>
      <c r="C14" s="979" t="s">
        <v>12</v>
      </c>
      <c r="D14" s="993"/>
      <c r="E14" s="994"/>
      <c r="F14" s="994"/>
      <c r="G14" s="1592"/>
      <c r="H14" s="994"/>
      <c r="I14" s="995"/>
      <c r="J14" s="1229"/>
      <c r="K14" s="993"/>
      <c r="L14" s="994"/>
      <c r="M14" s="994"/>
      <c r="N14" s="994"/>
      <c r="O14" s="995"/>
      <c r="P14" s="1229"/>
      <c r="Q14" s="993"/>
      <c r="R14" s="994"/>
      <c r="S14" s="994"/>
      <c r="T14" s="982"/>
      <c r="W14" s="994"/>
      <c r="X14" s="994"/>
      <c r="Y14" s="994"/>
      <c r="Z14" s="994"/>
      <c r="AA14" s="880"/>
      <c r="AB14" s="880"/>
      <c r="AC14" s="880"/>
      <c r="AD14" s="880"/>
      <c r="AE14" s="881"/>
      <c r="AF14" s="1228"/>
      <c r="AG14" s="1224"/>
      <c r="AK14" s="1267"/>
      <c r="AL14" s="1267"/>
      <c r="AM14" s="1267"/>
      <c r="AN14" s="1267"/>
    </row>
    <row r="15" spans="1:40" hidden="1">
      <c r="A15" s="864"/>
      <c r="B15" s="1230"/>
      <c r="C15" s="998" t="str">
        <f>'Etats des Resultats'!A19</f>
        <v>Ventes de Larves - Néonates</v>
      </c>
      <c r="D15" s="999"/>
      <c r="E15" s="1000"/>
      <c r="F15" s="1000">
        <f>'Etats des Resultats'!CC19</f>
        <v>0</v>
      </c>
      <c r="G15" s="1593">
        <f>'Etats des Resultats'!CX19</f>
        <v>0</v>
      </c>
      <c r="H15" s="1000"/>
      <c r="I15" s="1001"/>
      <c r="J15" s="1229"/>
      <c r="K15" s="999"/>
      <c r="L15" s="1000"/>
      <c r="M15" s="1000">
        <f>'Etats des Resultats'!EN19</f>
        <v>0</v>
      </c>
      <c r="N15" s="1000"/>
      <c r="O15" s="1001"/>
      <c r="P15" s="1229"/>
      <c r="Q15" s="999"/>
      <c r="R15" s="1000"/>
      <c r="S15" s="1000">
        <f>'Etats des Resultats'!FI19</f>
        <v>0</v>
      </c>
      <c r="T15" s="994"/>
      <c r="W15" s="1000"/>
      <c r="X15" s="1000">
        <f>'Etats des Resultats'!GD19</f>
        <v>0</v>
      </c>
      <c r="Y15" s="1000"/>
      <c r="Z15" s="1000"/>
      <c r="AA15" s="885">
        <f>'Etats des Resultats'!GY19</f>
        <v>0</v>
      </c>
      <c r="AB15" s="885">
        <f>'Etats des Resultats'!HT19</f>
        <v>0</v>
      </c>
      <c r="AC15" s="885">
        <f>'Etats des Resultats'!IO19</f>
        <v>0</v>
      </c>
      <c r="AD15" s="885"/>
      <c r="AE15" s="886"/>
      <c r="AF15" s="1228"/>
      <c r="AG15" s="1224"/>
      <c r="AK15" s="1267"/>
      <c r="AL15" s="1267"/>
      <c r="AM15" s="1267"/>
      <c r="AN15" s="1267"/>
    </row>
    <row r="16" spans="1:40" hidden="1">
      <c r="A16" s="864"/>
      <c r="B16" s="1230"/>
      <c r="C16" s="998" t="str">
        <f>'Etats des Resultats'!A20</f>
        <v>Frass</v>
      </c>
      <c r="D16" s="999"/>
      <c r="E16" s="1000"/>
      <c r="F16" s="1000">
        <f>'Etats des Resultats'!CC20</f>
        <v>0</v>
      </c>
      <c r="G16" s="1593">
        <f>'Etats des Resultats'!CX20</f>
        <v>0</v>
      </c>
      <c r="H16" s="1000"/>
      <c r="I16" s="1001"/>
      <c r="J16" s="1229"/>
      <c r="K16" s="999"/>
      <c r="L16" s="1000"/>
      <c r="M16" s="1000">
        <f>'Etats des Resultats'!EN20</f>
        <v>0</v>
      </c>
      <c r="N16" s="1000"/>
      <c r="O16" s="1001"/>
      <c r="P16" s="1229"/>
      <c r="Q16" s="999"/>
      <c r="R16" s="1000"/>
      <c r="S16" s="1000">
        <f>'Etats des Resultats'!FI20</f>
        <v>0</v>
      </c>
      <c r="T16" s="1000"/>
      <c r="W16" s="1000"/>
      <c r="X16" s="1000">
        <f>'Etats des Resultats'!GD20</f>
        <v>0</v>
      </c>
      <c r="Y16" s="1000"/>
      <c r="Z16" s="1000"/>
      <c r="AA16" s="885">
        <f>'Etats des Resultats'!GY20</f>
        <v>0</v>
      </c>
      <c r="AB16" s="885">
        <f>'Etats des Resultats'!HT20</f>
        <v>0</v>
      </c>
      <c r="AC16" s="885">
        <f>'Etats des Resultats'!IO20</f>
        <v>0</v>
      </c>
      <c r="AD16" s="885"/>
      <c r="AE16" s="886"/>
      <c r="AF16" s="1228"/>
      <c r="AG16" s="1224"/>
      <c r="AK16" s="1267"/>
      <c r="AL16" s="1267"/>
      <c r="AM16" s="1267"/>
      <c r="AN16" s="1267"/>
    </row>
    <row r="17" spans="1:40" hidden="1">
      <c r="A17" s="864"/>
      <c r="B17" s="1230"/>
      <c r="C17" s="998" t="str">
        <f>'Etats des Resultats'!A21</f>
        <v>Huiles</v>
      </c>
      <c r="D17" s="999"/>
      <c r="E17" s="1000"/>
      <c r="F17" s="1000">
        <f>'Etats des Resultats'!CC21</f>
        <v>0</v>
      </c>
      <c r="G17" s="1593">
        <f>'Etats des Resultats'!CX21</f>
        <v>0</v>
      </c>
      <c r="H17" s="1000"/>
      <c r="I17" s="1001"/>
      <c r="J17" s="1229"/>
      <c r="K17" s="999"/>
      <c r="L17" s="1000"/>
      <c r="M17" s="1000">
        <f>'Etats des Resultats'!EN21</f>
        <v>0</v>
      </c>
      <c r="N17" s="1000"/>
      <c r="O17" s="1001"/>
      <c r="P17" s="1229"/>
      <c r="Q17" s="999"/>
      <c r="R17" s="1000"/>
      <c r="S17" s="1000">
        <f>'Etats des Resultats'!FI21</f>
        <v>0</v>
      </c>
      <c r="T17" s="1000"/>
      <c r="W17" s="1000"/>
      <c r="X17" s="1000">
        <f>'Etats des Resultats'!GD21</f>
        <v>0</v>
      </c>
      <c r="Y17" s="1000"/>
      <c r="Z17" s="1000"/>
      <c r="AA17" s="885">
        <f>'Etats des Resultats'!GY21</f>
        <v>0</v>
      </c>
      <c r="AB17" s="885">
        <f>'Etats des Resultats'!HT21</f>
        <v>0</v>
      </c>
      <c r="AC17" s="885">
        <f>'Etats des Resultats'!IO21</f>
        <v>0</v>
      </c>
      <c r="AD17" s="885"/>
      <c r="AE17" s="886"/>
      <c r="AF17" s="1228"/>
      <c r="AG17" s="1224"/>
      <c r="AK17" s="1267"/>
      <c r="AL17" s="1267"/>
      <c r="AM17" s="1267"/>
      <c r="AN17" s="1267"/>
    </row>
    <row r="18" spans="1:40" hidden="1">
      <c r="A18" s="864"/>
      <c r="B18" s="1230"/>
      <c r="C18" s="998" t="str">
        <f>'Etats des Resultats'!A22</f>
        <v xml:space="preserve"> </v>
      </c>
      <c r="D18" s="999"/>
      <c r="E18" s="1000"/>
      <c r="F18" s="1000">
        <f>'Etats des Resultats'!CC22</f>
        <v>0</v>
      </c>
      <c r="G18" s="1593">
        <f>'Etats des Resultats'!CX22</f>
        <v>0</v>
      </c>
      <c r="H18" s="1000"/>
      <c r="I18" s="1001"/>
      <c r="J18" s="1229"/>
      <c r="K18" s="999"/>
      <c r="L18" s="1000"/>
      <c r="M18" s="1000">
        <f>'Etats des Resultats'!EN22</f>
        <v>0</v>
      </c>
      <c r="N18" s="1000"/>
      <c r="O18" s="1001"/>
      <c r="P18" s="1229"/>
      <c r="Q18" s="999"/>
      <c r="R18" s="1000"/>
      <c r="S18" s="1000">
        <f>'Etats des Resultats'!FI22</f>
        <v>0</v>
      </c>
      <c r="T18" s="1000"/>
      <c r="W18" s="1000"/>
      <c r="X18" s="1000">
        <f>'Etats des Resultats'!GD22</f>
        <v>0</v>
      </c>
      <c r="Y18" s="1000"/>
      <c r="Z18" s="1000"/>
      <c r="AA18" s="885">
        <f>'Etats des Resultats'!GY22</f>
        <v>0</v>
      </c>
      <c r="AB18" s="885">
        <f>'Etats des Resultats'!HT22</f>
        <v>0</v>
      </c>
      <c r="AC18" s="885">
        <f>'Etats des Resultats'!IO22</f>
        <v>0</v>
      </c>
      <c r="AD18" s="885"/>
      <c r="AE18" s="886"/>
      <c r="AF18" s="1228"/>
      <c r="AG18" s="1224"/>
      <c r="AK18" s="1267"/>
      <c r="AL18" s="1267"/>
      <c r="AM18" s="1267"/>
      <c r="AN18" s="1267"/>
    </row>
    <row r="19" spans="1:40" hidden="1">
      <c r="A19" s="864"/>
      <c r="B19" s="1230"/>
      <c r="C19" s="980" t="s">
        <v>35</v>
      </c>
      <c r="D19" s="1002"/>
      <c r="E19" s="1003"/>
      <c r="F19" s="1004">
        <f>SUM(F15:F18)</f>
        <v>0</v>
      </c>
      <c r="G19" s="1651">
        <f>SUM(G15:G18)</f>
        <v>0</v>
      </c>
      <c r="H19" s="1003"/>
      <c r="I19" s="1005"/>
      <c r="J19" s="1229"/>
      <c r="K19" s="1002"/>
      <c r="L19" s="1003"/>
      <c r="M19" s="1004">
        <f>SUM(M15:M18)</f>
        <v>0</v>
      </c>
      <c r="N19" s="1003"/>
      <c r="O19" s="1005"/>
      <c r="P19" s="1229"/>
      <c r="Q19" s="1002"/>
      <c r="R19" s="1003"/>
      <c r="S19" s="1004">
        <f>SUM(S15:S18)</f>
        <v>0</v>
      </c>
      <c r="T19" s="1000"/>
      <c r="W19" s="1004"/>
      <c r="X19" s="1004">
        <f>SUM(X15:X18)</f>
        <v>0</v>
      </c>
      <c r="Y19" s="1004"/>
      <c r="Z19" s="1004"/>
      <c r="AA19" s="888">
        <f>SUM(AA15:AA18)</f>
        <v>0</v>
      </c>
      <c r="AB19" s="888">
        <f>SUM(AB15:AB18)</f>
        <v>0</v>
      </c>
      <c r="AC19" s="888">
        <f>SUM(AC15:AC18)</f>
        <v>0</v>
      </c>
      <c r="AD19" s="887"/>
      <c r="AE19" s="889"/>
      <c r="AF19" s="1228"/>
      <c r="AG19" s="1224"/>
      <c r="AK19" s="1267"/>
      <c r="AL19" s="1267"/>
      <c r="AM19" s="1267"/>
      <c r="AN19" s="1267"/>
    </row>
    <row r="20" spans="1:40" hidden="1">
      <c r="A20" s="864"/>
      <c r="B20" s="1230"/>
      <c r="C20" s="979" t="s">
        <v>29</v>
      </c>
      <c r="D20" s="1002"/>
      <c r="E20" s="1003"/>
      <c r="F20" s="1003"/>
      <c r="G20" s="1595"/>
      <c r="H20" s="1003"/>
      <c r="I20" s="1005"/>
      <c r="J20" s="1229"/>
      <c r="K20" s="1002"/>
      <c r="L20" s="1003"/>
      <c r="M20" s="1003"/>
      <c r="N20" s="1003"/>
      <c r="O20" s="1005"/>
      <c r="P20" s="1229"/>
      <c r="Q20" s="1002"/>
      <c r="R20" s="1003"/>
      <c r="S20" s="1003"/>
      <c r="T20" s="1006" t="s">
        <v>182</v>
      </c>
      <c r="W20" s="1003"/>
      <c r="X20" s="1003"/>
      <c r="Y20" s="1006" t="s">
        <v>182</v>
      </c>
      <c r="AA20" s="887"/>
      <c r="AB20" s="887"/>
      <c r="AC20" s="887"/>
      <c r="AD20" s="887"/>
      <c r="AE20" s="889"/>
      <c r="AF20" s="1228"/>
      <c r="AG20" s="1224"/>
      <c r="AK20" s="1267"/>
      <c r="AL20" s="1267"/>
      <c r="AM20" s="1267"/>
      <c r="AN20" s="1267"/>
    </row>
    <row r="21" spans="1:40" hidden="1">
      <c r="A21" s="864"/>
      <c r="B21" s="1230"/>
      <c r="C21" s="998" t="str">
        <f>'Etats des Resultats'!A26</f>
        <v>Larves vivantes</v>
      </c>
      <c r="D21" s="999"/>
      <c r="E21" s="1000"/>
      <c r="F21" s="1000">
        <f>'Etats des Resultats'!CC26</f>
        <v>0</v>
      </c>
      <c r="G21" s="1593">
        <f>'Etats des Resultats'!CX26</f>
        <v>0</v>
      </c>
      <c r="H21" s="1000"/>
      <c r="I21" s="1001"/>
      <c r="J21" s="1229"/>
      <c r="K21" s="999"/>
      <c r="L21" s="1000"/>
      <c r="M21" s="1000">
        <f>'Etats des Resultats'!EN26</f>
        <v>0</v>
      </c>
      <c r="N21" s="1000"/>
      <c r="O21" s="1001"/>
      <c r="P21" s="1229"/>
      <c r="Q21" s="999"/>
      <c r="R21" s="1000"/>
      <c r="S21" s="1000">
        <f>'Etats des Resultats'!FI26</f>
        <v>0</v>
      </c>
      <c r="T21" s="1000"/>
      <c r="W21" s="1000"/>
      <c r="X21" s="1000">
        <f>20*10000</f>
        <v>200000</v>
      </c>
      <c r="Y21" s="1000">
        <f>X21/X11</f>
        <v>10000</v>
      </c>
      <c r="Z21" s="1000"/>
      <c r="AA21" s="885">
        <f>'Etats des Resultats'!GY26</f>
        <v>0</v>
      </c>
      <c r="AB21" s="885">
        <f>'Etats des Resultats'!HT26</f>
        <v>0</v>
      </c>
      <c r="AC21" s="885">
        <f>'Etats des Resultats'!IO26</f>
        <v>0</v>
      </c>
      <c r="AD21" s="885"/>
      <c r="AE21" s="886"/>
      <c r="AF21" s="1228"/>
      <c r="AG21" s="1224"/>
    </row>
    <row r="22" spans="1:40" hidden="1">
      <c r="A22" s="864"/>
      <c r="B22" s="1230"/>
      <c r="C22" s="998" t="str">
        <f>'Etats des Resultats'!A27</f>
        <v>Larves séchées</v>
      </c>
      <c r="D22" s="999"/>
      <c r="E22" s="1000"/>
      <c r="F22" s="1000">
        <f>'Etats des Resultats'!CC27</f>
        <v>0</v>
      </c>
      <c r="G22" s="1593">
        <f>'Etats des Resultats'!CX27</f>
        <v>0</v>
      </c>
      <c r="H22" s="1000"/>
      <c r="I22" s="1001"/>
      <c r="J22" s="1229"/>
      <c r="K22" s="999"/>
      <c r="L22" s="1000"/>
      <c r="M22" s="1000">
        <f>'Etats des Resultats'!EN27</f>
        <v>0</v>
      </c>
      <c r="N22" s="1000"/>
      <c r="O22" s="1001"/>
      <c r="P22" s="1229"/>
      <c r="Q22" s="999"/>
      <c r="R22" s="1000"/>
      <c r="S22" s="1000">
        <f>'Etats des Resultats'!FI27</f>
        <v>3577000</v>
      </c>
      <c r="T22" s="1000">
        <f>S22/S12</f>
        <v>5110</v>
      </c>
      <c r="W22" s="1000"/>
      <c r="X22" s="1000">
        <f>4*4000</f>
        <v>16000</v>
      </c>
      <c r="Y22" s="1000">
        <f>X22/4</f>
        <v>4000</v>
      </c>
      <c r="Z22" s="1000"/>
      <c r="AA22" s="885">
        <f>'Etats des Resultats'!GY27</f>
        <v>0</v>
      </c>
      <c r="AB22" s="885">
        <f>'Etats des Resultats'!HT27</f>
        <v>0</v>
      </c>
      <c r="AC22" s="885">
        <f>'Etats des Resultats'!IO27</f>
        <v>0</v>
      </c>
      <c r="AD22" s="885"/>
      <c r="AE22" s="886"/>
      <c r="AF22" s="1228"/>
      <c r="AG22" s="1224"/>
      <c r="AH22" s="1258"/>
    </row>
    <row r="23" spans="1:40" hidden="1">
      <c r="A23" s="864"/>
      <c r="B23" s="1230"/>
      <c r="C23" s="998" t="s">
        <v>183</v>
      </c>
      <c r="D23" s="999"/>
      <c r="E23" s="1000"/>
      <c r="F23" s="1000"/>
      <c r="G23" s="1593"/>
      <c r="H23" s="1000"/>
      <c r="I23" s="1001"/>
      <c r="J23" s="1229"/>
      <c r="K23" s="999"/>
      <c r="L23" s="1000"/>
      <c r="M23" s="1000"/>
      <c r="N23" s="1000"/>
      <c r="O23" s="1001"/>
      <c r="P23" s="1229"/>
      <c r="Q23" s="999"/>
      <c r="R23" s="1000"/>
      <c r="S23" s="1000">
        <f>-2%*S22</f>
        <v>-71540</v>
      </c>
      <c r="T23" s="1000"/>
      <c r="W23" s="1000"/>
      <c r="X23" s="1000">
        <f>-2%*X21</f>
        <v>-4000</v>
      </c>
      <c r="Y23" s="1000"/>
      <c r="Z23" s="1000"/>
      <c r="AA23" s="885"/>
      <c r="AB23" s="885"/>
      <c r="AC23" s="885"/>
      <c r="AD23" s="885"/>
      <c r="AE23" s="886"/>
      <c r="AF23" s="1228"/>
      <c r="AG23" s="1224"/>
      <c r="AH23" s="1258"/>
      <c r="AK23" s="1266"/>
    </row>
    <row r="24" spans="1:40" hidden="1">
      <c r="A24" s="864"/>
      <c r="B24" s="1230"/>
      <c r="C24" s="998" t="str">
        <f>'Etats des Resultats'!A28</f>
        <v xml:space="preserve">Frass </v>
      </c>
      <c r="D24" s="999"/>
      <c r="E24" s="1000"/>
      <c r="F24" s="1000">
        <f>'Etats des Resultats'!CC28</f>
        <v>0</v>
      </c>
      <c r="G24" s="1593">
        <f>'Etats des Resultats'!CX28</f>
        <v>0</v>
      </c>
      <c r="H24" s="1000"/>
      <c r="I24" s="1001"/>
      <c r="J24" s="1229"/>
      <c r="K24" s="999"/>
      <c r="L24" s="1000"/>
      <c r="M24" s="1000">
        <f>'Etats des Resultats'!EN28</f>
        <v>0</v>
      </c>
      <c r="N24" s="1000"/>
      <c r="O24" s="1001"/>
      <c r="P24" s="1229"/>
      <c r="Q24" s="999"/>
      <c r="R24" s="1000"/>
      <c r="S24" s="1000">
        <f>S13*T24</f>
        <v>375000</v>
      </c>
      <c r="T24" s="1000">
        <v>150</v>
      </c>
      <c r="W24" s="1000"/>
      <c r="X24" s="1000">
        <f>X13*Y24</f>
        <v>5250</v>
      </c>
      <c r="Y24" s="1000">
        <v>50</v>
      </c>
      <c r="Z24" s="1000"/>
      <c r="AA24" s="885">
        <f>'Etats des Resultats'!GY28</f>
        <v>0</v>
      </c>
      <c r="AB24" s="885">
        <f>'Etats des Resultats'!HT28</f>
        <v>0</v>
      </c>
      <c r="AC24" s="885">
        <f>'Etats des Resultats'!IO28</f>
        <v>0</v>
      </c>
      <c r="AD24" s="885"/>
      <c r="AE24" s="886"/>
      <c r="AF24" s="1228"/>
      <c r="AG24" s="1224"/>
      <c r="AK24" s="1266"/>
    </row>
    <row r="25" spans="1:40" ht="16.5" hidden="1">
      <c r="A25" s="864"/>
      <c r="B25" s="1230"/>
      <c r="C25" s="980" t="s">
        <v>184</v>
      </c>
      <c r="D25" s="1002"/>
      <c r="E25" s="1003"/>
      <c r="F25" s="1004">
        <f>SUM(F21:F24)</f>
        <v>0</v>
      </c>
      <c r="G25" s="1651">
        <f>SUM(G21:G24)</f>
        <v>0</v>
      </c>
      <c r="H25" s="1003"/>
      <c r="I25" s="1005"/>
      <c r="J25" s="1229"/>
      <c r="K25" s="1002"/>
      <c r="L25" s="1003"/>
      <c r="M25" s="1004">
        <f>SUM(M21:M24)</f>
        <v>0</v>
      </c>
      <c r="N25" s="1003"/>
      <c r="O25" s="1005"/>
      <c r="P25" s="1229"/>
      <c r="Q25" s="1002"/>
      <c r="R25" s="1003"/>
      <c r="S25" s="1004">
        <f>SUM(S21:S24)</f>
        <v>3880460</v>
      </c>
      <c r="T25" s="1004"/>
      <c r="U25" s="1004"/>
      <c r="V25" s="1004"/>
      <c r="W25" s="1004"/>
      <c r="X25" s="1004">
        <f>SUM(X21:X24)</f>
        <v>217250</v>
      </c>
      <c r="Y25" s="1004"/>
      <c r="Z25" s="1004"/>
      <c r="AA25" s="888">
        <f>SUM(AA21:AA24)</f>
        <v>0</v>
      </c>
      <c r="AB25" s="888">
        <f>SUM(AB21:AB24)</f>
        <v>0</v>
      </c>
      <c r="AC25" s="888">
        <f>SUM(AC21:AC24)</f>
        <v>0</v>
      </c>
      <c r="AD25" s="887"/>
      <c r="AE25" s="889"/>
      <c r="AF25" s="1228"/>
      <c r="AG25" s="1224"/>
      <c r="AK25" s="1266"/>
    </row>
    <row r="26" spans="1:40" hidden="1">
      <c r="A26" s="864"/>
      <c r="B26" s="1230"/>
      <c r="C26" s="979" t="s">
        <v>236</v>
      </c>
      <c r="D26" s="1007"/>
      <c r="E26" s="1008"/>
      <c r="F26" s="1008"/>
      <c r="G26" s="1652"/>
      <c r="H26" s="1009"/>
      <c r="I26" s="1010"/>
      <c r="J26" s="1229"/>
      <c r="K26" s="1007"/>
      <c r="L26" s="1008"/>
      <c r="M26" s="1008"/>
      <c r="N26" s="1009"/>
      <c r="O26" s="1010"/>
      <c r="P26" s="1229"/>
      <c r="Q26" s="1007"/>
      <c r="R26" s="1008"/>
      <c r="S26" s="1008"/>
      <c r="T26" s="1008"/>
      <c r="U26" s="1008"/>
      <c r="V26" s="1008"/>
      <c r="W26" s="1008"/>
      <c r="X26" s="1008"/>
      <c r="Y26" s="1008"/>
      <c r="Z26" s="1008"/>
      <c r="AA26" s="890"/>
      <c r="AB26" s="890"/>
      <c r="AC26" s="890"/>
      <c r="AD26" s="890"/>
      <c r="AE26" s="891"/>
      <c r="AF26" s="1228"/>
      <c r="AG26" s="1224"/>
      <c r="AK26" s="1266"/>
    </row>
    <row r="27" spans="1:40" hidden="1">
      <c r="A27" s="864"/>
      <c r="B27" s="1230"/>
      <c r="C27" s="998" t="str">
        <f>'Etats des Resultats'!A34</f>
        <v>Autres</v>
      </c>
      <c r="D27" s="999"/>
      <c r="E27" s="1000"/>
      <c r="F27" s="1000">
        <f>'Etats des Resultats'!CC34</f>
        <v>0</v>
      </c>
      <c r="G27" s="1593">
        <f>'Etats des Resultats'!CX34</f>
        <v>0</v>
      </c>
      <c r="H27" s="1000"/>
      <c r="I27" s="1001"/>
      <c r="J27" s="1229"/>
      <c r="K27" s="999"/>
      <c r="L27" s="1000"/>
      <c r="M27" s="1000">
        <f>'Etats des Resultats'!EN34</f>
        <v>0</v>
      </c>
      <c r="N27" s="1000"/>
      <c r="O27" s="1001"/>
      <c r="P27" s="1229"/>
      <c r="Q27" s="999"/>
      <c r="R27" s="1000"/>
      <c r="S27" s="1000">
        <f>'Etats des Resultats'!FI34</f>
        <v>0</v>
      </c>
      <c r="T27" s="1000"/>
      <c r="U27" s="1000"/>
      <c r="V27" s="1000"/>
      <c r="W27" s="1000"/>
      <c r="X27" s="1000">
        <f>'Etats des Resultats'!GD34</f>
        <v>0</v>
      </c>
      <c r="Y27" s="1000"/>
      <c r="Z27" s="1000"/>
      <c r="AA27" s="885">
        <f>'Etats des Resultats'!GY34</f>
        <v>0</v>
      </c>
      <c r="AB27" s="885">
        <f>'Etats des Resultats'!HT34</f>
        <v>0</v>
      </c>
      <c r="AC27" s="885">
        <f>'Etats des Resultats'!IO34</f>
        <v>0</v>
      </c>
      <c r="AD27" s="885"/>
      <c r="AE27" s="886"/>
      <c r="AF27" s="1228"/>
      <c r="AG27" s="1224"/>
      <c r="AK27" s="1266"/>
    </row>
    <row r="28" spans="1:40" hidden="1">
      <c r="A28" s="864"/>
      <c r="B28" s="1230"/>
      <c r="C28" s="998" t="str">
        <f>'Etats des Resultats'!A35</f>
        <v>Autres</v>
      </c>
      <c r="D28" s="999"/>
      <c r="E28" s="1000"/>
      <c r="F28" s="1000">
        <f>'Etats des Resultats'!CC35</f>
        <v>0</v>
      </c>
      <c r="G28" s="1593">
        <f>'Etats des Resultats'!CX35</f>
        <v>0</v>
      </c>
      <c r="H28" s="1000"/>
      <c r="I28" s="1001"/>
      <c r="J28" s="1229"/>
      <c r="K28" s="999"/>
      <c r="L28" s="1000"/>
      <c r="M28" s="1000">
        <f>'Etats des Resultats'!EN35</f>
        <v>0</v>
      </c>
      <c r="N28" s="1000"/>
      <c r="O28" s="1001"/>
      <c r="P28" s="1229"/>
      <c r="Q28" s="999"/>
      <c r="R28" s="1000"/>
      <c r="S28" s="1000">
        <f>'Etats des Resultats'!FI35</f>
        <v>0</v>
      </c>
      <c r="T28" s="1000"/>
      <c r="U28" s="1000"/>
      <c r="V28" s="1000"/>
      <c r="W28" s="1000"/>
      <c r="X28" s="1000">
        <f>'Etats des Resultats'!GD35</f>
        <v>0</v>
      </c>
      <c r="Y28" s="1000"/>
      <c r="Z28" s="1000"/>
      <c r="AA28" s="885">
        <f>'Etats des Resultats'!GY35</f>
        <v>0</v>
      </c>
      <c r="AB28" s="885">
        <f>'Etats des Resultats'!HT35</f>
        <v>0</v>
      </c>
      <c r="AC28" s="885">
        <f>'Etats des Resultats'!IO35</f>
        <v>0</v>
      </c>
      <c r="AD28" s="885"/>
      <c r="AE28" s="886"/>
      <c r="AF28" s="1228"/>
      <c r="AG28" s="1224"/>
      <c r="AK28" s="1266"/>
    </row>
    <row r="29" spans="1:40" hidden="1">
      <c r="A29" s="864"/>
      <c r="B29" s="1230"/>
      <c r="C29" s="998" t="str">
        <f>'Etats des Resultats'!A36</f>
        <v>Autres</v>
      </c>
      <c r="D29" s="999"/>
      <c r="E29" s="1000"/>
      <c r="F29" s="1000">
        <f>'Etats des Resultats'!CC36</f>
        <v>0</v>
      </c>
      <c r="G29" s="1593">
        <f>'Etats des Resultats'!CX36</f>
        <v>0</v>
      </c>
      <c r="H29" s="1000"/>
      <c r="I29" s="1001"/>
      <c r="J29" s="1229"/>
      <c r="K29" s="999"/>
      <c r="L29" s="1000"/>
      <c r="M29" s="1000">
        <f>'Etats des Resultats'!EN36</f>
        <v>0</v>
      </c>
      <c r="N29" s="1000"/>
      <c r="O29" s="1001"/>
      <c r="P29" s="1229"/>
      <c r="Q29" s="999"/>
      <c r="R29" s="1000"/>
      <c r="S29" s="1000">
        <f>'Etats des Resultats'!FI36</f>
        <v>0</v>
      </c>
      <c r="T29" s="1000"/>
      <c r="U29" s="1000"/>
      <c r="V29" s="1000"/>
      <c r="W29" s="1000"/>
      <c r="X29" s="1000">
        <f>'Etats des Resultats'!GD36</f>
        <v>0</v>
      </c>
      <c r="Y29" s="1000"/>
      <c r="Z29" s="1000"/>
      <c r="AA29" s="885">
        <f>'Etats des Resultats'!GY36</f>
        <v>0</v>
      </c>
      <c r="AB29" s="885">
        <f>'Etats des Resultats'!HT36</f>
        <v>0</v>
      </c>
      <c r="AC29" s="885">
        <f>'Etats des Resultats'!IO36</f>
        <v>0</v>
      </c>
      <c r="AD29" s="885"/>
      <c r="AE29" s="886"/>
      <c r="AF29" s="1228"/>
      <c r="AG29" s="1224"/>
      <c r="AK29" s="1266"/>
    </row>
    <row r="30" spans="1:40" hidden="1">
      <c r="A30" s="864"/>
      <c r="B30" s="1230"/>
      <c r="C30" s="998" t="str">
        <f>'Etats des Resultats'!A37</f>
        <v>Autres</v>
      </c>
      <c r="D30" s="999"/>
      <c r="E30" s="1000"/>
      <c r="F30" s="1000">
        <f>'Etats des Resultats'!CC37</f>
        <v>0</v>
      </c>
      <c r="G30" s="1593">
        <f>'Etats des Resultats'!CX37</f>
        <v>0</v>
      </c>
      <c r="H30" s="1000"/>
      <c r="I30" s="1001"/>
      <c r="J30" s="1229"/>
      <c r="K30" s="999"/>
      <c r="L30" s="1000"/>
      <c r="M30" s="1000">
        <f>'Etats des Resultats'!EN37</f>
        <v>0</v>
      </c>
      <c r="N30" s="1000"/>
      <c r="O30" s="1001"/>
      <c r="P30" s="1229"/>
      <c r="Q30" s="999"/>
      <c r="R30" s="1000"/>
      <c r="S30" s="1000">
        <f>'Etats des Resultats'!FI37</f>
        <v>0</v>
      </c>
      <c r="T30" s="1000"/>
      <c r="U30" s="1000"/>
      <c r="V30" s="1000"/>
      <c r="W30" s="1000"/>
      <c r="X30" s="1000">
        <f>'Etats des Resultats'!GD37</f>
        <v>0</v>
      </c>
      <c r="Y30" s="1000"/>
      <c r="Z30" s="1000"/>
      <c r="AA30" s="885">
        <f>'Etats des Resultats'!GY37</f>
        <v>0</v>
      </c>
      <c r="AB30" s="885">
        <f>'Etats des Resultats'!HT37</f>
        <v>0</v>
      </c>
      <c r="AC30" s="885">
        <f>'Etats des Resultats'!IO37</f>
        <v>0</v>
      </c>
      <c r="AD30" s="885"/>
      <c r="AE30" s="886"/>
      <c r="AF30" s="1228"/>
      <c r="AG30" s="1224"/>
      <c r="AK30" s="1266"/>
    </row>
    <row r="31" spans="1:40" hidden="1">
      <c r="A31" s="864"/>
      <c r="B31" s="1230"/>
      <c r="C31" s="998" t="str">
        <f>'Etats des Resultats'!A38</f>
        <v>Autres</v>
      </c>
      <c r="D31" s="999"/>
      <c r="E31" s="1000"/>
      <c r="F31" s="1000">
        <f>'Etats des Resultats'!CC38</f>
        <v>0</v>
      </c>
      <c r="G31" s="1593">
        <f>'Etats des Resultats'!CX38</f>
        <v>0</v>
      </c>
      <c r="H31" s="1000"/>
      <c r="I31" s="1001"/>
      <c r="J31" s="1229"/>
      <c r="K31" s="999"/>
      <c r="L31" s="1000"/>
      <c r="M31" s="1000">
        <f>'Etats des Resultats'!EN38</f>
        <v>0</v>
      </c>
      <c r="N31" s="1000"/>
      <c r="O31" s="1001"/>
      <c r="P31" s="1229"/>
      <c r="Q31" s="999"/>
      <c r="R31" s="1000"/>
      <c r="S31" s="1000">
        <f>'Etats des Resultats'!FI38</f>
        <v>0</v>
      </c>
      <c r="T31" s="1000"/>
      <c r="U31" s="1000"/>
      <c r="V31" s="1000"/>
      <c r="W31" s="1000"/>
      <c r="X31" s="1000">
        <f>'Etats des Resultats'!GD38</f>
        <v>0</v>
      </c>
      <c r="Y31" s="1000"/>
      <c r="Z31" s="1000"/>
      <c r="AA31" s="885">
        <f>'Etats des Resultats'!GY38</f>
        <v>0</v>
      </c>
      <c r="AB31" s="885">
        <f>'Etats des Resultats'!HT38</f>
        <v>0</v>
      </c>
      <c r="AC31" s="885">
        <f>'Etats des Resultats'!IO38</f>
        <v>0</v>
      </c>
      <c r="AD31" s="885"/>
      <c r="AE31" s="886"/>
      <c r="AF31" s="1228"/>
      <c r="AG31" s="1224"/>
      <c r="AK31" s="1266"/>
    </row>
    <row r="32" spans="1:40" ht="16.5" hidden="1">
      <c r="A32" s="864"/>
      <c r="B32" s="1230"/>
      <c r="C32" s="980" t="s">
        <v>237</v>
      </c>
      <c r="D32" s="1002"/>
      <c r="E32" s="1003"/>
      <c r="F32" s="1004">
        <f>SUM(F27:F31)</f>
        <v>0</v>
      </c>
      <c r="G32" s="1651">
        <f>SUM(G27:G31)</f>
        <v>0</v>
      </c>
      <c r="H32" s="1003"/>
      <c r="I32" s="1005"/>
      <c r="J32" s="1229"/>
      <c r="K32" s="1002"/>
      <c r="L32" s="1003"/>
      <c r="M32" s="1004">
        <f>SUM(M27:M31)</f>
        <v>0</v>
      </c>
      <c r="N32" s="1003"/>
      <c r="O32" s="1005"/>
      <c r="P32" s="1229"/>
      <c r="Q32" s="1002"/>
      <c r="R32" s="1003"/>
      <c r="S32" s="1004">
        <f>SUM(S27:S31)</f>
        <v>0</v>
      </c>
      <c r="T32" s="1004"/>
      <c r="U32" s="1004"/>
      <c r="V32" s="1004"/>
      <c r="W32" s="1004"/>
      <c r="X32" s="1004">
        <f>SUM(X27:X31)</f>
        <v>0</v>
      </c>
      <c r="Y32" s="1004"/>
      <c r="Z32" s="1004"/>
      <c r="AA32" s="888">
        <f>SUM(AA27:AA31)</f>
        <v>0</v>
      </c>
      <c r="AB32" s="888">
        <f>SUM(AB27:AB31)</f>
        <v>0</v>
      </c>
      <c r="AC32" s="888">
        <f>SUM(AC27:AC31)</f>
        <v>0</v>
      </c>
      <c r="AD32" s="887"/>
      <c r="AE32" s="889"/>
      <c r="AF32" s="1228"/>
      <c r="AG32" s="1224"/>
      <c r="AK32" s="1266"/>
    </row>
    <row r="33" spans="1:37" hidden="1">
      <c r="A33" s="864"/>
      <c r="B33" s="1230"/>
      <c r="C33" s="973"/>
      <c r="D33" s="993"/>
      <c r="E33" s="994"/>
      <c r="F33" s="994"/>
      <c r="G33" s="1592"/>
      <c r="H33" s="994"/>
      <c r="I33" s="995"/>
      <c r="J33" s="1229"/>
      <c r="K33" s="993"/>
      <c r="L33" s="994"/>
      <c r="M33" s="994"/>
      <c r="N33" s="994"/>
      <c r="O33" s="995"/>
      <c r="P33" s="1229"/>
      <c r="Q33" s="993"/>
      <c r="R33" s="994"/>
      <c r="S33" s="994"/>
      <c r="T33" s="994"/>
      <c r="U33" s="994"/>
      <c r="V33" s="994"/>
      <c r="W33" s="994"/>
      <c r="X33" s="994"/>
      <c r="Y33" s="994"/>
      <c r="Z33" s="994"/>
      <c r="AA33" s="880"/>
      <c r="AB33" s="880"/>
      <c r="AC33" s="880"/>
      <c r="AD33" s="880"/>
      <c r="AE33" s="881"/>
      <c r="AF33" s="1228"/>
      <c r="AG33" s="1224"/>
      <c r="AK33" s="1266"/>
    </row>
    <row r="34" spans="1:37" hidden="1">
      <c r="A34" s="864"/>
      <c r="B34" s="1230"/>
      <c r="C34" s="979" t="s">
        <v>41</v>
      </c>
      <c r="D34" s="999"/>
      <c r="E34" s="1000"/>
      <c r="F34" s="1000">
        <f>'Etats des Resultats'!CC47</f>
        <v>0</v>
      </c>
      <c r="G34" s="1593">
        <f>'Etats des Resultats'!CX47</f>
        <v>0</v>
      </c>
      <c r="H34" s="1000"/>
      <c r="I34" s="1001"/>
      <c r="J34" s="1229"/>
      <c r="K34" s="999"/>
      <c r="L34" s="1000"/>
      <c r="M34" s="1000">
        <f>'Etats des Resultats'!EN47</f>
        <v>0</v>
      </c>
      <c r="N34" s="1000"/>
      <c r="O34" s="1001"/>
      <c r="P34" s="1229"/>
      <c r="Q34" s="999"/>
      <c r="R34" s="1000"/>
      <c r="S34" s="1000">
        <f>'Etats des Resultats'!FI47</f>
        <v>0</v>
      </c>
      <c r="T34" s="1000"/>
      <c r="U34" s="1000"/>
      <c r="V34" s="1000"/>
      <c r="W34" s="1000"/>
      <c r="X34" s="1000">
        <f>'Etats des Resultats'!GD47</f>
        <v>0</v>
      </c>
      <c r="Y34" s="1000"/>
      <c r="Z34" s="1000"/>
      <c r="AA34" s="885">
        <f>'Etats des Resultats'!GY47</f>
        <v>0</v>
      </c>
      <c r="AB34" s="885">
        <f>'Etats des Resultats'!HT47</f>
        <v>0</v>
      </c>
      <c r="AC34" s="885">
        <f>'Etats des Resultats'!IO47</f>
        <v>0</v>
      </c>
      <c r="AD34" s="885"/>
      <c r="AE34" s="886"/>
      <c r="AF34" s="1228"/>
      <c r="AG34" s="1224"/>
      <c r="AK34" s="1266"/>
    </row>
    <row r="35" spans="1:37" hidden="1" thickBot="1">
      <c r="A35" s="864"/>
      <c r="B35" s="1230"/>
      <c r="C35" s="980"/>
      <c r="D35" s="1002"/>
      <c r="E35" s="1003"/>
      <c r="F35" s="1011"/>
      <c r="G35" s="1012"/>
      <c r="H35" s="1003"/>
      <c r="I35" s="1005"/>
      <c r="J35" s="1229"/>
      <c r="K35" s="1002"/>
      <c r="L35" s="1003"/>
      <c r="M35" s="1011"/>
      <c r="N35" s="1003"/>
      <c r="O35" s="1005"/>
      <c r="P35" s="1229"/>
      <c r="Q35" s="1002"/>
      <c r="R35" s="1003"/>
      <c r="S35" s="1011"/>
      <c r="T35" s="1011"/>
      <c r="U35" s="1011"/>
      <c r="V35" s="1011"/>
      <c r="W35" s="1011"/>
      <c r="X35" s="1011"/>
      <c r="Y35" s="1011"/>
      <c r="Z35" s="1011"/>
      <c r="AA35" s="892"/>
      <c r="AB35" s="892"/>
      <c r="AC35" s="892"/>
      <c r="AD35" s="887"/>
      <c r="AE35" s="889"/>
      <c r="AF35" s="1228"/>
      <c r="AG35" s="1224"/>
      <c r="AK35" s="1266"/>
    </row>
    <row r="36" spans="1:37" ht="20.45" hidden="1" customHeight="1">
      <c r="A36" s="864"/>
      <c r="B36" s="1230"/>
      <c r="C36" s="1013" t="s">
        <v>185</v>
      </c>
      <c r="D36" s="1014"/>
      <c r="E36" s="1653"/>
      <c r="F36" s="1654">
        <f>'Etats des Resultats'!CC49</f>
        <v>0</v>
      </c>
      <c r="G36" s="1655">
        <f>'Etats des Resultats'!CX49</f>
        <v>0</v>
      </c>
      <c r="H36" s="1656"/>
      <c r="I36" s="1005"/>
      <c r="J36" s="1229"/>
      <c r="K36" s="1014"/>
      <c r="L36" s="1653"/>
      <c r="M36" s="1654">
        <f>'Etats des Resultats'!EN49</f>
        <v>0</v>
      </c>
      <c r="N36" s="1656"/>
      <c r="O36" s="1005"/>
      <c r="P36" s="1229"/>
      <c r="Q36" s="1014"/>
      <c r="R36" s="1653"/>
      <c r="S36" s="1654">
        <f>S25</f>
        <v>3880460</v>
      </c>
      <c r="T36" s="1654"/>
      <c r="U36" s="1654"/>
      <c r="V36" s="1654"/>
      <c r="W36" s="1654"/>
      <c r="X36" s="1654">
        <f>X25</f>
        <v>217250</v>
      </c>
      <c r="Y36" s="1654"/>
      <c r="Z36" s="1654"/>
      <c r="AA36" s="1657">
        <f>'Etats des Resultats'!GY49</f>
        <v>0</v>
      </c>
      <c r="AB36" s="1657">
        <f>'Etats des Resultats'!HT49</f>
        <v>0</v>
      </c>
      <c r="AC36" s="1657">
        <f>'Etats des Resultats'!IO49</f>
        <v>0</v>
      </c>
      <c r="AD36" s="1658"/>
      <c r="AE36" s="889"/>
      <c r="AF36" s="1228"/>
      <c r="AG36" s="1224"/>
    </row>
    <row r="37" spans="1:37" s="1260" customFormat="1" ht="30">
      <c r="A37" s="1265"/>
      <c r="B37" s="1264"/>
      <c r="C37" s="1019" t="s">
        <v>186</v>
      </c>
      <c r="D37" s="1020"/>
      <c r="E37" s="1021"/>
      <c r="F37" s="1021"/>
      <c r="G37" s="1596"/>
      <c r="H37" s="1022"/>
      <c r="I37" s="1023"/>
      <c r="J37" s="1263"/>
      <c r="K37" s="1020"/>
      <c r="L37" s="1021"/>
      <c r="M37" s="1021"/>
      <c r="N37" s="1022"/>
      <c r="O37" s="1023"/>
      <c r="P37" s="1263"/>
      <c r="Q37" s="1020"/>
      <c r="R37" s="1021"/>
      <c r="S37" s="1021"/>
      <c r="T37" s="1025" t="s">
        <v>187</v>
      </c>
      <c r="U37" s="1026"/>
      <c r="V37" s="1026"/>
      <c r="W37" s="1026"/>
      <c r="X37" s="1026"/>
      <c r="Y37" s="1025" t="s">
        <v>187</v>
      </c>
      <c r="Z37" s="1021"/>
      <c r="AA37" s="897"/>
      <c r="AB37" s="897"/>
      <c r="AC37" s="897"/>
      <c r="AD37" s="897"/>
      <c r="AE37" s="898"/>
      <c r="AF37" s="1262"/>
      <c r="AG37" s="1261"/>
    </row>
    <row r="38" spans="1:37" ht="24" customHeight="1">
      <c r="A38" s="864"/>
      <c r="B38" s="1230"/>
      <c r="C38" s="1027" t="s">
        <v>191</v>
      </c>
      <c r="D38" s="999"/>
      <c r="E38" s="1000"/>
      <c r="F38" s="1000">
        <f>'Etats des Resultats'!CC99</f>
        <v>0</v>
      </c>
      <c r="G38" s="1593">
        <f>'Etats des Resultats'!CX99</f>
        <v>0</v>
      </c>
      <c r="H38" s="1000"/>
      <c r="I38" s="1001"/>
      <c r="J38" s="1229"/>
      <c r="K38" s="999"/>
      <c r="L38" s="1000"/>
      <c r="M38" s="1000">
        <f>+'Etats des Resultats'!EN99</f>
        <v>0</v>
      </c>
      <c r="N38" s="1000"/>
      <c r="O38" s="1001"/>
      <c r="P38" s="1229"/>
      <c r="Q38" s="999"/>
      <c r="R38" s="1000"/>
      <c r="S38" s="1000">
        <f>+'Etats des Resultats'!FI99</f>
        <v>1541200</v>
      </c>
      <c r="T38" s="1000">
        <f t="shared" ref="T38:T47" si="0">S38/$S$11</f>
        <v>770.6</v>
      </c>
      <c r="U38" s="1028">
        <f t="shared" ref="U38:U47" si="1">S38/$S$36</f>
        <v>0.39716940775062748</v>
      </c>
      <c r="V38" s="1028"/>
      <c r="W38" s="1000"/>
      <c r="X38" s="1000">
        <f>+'Etats des Resultats'!GD99</f>
        <v>63828.125</v>
      </c>
      <c r="Y38" s="1000">
        <f t="shared" ref="Y38:Y47" si="2">X38/$X$9</f>
        <v>2127.6041666666665</v>
      </c>
      <c r="Z38" s="1029">
        <f t="shared" ref="Z38:Z47" si="3">X38/$X$36</f>
        <v>0.29380034522439585</v>
      </c>
      <c r="AA38" s="885">
        <f>'Etats des Resultats'!GY62</f>
        <v>0</v>
      </c>
      <c r="AB38" s="885">
        <f>'Etats des Resultats'!HT62</f>
        <v>0</v>
      </c>
      <c r="AC38" s="885">
        <f>'Etats des Resultats'!IO62</f>
        <v>0</v>
      </c>
      <c r="AD38" s="885"/>
      <c r="AE38" s="886"/>
      <c r="AF38" s="1228"/>
      <c r="AG38" s="1224"/>
      <c r="AI38" s="1256"/>
    </row>
    <row r="39" spans="1:37" ht="18" customHeight="1">
      <c r="A39" s="864"/>
      <c r="B39" s="1230"/>
      <c r="C39" s="1027" t="s">
        <v>47</v>
      </c>
      <c r="D39" s="999"/>
      <c r="E39" s="1000"/>
      <c r="F39" s="1000"/>
      <c r="G39" s="1593"/>
      <c r="H39" s="1000"/>
      <c r="I39" s="1001"/>
      <c r="J39" s="1229"/>
      <c r="K39" s="999"/>
      <c r="L39" s="1000"/>
      <c r="M39" s="1000"/>
      <c r="N39" s="1000"/>
      <c r="O39" s="1001"/>
      <c r="P39" s="1229"/>
      <c r="Q39" s="999"/>
      <c r="R39" s="1000"/>
      <c r="S39" s="1000">
        <f>'Etats des Resultats'!FI66</f>
        <v>600000</v>
      </c>
      <c r="T39" s="1000">
        <f t="shared" si="0"/>
        <v>300</v>
      </c>
      <c r="U39" s="1028">
        <f t="shared" si="1"/>
        <v>0.15462084392056613</v>
      </c>
      <c r="V39" s="1028"/>
      <c r="W39" s="1000"/>
      <c r="X39" s="1000">
        <f>'Etats des Resultats'!FQ66</f>
        <v>48890.625</v>
      </c>
      <c r="Y39" s="1000">
        <f t="shared" si="2"/>
        <v>1629.6875</v>
      </c>
      <c r="Z39" s="1029">
        <f t="shared" si="3"/>
        <v>0.22504315304948216</v>
      </c>
      <c r="AA39" s="885"/>
      <c r="AB39" s="885"/>
      <c r="AC39" s="885"/>
      <c r="AD39" s="885"/>
      <c r="AE39" s="886"/>
      <c r="AF39" s="1228"/>
      <c r="AG39" s="1259"/>
    </row>
    <row r="40" spans="1:37" ht="18" customHeight="1">
      <c r="A40" s="864"/>
      <c r="B40" s="1230"/>
      <c r="C40" s="1027" t="s">
        <v>188</v>
      </c>
      <c r="D40" s="999"/>
      <c r="E40" s="1000"/>
      <c r="F40" s="1000">
        <f>'Etats des Resultats'!CC62</f>
        <v>0</v>
      </c>
      <c r="G40" s="1593">
        <f>'Etats des Resultats'!CX62</f>
        <v>0</v>
      </c>
      <c r="H40" s="1000"/>
      <c r="I40" s="1001"/>
      <c r="J40" s="1229"/>
      <c r="K40" s="999"/>
      <c r="L40" s="1000"/>
      <c r="M40" s="1000">
        <f>'Etats des Resultats'!EN62</f>
        <v>0</v>
      </c>
      <c r="N40" s="1000"/>
      <c r="O40" s="1001"/>
      <c r="P40" s="1229"/>
      <c r="Q40" s="999"/>
      <c r="R40" s="1000"/>
      <c r="S40" s="1000">
        <f>'Etats des Resultats'!FI62</f>
        <v>366800</v>
      </c>
      <c r="T40" s="1000">
        <f t="shared" si="0"/>
        <v>183.4</v>
      </c>
      <c r="U40" s="1028">
        <f t="shared" si="1"/>
        <v>9.4524875916772749E-2</v>
      </c>
      <c r="V40" s="1028"/>
      <c r="W40" s="1000"/>
      <c r="X40" s="1000">
        <f>'Etats des Resultats'!FQ65</f>
        <v>5000</v>
      </c>
      <c r="Y40" s="1000">
        <f t="shared" si="2"/>
        <v>166.66666666666666</v>
      </c>
      <c r="Z40" s="1029">
        <f t="shared" si="3"/>
        <v>2.3014959723820484E-2</v>
      </c>
      <c r="AA40" s="885"/>
      <c r="AB40" s="885"/>
      <c r="AC40" s="885"/>
      <c r="AD40" s="885"/>
      <c r="AE40" s="886"/>
      <c r="AF40" s="1228"/>
      <c r="AG40" s="1259"/>
    </row>
    <row r="41" spans="1:37" ht="18" customHeight="1">
      <c r="A41" s="864"/>
      <c r="B41" s="1230"/>
      <c r="C41" s="1027" t="s">
        <v>49</v>
      </c>
      <c r="D41" s="999"/>
      <c r="E41" s="1000"/>
      <c r="F41" s="1000"/>
      <c r="G41" s="1593"/>
      <c r="H41" s="1000"/>
      <c r="I41" s="1001"/>
      <c r="J41" s="1229"/>
      <c r="K41" s="999"/>
      <c r="L41" s="1000"/>
      <c r="M41" s="1000"/>
      <c r="N41" s="1000"/>
      <c r="O41" s="1001"/>
      <c r="P41" s="1229"/>
      <c r="Q41" s="999"/>
      <c r="R41" s="1000"/>
      <c r="S41" s="1000">
        <f>'Etats des Resultats'!FI68</f>
        <v>348295</v>
      </c>
      <c r="T41" s="1000">
        <f t="shared" si="0"/>
        <v>174.14750000000001</v>
      </c>
      <c r="U41" s="1028">
        <f t="shared" si="1"/>
        <v>8.9756111388855961E-2</v>
      </c>
      <c r="V41" s="1028"/>
      <c r="W41" s="1000"/>
      <c r="X41" s="1000">
        <f>'Etats des Resultats'!FQ68</f>
        <v>11062.5</v>
      </c>
      <c r="Y41" s="1000">
        <f t="shared" si="2"/>
        <v>368.75</v>
      </c>
      <c r="Z41" s="1029">
        <f t="shared" si="3"/>
        <v>5.0920598388952819E-2</v>
      </c>
      <c r="AA41" s="885"/>
      <c r="AB41" s="885"/>
      <c r="AC41" s="885"/>
      <c r="AD41" s="885"/>
      <c r="AE41" s="886"/>
      <c r="AF41" s="1228"/>
      <c r="AG41" s="1259"/>
    </row>
    <row r="42" spans="1:37" ht="18" customHeight="1">
      <c r="A42" s="864"/>
      <c r="B42" s="1230"/>
      <c r="C42" s="1027" t="s">
        <v>48</v>
      </c>
      <c r="D42" s="999"/>
      <c r="E42" s="1000"/>
      <c r="F42" s="1000"/>
      <c r="G42" s="1593"/>
      <c r="H42" s="1000"/>
      <c r="I42" s="1001"/>
      <c r="J42" s="1229"/>
      <c r="K42" s="999"/>
      <c r="L42" s="1000"/>
      <c r="M42" s="1000"/>
      <c r="N42" s="1000"/>
      <c r="O42" s="1001"/>
      <c r="P42" s="1229"/>
      <c r="Q42" s="999"/>
      <c r="R42" s="1000"/>
      <c r="S42" s="1000">
        <f>'Etats des Resultats'!FI67</f>
        <v>186816</v>
      </c>
      <c r="T42" s="1000">
        <f t="shared" si="0"/>
        <v>93.408000000000001</v>
      </c>
      <c r="U42" s="1028">
        <f t="shared" si="1"/>
        <v>4.8142745963107469E-2</v>
      </c>
      <c r="V42" s="1028"/>
      <c r="W42" s="1000"/>
      <c r="X42" s="1000">
        <f>'Etats des Resultats'!FQ67</f>
        <v>1500</v>
      </c>
      <c r="Y42" s="1000">
        <f t="shared" si="2"/>
        <v>50</v>
      </c>
      <c r="Z42" s="1029">
        <f t="shared" si="3"/>
        <v>6.9044879171461446E-3</v>
      </c>
      <c r="AA42" s="885"/>
      <c r="AB42" s="885"/>
      <c r="AC42" s="885"/>
      <c r="AD42" s="885"/>
      <c r="AE42" s="886"/>
      <c r="AF42" s="1228"/>
      <c r="AG42" s="1259"/>
    </row>
    <row r="43" spans="1:37" ht="18" customHeight="1">
      <c r="A43" s="864"/>
      <c r="B43" s="1230"/>
      <c r="C43" s="1027" t="s">
        <v>51</v>
      </c>
      <c r="D43" s="999"/>
      <c r="E43" s="1000"/>
      <c r="F43" s="1000"/>
      <c r="G43" s="1593"/>
      <c r="H43" s="1000"/>
      <c r="I43" s="1001"/>
      <c r="J43" s="1229"/>
      <c r="K43" s="999"/>
      <c r="L43" s="1000"/>
      <c r="M43" s="1000"/>
      <c r="N43" s="1000"/>
      <c r="O43" s="1001"/>
      <c r="P43" s="1229"/>
      <c r="Q43" s="999"/>
      <c r="R43" s="1000"/>
      <c r="S43" s="1000">
        <f>'Etats des Resultats'!FI69</f>
        <v>65000</v>
      </c>
      <c r="T43" s="1000">
        <f t="shared" si="0"/>
        <v>32.5</v>
      </c>
      <c r="U43" s="1028">
        <f t="shared" si="1"/>
        <v>1.6750591424727995E-2</v>
      </c>
      <c r="V43" s="1028"/>
      <c r="W43" s="1000"/>
      <c r="X43" s="1000">
        <f>'Etats des Resultats'!FQ69</f>
        <v>5531.25</v>
      </c>
      <c r="Y43" s="1000">
        <f t="shared" si="2"/>
        <v>184.375</v>
      </c>
      <c r="Z43" s="1029">
        <f t="shared" si="3"/>
        <v>2.5460299194476409E-2</v>
      </c>
      <c r="AA43" s="885">
        <f>'Etats des Resultats'!GY72</f>
        <v>0</v>
      </c>
      <c r="AB43" s="885">
        <f>'Etats des Resultats'!HT72</f>
        <v>0</v>
      </c>
      <c r="AC43" s="885">
        <f>'Etats des Resultats'!IO72</f>
        <v>0</v>
      </c>
      <c r="AD43" s="885"/>
      <c r="AE43" s="886"/>
      <c r="AF43" s="1228"/>
      <c r="AG43" s="1259"/>
    </row>
    <row r="44" spans="1:37" ht="18" customHeight="1">
      <c r="A44" s="864"/>
      <c r="B44" s="1230"/>
      <c r="C44" s="1027" t="s">
        <v>55</v>
      </c>
      <c r="D44" s="999"/>
      <c r="E44" s="1000"/>
      <c r="F44" s="1000">
        <f>'Etats des Resultats'!CC72</f>
        <v>0</v>
      </c>
      <c r="G44" s="1593">
        <f>'Etats des Resultats'!CX72</f>
        <v>0</v>
      </c>
      <c r="H44" s="1000"/>
      <c r="I44" s="1001"/>
      <c r="J44" s="1229"/>
      <c r="K44" s="999"/>
      <c r="L44" s="1000"/>
      <c r="M44" s="1000">
        <f>'Etats des Resultats'!EN72</f>
        <v>0</v>
      </c>
      <c r="N44" s="1000"/>
      <c r="O44" s="1001"/>
      <c r="P44" s="1229"/>
      <c r="Q44" s="999"/>
      <c r="R44" s="1000"/>
      <c r="S44" s="1000">
        <f>'Etats des Resultats'!FI70</f>
        <v>49039</v>
      </c>
      <c r="T44" s="1000">
        <f t="shared" si="0"/>
        <v>24.519500000000001</v>
      </c>
      <c r="U44" s="1028">
        <f t="shared" si="1"/>
        <v>1.2637419275034404E-2</v>
      </c>
      <c r="V44" s="1028"/>
      <c r="W44" s="1000"/>
      <c r="X44" s="1000">
        <f>'Etats des Resultats'!FQ70</f>
        <v>6000</v>
      </c>
      <c r="Y44" s="1000">
        <f t="shared" si="2"/>
        <v>200</v>
      </c>
      <c r="Z44" s="1029">
        <f t="shared" si="3"/>
        <v>2.7617951668584578E-2</v>
      </c>
      <c r="AA44" s="885">
        <f>'Etats des Resultats'!GY87</f>
        <v>0</v>
      </c>
      <c r="AB44" s="885">
        <f>'Etats des Resultats'!HT87</f>
        <v>0</v>
      </c>
      <c r="AC44" s="885">
        <f>'Etats des Resultats'!IO87</f>
        <v>0</v>
      </c>
      <c r="AD44" s="885"/>
      <c r="AE44" s="886"/>
      <c r="AF44" s="1228"/>
      <c r="AG44" s="1259"/>
    </row>
    <row r="45" spans="1:37" ht="18" hidden="1" customHeight="1">
      <c r="A45" s="864"/>
      <c r="B45" s="1230"/>
      <c r="C45" s="1027" t="s">
        <v>190</v>
      </c>
      <c r="D45" s="999"/>
      <c r="E45" s="1000"/>
      <c r="F45" s="1000">
        <f>'Etats des Resultats'!CC119</f>
        <v>0</v>
      </c>
      <c r="G45" s="1593">
        <f>'Etats des Resultats'!CX119</f>
        <v>0</v>
      </c>
      <c r="H45" s="1000"/>
      <c r="I45" s="1001"/>
      <c r="J45" s="1229"/>
      <c r="K45" s="999"/>
      <c r="L45" s="1000"/>
      <c r="M45" s="1000">
        <f>'Etats des Resultats'!EN119</f>
        <v>0</v>
      </c>
      <c r="N45" s="1000"/>
      <c r="O45" s="1001"/>
      <c r="P45" s="1229"/>
      <c r="Q45" s="999"/>
      <c r="R45" s="1000"/>
      <c r="S45" s="1000">
        <f>'Etats des Resultats'!FI119</f>
        <v>0</v>
      </c>
      <c r="T45" s="1000">
        <f t="shared" si="0"/>
        <v>0</v>
      </c>
      <c r="U45" s="1028">
        <f t="shared" si="1"/>
        <v>0</v>
      </c>
      <c r="V45" s="1028"/>
      <c r="W45" s="1000"/>
      <c r="X45" s="1000">
        <f>'Etats des Resultats'!GD119</f>
        <v>0</v>
      </c>
      <c r="Y45" s="1000">
        <f t="shared" si="2"/>
        <v>0</v>
      </c>
      <c r="Z45" s="1029">
        <f t="shared" si="3"/>
        <v>0</v>
      </c>
      <c r="AA45" s="885">
        <f>'Etats des Resultats'!GY119</f>
        <v>0</v>
      </c>
      <c r="AB45" s="885">
        <f>'Etats des Resultats'!HT119</f>
        <v>0</v>
      </c>
      <c r="AC45" s="885">
        <f>'Etats des Resultats'!IO119</f>
        <v>0</v>
      </c>
      <c r="AD45" s="885"/>
      <c r="AE45" s="886"/>
      <c r="AF45" s="1228"/>
      <c r="AG45" s="1259"/>
    </row>
    <row r="46" spans="1:37" ht="18" customHeight="1">
      <c r="A46" s="864"/>
      <c r="B46" s="1230"/>
      <c r="C46" s="998" t="s">
        <v>70</v>
      </c>
      <c r="D46" s="999"/>
      <c r="E46" s="1000"/>
      <c r="F46" s="1000">
        <f>'Etats des Resultats'!CC91</f>
        <v>0</v>
      </c>
      <c r="G46" s="1593">
        <f>'Etats des Resultats'!CX91</f>
        <v>0</v>
      </c>
      <c r="H46" s="1000"/>
      <c r="I46" s="1001"/>
      <c r="J46" s="1229"/>
      <c r="K46" s="999"/>
      <c r="L46" s="1000"/>
      <c r="M46" s="1000">
        <f>'Etats des Resultats'!EN91</f>
        <v>0</v>
      </c>
      <c r="N46" s="1000"/>
      <c r="O46" s="1001"/>
      <c r="P46" s="1229"/>
      <c r="Q46" s="999"/>
      <c r="R46" s="1000"/>
      <c r="S46" s="1000">
        <f>'Etats des Resultats'!FI92</f>
        <v>31233.75</v>
      </c>
      <c r="T46" s="1000">
        <f t="shared" si="0"/>
        <v>15.616875</v>
      </c>
      <c r="U46" s="1028">
        <f t="shared" si="1"/>
        <v>8.0489813063399692E-3</v>
      </c>
      <c r="V46" s="1028"/>
      <c r="W46" s="1000"/>
      <c r="X46" s="1000">
        <f>'Etats des Resultats'!GD91</f>
        <v>1000</v>
      </c>
      <c r="Y46" s="1000">
        <f t="shared" si="2"/>
        <v>33.333333333333336</v>
      </c>
      <c r="Z46" s="1029">
        <f t="shared" si="3"/>
        <v>4.6029919447640967E-3</v>
      </c>
      <c r="AA46" s="885">
        <f>+'Etats des Resultats'!GY99</f>
        <v>0</v>
      </c>
      <c r="AB46" s="885">
        <f>+'Etats des Resultats'!HT99</f>
        <v>0</v>
      </c>
      <c r="AC46" s="885">
        <f>+'Etats des Resultats'!IO99</f>
        <v>0</v>
      </c>
      <c r="AD46" s="885"/>
      <c r="AE46" s="886"/>
      <c r="AF46" s="1228"/>
      <c r="AG46" s="1259"/>
      <c r="AH46" s="1256"/>
    </row>
    <row r="47" spans="1:37">
      <c r="A47" s="864"/>
      <c r="B47" s="1230"/>
      <c r="C47" s="1027" t="s">
        <v>189</v>
      </c>
      <c r="D47" s="999"/>
      <c r="E47" s="1000"/>
      <c r="F47" s="1000">
        <f>'Etats des Resultats'!CC87</f>
        <v>0</v>
      </c>
      <c r="G47" s="1593">
        <f>'Etats des Resultats'!CX87</f>
        <v>0</v>
      </c>
      <c r="H47" s="1000"/>
      <c r="I47" s="1001"/>
      <c r="J47" s="1229"/>
      <c r="K47" s="999"/>
      <c r="L47" s="1000"/>
      <c r="M47" s="1000">
        <f>'Etats des Resultats'!EN87</f>
        <v>0</v>
      </c>
      <c r="N47" s="1000"/>
      <c r="O47" s="1001"/>
      <c r="P47" s="1229"/>
      <c r="Q47" s="999"/>
      <c r="R47" s="1000"/>
      <c r="S47" s="1000">
        <f>'Etats des Resultats'!FI87</f>
        <v>0</v>
      </c>
      <c r="T47" s="1000">
        <f t="shared" si="0"/>
        <v>0</v>
      </c>
      <c r="U47" s="1028">
        <f t="shared" si="1"/>
        <v>0</v>
      </c>
      <c r="V47" s="1028"/>
      <c r="W47" s="1000"/>
      <c r="X47" s="1000">
        <f>'Etats des Resultats'!FQ71</f>
        <v>37000</v>
      </c>
      <c r="Y47" s="1000">
        <f t="shared" si="2"/>
        <v>1233.3333333333333</v>
      </c>
      <c r="Z47" s="1029">
        <f t="shared" si="3"/>
        <v>0.17031070195627157</v>
      </c>
      <c r="AA47" s="885"/>
      <c r="AB47" s="885"/>
      <c r="AC47" s="885"/>
      <c r="AD47" s="885"/>
      <c r="AE47" s="886"/>
      <c r="AF47" s="1228"/>
      <c r="AG47" s="1259"/>
      <c r="AH47" s="1258"/>
    </row>
    <row r="48" spans="1:37">
      <c r="A48" s="864"/>
      <c r="B48" s="1230"/>
      <c r="C48" s="998" t="s">
        <v>18</v>
      </c>
      <c r="D48" s="999"/>
      <c r="E48" s="1000"/>
      <c r="F48" s="1000">
        <f>'Etats des Resultats'!CC92</f>
        <v>0</v>
      </c>
      <c r="G48" s="1593">
        <f>'Etats des Resultats'!CX92</f>
        <v>0</v>
      </c>
      <c r="H48" s="1000"/>
      <c r="I48" s="1001"/>
      <c r="J48" s="1229"/>
      <c r="K48" s="999"/>
      <c r="L48" s="1000"/>
      <c r="M48" s="1000">
        <f>'Etats des Resultats'!EN92</f>
        <v>0</v>
      </c>
      <c r="N48" s="1000"/>
      <c r="O48" s="1001"/>
      <c r="P48" s="1229"/>
      <c r="Q48" s="999"/>
      <c r="R48" s="1000"/>
      <c r="S48" s="1659"/>
      <c r="T48" s="1659"/>
      <c r="U48" s="1659"/>
      <c r="V48" s="1659"/>
      <c r="W48" s="1659"/>
      <c r="X48" s="1659"/>
      <c r="Y48" s="1659"/>
      <c r="Z48" s="1659"/>
      <c r="AA48" s="885">
        <f>'Etats des Resultats'!GY92</f>
        <v>0</v>
      </c>
      <c r="AB48" s="885">
        <f>'Etats des Resultats'!HT92</f>
        <v>0</v>
      </c>
      <c r="AC48" s="885">
        <f>'Etats des Resultats'!IO92</f>
        <v>0</v>
      </c>
      <c r="AD48" s="885"/>
      <c r="AE48" s="886"/>
      <c r="AF48" s="1228"/>
      <c r="AG48" s="1224"/>
    </row>
    <row r="49" spans="1:38">
      <c r="A49" s="864"/>
      <c r="B49" s="1230"/>
      <c r="C49" s="980" t="s">
        <v>186</v>
      </c>
      <c r="D49" s="1002"/>
      <c r="E49" s="1003"/>
      <c r="F49" s="1004">
        <f>SUM(F38:F48)</f>
        <v>0</v>
      </c>
      <c r="G49" s="1651">
        <f>SUM(G38:G48)</f>
        <v>0</v>
      </c>
      <c r="H49" s="1003"/>
      <c r="I49" s="1005"/>
      <c r="J49" s="1229"/>
      <c r="K49" s="1002"/>
      <c r="L49" s="1003"/>
      <c r="M49" s="1004">
        <f>SUM(M38:M48)</f>
        <v>0</v>
      </c>
      <c r="N49" s="1003"/>
      <c r="O49" s="1005"/>
      <c r="P49" s="1229"/>
      <c r="Q49" s="1002"/>
      <c r="R49" s="1003"/>
      <c r="S49" s="1003">
        <f>SUM(S38:S48)</f>
        <v>3188383.75</v>
      </c>
      <c r="T49" s="1000">
        <f>S49/$S$11</f>
        <v>1594.191875</v>
      </c>
      <c r="U49" s="1031">
        <f>S49/S36</f>
        <v>0.82165097694603217</v>
      </c>
      <c r="V49" s="1003"/>
      <c r="W49" s="1003"/>
      <c r="X49" s="1003">
        <f>SUM(X38:X48)</f>
        <v>179812.5</v>
      </c>
      <c r="Y49" s="1000">
        <f>X49/$X$9</f>
        <v>5993.75</v>
      </c>
      <c r="Z49" s="1031">
        <f>X49/X36</f>
        <v>0.82767548906789412</v>
      </c>
      <c r="AA49" s="888">
        <f>SUM(AA38:AA48)</f>
        <v>0</v>
      </c>
      <c r="AB49" s="888">
        <f>SUM(AB38:AB48)</f>
        <v>0</v>
      </c>
      <c r="AC49" s="888">
        <f>SUM(AC38:AC48)</f>
        <v>0</v>
      </c>
      <c r="AD49" s="887"/>
      <c r="AE49" s="889"/>
      <c r="AF49" s="1228"/>
      <c r="AG49" s="1224"/>
    </row>
    <row r="50" spans="1:38" s="4" customFormat="1">
      <c r="A50" s="864"/>
      <c r="B50" s="1230"/>
      <c r="C50" s="1032"/>
      <c r="D50" s="1033"/>
      <c r="E50" s="1034"/>
      <c r="F50" s="1035" t="e">
        <f>F49/F36</f>
        <v>#DIV/0!</v>
      </c>
      <c r="G50" s="1597" t="e">
        <f>G49/G36</f>
        <v>#DIV/0!</v>
      </c>
      <c r="H50" s="1036"/>
      <c r="I50" s="1037"/>
      <c r="J50" s="1250"/>
      <c r="K50" s="1033"/>
      <c r="L50" s="1034"/>
      <c r="M50" s="1035" t="e">
        <f>M49/M36</f>
        <v>#DIV/0!</v>
      </c>
      <c r="N50" s="1036"/>
      <c r="O50" s="1037"/>
      <c r="P50" s="1250"/>
      <c r="Q50" s="1033"/>
      <c r="R50" s="1034"/>
      <c r="S50" s="953"/>
      <c r="T50" s="1031"/>
      <c r="U50" s="1031"/>
      <c r="V50" s="1031"/>
      <c r="W50" s="1031"/>
      <c r="X50" s="953"/>
      <c r="Y50" s="1031"/>
      <c r="Z50" s="1031"/>
      <c r="AA50" s="907" t="e">
        <f>AA49/AA36</f>
        <v>#DIV/0!</v>
      </c>
      <c r="AB50" s="907" t="e">
        <f>AB49/AB36</f>
        <v>#DIV/0!</v>
      </c>
      <c r="AC50" s="907" t="e">
        <f>AC49/AC36</f>
        <v>#DIV/0!</v>
      </c>
      <c r="AD50" s="905"/>
      <c r="AE50" s="906"/>
      <c r="AF50" s="1248"/>
      <c r="AG50" s="864"/>
    </row>
    <row r="51" spans="1:38" ht="18" thickBot="1">
      <c r="A51" s="864"/>
      <c r="B51" s="1230"/>
      <c r="C51" s="1027"/>
      <c r="D51" s="999"/>
      <c r="E51" s="1000"/>
      <c r="F51" s="1000"/>
      <c r="G51" s="1593"/>
      <c r="H51" s="1000"/>
      <c r="I51" s="1001"/>
      <c r="J51" s="1229"/>
      <c r="K51" s="999"/>
      <c r="L51" s="1000"/>
      <c r="M51" s="1000"/>
      <c r="N51" s="1000"/>
      <c r="O51" s="1001"/>
      <c r="P51" s="1229"/>
      <c r="Q51" s="999"/>
      <c r="R51" s="1000"/>
      <c r="S51" s="1000"/>
      <c r="T51" s="1000"/>
      <c r="U51" s="1000"/>
      <c r="V51" s="1000"/>
      <c r="W51" s="1000"/>
      <c r="X51" s="1000"/>
      <c r="Y51" s="1000"/>
      <c r="Z51" s="1000"/>
      <c r="AA51" s="885"/>
      <c r="AB51" s="885"/>
      <c r="AC51" s="885"/>
      <c r="AD51" s="885"/>
      <c r="AE51" s="886"/>
      <c r="AF51" s="1228"/>
      <c r="AG51" s="1224"/>
    </row>
    <row r="52" spans="1:38" ht="15.95" customHeight="1">
      <c r="A52" s="864"/>
      <c r="B52" s="1230"/>
      <c r="C52" s="1013" t="s">
        <v>192</v>
      </c>
      <c r="D52" s="1014"/>
      <c r="E52" s="1660"/>
      <c r="F52" s="1661">
        <f>F36-F49</f>
        <v>0</v>
      </c>
      <c r="G52" s="1662">
        <f>G36-G49</f>
        <v>0</v>
      </c>
      <c r="H52" s="1663"/>
      <c r="I52" s="1005"/>
      <c r="J52" s="1229"/>
      <c r="K52" s="1014"/>
      <c r="L52" s="1660"/>
      <c r="M52" s="1661">
        <f>M36-M49</f>
        <v>0</v>
      </c>
      <c r="N52" s="1663"/>
      <c r="O52" s="1005"/>
      <c r="P52" s="1229"/>
      <c r="Q52" s="1014"/>
      <c r="R52" s="1660"/>
      <c r="S52" s="1661">
        <f>S36-S49</f>
        <v>692076.25</v>
      </c>
      <c r="T52" s="1661">
        <f>S52/$S$11</f>
        <v>346.03812499999998</v>
      </c>
      <c r="U52" s="1661"/>
      <c r="V52" s="1661"/>
      <c r="W52" s="1661"/>
      <c r="X52" s="1661">
        <f>X36-X49</f>
        <v>37437.5</v>
      </c>
      <c r="Y52" s="1661">
        <f>X52/$X$9</f>
        <v>1247.9166666666667</v>
      </c>
      <c r="Z52" s="1661"/>
      <c r="AA52" s="1664">
        <f>AA36-AA49</f>
        <v>0</v>
      </c>
      <c r="AB52" s="1664">
        <f>AB36-AB49</f>
        <v>0</v>
      </c>
      <c r="AC52" s="1664">
        <f>AC36-AC49</f>
        <v>0</v>
      </c>
      <c r="AD52" s="1665"/>
      <c r="AE52" s="889"/>
      <c r="AF52" s="1228"/>
      <c r="AG52" s="1224"/>
      <c r="AI52" s="1258"/>
    </row>
    <row r="53" spans="1:38" s="4" customFormat="1" ht="16.5">
      <c r="A53" s="864"/>
      <c r="B53" s="1230"/>
      <c r="C53" s="1032" t="s">
        <v>193</v>
      </c>
      <c r="D53" s="1033"/>
      <c r="E53" s="1034"/>
      <c r="F53" s="1035" t="e">
        <f>F52/F36</f>
        <v>#DIV/0!</v>
      </c>
      <c r="G53" s="1597" t="e">
        <f>G52/G36</f>
        <v>#DIV/0!</v>
      </c>
      <c r="H53" s="1036"/>
      <c r="I53" s="1037"/>
      <c r="J53" s="1250"/>
      <c r="K53" s="1033"/>
      <c r="L53" s="1034"/>
      <c r="M53" s="1035" t="e">
        <f>M52/M36</f>
        <v>#DIV/0!</v>
      </c>
      <c r="N53" s="1036"/>
      <c r="O53" s="1037"/>
      <c r="P53" s="1250"/>
      <c r="Q53" s="1033"/>
      <c r="R53" s="1034"/>
      <c r="S53" s="1035">
        <f>S52/S36</f>
        <v>0.17834902305396783</v>
      </c>
      <c r="T53" s="1035"/>
      <c r="U53" s="1035"/>
      <c r="V53" s="1035"/>
      <c r="W53" s="1035"/>
      <c r="X53" s="1031">
        <f>X52/X36</f>
        <v>0.17232451093210588</v>
      </c>
      <c r="Y53" s="1035"/>
      <c r="Z53" s="1035"/>
      <c r="AA53" s="904" t="e">
        <f>AA52/AA36</f>
        <v>#DIV/0!</v>
      </c>
      <c r="AB53" s="904" t="e">
        <f>AB52/AB36</f>
        <v>#DIV/0!</v>
      </c>
      <c r="AC53" s="904" t="e">
        <f>AC52/AC36</f>
        <v>#DIV/0!</v>
      </c>
      <c r="AD53" s="905"/>
      <c r="AE53" s="906"/>
      <c r="AF53" s="1248"/>
      <c r="AG53" s="864"/>
      <c r="AI53" s="1258"/>
      <c r="AL53" s="1257"/>
    </row>
    <row r="54" spans="1:38">
      <c r="A54" s="864"/>
      <c r="B54" s="1230"/>
      <c r="C54" s="1042"/>
      <c r="D54" s="999"/>
      <c r="E54" s="1000"/>
      <c r="F54" s="1000"/>
      <c r="G54" s="1593"/>
      <c r="H54" s="1000"/>
      <c r="I54" s="1001"/>
      <c r="J54" s="1229"/>
      <c r="K54" s="999"/>
      <c r="L54" s="1000"/>
      <c r="M54" s="1000"/>
      <c r="N54" s="1000"/>
      <c r="O54" s="1001"/>
      <c r="P54" s="1229"/>
      <c r="Q54" s="999"/>
      <c r="R54" s="1000"/>
      <c r="S54" s="1000"/>
      <c r="T54" s="1000"/>
      <c r="U54" s="1000"/>
      <c r="V54" s="1000"/>
      <c r="W54" s="1000"/>
      <c r="X54" s="1000"/>
      <c r="Y54" s="1000"/>
      <c r="Z54" s="1000"/>
      <c r="AA54" s="885"/>
      <c r="AB54" s="885"/>
      <c r="AC54" s="885"/>
      <c r="AD54" s="885"/>
      <c r="AE54" s="886"/>
      <c r="AF54" s="1228"/>
      <c r="AG54" s="1224"/>
    </row>
    <row r="55" spans="1:38">
      <c r="A55" s="864"/>
      <c r="B55" s="1230"/>
      <c r="C55" s="1027" t="s">
        <v>88</v>
      </c>
      <c r="D55" s="999"/>
      <c r="E55" s="1000"/>
      <c r="F55" s="1000">
        <f>'Etats des Resultats'!CC147</f>
        <v>0</v>
      </c>
      <c r="G55" s="1593">
        <f>'Etats des Resultats'!CX147</f>
        <v>0</v>
      </c>
      <c r="H55" s="1000"/>
      <c r="I55" s="1001"/>
      <c r="J55" s="1229"/>
      <c r="K55" s="999"/>
      <c r="L55" s="1000"/>
      <c r="M55" s="1000">
        <f>'Etats des Resultats'!EN147</f>
        <v>0</v>
      </c>
      <c r="N55" s="1000"/>
      <c r="O55" s="1001"/>
      <c r="P55" s="1229"/>
      <c r="Q55" s="999"/>
      <c r="R55" s="1000"/>
      <c r="S55" s="1000">
        <f>'Etats des Resultats'!FI147</f>
        <v>263515</v>
      </c>
      <c r="T55" s="1000">
        <f>S55/$S$11</f>
        <v>131.75749999999999</v>
      </c>
      <c r="U55" s="1028">
        <f>S55/$S$36</f>
        <v>6.7908186142879967E-2</v>
      </c>
      <c r="V55" s="1028"/>
      <c r="W55" s="1000"/>
      <c r="X55" s="1000">
        <f>+'Etats des Resultats'!GD147</f>
        <v>15487.500000000002</v>
      </c>
      <c r="Y55" s="1000">
        <f>X55/$X$9</f>
        <v>516.25000000000011</v>
      </c>
      <c r="Z55" s="1029">
        <f>X55/$X$36</f>
        <v>7.1288837744533956E-2</v>
      </c>
      <c r="AA55" s="885">
        <f>+'Etats des Resultats'!GY147</f>
        <v>0</v>
      </c>
      <c r="AB55" s="885">
        <f>+'Etats des Resultats'!HT147</f>
        <v>0</v>
      </c>
      <c r="AC55" s="885">
        <f>+'Etats des Resultats'!IO147</f>
        <v>0</v>
      </c>
      <c r="AD55" s="885"/>
      <c r="AE55" s="886"/>
      <c r="AF55" s="1228"/>
      <c r="AG55" s="1224"/>
    </row>
    <row r="56" spans="1:38" ht="18" thickBot="1">
      <c r="A56" s="864"/>
      <c r="B56" s="1230"/>
      <c r="C56" s="1027"/>
      <c r="D56" s="999"/>
      <c r="E56" s="1000"/>
      <c r="F56" s="1000"/>
      <c r="G56" s="1593"/>
      <c r="H56" s="1000"/>
      <c r="I56" s="1001"/>
      <c r="J56" s="1229"/>
      <c r="K56" s="999"/>
      <c r="L56" s="1000"/>
      <c r="M56" s="1000"/>
      <c r="N56" s="1000"/>
      <c r="O56" s="1001"/>
      <c r="P56" s="1229"/>
      <c r="Q56" s="999"/>
      <c r="R56" s="1000"/>
      <c r="S56" s="1000"/>
      <c r="T56" s="1000"/>
      <c r="U56" s="1000"/>
      <c r="V56" s="1000"/>
      <c r="W56" s="1000"/>
      <c r="X56" s="1000"/>
      <c r="Y56" s="1000"/>
      <c r="Z56" s="1000"/>
      <c r="AA56" s="885"/>
      <c r="AB56" s="885"/>
      <c r="AC56" s="885"/>
      <c r="AD56" s="885"/>
      <c r="AE56" s="886"/>
      <c r="AF56" s="1228"/>
      <c r="AG56" s="1224"/>
      <c r="AI56" s="1256"/>
    </row>
    <row r="57" spans="1:38" ht="15.95" customHeight="1">
      <c r="A57" s="864"/>
      <c r="B57" s="1230"/>
      <c r="C57" s="1013" t="s">
        <v>108</v>
      </c>
      <c r="D57" s="1014"/>
      <c r="E57" s="1666"/>
      <c r="F57" s="1667">
        <f>F49+F55</f>
        <v>0</v>
      </c>
      <c r="G57" s="1668">
        <f>G49+G55</f>
        <v>0</v>
      </c>
      <c r="H57" s="1669"/>
      <c r="I57" s="1005"/>
      <c r="J57" s="1229"/>
      <c r="K57" s="1014"/>
      <c r="L57" s="1666"/>
      <c r="M57" s="1667">
        <f>M49+M55</f>
        <v>0</v>
      </c>
      <c r="N57" s="1669"/>
      <c r="O57" s="1005"/>
      <c r="P57" s="1229"/>
      <c r="Q57" s="1014"/>
      <c r="R57" s="1666"/>
      <c r="S57" s="1667">
        <f>S49+S55</f>
        <v>3451898.75</v>
      </c>
      <c r="T57" s="1667">
        <f>S57/$S$11</f>
        <v>1725.9493749999999</v>
      </c>
      <c r="U57" s="1667"/>
      <c r="V57" s="1667"/>
      <c r="W57" s="1667"/>
      <c r="X57" s="1667">
        <f>X49+X55</f>
        <v>195300</v>
      </c>
      <c r="Y57" s="1667">
        <f>X57/$X$9</f>
        <v>6510</v>
      </c>
      <c r="Z57" s="1667"/>
      <c r="AA57" s="1670">
        <f>AA49+AA55</f>
        <v>0</v>
      </c>
      <c r="AB57" s="1670">
        <f>AB49+AB55</f>
        <v>0</v>
      </c>
      <c r="AC57" s="1670">
        <f>AC49+AC55</f>
        <v>0</v>
      </c>
      <c r="AD57" s="1671"/>
      <c r="AE57" s="889"/>
      <c r="AF57" s="1228"/>
      <c r="AG57" s="1224"/>
    </row>
    <row r="58" spans="1:38" s="4" customFormat="1" ht="16.5">
      <c r="A58" s="864"/>
      <c r="B58" s="1230"/>
      <c r="C58" s="1032" t="s">
        <v>195</v>
      </c>
      <c r="D58" s="1033"/>
      <c r="E58" s="1034"/>
      <c r="F58" s="1031" t="e">
        <f>F57/F36</f>
        <v>#DIV/0!</v>
      </c>
      <c r="G58" s="1598" t="e">
        <f>G57/G36</f>
        <v>#DIV/0!</v>
      </c>
      <c r="H58" s="1036"/>
      <c r="I58" s="1037"/>
      <c r="J58" s="1250"/>
      <c r="K58" s="1033"/>
      <c r="L58" s="1034"/>
      <c r="M58" s="1031" t="e">
        <f>M57/M36</f>
        <v>#DIV/0!</v>
      </c>
      <c r="N58" s="1036"/>
      <c r="O58" s="1037"/>
      <c r="P58" s="1250"/>
      <c r="Q58" s="1033"/>
      <c r="R58" s="1034"/>
      <c r="S58" s="1031">
        <f>S57/S36</f>
        <v>0.88955916308891214</v>
      </c>
      <c r="T58" s="1031"/>
      <c r="U58" s="1031"/>
      <c r="V58" s="1031"/>
      <c r="W58" s="1031"/>
      <c r="X58" s="1031">
        <f>X57/X36</f>
        <v>0.89896432681242811</v>
      </c>
      <c r="Y58" s="1031"/>
      <c r="Z58" s="1031"/>
      <c r="AA58" s="907" t="e">
        <f>AA57/AA36</f>
        <v>#DIV/0!</v>
      </c>
      <c r="AB58" s="907" t="e">
        <f>AB57/AB36</f>
        <v>#DIV/0!</v>
      </c>
      <c r="AC58" s="907" t="e">
        <f>AC57/AC36</f>
        <v>#DIV/0!</v>
      </c>
      <c r="AD58" s="905"/>
      <c r="AE58" s="906"/>
      <c r="AF58" s="1248"/>
      <c r="AG58" s="864"/>
    </row>
    <row r="59" spans="1:38">
      <c r="A59" s="864"/>
      <c r="B59" s="1230"/>
      <c r="C59" s="1027"/>
      <c r="D59" s="999"/>
      <c r="E59" s="1000"/>
      <c r="F59" s="1000"/>
      <c r="G59" s="1593"/>
      <c r="H59" s="1000"/>
      <c r="I59" s="1001"/>
      <c r="J59" s="1229"/>
      <c r="K59" s="999"/>
      <c r="L59" s="1000"/>
      <c r="M59" s="1000"/>
      <c r="N59" s="1000"/>
      <c r="O59" s="1001"/>
      <c r="P59" s="1229"/>
      <c r="Q59" s="999"/>
      <c r="R59" s="1000"/>
      <c r="S59" s="1000"/>
      <c r="T59" s="1000"/>
      <c r="U59" s="1000"/>
      <c r="V59" s="1000"/>
      <c r="W59" s="1000"/>
      <c r="X59" s="1000"/>
      <c r="Y59" s="1000"/>
      <c r="Z59" s="1000"/>
      <c r="AA59" s="885"/>
      <c r="AB59" s="885"/>
      <c r="AC59" s="885"/>
      <c r="AD59" s="885"/>
      <c r="AE59" s="886"/>
      <c r="AF59" s="1228"/>
      <c r="AG59" s="1224"/>
    </row>
    <row r="60" spans="1:38" thickBot="1">
      <c r="A60" s="864"/>
      <c r="B60" s="1230"/>
      <c r="C60" s="1032"/>
      <c r="D60" s="1047"/>
      <c r="E60" s="1048"/>
      <c r="F60" s="1048"/>
      <c r="G60" s="1049"/>
      <c r="H60" s="1050"/>
      <c r="I60" s="1051"/>
      <c r="J60" s="1229"/>
      <c r="K60" s="1047"/>
      <c r="L60" s="1048"/>
      <c r="M60" s="1048"/>
      <c r="N60" s="1050"/>
      <c r="O60" s="1051"/>
      <c r="P60" s="1229"/>
      <c r="Q60" s="1047"/>
      <c r="R60" s="1048"/>
      <c r="S60" s="1048"/>
      <c r="T60" s="1048"/>
      <c r="U60" s="1048"/>
      <c r="V60" s="1048"/>
      <c r="W60" s="1048"/>
      <c r="X60" s="1048"/>
      <c r="Y60" s="1048"/>
      <c r="Z60" s="1048"/>
      <c r="AA60" s="912"/>
      <c r="AB60" s="912"/>
      <c r="AC60" s="912"/>
      <c r="AD60" s="912"/>
      <c r="AE60" s="913"/>
      <c r="AF60" s="1228"/>
      <c r="AG60" s="1224"/>
    </row>
    <row r="61" spans="1:38" ht="27.95" customHeight="1" thickTop="1">
      <c r="A61" s="864"/>
      <c r="B61" s="1230"/>
      <c r="C61" s="1052" t="s">
        <v>196</v>
      </c>
      <c r="D61" s="1053"/>
      <c r="E61" s="1599"/>
      <c r="F61" s="1672">
        <f>'Etats des Resultats'!CC151</f>
        <v>0</v>
      </c>
      <c r="G61" s="1055">
        <f>'Etats des Resultats'!CX151</f>
        <v>0</v>
      </c>
      <c r="H61" s="1600"/>
      <c r="I61" s="1056"/>
      <c r="J61" s="1229"/>
      <c r="K61" s="1053"/>
      <c r="L61" s="1599"/>
      <c r="M61" s="1672">
        <f>'Etats des Resultats'!EN151</f>
        <v>0</v>
      </c>
      <c r="N61" s="1600"/>
      <c r="O61" s="1056"/>
      <c r="P61" s="1229"/>
      <c r="Q61" s="1053"/>
      <c r="R61" s="1599"/>
      <c r="S61" s="1672">
        <f>S36-S57</f>
        <v>428561.25</v>
      </c>
      <c r="T61" s="1672">
        <f>S61/$S$11</f>
        <v>214.28062499999999</v>
      </c>
      <c r="U61" s="1672"/>
      <c r="V61" s="1672"/>
      <c r="W61" s="1672"/>
      <c r="X61" s="1672">
        <f>'Etats des Resultats'!GD151</f>
        <v>25950</v>
      </c>
      <c r="Y61" s="1672">
        <f>X61/$X$9</f>
        <v>865</v>
      </c>
      <c r="Z61" s="1672"/>
      <c r="AA61" s="1673">
        <f>'Etats des Resultats'!GY151</f>
        <v>0</v>
      </c>
      <c r="AB61" s="1673">
        <f>'Etats des Resultats'!HT151</f>
        <v>0</v>
      </c>
      <c r="AC61" s="1674">
        <f>'Etats des Resultats'!IO151</f>
        <v>0</v>
      </c>
      <c r="AD61" s="1601"/>
      <c r="AE61" s="915"/>
      <c r="AF61" s="1228"/>
      <c r="AG61" s="1224"/>
    </row>
    <row r="62" spans="1:38" s="4" customFormat="1">
      <c r="A62" s="864"/>
      <c r="B62" s="1230"/>
      <c r="C62" s="1032" t="s">
        <v>197</v>
      </c>
      <c r="D62" s="1033"/>
      <c r="E62" s="1034"/>
      <c r="F62" s="1035" t="e">
        <f>F61/F36</f>
        <v>#DIV/0!</v>
      </c>
      <c r="G62" s="1597" t="e">
        <f>G61/G36</f>
        <v>#DIV/0!</v>
      </c>
      <c r="H62" s="1057"/>
      <c r="I62" s="1058"/>
      <c r="J62" s="1250"/>
      <c r="K62" s="1033"/>
      <c r="L62" s="1034"/>
      <c r="M62" s="1035" t="e">
        <f>M61/M36</f>
        <v>#DIV/0!</v>
      </c>
      <c r="N62" s="1057"/>
      <c r="O62" s="1058"/>
      <c r="P62" s="1250"/>
      <c r="Q62" s="1033"/>
      <c r="R62" s="1034"/>
      <c r="S62" s="1031">
        <f>S61/S36</f>
        <v>0.11044083691108786</v>
      </c>
      <c r="T62" s="1031"/>
      <c r="U62" s="1031"/>
      <c r="V62" s="1031"/>
      <c r="W62" s="1031"/>
      <c r="X62" s="1031">
        <f>X61/X36</f>
        <v>0.11944764096662831</v>
      </c>
      <c r="Y62" s="1031"/>
      <c r="Z62" s="1031"/>
      <c r="AA62" s="903" t="e">
        <f>AA61/AA36</f>
        <v>#DIV/0!</v>
      </c>
      <c r="AB62" s="903" t="e">
        <f>AB61/AB36</f>
        <v>#DIV/0!</v>
      </c>
      <c r="AC62" s="903" t="e">
        <f>AC61/AC36</f>
        <v>#DIV/0!</v>
      </c>
      <c r="AD62" s="917"/>
      <c r="AE62" s="918"/>
      <c r="AF62" s="1248"/>
      <c r="AG62" s="864"/>
    </row>
    <row r="63" spans="1:38" ht="18" thickBot="1">
      <c r="A63" s="864"/>
      <c r="B63" s="1230"/>
      <c r="C63" s="973"/>
      <c r="D63" s="1059"/>
      <c r="E63" s="1060"/>
      <c r="F63" s="1060"/>
      <c r="G63" s="1061"/>
      <c r="H63" s="1060"/>
      <c r="I63" s="1062"/>
      <c r="J63" s="1229"/>
      <c r="K63" s="1059"/>
      <c r="L63" s="1060"/>
      <c r="M63" s="1060"/>
      <c r="N63" s="1060"/>
      <c r="O63" s="1062"/>
      <c r="P63" s="1229"/>
      <c r="Q63" s="1059"/>
      <c r="R63" s="1060"/>
      <c r="S63" s="1060"/>
      <c r="T63" s="1060"/>
      <c r="U63" s="1060"/>
      <c r="V63" s="1060"/>
      <c r="W63" s="1060"/>
      <c r="X63" s="1060"/>
      <c r="Y63" s="1060"/>
      <c r="Z63" s="1060"/>
      <c r="AA63" s="919"/>
      <c r="AB63" s="919"/>
      <c r="AC63" s="919"/>
      <c r="AD63" s="919"/>
      <c r="AE63" s="920"/>
      <c r="AF63" s="1228"/>
      <c r="AG63" s="1224"/>
    </row>
    <row r="64" spans="1:38" ht="18" thickBot="1">
      <c r="A64" s="864"/>
      <c r="B64" s="1227"/>
      <c r="C64" s="1063"/>
      <c r="D64" s="1064"/>
      <c r="E64" s="1064"/>
      <c r="F64" s="1064"/>
      <c r="G64" s="1064"/>
      <c r="H64" s="1064"/>
      <c r="I64" s="1064"/>
      <c r="J64" s="1226"/>
      <c r="K64" s="1064"/>
      <c r="L64" s="1064"/>
      <c r="M64" s="1064"/>
      <c r="N64" s="1064"/>
      <c r="O64" s="1064"/>
      <c r="P64" s="1226"/>
      <c r="Q64" s="1064"/>
      <c r="R64" s="1064"/>
      <c r="S64" s="1064"/>
      <c r="T64" s="1064"/>
      <c r="U64" s="1064"/>
      <c r="V64" s="1064"/>
      <c r="W64" s="1064"/>
      <c r="X64" s="1064"/>
      <c r="Y64" s="1064"/>
      <c r="Z64" s="1064"/>
      <c r="AA64" s="922"/>
      <c r="AB64" s="922"/>
      <c r="AC64" s="922"/>
      <c r="AD64" s="922"/>
      <c r="AE64" s="922"/>
      <c r="AF64" s="1225"/>
      <c r="AG64" s="1224"/>
    </row>
    <row r="65" spans="1:33" hidden="1">
      <c r="A65" s="864"/>
      <c r="B65" s="1255"/>
      <c r="C65" s="973"/>
      <c r="D65" s="994"/>
      <c r="E65" s="994"/>
      <c r="F65" s="994"/>
      <c r="G65" s="994"/>
      <c r="H65" s="994"/>
      <c r="I65" s="994"/>
      <c r="J65" s="1229"/>
      <c r="K65" s="994"/>
      <c r="L65" s="994"/>
      <c r="M65" s="994"/>
      <c r="N65" s="994"/>
      <c r="O65" s="994"/>
      <c r="P65" s="1229"/>
      <c r="Q65" s="994"/>
      <c r="R65" s="994"/>
      <c r="S65" s="994"/>
      <c r="T65" s="994"/>
      <c r="U65" s="994"/>
      <c r="V65" s="994"/>
      <c r="W65" s="994"/>
      <c r="X65" s="994"/>
      <c r="Y65" s="994"/>
      <c r="Z65" s="994"/>
      <c r="AA65" s="880"/>
      <c r="AB65" s="880"/>
      <c r="AC65" s="880"/>
      <c r="AD65" s="880"/>
      <c r="AE65" s="880"/>
      <c r="AF65" s="1254"/>
      <c r="AG65" s="1224"/>
    </row>
    <row r="66" spans="1:33" hidden="1">
      <c r="A66" s="864"/>
      <c r="B66" s="1255"/>
      <c r="C66" s="1027" t="s">
        <v>198</v>
      </c>
      <c r="D66" s="1000"/>
      <c r="E66" s="1000"/>
      <c r="F66" s="1000">
        <f>(F19+F25+F32+F34)-F36</f>
        <v>0</v>
      </c>
      <c r="G66" s="1000">
        <f>(G19+G25+G32+G34)-G36</f>
        <v>0</v>
      </c>
      <c r="H66" s="1000"/>
      <c r="I66" s="1000"/>
      <c r="J66" s="1229"/>
      <c r="K66" s="1000"/>
      <c r="L66" s="1000"/>
      <c r="M66" s="1000">
        <f>(M19+M25+M32+M34)-M36</f>
        <v>0</v>
      </c>
      <c r="N66" s="1000"/>
      <c r="O66" s="1000"/>
      <c r="P66" s="1229"/>
      <c r="Q66" s="1000"/>
      <c r="R66" s="1000"/>
      <c r="S66" s="1000">
        <f>(S19+S25+S32+S34)-S36</f>
        <v>0</v>
      </c>
      <c r="T66" s="1000"/>
      <c r="U66" s="1000"/>
      <c r="V66" s="1000"/>
      <c r="W66" s="1000"/>
      <c r="X66" s="1000">
        <f>(X19+X25+X32+X34)-X36</f>
        <v>0</v>
      </c>
      <c r="Y66" s="1000"/>
      <c r="Z66" s="1000"/>
      <c r="AA66" s="885">
        <f>(AA19+AA25+AA32+AA34)-AA36</f>
        <v>0</v>
      </c>
      <c r="AB66" s="885">
        <f>(AB19+AB25+AB32+AB34)-AB36</f>
        <v>0</v>
      </c>
      <c r="AC66" s="885">
        <f>(AC19+AC25+AC32+AC34)-AC36</f>
        <v>0</v>
      </c>
      <c r="AD66" s="885"/>
      <c r="AE66" s="885"/>
      <c r="AF66" s="1254"/>
      <c r="AG66" s="1224"/>
    </row>
    <row r="67" spans="1:33" hidden="1">
      <c r="A67" s="864"/>
      <c r="B67" s="1255"/>
      <c r="C67" s="1027" t="s">
        <v>199</v>
      </c>
      <c r="D67" s="1000"/>
      <c r="E67" s="1000"/>
      <c r="F67" s="1000">
        <f>(F36-F57)-F61</f>
        <v>0</v>
      </c>
      <c r="G67" s="1000">
        <f>(G36-G57)-G61</f>
        <v>0</v>
      </c>
      <c r="H67" s="1000"/>
      <c r="I67" s="1000"/>
      <c r="J67" s="1229"/>
      <c r="K67" s="1000"/>
      <c r="L67" s="1000"/>
      <c r="M67" s="1000">
        <f>(M36-M57)-M61</f>
        <v>0</v>
      </c>
      <c r="N67" s="1000"/>
      <c r="O67" s="1000"/>
      <c r="P67" s="1229"/>
      <c r="Q67" s="1000"/>
      <c r="R67" s="1000"/>
      <c r="S67" s="1000">
        <f>(S36-S57)-S61</f>
        <v>0</v>
      </c>
      <c r="T67" s="1000"/>
      <c r="U67" s="1000"/>
      <c r="V67" s="1000"/>
      <c r="W67" s="1000"/>
      <c r="X67" s="1000">
        <f>(X36-X57)-X61</f>
        <v>-4000</v>
      </c>
      <c r="Y67" s="1000"/>
      <c r="Z67" s="1000"/>
      <c r="AA67" s="885">
        <f>(AA36-AA57)-AA61</f>
        <v>0</v>
      </c>
      <c r="AB67" s="885">
        <f>(AB36-AB57)-AB61</f>
        <v>0</v>
      </c>
      <c r="AC67" s="885">
        <f>(AC36-AC57)-AC61</f>
        <v>0</v>
      </c>
      <c r="AD67" s="885"/>
      <c r="AE67" s="885"/>
      <c r="AF67" s="1254"/>
      <c r="AG67" s="1224"/>
    </row>
    <row r="68" spans="1:33" hidden="1">
      <c r="A68" s="864"/>
      <c r="B68" s="1255"/>
      <c r="C68" s="973"/>
      <c r="D68" s="994"/>
      <c r="E68" s="994"/>
      <c r="F68" s="994"/>
      <c r="G68" s="994"/>
      <c r="H68" s="994"/>
      <c r="I68" s="994"/>
      <c r="J68" s="1229"/>
      <c r="K68" s="994"/>
      <c r="L68" s="994"/>
      <c r="M68" s="994"/>
      <c r="N68" s="994"/>
      <c r="O68" s="994"/>
      <c r="P68" s="1229"/>
      <c r="Q68" s="994"/>
      <c r="R68" s="994"/>
      <c r="S68" s="994"/>
      <c r="T68" s="994"/>
      <c r="U68" s="994"/>
      <c r="V68" s="994"/>
      <c r="W68" s="994"/>
      <c r="X68" s="994"/>
      <c r="Y68" s="994"/>
      <c r="Z68" s="994"/>
      <c r="AA68" s="880"/>
      <c r="AB68" s="880"/>
      <c r="AC68" s="880"/>
      <c r="AD68" s="880"/>
      <c r="AE68" s="880"/>
      <c r="AF68" s="1254"/>
      <c r="AG68" s="1224"/>
    </row>
    <row r="69" spans="1:33" ht="18" thickBot="1">
      <c r="A69" s="864"/>
      <c r="B69" s="1253"/>
      <c r="C69" s="1063"/>
      <c r="D69" s="1066"/>
      <c r="E69" s="1066"/>
      <c r="F69" s="1066"/>
      <c r="G69" s="1066"/>
      <c r="H69" s="1066"/>
      <c r="I69" s="1066"/>
      <c r="J69" s="1226"/>
      <c r="K69" s="1066"/>
      <c r="L69" s="1066"/>
      <c r="M69" s="1066"/>
      <c r="N69" s="1066"/>
      <c r="O69" s="1066"/>
      <c r="P69" s="1226"/>
      <c r="Q69" s="1066"/>
      <c r="R69" s="1066"/>
      <c r="S69" s="1066"/>
      <c r="T69" s="1066"/>
      <c r="U69" s="1066"/>
      <c r="V69" s="1066"/>
      <c r="W69" s="1066"/>
      <c r="X69" s="1066"/>
      <c r="Y69" s="1066"/>
      <c r="Z69" s="1066"/>
      <c r="AA69" s="926"/>
      <c r="AB69" s="926"/>
      <c r="AC69" s="926"/>
      <c r="AD69" s="926"/>
      <c r="AE69" s="926"/>
      <c r="AF69" s="1252"/>
      <c r="AG69" s="1224"/>
    </row>
    <row r="70" spans="1:33" s="4" customFormat="1" ht="12.95" customHeight="1">
      <c r="A70" s="864"/>
      <c r="B70" s="2062" t="s">
        <v>200</v>
      </c>
      <c r="C70" s="2063"/>
      <c r="D70" s="1067"/>
      <c r="E70" s="1067"/>
      <c r="F70" s="1067"/>
      <c r="G70" s="1067"/>
      <c r="H70" s="1067"/>
      <c r="I70" s="1067"/>
      <c r="J70" s="1250"/>
      <c r="K70" s="1067"/>
      <c r="L70" s="1067"/>
      <c r="M70" s="1067"/>
      <c r="N70" s="1067"/>
      <c r="O70" s="1067"/>
      <c r="P70" s="1250"/>
      <c r="Q70" s="1067"/>
      <c r="R70" s="1067"/>
      <c r="S70" s="1067"/>
      <c r="T70" s="1067"/>
      <c r="U70" s="1067"/>
      <c r="V70" s="1067"/>
      <c r="W70" s="1067"/>
      <c r="X70" s="1067"/>
      <c r="Y70" s="1067"/>
      <c r="Z70" s="1067"/>
      <c r="AA70" s="927"/>
      <c r="AB70" s="927"/>
      <c r="AC70" s="927"/>
      <c r="AD70" s="927"/>
      <c r="AE70" s="927"/>
      <c r="AF70" s="1248"/>
      <c r="AG70" s="864"/>
    </row>
    <row r="71" spans="1:33" s="4" customFormat="1" ht="14.25" customHeight="1" thickBot="1">
      <c r="A71" s="864"/>
      <c r="B71" s="2064"/>
      <c r="C71" s="2065"/>
      <c r="D71" s="1067"/>
      <c r="E71" s="1067"/>
      <c r="F71" s="1067"/>
      <c r="G71" s="1067"/>
      <c r="H71" s="1067"/>
      <c r="I71" s="1067"/>
      <c r="J71" s="1250"/>
      <c r="K71" s="1067"/>
      <c r="L71" s="1067"/>
      <c r="M71" s="1067"/>
      <c r="N71" s="1067"/>
      <c r="O71" s="1067"/>
      <c r="P71" s="1250"/>
      <c r="Q71" s="1067"/>
      <c r="R71" s="1067"/>
      <c r="S71" s="1067"/>
      <c r="T71" s="1067"/>
      <c r="U71" s="1067"/>
      <c r="V71" s="1067"/>
      <c r="W71" s="1067"/>
      <c r="X71" s="1067"/>
      <c r="Y71" s="1067"/>
      <c r="Z71" s="1067"/>
      <c r="AA71" s="927"/>
      <c r="AB71" s="927"/>
      <c r="AC71" s="927"/>
      <c r="AD71" s="927"/>
      <c r="AE71" s="927"/>
      <c r="AF71" s="1248"/>
      <c r="AG71" s="864"/>
    </row>
    <row r="72" spans="1:33" s="4" customFormat="1" ht="12" customHeight="1">
      <c r="A72" s="864"/>
      <c r="B72" s="2064"/>
      <c r="C72" s="2065"/>
      <c r="D72" s="2066" t="s">
        <v>172</v>
      </c>
      <c r="E72" s="2067"/>
      <c r="F72" s="2067"/>
      <c r="G72" s="2067"/>
      <c r="H72" s="2067"/>
      <c r="I72" s="2068"/>
      <c r="J72" s="1250"/>
      <c r="K72" s="959"/>
      <c r="L72" s="960"/>
      <c r="M72" s="2069" t="s">
        <v>11</v>
      </c>
      <c r="N72" s="960"/>
      <c r="O72" s="961"/>
      <c r="P72" s="1250"/>
      <c r="Q72" s="962"/>
      <c r="R72" s="963"/>
      <c r="S72" s="2071" t="str">
        <f>S7</f>
        <v>Mouches Soldat noir</v>
      </c>
      <c r="T72" s="964"/>
      <c r="U72" s="964"/>
      <c r="V72" s="964"/>
      <c r="W72" s="964"/>
      <c r="X72" s="2054" t="s">
        <v>21</v>
      </c>
      <c r="Y72" s="963"/>
      <c r="Z72" s="963"/>
      <c r="AA72" s="2056">
        <v>2024</v>
      </c>
      <c r="AB72" s="2056">
        <v>2025</v>
      </c>
      <c r="AC72" s="2056">
        <v>2026</v>
      </c>
      <c r="AD72" s="869"/>
      <c r="AE72" s="870"/>
      <c r="AF72" s="1248"/>
      <c r="AG72" s="864"/>
    </row>
    <row r="73" spans="1:33" s="4" customFormat="1" ht="21.95" customHeight="1">
      <c r="A73" s="864"/>
      <c r="B73" s="2064"/>
      <c r="C73" s="2065"/>
      <c r="D73" s="965"/>
      <c r="E73" s="966"/>
      <c r="F73" s="966">
        <v>2021</v>
      </c>
      <c r="G73" s="2058" t="e">
        <f>#REF!</f>
        <v>#REF!</v>
      </c>
      <c r="H73" s="2059"/>
      <c r="I73" s="2060"/>
      <c r="J73" s="1250"/>
      <c r="K73" s="967"/>
      <c r="L73" s="968"/>
      <c r="M73" s="2070"/>
      <c r="N73" s="968"/>
      <c r="O73" s="969"/>
      <c r="P73" s="1250"/>
      <c r="Q73" s="970"/>
      <c r="R73" s="971"/>
      <c r="S73" s="2072"/>
      <c r="T73" s="972"/>
      <c r="U73" s="972"/>
      <c r="V73" s="972"/>
      <c r="W73" s="972"/>
      <c r="X73" s="2055"/>
      <c r="Y73" s="971"/>
      <c r="Z73" s="971"/>
      <c r="AA73" s="2057"/>
      <c r="AB73" s="2057"/>
      <c r="AC73" s="2057"/>
      <c r="AD73" s="871"/>
      <c r="AE73" s="872"/>
      <c r="AF73" s="1248"/>
      <c r="AG73" s="864"/>
    </row>
    <row r="74" spans="1:33" s="4" customFormat="1" ht="18" thickBot="1">
      <c r="A74" s="864"/>
      <c r="B74" s="1230"/>
      <c r="C74" s="973"/>
      <c r="D74" s="1068"/>
      <c r="E74" s="1069"/>
      <c r="F74" s="1069"/>
      <c r="G74" s="1070"/>
      <c r="H74" s="1069"/>
      <c r="I74" s="1071"/>
      <c r="J74" s="1250"/>
      <c r="K74" s="1068"/>
      <c r="L74" s="1069"/>
      <c r="M74" s="1069"/>
      <c r="N74" s="1069"/>
      <c r="O74" s="1071"/>
      <c r="P74" s="1250"/>
      <c r="Q74" s="1068"/>
      <c r="R74" s="1069"/>
      <c r="S74" s="1069"/>
      <c r="T74" s="1069"/>
      <c r="U74" s="1069"/>
      <c r="V74" s="1069"/>
      <c r="W74" s="1069"/>
      <c r="X74" s="1069"/>
      <c r="Y74" s="1069"/>
      <c r="Z74" s="1069"/>
      <c r="AA74" s="928"/>
      <c r="AB74" s="928"/>
      <c r="AC74" s="928"/>
      <c r="AD74" s="928"/>
      <c r="AE74" s="929"/>
      <c r="AF74" s="1248"/>
      <c r="AG74" s="864"/>
    </row>
    <row r="75" spans="1:33">
      <c r="A75" s="864"/>
      <c r="B75" s="1230"/>
      <c r="C75" s="1052" t="s">
        <v>201</v>
      </c>
      <c r="D75" s="1053"/>
      <c r="E75" s="1599"/>
      <c r="F75" s="1672">
        <f>F61</f>
        <v>0</v>
      </c>
      <c r="G75" s="1072">
        <f>G61</f>
        <v>0</v>
      </c>
      <c r="H75" s="1600"/>
      <c r="I75" s="1056"/>
      <c r="J75" s="1229"/>
      <c r="K75" s="1053"/>
      <c r="L75" s="1599"/>
      <c r="M75" s="1672">
        <f>M61</f>
        <v>0</v>
      </c>
      <c r="N75" s="1600"/>
      <c r="O75" s="1056"/>
      <c r="P75" s="1229"/>
      <c r="Q75" s="1053"/>
      <c r="R75" s="1599"/>
      <c r="S75" s="1672">
        <f>S61</f>
        <v>428561.25</v>
      </c>
      <c r="T75" s="1672"/>
      <c r="U75" s="1672"/>
      <c r="V75" s="1672"/>
      <c r="W75" s="1672"/>
      <c r="X75" s="1672">
        <f>X61</f>
        <v>25950</v>
      </c>
      <c r="Y75" s="1672"/>
      <c r="Z75" s="1672"/>
      <c r="AA75" s="1673">
        <f>AA61</f>
        <v>0</v>
      </c>
      <c r="AB75" s="1673">
        <f>AB61</f>
        <v>0</v>
      </c>
      <c r="AC75" s="1674">
        <f>AC61</f>
        <v>0</v>
      </c>
      <c r="AD75" s="1601"/>
      <c r="AE75" s="915"/>
      <c r="AF75" s="1228"/>
      <c r="AG75" s="1224"/>
    </row>
    <row r="76" spans="1:33" s="4" customFormat="1">
      <c r="A76" s="864"/>
      <c r="B76" s="1230"/>
      <c r="C76" s="1032" t="s">
        <v>197</v>
      </c>
      <c r="D76" s="1033"/>
      <c r="E76" s="1034"/>
      <c r="F76" s="1035" t="e">
        <f>F75/F36</f>
        <v>#DIV/0!</v>
      </c>
      <c r="G76" s="1073" t="e">
        <f>G75/G36</f>
        <v>#DIV/0!</v>
      </c>
      <c r="H76" s="1057"/>
      <c r="I76" s="1058"/>
      <c r="J76" s="1250"/>
      <c r="K76" s="1033"/>
      <c r="L76" s="1034"/>
      <c r="M76" s="1035" t="e">
        <f>M75/M36</f>
        <v>#DIV/0!</v>
      </c>
      <c r="N76" s="1057"/>
      <c r="O76" s="1058"/>
      <c r="P76" s="1250"/>
      <c r="Q76" s="1033"/>
      <c r="R76" s="1034"/>
      <c r="S76" s="1035">
        <f>S75/S36</f>
        <v>0.11044083691108786</v>
      </c>
      <c r="T76" s="1035"/>
      <c r="U76" s="1035"/>
      <c r="V76" s="1035"/>
      <c r="W76" s="1035"/>
      <c r="X76" s="1035">
        <f>X75/X36</f>
        <v>0.11944764096662831</v>
      </c>
      <c r="Y76" s="1035"/>
      <c r="Z76" s="1035"/>
      <c r="AA76" s="904" t="e">
        <f>AA75/AA36</f>
        <v>#DIV/0!</v>
      </c>
      <c r="AB76" s="904" t="e">
        <f>AB75/AB36</f>
        <v>#DIV/0!</v>
      </c>
      <c r="AC76" s="904" t="e">
        <f>AC75/AC36</f>
        <v>#DIV/0!</v>
      </c>
      <c r="AD76" s="917"/>
      <c r="AE76" s="918"/>
      <c r="AF76" s="1248"/>
      <c r="AG76" s="864"/>
    </row>
    <row r="77" spans="1:33" ht="16.5" hidden="1">
      <c r="A77" s="864"/>
      <c r="B77" s="1230"/>
      <c r="C77" s="1074" t="s">
        <v>202</v>
      </c>
      <c r="D77" s="1014"/>
      <c r="E77" s="1075"/>
      <c r="F77" s="1075"/>
      <c r="G77" s="1076"/>
      <c r="H77" s="1075"/>
      <c r="I77" s="1077"/>
      <c r="J77" s="1229"/>
      <c r="K77" s="1014"/>
      <c r="L77" s="1075"/>
      <c r="M77" s="1075"/>
      <c r="N77" s="1075"/>
      <c r="O77" s="1077"/>
      <c r="P77" s="1229"/>
      <c r="Q77" s="1014"/>
      <c r="R77" s="1075"/>
      <c r="S77" s="1075"/>
      <c r="T77" s="1075"/>
      <c r="U77" s="1075"/>
      <c r="V77" s="1075"/>
      <c r="W77" s="1075"/>
      <c r="X77" s="1075"/>
      <c r="Y77" s="1075"/>
      <c r="Z77" s="1075"/>
      <c r="AA77" s="930"/>
      <c r="AB77" s="930"/>
      <c r="AC77" s="930"/>
      <c r="AD77" s="930"/>
      <c r="AE77" s="931"/>
      <c r="AF77" s="1228"/>
      <c r="AG77" s="1224"/>
    </row>
    <row r="78" spans="1:33" ht="5.25" hidden="1" customHeight="1">
      <c r="A78" s="864"/>
      <c r="B78" s="1230"/>
      <c r="C78" s="1027"/>
      <c r="D78" s="999"/>
      <c r="E78" s="1000"/>
      <c r="F78" s="1000"/>
      <c r="G78" s="1078"/>
      <c r="H78" s="1000"/>
      <c r="I78" s="1001"/>
      <c r="J78" s="1229"/>
      <c r="K78" s="999"/>
      <c r="L78" s="1000"/>
      <c r="M78" s="1000"/>
      <c r="N78" s="1000"/>
      <c r="O78" s="1001"/>
      <c r="P78" s="1229"/>
      <c r="Q78" s="999"/>
      <c r="R78" s="1000"/>
      <c r="S78" s="1000"/>
      <c r="T78" s="1000"/>
      <c r="U78" s="1000"/>
      <c r="V78" s="1000"/>
      <c r="W78" s="1000"/>
      <c r="X78" s="1000"/>
      <c r="Y78" s="1000"/>
      <c r="Z78" s="1000"/>
      <c r="AA78" s="885"/>
      <c r="AB78" s="885"/>
      <c r="AC78" s="885"/>
      <c r="AD78" s="885"/>
      <c r="AE78" s="886"/>
      <c r="AF78" s="1228"/>
      <c r="AG78" s="1224"/>
    </row>
    <row r="79" spans="1:33" hidden="1">
      <c r="A79" s="864"/>
      <c r="B79" s="1230"/>
      <c r="C79" s="1027" t="s">
        <v>203</v>
      </c>
      <c r="D79" s="999"/>
      <c r="E79" s="1000"/>
      <c r="F79" s="1000" t="e">
        <f>#REF!</f>
        <v>#REF!</v>
      </c>
      <c r="G79" s="1078" t="e">
        <f>#REF!</f>
        <v>#REF!</v>
      </c>
      <c r="H79" s="1000"/>
      <c r="I79" s="1001"/>
      <c r="J79" s="1229"/>
      <c r="K79" s="999"/>
      <c r="L79" s="1000"/>
      <c r="M79" s="1000" t="e">
        <f>#REF!</f>
        <v>#REF!</v>
      </c>
      <c r="N79" s="1000"/>
      <c r="O79" s="1001"/>
      <c r="P79" s="1229"/>
      <c r="Q79" s="999"/>
      <c r="R79" s="1000"/>
      <c r="S79" s="1000" t="e">
        <f>#REF!</f>
        <v>#REF!</v>
      </c>
      <c r="T79" s="1000"/>
      <c r="U79" s="1000"/>
      <c r="V79" s="1000"/>
      <c r="W79" s="1000"/>
      <c r="X79" s="1000" t="e">
        <f>#REF!</f>
        <v>#REF!</v>
      </c>
      <c r="Y79" s="1000"/>
      <c r="Z79" s="1000"/>
      <c r="AA79" s="885" t="e">
        <f>#REF!</f>
        <v>#REF!</v>
      </c>
      <c r="AB79" s="885" t="e">
        <f>#REF!</f>
        <v>#REF!</v>
      </c>
      <c r="AC79" s="885" t="e">
        <f>#REF!</f>
        <v>#REF!</v>
      </c>
      <c r="AD79" s="885"/>
      <c r="AE79" s="886"/>
      <c r="AF79" s="1228"/>
      <c r="AG79" s="1224"/>
    </row>
    <row r="80" spans="1:33" hidden="1">
      <c r="A80" s="864"/>
      <c r="B80" s="1230"/>
      <c r="C80" s="1027" t="s">
        <v>204</v>
      </c>
      <c r="D80" s="999"/>
      <c r="E80" s="1000"/>
      <c r="F80" s="1000" t="e">
        <f>#REF!</f>
        <v>#REF!</v>
      </c>
      <c r="G80" s="1078" t="e">
        <f>#REF!</f>
        <v>#REF!</v>
      </c>
      <c r="H80" s="1000"/>
      <c r="I80" s="1001"/>
      <c r="J80" s="1229"/>
      <c r="K80" s="999"/>
      <c r="L80" s="1000"/>
      <c r="M80" s="1000" t="e">
        <f>#REF!</f>
        <v>#REF!</v>
      </c>
      <c r="N80" s="1000"/>
      <c r="O80" s="1001"/>
      <c r="P80" s="1229"/>
      <c r="Q80" s="999"/>
      <c r="R80" s="1000"/>
      <c r="S80" s="1000" t="e">
        <f>#REF!</f>
        <v>#REF!</v>
      </c>
      <c r="T80" s="1000"/>
      <c r="U80" s="1000"/>
      <c r="V80" s="1000"/>
      <c r="W80" s="1000"/>
      <c r="X80" s="1000" t="e">
        <f>#REF!</f>
        <v>#REF!</v>
      </c>
      <c r="Y80" s="1000"/>
      <c r="Z80" s="1000"/>
      <c r="AA80" s="885" t="e">
        <f>#REF!</f>
        <v>#REF!</v>
      </c>
      <c r="AB80" s="885" t="e">
        <f>#REF!</f>
        <v>#REF!</v>
      </c>
      <c r="AC80" s="885" t="e">
        <f>#REF!</f>
        <v>#REF!</v>
      </c>
      <c r="AD80" s="885"/>
      <c r="AE80" s="886"/>
      <c r="AF80" s="1228"/>
      <c r="AG80" s="1224"/>
    </row>
    <row r="81" spans="1:33" hidden="1">
      <c r="A81" s="864"/>
      <c r="B81" s="1230"/>
      <c r="C81" s="1027" t="s">
        <v>205</v>
      </c>
      <c r="D81" s="999"/>
      <c r="E81" s="1000"/>
      <c r="F81" s="1000" t="e">
        <f>#REF!</f>
        <v>#REF!</v>
      </c>
      <c r="G81" s="1078" t="e">
        <f>#REF!</f>
        <v>#REF!</v>
      </c>
      <c r="H81" s="1000"/>
      <c r="I81" s="1001"/>
      <c r="J81" s="1229"/>
      <c r="K81" s="999"/>
      <c r="L81" s="1000"/>
      <c r="M81" s="1000" t="e">
        <f>#REF!</f>
        <v>#REF!</v>
      </c>
      <c r="N81" s="1000"/>
      <c r="O81" s="1001"/>
      <c r="P81" s="1229"/>
      <c r="Q81" s="999"/>
      <c r="R81" s="1000"/>
      <c r="S81" s="1000" t="e">
        <f>#REF!</f>
        <v>#REF!</v>
      </c>
      <c r="T81" s="1000"/>
      <c r="U81" s="1000"/>
      <c r="V81" s="1000"/>
      <c r="W81" s="1000"/>
      <c r="X81" s="1000" t="e">
        <f>#REF!</f>
        <v>#REF!</v>
      </c>
      <c r="Y81" s="1000"/>
      <c r="Z81" s="1000"/>
      <c r="AA81" s="885" t="e">
        <f>#REF!</f>
        <v>#REF!</v>
      </c>
      <c r="AB81" s="885" t="e">
        <f>#REF!</f>
        <v>#REF!</v>
      </c>
      <c r="AC81" s="885" t="e">
        <f>#REF!</f>
        <v>#REF!</v>
      </c>
      <c r="AD81" s="885"/>
      <c r="AE81" s="886"/>
      <c r="AF81" s="1228"/>
      <c r="AG81" s="1224"/>
    </row>
    <row r="82" spans="1:33" hidden="1">
      <c r="A82" s="864"/>
      <c r="B82" s="1230"/>
      <c r="C82" s="1027" t="s">
        <v>206</v>
      </c>
      <c r="D82" s="999"/>
      <c r="E82" s="1000"/>
      <c r="F82" s="1000" t="e">
        <f>#REF!</f>
        <v>#REF!</v>
      </c>
      <c r="G82" s="1078" t="e">
        <f>#REF!</f>
        <v>#REF!</v>
      </c>
      <c r="H82" s="1000"/>
      <c r="I82" s="1001"/>
      <c r="J82" s="1229"/>
      <c r="K82" s="999"/>
      <c r="L82" s="1000"/>
      <c r="M82" s="1000" t="e">
        <f>#REF!</f>
        <v>#REF!</v>
      </c>
      <c r="N82" s="1000"/>
      <c r="O82" s="1001"/>
      <c r="P82" s="1229"/>
      <c r="Q82" s="999"/>
      <c r="R82" s="1000"/>
      <c r="S82" s="1000" t="e">
        <f>#REF!</f>
        <v>#REF!</v>
      </c>
      <c r="T82" s="1000"/>
      <c r="U82" s="1000"/>
      <c r="V82" s="1000"/>
      <c r="W82" s="1000"/>
      <c r="X82" s="1000" t="e">
        <f>#REF!</f>
        <v>#REF!</v>
      </c>
      <c r="Y82" s="1000"/>
      <c r="Z82" s="1000"/>
      <c r="AA82" s="885" t="e">
        <f>#REF!</f>
        <v>#REF!</v>
      </c>
      <c r="AB82" s="885" t="e">
        <f>#REF!</f>
        <v>#REF!</v>
      </c>
      <c r="AC82" s="885" t="e">
        <f>#REF!</f>
        <v>#REF!</v>
      </c>
      <c r="AD82" s="885"/>
      <c r="AE82" s="886"/>
      <c r="AF82" s="1228"/>
      <c r="AG82" s="1224"/>
    </row>
    <row r="83" spans="1:33" hidden="1">
      <c r="A83" s="864"/>
      <c r="B83" s="1230"/>
      <c r="C83" s="1027" t="s">
        <v>207</v>
      </c>
      <c r="D83" s="999"/>
      <c r="E83" s="1000"/>
      <c r="F83" s="1000" t="e">
        <f>#REF!</f>
        <v>#REF!</v>
      </c>
      <c r="G83" s="1078" t="e">
        <f>#REF!</f>
        <v>#REF!</v>
      </c>
      <c r="H83" s="1000"/>
      <c r="I83" s="1001"/>
      <c r="J83" s="1229"/>
      <c r="K83" s="999"/>
      <c r="L83" s="1000"/>
      <c r="M83" s="1000" t="e">
        <f>#REF!</f>
        <v>#REF!</v>
      </c>
      <c r="N83" s="1000"/>
      <c r="O83" s="1001"/>
      <c r="P83" s="1229"/>
      <c r="Q83" s="999"/>
      <c r="R83" s="1000"/>
      <c r="S83" s="1000" t="e">
        <f>#REF!</f>
        <v>#REF!</v>
      </c>
      <c r="T83" s="1000"/>
      <c r="U83" s="1000"/>
      <c r="V83" s="1000"/>
      <c r="W83" s="1000"/>
      <c r="X83" s="1000" t="e">
        <f>#REF!</f>
        <v>#REF!</v>
      </c>
      <c r="Y83" s="1000"/>
      <c r="Z83" s="1000"/>
      <c r="AA83" s="885" t="e">
        <f>#REF!</f>
        <v>#REF!</v>
      </c>
      <c r="AB83" s="885" t="e">
        <f>#REF!</f>
        <v>#REF!</v>
      </c>
      <c r="AC83" s="885" t="e">
        <f>#REF!</f>
        <v>#REF!</v>
      </c>
      <c r="AD83" s="885"/>
      <c r="AE83" s="886"/>
      <c r="AF83" s="1228"/>
      <c r="AG83" s="1224"/>
    </row>
    <row r="84" spans="1:33" hidden="1">
      <c r="A84" s="864"/>
      <c r="B84" s="1230"/>
      <c r="C84" s="1027" t="s">
        <v>208</v>
      </c>
      <c r="D84" s="999"/>
      <c r="E84" s="1000"/>
      <c r="F84" s="1000" t="e">
        <f>#REF!</f>
        <v>#REF!</v>
      </c>
      <c r="G84" s="1078" t="e">
        <f>#REF!</f>
        <v>#REF!</v>
      </c>
      <c r="H84" s="1000"/>
      <c r="I84" s="1001"/>
      <c r="J84" s="1229"/>
      <c r="K84" s="999"/>
      <c r="L84" s="1000"/>
      <c r="M84" s="1000" t="e">
        <f>#REF!</f>
        <v>#REF!</v>
      </c>
      <c r="N84" s="1000"/>
      <c r="O84" s="1001"/>
      <c r="P84" s="1229"/>
      <c r="Q84" s="999"/>
      <c r="R84" s="1000"/>
      <c r="S84" s="1000" t="e">
        <f>#REF!</f>
        <v>#REF!</v>
      </c>
      <c r="T84" s="1000"/>
      <c r="U84" s="1000"/>
      <c r="V84" s="1000"/>
      <c r="W84" s="1000"/>
      <c r="X84" s="1000" t="e">
        <f>#REF!</f>
        <v>#REF!</v>
      </c>
      <c r="Y84" s="1000"/>
      <c r="Z84" s="1000"/>
      <c r="AA84" s="885" t="e">
        <f>#REF!</f>
        <v>#REF!</v>
      </c>
      <c r="AB84" s="885" t="e">
        <f>#REF!</f>
        <v>#REF!</v>
      </c>
      <c r="AC84" s="885" t="e">
        <f>#REF!</f>
        <v>#REF!</v>
      </c>
      <c r="AD84" s="885"/>
      <c r="AE84" s="886"/>
      <c r="AF84" s="1228"/>
      <c r="AG84" s="1224"/>
    </row>
    <row r="85" spans="1:33" ht="5.25" hidden="1" customHeight="1">
      <c r="A85" s="864"/>
      <c r="B85" s="1230"/>
      <c r="C85" s="1027"/>
      <c r="D85" s="999"/>
      <c r="E85" s="1000"/>
      <c r="F85" s="1659"/>
      <c r="G85" s="1079"/>
      <c r="H85" s="1000"/>
      <c r="I85" s="1001"/>
      <c r="J85" s="1229"/>
      <c r="K85" s="999"/>
      <c r="L85" s="1000"/>
      <c r="M85" s="1659"/>
      <c r="N85" s="1000"/>
      <c r="O85" s="1001"/>
      <c r="P85" s="1229"/>
      <c r="Q85" s="999"/>
      <c r="R85" s="1000"/>
      <c r="S85" s="1659"/>
      <c r="T85" s="1659"/>
      <c r="U85" s="1659"/>
      <c r="V85" s="1659"/>
      <c r="W85" s="1659"/>
      <c r="X85" s="1659"/>
      <c r="Y85" s="1659"/>
      <c r="Z85" s="1659"/>
      <c r="AA85" s="1675"/>
      <c r="AB85" s="1675"/>
      <c r="AC85" s="1675"/>
      <c r="AD85" s="885"/>
      <c r="AE85" s="886"/>
      <c r="AF85" s="1228"/>
      <c r="AG85" s="1224"/>
    </row>
    <row r="86" spans="1:33" ht="16.5" hidden="1">
      <c r="A86" s="864"/>
      <c r="B86" s="1230"/>
      <c r="C86" s="1013" t="s">
        <v>209</v>
      </c>
      <c r="D86" s="1014"/>
      <c r="E86" s="1075"/>
      <c r="F86" s="1075" t="e">
        <f>SUM(F79:F85)</f>
        <v>#REF!</v>
      </c>
      <c r="G86" s="1076" t="e">
        <f>SUM(G79:G85)</f>
        <v>#REF!</v>
      </c>
      <c r="H86" s="1075"/>
      <c r="I86" s="1077"/>
      <c r="J86" s="1229"/>
      <c r="K86" s="1014"/>
      <c r="L86" s="1075"/>
      <c r="M86" s="1075" t="e">
        <f>SUM(M79:M85)</f>
        <v>#REF!</v>
      </c>
      <c r="N86" s="1075"/>
      <c r="O86" s="1077"/>
      <c r="P86" s="1229"/>
      <c r="Q86" s="1014"/>
      <c r="R86" s="1075"/>
      <c r="S86" s="1075" t="e">
        <f>SUM(S79:S85)</f>
        <v>#REF!</v>
      </c>
      <c r="T86" s="1075"/>
      <c r="U86" s="1075"/>
      <c r="V86" s="1075"/>
      <c r="W86" s="1075"/>
      <c r="X86" s="1075" t="e">
        <f>SUM(X79:X85)</f>
        <v>#REF!</v>
      </c>
      <c r="Y86" s="1075"/>
      <c r="Z86" s="1075"/>
      <c r="AA86" s="930" t="e">
        <f>SUM(AA79:AA85)</f>
        <v>#REF!</v>
      </c>
      <c r="AB86" s="930" t="e">
        <f>SUM(AB79:AB85)</f>
        <v>#REF!</v>
      </c>
      <c r="AC86" s="930" t="e">
        <f>SUM(AC79:AC85)</f>
        <v>#REF!</v>
      </c>
      <c r="AD86" s="930"/>
      <c r="AE86" s="931"/>
      <c r="AF86" s="1228"/>
      <c r="AG86" s="1224"/>
    </row>
    <row r="87" spans="1:33" hidden="1">
      <c r="A87" s="864"/>
      <c r="B87" s="1230"/>
      <c r="C87" s="1027"/>
      <c r="D87" s="999"/>
      <c r="E87" s="1000"/>
      <c r="F87" s="1000"/>
      <c r="G87" s="1078"/>
      <c r="H87" s="1000"/>
      <c r="I87" s="1001"/>
      <c r="J87" s="1229"/>
      <c r="K87" s="999"/>
      <c r="L87" s="1000"/>
      <c r="M87" s="1000"/>
      <c r="N87" s="1000"/>
      <c r="O87" s="1001"/>
      <c r="P87" s="1229"/>
      <c r="Q87" s="999"/>
      <c r="R87" s="1000"/>
      <c r="S87" s="1000"/>
      <c r="T87" s="1000"/>
      <c r="U87" s="1000"/>
      <c r="V87" s="1000"/>
      <c r="W87" s="1000"/>
      <c r="X87" s="1000"/>
      <c r="Y87" s="1000"/>
      <c r="Z87" s="1000"/>
      <c r="AA87" s="885"/>
      <c r="AB87" s="885"/>
      <c r="AC87" s="885"/>
      <c r="AD87" s="885"/>
      <c r="AE87" s="886"/>
      <c r="AF87" s="1228"/>
      <c r="AG87" s="1224"/>
    </row>
    <row r="88" spans="1:33" hidden="1">
      <c r="A88" s="864"/>
      <c r="B88" s="1230"/>
      <c r="C88" s="1027"/>
      <c r="D88" s="999"/>
      <c r="E88" s="1000"/>
      <c r="F88" s="1000"/>
      <c r="G88" s="1078"/>
      <c r="H88" s="1000"/>
      <c r="I88" s="1001"/>
      <c r="J88" s="1229"/>
      <c r="K88" s="999"/>
      <c r="L88" s="1000"/>
      <c r="M88" s="1000"/>
      <c r="N88" s="1000"/>
      <c r="O88" s="1001"/>
      <c r="P88" s="1229"/>
      <c r="Q88" s="999"/>
      <c r="R88" s="1000"/>
      <c r="S88" s="1000"/>
      <c r="T88" s="1000"/>
      <c r="U88" s="1000"/>
      <c r="V88" s="1000"/>
      <c r="W88" s="1000"/>
      <c r="X88" s="1000"/>
      <c r="Y88" s="1000"/>
      <c r="Z88" s="1000"/>
      <c r="AA88" s="885"/>
      <c r="AB88" s="885"/>
      <c r="AC88" s="885"/>
      <c r="AD88" s="885"/>
      <c r="AE88" s="886"/>
      <c r="AF88" s="1228"/>
      <c r="AG88" s="1224"/>
    </row>
    <row r="89" spans="1:33" ht="16.5" hidden="1">
      <c r="A89" s="864"/>
      <c r="B89" s="1230"/>
      <c r="C89" s="1074" t="s">
        <v>210</v>
      </c>
      <c r="D89" s="1014"/>
      <c r="E89" s="1075"/>
      <c r="F89" s="1075" t="e">
        <f>#REF!</f>
        <v>#REF!</v>
      </c>
      <c r="G89" s="1076" t="e">
        <f>#REF!</f>
        <v>#REF!</v>
      </c>
      <c r="H89" s="1075"/>
      <c r="I89" s="1077"/>
      <c r="J89" s="1229"/>
      <c r="K89" s="1014"/>
      <c r="L89" s="1075"/>
      <c r="M89" s="1075" t="e">
        <f>#REF!</f>
        <v>#REF!</v>
      </c>
      <c r="N89" s="1075"/>
      <c r="O89" s="1077"/>
      <c r="P89" s="1229"/>
      <c r="Q89" s="1014"/>
      <c r="R89" s="1075"/>
      <c r="S89" s="1075" t="e">
        <f>#REF!</f>
        <v>#REF!</v>
      </c>
      <c r="T89" s="1075"/>
      <c r="U89" s="1075"/>
      <c r="V89" s="1075"/>
      <c r="W89" s="1075"/>
      <c r="X89" s="1075" t="e">
        <f>#REF!</f>
        <v>#REF!</v>
      </c>
      <c r="Y89" s="1075"/>
      <c r="Z89" s="1075"/>
      <c r="AA89" s="930" t="e">
        <f>#REF!</f>
        <v>#REF!</v>
      </c>
      <c r="AB89" s="930" t="e">
        <f>#REF!</f>
        <v>#REF!</v>
      </c>
      <c r="AC89" s="930" t="e">
        <f>#REF!</f>
        <v>#REF!</v>
      </c>
      <c r="AD89" s="930"/>
      <c r="AE89" s="931"/>
      <c r="AF89" s="1228"/>
      <c r="AG89" s="1224"/>
    </row>
    <row r="90" spans="1:33">
      <c r="A90" s="864"/>
      <c r="B90" s="1230"/>
      <c r="C90" s="1027"/>
      <c r="D90" s="1080"/>
      <c r="E90" s="1081"/>
      <c r="F90" s="1081"/>
      <c r="G90" s="1082"/>
      <c r="H90" s="1083"/>
      <c r="I90" s="1084"/>
      <c r="J90" s="1229"/>
      <c r="K90" s="1080"/>
      <c r="L90" s="1081"/>
      <c r="M90" s="1081"/>
      <c r="N90" s="1083"/>
      <c r="O90" s="1084"/>
      <c r="P90" s="1229"/>
      <c r="Q90" s="1080"/>
      <c r="R90" s="1081"/>
      <c r="S90" s="1081"/>
      <c r="T90" s="1081"/>
      <c r="U90" s="1081"/>
      <c r="V90" s="1081"/>
      <c r="W90" s="1081"/>
      <c r="X90" s="1081"/>
      <c r="Y90" s="1081"/>
      <c r="Z90" s="1081"/>
      <c r="AA90" s="932"/>
      <c r="AB90" s="932"/>
      <c r="AC90" s="932"/>
      <c r="AD90" s="932"/>
      <c r="AE90" s="933"/>
      <c r="AF90" s="1228"/>
      <c r="AG90" s="1224"/>
    </row>
    <row r="91" spans="1:33">
      <c r="A91" s="864"/>
      <c r="B91" s="1230"/>
      <c r="C91" s="1027" t="s">
        <v>154</v>
      </c>
      <c r="D91" s="1080"/>
      <c r="E91" s="1081"/>
      <c r="F91" s="1085" t="e">
        <f>#REF!</f>
        <v>#REF!</v>
      </c>
      <c r="G91" s="1086" t="e">
        <f>#REF!</f>
        <v>#REF!</v>
      </c>
      <c r="H91" s="1000"/>
      <c r="I91" s="1084"/>
      <c r="J91" s="1229"/>
      <c r="K91" s="1080"/>
      <c r="L91" s="1081"/>
      <c r="M91" s="1085" t="e">
        <f>#REF!</f>
        <v>#REF!</v>
      </c>
      <c r="N91" s="1000"/>
      <c r="O91" s="1084"/>
      <c r="P91" s="1229"/>
      <c r="Q91" s="1080"/>
      <c r="R91" s="1081"/>
      <c r="S91" s="1000">
        <f>'Fin Mouches Soldat noir'!L102</f>
        <v>235718.41700000002</v>
      </c>
      <c r="T91" s="1000"/>
      <c r="U91" s="1085"/>
      <c r="V91" s="1085"/>
      <c r="W91" s="1085"/>
      <c r="X91" s="1000">
        <f>'Financement Ténébrions'!L102</f>
        <v>16500</v>
      </c>
      <c r="Y91" s="1085"/>
      <c r="Z91" s="1085"/>
      <c r="AA91" s="885" t="e">
        <f>#REF!</f>
        <v>#REF!</v>
      </c>
      <c r="AB91" s="885" t="e">
        <f>#REF!</f>
        <v>#REF!</v>
      </c>
      <c r="AC91" s="885" t="e">
        <f>#REF!</f>
        <v>#REF!</v>
      </c>
      <c r="AD91" s="885"/>
      <c r="AE91" s="933"/>
      <c r="AF91" s="1228"/>
      <c r="AG91" s="1224"/>
    </row>
    <row r="92" spans="1:33">
      <c r="A92" s="864"/>
      <c r="B92" s="1230"/>
      <c r="C92" s="998" t="s">
        <v>153</v>
      </c>
      <c r="D92" s="999"/>
      <c r="E92" s="1000"/>
      <c r="F92" s="1000" t="e">
        <f>#REF!</f>
        <v>#REF!</v>
      </c>
      <c r="G92" s="1593" t="e">
        <f>#REF!</f>
        <v>#REF!</v>
      </c>
      <c r="H92" s="1000"/>
      <c r="I92" s="1001"/>
      <c r="J92" s="1229"/>
      <c r="K92" s="999"/>
      <c r="L92" s="1000"/>
      <c r="M92" s="1000" t="e">
        <f>#REF!</f>
        <v>#REF!</v>
      </c>
      <c r="N92" s="1000"/>
      <c r="O92" s="1001"/>
      <c r="P92" s="1229"/>
      <c r="Q92" s="999"/>
      <c r="R92" s="1000"/>
      <c r="S92" s="1000">
        <f>'Fin Mouches Soldat noir'!K102</f>
        <v>158754.09215532333</v>
      </c>
      <c r="T92" s="1000"/>
      <c r="U92" s="1000"/>
      <c r="V92" s="1000"/>
      <c r="W92" s="1000"/>
      <c r="X92" s="1000">
        <f>'Financement Ténébrions'!K102</f>
        <v>11053.220943903199</v>
      </c>
      <c r="Y92" s="1000"/>
      <c r="Z92" s="1000"/>
      <c r="AA92" s="885" t="e">
        <f>#REF!</f>
        <v>#REF!</v>
      </c>
      <c r="AB92" s="885" t="e">
        <f>#REF!</f>
        <v>#REF!</v>
      </c>
      <c r="AC92" s="885" t="e">
        <f>#REF!</f>
        <v>#REF!</v>
      </c>
      <c r="AD92" s="885"/>
      <c r="AE92" s="886"/>
      <c r="AF92" s="1228"/>
      <c r="AG92" s="1224"/>
    </row>
    <row r="93" spans="1:33" ht="16.5">
      <c r="A93" s="864"/>
      <c r="B93" s="1230"/>
      <c r="C93" s="980" t="s">
        <v>211</v>
      </c>
      <c r="D93" s="1002"/>
      <c r="E93" s="1003"/>
      <c r="F93" s="1004" t="e">
        <f>SUM(F91:F92)</f>
        <v>#REF!</v>
      </c>
      <c r="G93" s="1651" t="e">
        <f>SUM(G91:G92)</f>
        <v>#REF!</v>
      </c>
      <c r="H93" s="1003"/>
      <c r="I93" s="1005"/>
      <c r="J93" s="1229"/>
      <c r="K93" s="1002"/>
      <c r="L93" s="1003"/>
      <c r="M93" s="1004" t="e">
        <f>SUM(M91:M92)</f>
        <v>#REF!</v>
      </c>
      <c r="N93" s="1003"/>
      <c r="O93" s="1005"/>
      <c r="P93" s="1229"/>
      <c r="Q93" s="1002"/>
      <c r="R93" s="1003"/>
      <c r="S93" s="1004">
        <f>SUM(S91:S92)</f>
        <v>394472.50915532338</v>
      </c>
      <c r="T93" s="1004"/>
      <c r="U93" s="1004"/>
      <c r="V93" s="1004"/>
      <c r="W93" s="1004"/>
      <c r="X93" s="1004">
        <f>SUM(X91:X92)</f>
        <v>27553.220943903201</v>
      </c>
      <c r="Y93" s="1004"/>
      <c r="Z93" s="1004"/>
      <c r="AA93" s="888" t="e">
        <f>SUM(AA91:AA92)</f>
        <v>#REF!</v>
      </c>
      <c r="AB93" s="888" t="e">
        <f>SUM(AB91:AB92)</f>
        <v>#REF!</v>
      </c>
      <c r="AC93" s="888" t="e">
        <f>SUM(AC91:AC92)</f>
        <v>#REF!</v>
      </c>
      <c r="AD93" s="887"/>
      <c r="AE93" s="889"/>
      <c r="AF93" s="1228"/>
      <c r="AG93" s="1224"/>
    </row>
    <row r="94" spans="1:33">
      <c r="A94" s="864"/>
      <c r="B94" s="1230"/>
      <c r="C94" s="1027"/>
      <c r="D94" s="1080"/>
      <c r="E94" s="1081"/>
      <c r="F94" s="1081"/>
      <c r="G94" s="1082"/>
      <c r="H94" s="1083"/>
      <c r="I94" s="1084"/>
      <c r="J94" s="1229"/>
      <c r="K94" s="1080"/>
      <c r="L94" s="1081"/>
      <c r="M94" s="1081"/>
      <c r="N94" s="1083"/>
      <c r="O94" s="1084"/>
      <c r="P94" s="1229"/>
      <c r="Q94" s="1080"/>
      <c r="R94" s="1081"/>
      <c r="S94" s="1081"/>
      <c r="T94" s="1081"/>
      <c r="U94" s="1081"/>
      <c r="V94" s="1081"/>
      <c r="W94" s="1081"/>
      <c r="X94" s="1081"/>
      <c r="Y94" s="1081"/>
      <c r="Z94" s="1081"/>
      <c r="AA94" s="932"/>
      <c r="AB94" s="932"/>
      <c r="AC94" s="932"/>
      <c r="AD94" s="932"/>
      <c r="AE94" s="933"/>
      <c r="AF94" s="1228"/>
      <c r="AG94" s="1224"/>
    </row>
    <row r="95" spans="1:33" ht="15.95" customHeight="1">
      <c r="A95" s="864"/>
      <c r="B95" s="1230"/>
      <c r="C95" s="1087" t="s">
        <v>212</v>
      </c>
      <c r="D95" s="1014"/>
      <c r="E95" s="1676"/>
      <c r="F95" s="1677" t="e">
        <f>#REF!</f>
        <v>#REF!</v>
      </c>
      <c r="G95" s="1088" t="e">
        <f>#REF!</f>
        <v>#REF!</v>
      </c>
      <c r="H95" s="1678"/>
      <c r="I95" s="1077"/>
      <c r="J95" s="1229"/>
      <c r="K95" s="1014"/>
      <c r="L95" s="1676"/>
      <c r="M95" s="1677" t="e">
        <f>#REF!</f>
        <v>#REF!</v>
      </c>
      <c r="N95" s="1678"/>
      <c r="O95" s="1077"/>
      <c r="P95" s="1229"/>
      <c r="Q95" s="1014"/>
      <c r="R95" s="1676"/>
      <c r="S95" s="1679">
        <f>S75-S93</f>
        <v>34088.74084467662</v>
      </c>
      <c r="T95" s="1679"/>
      <c r="U95" s="1677"/>
      <c r="V95" s="1677"/>
      <c r="W95" s="1677"/>
      <c r="X95" s="1679">
        <f>X75-X93</f>
        <v>-1603.2209439032013</v>
      </c>
      <c r="Y95" s="1677"/>
      <c r="Z95" s="1677"/>
      <c r="AA95" s="1680" t="e">
        <f>#REF!</f>
        <v>#REF!</v>
      </c>
      <c r="AB95" s="1680" t="e">
        <f>#REF!</f>
        <v>#REF!</v>
      </c>
      <c r="AC95" s="1680" t="e">
        <f>#REF!</f>
        <v>#REF!</v>
      </c>
      <c r="AD95" s="1681"/>
      <c r="AE95" s="931"/>
      <c r="AF95" s="1228"/>
      <c r="AG95" s="1224"/>
    </row>
    <row r="96" spans="1:33" s="1233" customFormat="1" ht="15">
      <c r="A96" s="1234"/>
      <c r="B96" s="1239"/>
      <c r="C96" s="1032" t="s">
        <v>213</v>
      </c>
      <c r="D96" s="1089"/>
      <c r="E96" s="1090"/>
      <c r="F96" s="1090" t="e">
        <f>F89/F93</f>
        <v>#REF!</v>
      </c>
      <c r="G96" s="1091" t="e">
        <f>G89/G93</f>
        <v>#REF!</v>
      </c>
      <c r="H96" s="1090"/>
      <c r="I96" s="1092"/>
      <c r="J96" s="1237"/>
      <c r="K96" s="1089"/>
      <c r="L96" s="1090"/>
      <c r="M96" s="1090" t="e">
        <f>M89/M93</f>
        <v>#REF!</v>
      </c>
      <c r="N96" s="1090"/>
      <c r="O96" s="1092"/>
      <c r="P96" s="1237"/>
      <c r="Q96" s="1089"/>
      <c r="R96" s="1090"/>
      <c r="S96" s="1094">
        <f>S75/S93</f>
        <v>1.0864160113911872</v>
      </c>
      <c r="T96" s="1094"/>
      <c r="U96" s="1090"/>
      <c r="V96" s="1090"/>
      <c r="W96" s="1090"/>
      <c r="X96" s="1094">
        <f>X75/X93</f>
        <v>0.94181366500971819</v>
      </c>
      <c r="Y96" s="1090"/>
      <c r="Z96" s="1090"/>
      <c r="AA96" s="936" t="e">
        <f>AA89/AA93</f>
        <v>#REF!</v>
      </c>
      <c r="AB96" s="936" t="e">
        <f>AB89/AB93</f>
        <v>#REF!</v>
      </c>
      <c r="AC96" s="936" t="e">
        <f>AC89/AC93</f>
        <v>#REF!</v>
      </c>
      <c r="AD96" s="936"/>
      <c r="AE96" s="937"/>
      <c r="AF96" s="1235"/>
      <c r="AG96" s="1234"/>
    </row>
    <row r="97" spans="1:33" s="4" customFormat="1" ht="11.25" customHeight="1">
      <c r="A97" s="864"/>
      <c r="B97" s="1230"/>
      <c r="C97" s="1027"/>
      <c r="D97" s="1095"/>
      <c r="E97" s="1096"/>
      <c r="F97" s="1096"/>
      <c r="G97" s="1097"/>
      <c r="H97" s="1096"/>
      <c r="I97" s="1251"/>
      <c r="J97" s="1250"/>
      <c r="K97" s="1095"/>
      <c r="L97" s="1096"/>
      <c r="M97" s="1096"/>
      <c r="N97" s="1096"/>
      <c r="O97" s="1251"/>
      <c r="P97" s="1250"/>
      <c r="Q97" s="1095"/>
      <c r="R97" s="1096"/>
      <c r="S97" s="1096"/>
      <c r="T97" s="1096"/>
      <c r="U97" s="1096"/>
      <c r="V97" s="1096"/>
      <c r="W97" s="1096"/>
      <c r="X97" s="1096"/>
      <c r="Y97" s="1096"/>
      <c r="Z97" s="1096"/>
      <c r="AA97" s="939"/>
      <c r="AB97" s="939"/>
      <c r="AC97" s="939"/>
      <c r="AD97" s="939"/>
      <c r="AE97" s="1249"/>
      <c r="AF97" s="1248"/>
      <c r="AG97" s="864"/>
    </row>
    <row r="98" spans="1:33" s="1241" customFormat="1" ht="21" customHeight="1">
      <c r="A98" s="1242"/>
      <c r="B98" s="1247"/>
      <c r="C98" s="1074" t="s">
        <v>214</v>
      </c>
      <c r="D98" s="1099"/>
      <c r="E98" s="1100"/>
      <c r="F98" s="1101" t="e">
        <f>NPER((F91/F99),-F93,F99,,)</f>
        <v>#REF!</v>
      </c>
      <c r="G98" s="1102" t="e">
        <f>NPER((G91/G99),-G93,G99,,)</f>
        <v>#REF!</v>
      </c>
      <c r="H98" s="1103"/>
      <c r="I98" s="1246"/>
      <c r="J98" s="1245"/>
      <c r="K98" s="1099"/>
      <c r="L98" s="1100"/>
      <c r="M98" s="1101" t="e">
        <f>NPER((M91/M99),-M93,M99,,)</f>
        <v>#REF!</v>
      </c>
      <c r="N98" s="1103"/>
      <c r="O98" s="1246"/>
      <c r="P98" s="1245"/>
      <c r="Q98" s="1099"/>
      <c r="R98" s="1100"/>
      <c r="S98" s="1101">
        <f>NPER((S91/S99),-S93,S99,,)</f>
        <v>17.000000000000018</v>
      </c>
      <c r="T98" s="1101"/>
      <c r="U98" s="1101"/>
      <c r="V98" s="1101"/>
      <c r="W98" s="1101"/>
      <c r="X98" s="1101">
        <f>NPER((X91/X99),-X93,X99,,)</f>
        <v>17.059852150268043</v>
      </c>
      <c r="Y98" s="1101"/>
      <c r="Z98" s="1101"/>
      <c r="AA98" s="943" t="e">
        <f>NPER((AA91/AA99),-AA93,AA99,,)</f>
        <v>#REF!</v>
      </c>
      <c r="AB98" s="943" t="e">
        <f>NPER((AB91/AB99),-AB93,AB99,,)</f>
        <v>#REF!</v>
      </c>
      <c r="AC98" s="943" t="e">
        <f>NPER((AC91/AC99),-AC93,AC99,,)</f>
        <v>#REF!</v>
      </c>
      <c r="AD98" s="944"/>
      <c r="AE98" s="1244"/>
      <c r="AF98" s="1243"/>
      <c r="AG98" s="1242"/>
    </row>
    <row r="99" spans="1:33" ht="21" customHeight="1">
      <c r="A99" s="864"/>
      <c r="B99" s="1230"/>
      <c r="C99" s="1074" t="s">
        <v>215</v>
      </c>
      <c r="D99" s="1106"/>
      <c r="E99" s="1107"/>
      <c r="F99" s="1075" t="e">
        <f>#REF!</f>
        <v>#REF!</v>
      </c>
      <c r="G99" s="1076" t="e">
        <f>#REF!</f>
        <v>#REF!</v>
      </c>
      <c r="H99" s="1000"/>
      <c r="I99" s="1232"/>
      <c r="J99" s="1240"/>
      <c r="K99" s="1106"/>
      <c r="L99" s="1107"/>
      <c r="M99" s="1075" t="e">
        <f>#REF!+#REF!+#REF!+#REF!+#REF!+#REF!+#REF!+#REF!+#REF!</f>
        <v>#REF!</v>
      </c>
      <c r="N99" s="1000"/>
      <c r="O99" s="1232"/>
      <c r="P99" s="1240"/>
      <c r="Q99" s="1106"/>
      <c r="R99" s="1107"/>
      <c r="S99" s="1075">
        <f>'Fin Mouches Soldat noir'!D102</f>
        <v>4285789.3999999994</v>
      </c>
      <c r="T99" s="1075"/>
      <c r="U99" s="1075"/>
      <c r="V99" s="1075"/>
      <c r="W99" s="1075"/>
      <c r="X99" s="1075">
        <f>'Financement Ténébrions'!D102</f>
        <v>300000</v>
      </c>
      <c r="Y99" s="1075"/>
      <c r="Z99" s="1075"/>
      <c r="AA99" s="887">
        <f>'Fin Mouches Soldat noir'!D141</f>
        <v>4127035.3078446761</v>
      </c>
      <c r="AB99" s="887">
        <f>'Fin Mouches Soldat noir'!D180</f>
        <v>3959549.7406208101</v>
      </c>
      <c r="AC99" s="887">
        <f>'Fin Mouches Soldat noir'!D219</f>
        <v>3782852.467199632</v>
      </c>
      <c r="AD99" s="885"/>
      <c r="AE99" s="1231"/>
      <c r="AF99" s="1228"/>
      <c r="AG99" s="1224"/>
    </row>
    <row r="100" spans="1:33" s="1233" customFormat="1" ht="14.25" customHeight="1">
      <c r="A100" s="1234"/>
      <c r="B100" s="1239"/>
      <c r="C100" s="1110"/>
      <c r="D100" s="1111"/>
      <c r="E100" s="1090"/>
      <c r="F100" s="1090"/>
      <c r="G100" s="1091"/>
      <c r="H100" s="1090"/>
      <c r="I100" s="1238"/>
      <c r="J100" s="1237"/>
      <c r="K100" s="1111"/>
      <c r="L100" s="1090"/>
      <c r="M100" s="1090"/>
      <c r="N100" s="1090"/>
      <c r="O100" s="1238"/>
      <c r="P100" s="1237"/>
      <c r="Q100" s="1111"/>
      <c r="R100" s="1090"/>
      <c r="S100" s="1090"/>
      <c r="T100" s="1090"/>
      <c r="U100" s="1090"/>
      <c r="V100" s="1090"/>
      <c r="W100" s="1090"/>
      <c r="X100" s="1090"/>
      <c r="Y100" s="1090"/>
      <c r="Z100" s="1090"/>
      <c r="AA100" s="936"/>
      <c r="AB100" s="936"/>
      <c r="AC100" s="936"/>
      <c r="AD100" s="936"/>
      <c r="AE100" s="1236"/>
      <c r="AF100" s="1235"/>
      <c r="AG100" s="1234"/>
    </row>
    <row r="101" spans="1:33" s="1233" customFormat="1" ht="14.25" customHeight="1">
      <c r="A101" s="1234"/>
      <c r="B101" s="1239"/>
      <c r="C101" s="1032" t="s">
        <v>216</v>
      </c>
      <c r="D101" s="1111"/>
      <c r="E101" s="1682"/>
      <c r="F101" s="1683" t="e">
        <f>F99/F75</f>
        <v>#REF!</v>
      </c>
      <c r="G101" s="1113" t="e">
        <f>G99/G75</f>
        <v>#REF!</v>
      </c>
      <c r="H101" s="1684"/>
      <c r="I101" s="1238"/>
      <c r="J101" s="1237"/>
      <c r="K101" s="1111"/>
      <c r="L101" s="1682"/>
      <c r="M101" s="1683" t="e">
        <f>M99/M75</f>
        <v>#REF!</v>
      </c>
      <c r="N101" s="1684"/>
      <c r="O101" s="1238"/>
      <c r="P101" s="1237"/>
      <c r="Q101" s="1111"/>
      <c r="R101" s="1682"/>
      <c r="S101" s="1683">
        <f>S99/S75</f>
        <v>10.000412776470107</v>
      </c>
      <c r="T101" s="1683"/>
      <c r="U101" s="1683"/>
      <c r="V101" s="1683"/>
      <c r="W101" s="1683"/>
      <c r="X101" s="1683">
        <f>X99/X75</f>
        <v>11.560693641618498</v>
      </c>
      <c r="Y101" s="1683"/>
      <c r="Z101" s="1683"/>
      <c r="AA101" s="1685" t="e">
        <f>AA99/AA75</f>
        <v>#DIV/0!</v>
      </c>
      <c r="AB101" s="1685" t="e">
        <f>AB99/AB75</f>
        <v>#DIV/0!</v>
      </c>
      <c r="AC101" s="1685" t="e">
        <f>AC99/AC75</f>
        <v>#DIV/0!</v>
      </c>
      <c r="AD101" s="1686"/>
      <c r="AE101" s="1236"/>
      <c r="AF101" s="1235"/>
      <c r="AG101" s="1234"/>
    </row>
    <row r="102" spans="1:33">
      <c r="A102" s="864"/>
      <c r="B102" s="1230"/>
      <c r="C102" s="1027"/>
      <c r="D102" s="1114"/>
      <c r="E102" s="1081"/>
      <c r="F102" s="1085"/>
      <c r="G102" s="1086"/>
      <c r="H102" s="1000"/>
      <c r="I102" s="1232"/>
      <c r="J102" s="1229"/>
      <c r="K102" s="1114"/>
      <c r="L102" s="1081"/>
      <c r="M102" s="1085"/>
      <c r="N102" s="1000"/>
      <c r="O102" s="1232"/>
      <c r="P102" s="1229"/>
      <c r="Q102" s="1114"/>
      <c r="R102" s="1081"/>
      <c r="S102" s="1085"/>
      <c r="T102" s="1085"/>
      <c r="U102" s="1085"/>
      <c r="V102" s="1085"/>
      <c r="W102" s="1085"/>
      <c r="X102" s="1085"/>
      <c r="Y102" s="1085"/>
      <c r="Z102" s="1085"/>
      <c r="AA102" s="885"/>
      <c r="AB102" s="885"/>
      <c r="AC102" s="885"/>
      <c r="AD102" s="885"/>
      <c r="AE102" s="1231"/>
      <c r="AF102" s="1228"/>
      <c r="AG102" s="1224"/>
    </row>
    <row r="103" spans="1:33" ht="5.25" customHeight="1" thickBot="1">
      <c r="A103" s="864"/>
      <c r="B103" s="1230"/>
      <c r="C103" s="1027"/>
      <c r="D103" s="1115"/>
      <c r="E103" s="1116"/>
      <c r="F103" s="1117"/>
      <c r="G103" s="1118"/>
      <c r="H103" s="1119"/>
      <c r="I103" s="1687"/>
      <c r="J103" s="1229"/>
      <c r="K103" s="1115"/>
      <c r="L103" s="1116"/>
      <c r="M103" s="1117"/>
      <c r="N103" s="1119"/>
      <c r="O103" s="1687"/>
      <c r="P103" s="1229"/>
      <c r="Q103" s="1115"/>
      <c r="R103" s="1116"/>
      <c r="S103" s="1117"/>
      <c r="T103" s="1117"/>
      <c r="U103" s="1117"/>
      <c r="V103" s="1117"/>
      <c r="W103" s="1117"/>
      <c r="X103" s="1117"/>
      <c r="Y103" s="1117"/>
      <c r="Z103" s="1117"/>
      <c r="AA103" s="949"/>
      <c r="AB103" s="949"/>
      <c r="AC103" s="949"/>
      <c r="AD103" s="949"/>
      <c r="AE103" s="1688"/>
      <c r="AF103" s="1228"/>
      <c r="AG103" s="1224"/>
    </row>
    <row r="104" spans="1:33" ht="11.25" customHeight="1" thickBot="1">
      <c r="A104" s="864"/>
      <c r="B104" s="1227"/>
      <c r="C104" s="1063"/>
      <c r="D104" s="1066"/>
      <c r="E104" s="1066"/>
      <c r="F104" s="1066"/>
      <c r="G104" s="1066"/>
      <c r="H104" s="1066"/>
      <c r="I104" s="1066"/>
      <c r="J104" s="1226"/>
      <c r="K104" s="1066"/>
      <c r="L104" s="1066"/>
      <c r="M104" s="1066"/>
      <c r="N104" s="1066"/>
      <c r="O104" s="1066"/>
      <c r="P104" s="1226"/>
      <c r="Q104" s="1066"/>
      <c r="R104" s="1066"/>
      <c r="S104" s="1066"/>
      <c r="T104" s="1066"/>
      <c r="U104" s="1066"/>
      <c r="V104" s="1066"/>
      <c r="W104" s="1066"/>
      <c r="X104" s="1066"/>
      <c r="Y104" s="1066"/>
      <c r="Z104" s="1066"/>
      <c r="AA104" s="926"/>
      <c r="AB104" s="926"/>
      <c r="AC104" s="926"/>
      <c r="AD104" s="926"/>
      <c r="AE104" s="926"/>
      <c r="AF104" s="1225"/>
      <c r="AG104" s="1224"/>
    </row>
  </sheetData>
  <mergeCells count="21">
    <mergeCell ref="Y11:Z11"/>
    <mergeCell ref="AB72:AB73"/>
    <mergeCell ref="AC72:AC73"/>
    <mergeCell ref="G73:I73"/>
    <mergeCell ref="B70:C73"/>
    <mergeCell ref="D72:I72"/>
    <mergeCell ref="M72:M73"/>
    <mergeCell ref="S72:S73"/>
    <mergeCell ref="X72:X73"/>
    <mergeCell ref="AA72:AA73"/>
    <mergeCell ref="Y7:Y8"/>
    <mergeCell ref="Z7:Z8"/>
    <mergeCell ref="AA7:AA8"/>
    <mergeCell ref="AB7:AB8"/>
    <mergeCell ref="AC7:AC8"/>
    <mergeCell ref="B5:C8"/>
    <mergeCell ref="D7:I7"/>
    <mergeCell ref="M7:M8"/>
    <mergeCell ref="S7:S8"/>
    <mergeCell ref="X7:X8"/>
    <mergeCell ref="G8:I8"/>
  </mergeCells>
  <printOptions horizontalCentered="1" verticalCentered="1"/>
  <pageMargins left="0.7" right="0.7" top="0.75" bottom="0.75" header="0.3" footer="0.3"/>
  <pageSetup scale="3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28A80-C330-40D6-9F33-B6200E93AB00}">
  <sheetPr>
    <tabColor rgb="FFFF00FF"/>
    <pageSetUpPr fitToPage="1"/>
  </sheetPr>
  <dimension ref="A1:S228"/>
  <sheetViews>
    <sheetView showGridLines="0" zoomScale="70" zoomScaleNormal="70" zoomScalePageLayoutView="155" workbookViewId="0">
      <selection activeCell="C232" sqref="C232"/>
    </sheetView>
  </sheetViews>
  <sheetFormatPr baseColWidth="10" defaultColWidth="10.85546875" defaultRowHeight="13.5" outlineLevelRow="1"/>
  <cols>
    <col min="1" max="1" width="7.42578125" style="4" customWidth="1"/>
    <col min="2" max="2" width="1.85546875" style="4" customWidth="1"/>
    <col min="3" max="3" width="31.42578125" style="4" customWidth="1"/>
    <col min="4" max="4" width="21.42578125" style="219" customWidth="1"/>
    <col min="5" max="5" width="10.85546875" style="4"/>
    <col min="6" max="6" width="1.85546875" style="219" customWidth="1"/>
    <col min="7" max="7" width="13.42578125" style="219" hidden="1" customWidth="1"/>
    <col min="8" max="8" width="1.85546875" style="219" hidden="1" customWidth="1"/>
    <col min="9" max="9" width="13.42578125" style="219" customWidth="1"/>
    <col min="10" max="10" width="1.85546875" style="219" customWidth="1"/>
    <col min="11" max="11" width="13.42578125" style="219" customWidth="1"/>
    <col min="12" max="12" width="12.140625" style="219" customWidth="1"/>
    <col min="13" max="13" width="12.140625" style="4" customWidth="1"/>
    <col min="14" max="14" width="12.140625" style="4" hidden="1" customWidth="1"/>
    <col min="15" max="15" width="10" style="4" customWidth="1"/>
    <col min="16" max="16" width="13.42578125" style="219" customWidth="1"/>
    <col min="17" max="17" width="21.42578125" style="219" customWidth="1"/>
    <col min="18" max="18" width="36.42578125" style="219" customWidth="1"/>
    <col min="19" max="19" width="1.85546875" style="219" customWidth="1"/>
    <col min="20" max="16384" width="10.85546875" style="219"/>
  </cols>
  <sheetData>
    <row r="1" spans="1:19" s="4" customFormat="1">
      <c r="D1" s="199"/>
      <c r="E1" s="200"/>
      <c r="F1" s="200"/>
      <c r="G1" s="200"/>
      <c r="H1" s="200"/>
      <c r="I1" s="200"/>
      <c r="J1" s="200"/>
      <c r="K1" s="201"/>
      <c r="L1" s="202"/>
      <c r="M1" s="202"/>
      <c r="N1" s="202"/>
      <c r="O1" s="203"/>
      <c r="P1" s="204"/>
      <c r="Q1" s="199"/>
    </row>
    <row r="2" spans="1:19" s="4" customFormat="1" ht="10.5" hidden="1" customHeight="1">
      <c r="B2" s="2091" t="s">
        <v>148</v>
      </c>
      <c r="C2" s="2092"/>
      <c r="D2" s="2092"/>
      <c r="E2" s="2092"/>
      <c r="F2" s="2092"/>
      <c r="G2" s="2092"/>
      <c r="H2" s="2092"/>
      <c r="I2" s="2092"/>
      <c r="J2" s="2092"/>
      <c r="K2" s="2092"/>
      <c r="L2" s="2092"/>
      <c r="M2" s="2092"/>
      <c r="N2" s="2092"/>
      <c r="O2" s="2092"/>
      <c r="P2" s="2092"/>
      <c r="Q2" s="2092"/>
      <c r="R2" s="2092"/>
      <c r="S2" s="2093"/>
    </row>
    <row r="3" spans="1:19" s="4" customFormat="1" ht="17.25" hidden="1" customHeight="1" thickBot="1">
      <c r="B3" s="1977"/>
      <c r="C3" s="2017"/>
      <c r="D3" s="2017"/>
      <c r="E3" s="2017"/>
      <c r="F3" s="2017"/>
      <c r="G3" s="2017"/>
      <c r="H3" s="2017"/>
      <c r="I3" s="2017"/>
      <c r="J3" s="2017"/>
      <c r="K3" s="2017"/>
      <c r="L3" s="2017"/>
      <c r="M3" s="2017"/>
      <c r="N3" s="2017"/>
      <c r="O3" s="2017"/>
      <c r="P3" s="2017"/>
      <c r="Q3" s="2017"/>
      <c r="R3" s="2017"/>
      <c r="S3" s="1979"/>
    </row>
    <row r="4" spans="1:19" s="4" customFormat="1" ht="15.95" hidden="1" customHeight="1" thickBot="1">
      <c r="C4" s="45"/>
      <c r="D4" s="45"/>
      <c r="E4" s="45"/>
      <c r="F4" s="45"/>
      <c r="G4" s="45"/>
      <c r="H4" s="45"/>
      <c r="I4" s="45"/>
      <c r="J4" s="45"/>
      <c r="K4" s="45"/>
      <c r="L4" s="45"/>
      <c r="M4" s="45"/>
      <c r="N4" s="45"/>
      <c r="O4" s="45"/>
      <c r="P4" s="45"/>
      <c r="Q4" s="45"/>
    </row>
    <row r="5" spans="1:19" s="3" customFormat="1" ht="21" hidden="1" customHeight="1">
      <c r="B5" s="1689"/>
      <c r="C5" s="2094">
        <v>2021</v>
      </c>
      <c r="D5" s="2083" t="s">
        <v>149</v>
      </c>
      <c r="E5" s="2096" t="s">
        <v>150</v>
      </c>
      <c r="F5" s="458"/>
      <c r="G5" s="2097" t="s">
        <v>151</v>
      </c>
      <c r="H5" s="459"/>
      <c r="I5" s="2097" t="s">
        <v>152</v>
      </c>
      <c r="J5" s="459"/>
      <c r="K5" s="2099" t="s">
        <v>153</v>
      </c>
      <c r="L5" s="2099" t="s">
        <v>154</v>
      </c>
      <c r="M5" s="2101" t="s">
        <v>155</v>
      </c>
      <c r="N5" s="2101"/>
      <c r="O5" s="2099" t="s">
        <v>156</v>
      </c>
      <c r="P5" s="2081" t="s">
        <v>157</v>
      </c>
      <c r="Q5" s="2083" t="s">
        <v>149</v>
      </c>
      <c r="R5" s="2085" t="s">
        <v>0</v>
      </c>
      <c r="S5" s="460"/>
    </row>
    <row r="6" spans="1:19" s="3" customFormat="1" ht="21" hidden="1" customHeight="1">
      <c r="B6" s="1613"/>
      <c r="C6" s="2095"/>
      <c r="D6" s="2084"/>
      <c r="E6" s="2084"/>
      <c r="F6" s="1690"/>
      <c r="G6" s="2098"/>
      <c r="H6" s="1691"/>
      <c r="I6" s="2098"/>
      <c r="J6" s="1691"/>
      <c r="K6" s="2100"/>
      <c r="L6" s="2100"/>
      <c r="M6" s="1692" t="s">
        <v>153</v>
      </c>
      <c r="N6" s="1692" t="s">
        <v>154</v>
      </c>
      <c r="O6" s="2100"/>
      <c r="P6" s="2082"/>
      <c r="Q6" s="2084"/>
      <c r="R6" s="2086"/>
      <c r="S6" s="1614"/>
    </row>
    <row r="7" spans="1:19" s="3" customFormat="1" ht="5.25" hidden="1" customHeight="1">
      <c r="B7" s="173"/>
      <c r="C7" s="296"/>
      <c r="D7" s="205"/>
      <c r="E7" s="205"/>
      <c r="F7" s="205"/>
      <c r="G7" s="224"/>
      <c r="H7" s="224"/>
      <c r="I7" s="224"/>
      <c r="J7" s="224"/>
      <c r="K7" s="207"/>
      <c r="L7" s="207"/>
      <c r="M7" s="206"/>
      <c r="N7" s="206"/>
      <c r="O7" s="207"/>
      <c r="P7" s="16"/>
      <c r="Q7" s="205"/>
      <c r="R7" s="195"/>
      <c r="S7" s="297"/>
    </row>
    <row r="8" spans="1:19" s="269" customFormat="1" ht="11.25" hidden="1" customHeight="1">
      <c r="A8" s="3"/>
      <c r="B8" s="173"/>
      <c r="C8" s="225"/>
      <c r="D8" s="175"/>
      <c r="E8" s="195"/>
      <c r="F8" s="175"/>
      <c r="G8" s="175"/>
      <c r="H8" s="175"/>
      <c r="I8" s="175"/>
      <c r="J8" s="175"/>
      <c r="K8" s="274"/>
      <c r="L8" s="274"/>
      <c r="M8" s="208"/>
      <c r="N8" s="208"/>
      <c r="O8" s="207"/>
      <c r="P8" s="175"/>
      <c r="Q8" s="175"/>
      <c r="S8" s="298"/>
    </row>
    <row r="9" spans="1:19" s="269" customFormat="1" ht="11.25" hidden="1" customHeight="1">
      <c r="A9" s="3"/>
      <c r="B9" s="173"/>
      <c r="C9" s="225" t="s">
        <v>6</v>
      </c>
      <c r="D9" s="175"/>
      <c r="E9" s="195"/>
      <c r="F9" s="175"/>
      <c r="G9" s="175"/>
      <c r="H9" s="175"/>
      <c r="I9" s="175"/>
      <c r="J9" s="175"/>
      <c r="K9" s="274"/>
      <c r="L9" s="274"/>
      <c r="M9" s="3"/>
      <c r="N9" s="3"/>
      <c r="O9" s="207"/>
      <c r="P9" s="175"/>
      <c r="Q9" s="175"/>
      <c r="S9" s="298"/>
    </row>
    <row r="10" spans="1:19" s="269" customFormat="1" ht="11.25" hidden="1" customHeight="1">
      <c r="A10" s="3"/>
      <c r="B10" s="173"/>
      <c r="C10" s="225"/>
      <c r="D10" s="175"/>
      <c r="E10" s="195"/>
      <c r="F10" s="175"/>
      <c r="G10" s="175"/>
      <c r="H10" s="175"/>
      <c r="I10" s="175"/>
      <c r="J10" s="175"/>
      <c r="K10" s="274"/>
      <c r="L10" s="274"/>
      <c r="M10" s="208">
        <v>12</v>
      </c>
      <c r="N10" s="208">
        <v>12</v>
      </c>
      <c r="O10" s="207"/>
      <c r="P10" s="175"/>
      <c r="Q10" s="175"/>
      <c r="S10" s="298"/>
    </row>
    <row r="11" spans="1:19" hidden="1">
      <c r="B11" s="197"/>
      <c r="C11" s="226"/>
      <c r="D11" s="321"/>
      <c r="E11" s="323">
        <v>0</v>
      </c>
      <c r="F11" s="174"/>
      <c r="G11" s="1558">
        <f>IF(E11=0,0,(-PMT(O11,E11,D11,0,0)))</f>
        <v>0</v>
      </c>
      <c r="H11" s="174"/>
      <c r="I11" s="1559">
        <f>L11+K11</f>
        <v>0</v>
      </c>
      <c r="J11" s="174"/>
      <c r="K11" s="325">
        <f t="shared" ref="K11:K26" si="0">IF(D11&lt;((G11-L11)*M11/$M$70),D11,((G11-L11)*M11/$M$70))</f>
        <v>0</v>
      </c>
      <c r="L11" s="325">
        <f t="shared" ref="L11:L26" si="1">((D11*O11)*N11/$N$70)</f>
        <v>0</v>
      </c>
      <c r="M11" s="320">
        <v>12</v>
      </c>
      <c r="N11" s="299">
        <v>12</v>
      </c>
      <c r="O11" s="326">
        <v>0</v>
      </c>
      <c r="P11" s="322">
        <f>I11/N11</f>
        <v>0</v>
      </c>
      <c r="Q11" s="321"/>
      <c r="S11" s="300"/>
    </row>
    <row r="12" spans="1:19" hidden="1">
      <c r="B12" s="197"/>
      <c r="C12" s="226"/>
      <c r="D12" s="321"/>
      <c r="E12" s="323">
        <v>0</v>
      </c>
      <c r="F12" s="174"/>
      <c r="G12" s="301">
        <f>IF(E12=0,0,(-PMT(O12,E12,D12,0,0)))</f>
        <v>0</v>
      </c>
      <c r="H12" s="174"/>
      <c r="I12" s="359">
        <f t="shared" ref="I12:I25" si="2">L12+K12</f>
        <v>0</v>
      </c>
      <c r="J12" s="174"/>
      <c r="K12" s="325">
        <f t="shared" si="0"/>
        <v>0</v>
      </c>
      <c r="L12" s="325">
        <f t="shared" si="1"/>
        <v>0</v>
      </c>
      <c r="M12" s="320">
        <v>12</v>
      </c>
      <c r="N12" s="299">
        <v>12</v>
      </c>
      <c r="O12" s="326">
        <v>0</v>
      </c>
      <c r="P12" s="322">
        <f t="shared" ref="P12:P26" si="3">I12/N12</f>
        <v>0</v>
      </c>
      <c r="Q12" s="321"/>
      <c r="S12" s="300"/>
    </row>
    <row r="13" spans="1:19" hidden="1">
      <c r="B13" s="197"/>
      <c r="C13" s="226"/>
      <c r="D13" s="321"/>
      <c r="E13" s="323">
        <v>0</v>
      </c>
      <c r="F13" s="174"/>
      <c r="G13" s="301">
        <f t="shared" ref="G13:G26" si="4">IF(E13=0,0,(-PMT(O13,E13,D13,0,0)))</f>
        <v>0</v>
      </c>
      <c r="H13" s="174"/>
      <c r="I13" s="359">
        <f t="shared" si="2"/>
        <v>0</v>
      </c>
      <c r="J13" s="174"/>
      <c r="K13" s="325">
        <f t="shared" si="0"/>
        <v>0</v>
      </c>
      <c r="L13" s="325">
        <f t="shared" si="1"/>
        <v>0</v>
      </c>
      <c r="M13" s="320">
        <v>12</v>
      </c>
      <c r="N13" s="299">
        <v>12</v>
      </c>
      <c r="O13" s="326">
        <v>0</v>
      </c>
      <c r="P13" s="322">
        <f t="shared" si="3"/>
        <v>0</v>
      </c>
      <c r="Q13" s="321"/>
      <c r="S13" s="300"/>
    </row>
    <row r="14" spans="1:19" hidden="1">
      <c r="B14" s="197"/>
      <c r="C14" s="226"/>
      <c r="D14" s="321"/>
      <c r="E14" s="323">
        <v>0</v>
      </c>
      <c r="F14" s="174"/>
      <c r="G14" s="301">
        <f t="shared" si="4"/>
        <v>0</v>
      </c>
      <c r="H14" s="174"/>
      <c r="I14" s="359">
        <f t="shared" si="2"/>
        <v>0</v>
      </c>
      <c r="J14" s="174"/>
      <c r="K14" s="325">
        <f t="shared" si="0"/>
        <v>0</v>
      </c>
      <c r="L14" s="325">
        <f t="shared" si="1"/>
        <v>0</v>
      </c>
      <c r="M14" s="320">
        <v>12</v>
      </c>
      <c r="N14" s="299">
        <v>12</v>
      </c>
      <c r="O14" s="326">
        <v>0</v>
      </c>
      <c r="P14" s="322">
        <f t="shared" si="3"/>
        <v>0</v>
      </c>
      <c r="Q14" s="321"/>
      <c r="S14" s="300"/>
    </row>
    <row r="15" spans="1:19" ht="15" hidden="1">
      <c r="B15" s="197"/>
      <c r="C15" s="226"/>
      <c r="D15" s="321"/>
      <c r="E15" s="323">
        <v>0</v>
      </c>
      <c r="F15" s="174"/>
      <c r="G15" s="301">
        <f t="shared" si="4"/>
        <v>0</v>
      </c>
      <c r="H15" s="174"/>
      <c r="I15" s="359">
        <f t="shared" si="2"/>
        <v>0</v>
      </c>
      <c r="J15" s="174"/>
      <c r="K15" s="325">
        <f t="shared" si="0"/>
        <v>0</v>
      </c>
      <c r="L15" s="325">
        <f t="shared" si="1"/>
        <v>0</v>
      </c>
      <c r="M15" s="320">
        <v>12</v>
      </c>
      <c r="N15" s="299">
        <v>12</v>
      </c>
      <c r="O15" s="326">
        <v>0</v>
      </c>
      <c r="P15" s="322">
        <f t="shared" si="3"/>
        <v>0</v>
      </c>
      <c r="Q15" s="321"/>
      <c r="S15" s="302"/>
    </row>
    <row r="16" spans="1:19" hidden="1">
      <c r="B16" s="197"/>
      <c r="C16" s="227"/>
      <c r="D16" s="322"/>
      <c r="E16" s="323">
        <v>0</v>
      </c>
      <c r="F16" s="174"/>
      <c r="G16" s="301">
        <f t="shared" si="4"/>
        <v>0</v>
      </c>
      <c r="H16" s="174"/>
      <c r="I16" s="359">
        <f t="shared" si="2"/>
        <v>0</v>
      </c>
      <c r="J16" s="174"/>
      <c r="K16" s="325">
        <f t="shared" si="0"/>
        <v>0</v>
      </c>
      <c r="L16" s="325">
        <f t="shared" si="1"/>
        <v>0</v>
      </c>
      <c r="M16" s="320">
        <v>12</v>
      </c>
      <c r="N16" s="299">
        <v>12</v>
      </c>
      <c r="O16" s="326">
        <v>0</v>
      </c>
      <c r="P16" s="322">
        <f t="shared" si="3"/>
        <v>0</v>
      </c>
      <c r="Q16" s="322"/>
      <c r="S16" s="300"/>
    </row>
    <row r="17" spans="2:19" hidden="1">
      <c r="B17" s="197"/>
      <c r="C17" s="226"/>
      <c r="D17" s="321"/>
      <c r="E17" s="323">
        <v>0</v>
      </c>
      <c r="F17" s="174"/>
      <c r="G17" s="301">
        <f t="shared" si="4"/>
        <v>0</v>
      </c>
      <c r="H17" s="174"/>
      <c r="I17" s="359">
        <f t="shared" si="2"/>
        <v>0</v>
      </c>
      <c r="J17" s="174"/>
      <c r="K17" s="325">
        <f t="shared" si="0"/>
        <v>0</v>
      </c>
      <c r="L17" s="325">
        <f t="shared" si="1"/>
        <v>0</v>
      </c>
      <c r="M17" s="320">
        <v>12</v>
      </c>
      <c r="N17" s="299">
        <v>12</v>
      </c>
      <c r="O17" s="326">
        <v>0</v>
      </c>
      <c r="P17" s="322">
        <f t="shared" si="3"/>
        <v>0</v>
      </c>
      <c r="Q17" s="321"/>
      <c r="S17" s="300"/>
    </row>
    <row r="18" spans="2:19" hidden="1">
      <c r="B18" s="197"/>
      <c r="C18" s="226"/>
      <c r="D18" s="321"/>
      <c r="E18" s="323">
        <v>0</v>
      </c>
      <c r="F18" s="174"/>
      <c r="G18" s="301">
        <f t="shared" si="4"/>
        <v>0</v>
      </c>
      <c r="H18" s="174"/>
      <c r="I18" s="359">
        <f t="shared" si="2"/>
        <v>0</v>
      </c>
      <c r="J18" s="174"/>
      <c r="K18" s="325">
        <f t="shared" si="0"/>
        <v>0</v>
      </c>
      <c r="L18" s="325">
        <f t="shared" si="1"/>
        <v>0</v>
      </c>
      <c r="M18" s="320">
        <v>12</v>
      </c>
      <c r="N18" s="299">
        <v>12</v>
      </c>
      <c r="O18" s="326">
        <v>0</v>
      </c>
      <c r="P18" s="322">
        <f t="shared" si="3"/>
        <v>0</v>
      </c>
      <c r="Q18" s="321"/>
      <c r="S18" s="300"/>
    </row>
    <row r="19" spans="2:19" hidden="1">
      <c r="B19" s="197"/>
      <c r="C19" s="226"/>
      <c r="D19" s="321"/>
      <c r="E19" s="323">
        <v>0</v>
      </c>
      <c r="F19" s="174"/>
      <c r="G19" s="301">
        <f t="shared" si="4"/>
        <v>0</v>
      </c>
      <c r="H19" s="174"/>
      <c r="I19" s="359">
        <f t="shared" si="2"/>
        <v>0</v>
      </c>
      <c r="J19" s="174"/>
      <c r="K19" s="325">
        <f t="shared" si="0"/>
        <v>0</v>
      </c>
      <c r="L19" s="325">
        <f t="shared" si="1"/>
        <v>0</v>
      </c>
      <c r="M19" s="320">
        <v>12</v>
      </c>
      <c r="N19" s="299">
        <v>12</v>
      </c>
      <c r="O19" s="326">
        <v>0</v>
      </c>
      <c r="P19" s="322">
        <f t="shared" si="3"/>
        <v>0</v>
      </c>
      <c r="Q19" s="321"/>
      <c r="S19" s="300"/>
    </row>
    <row r="20" spans="2:19" hidden="1">
      <c r="B20" s="197"/>
      <c r="C20" s="226"/>
      <c r="D20" s="321"/>
      <c r="E20" s="323">
        <v>0</v>
      </c>
      <c r="F20" s="174"/>
      <c r="G20" s="301">
        <f t="shared" si="4"/>
        <v>0</v>
      </c>
      <c r="H20" s="174"/>
      <c r="I20" s="359">
        <f t="shared" si="2"/>
        <v>0</v>
      </c>
      <c r="J20" s="174"/>
      <c r="K20" s="325">
        <f t="shared" si="0"/>
        <v>0</v>
      </c>
      <c r="L20" s="325">
        <f t="shared" si="1"/>
        <v>0</v>
      </c>
      <c r="M20" s="320">
        <v>12</v>
      </c>
      <c r="N20" s="299">
        <v>12</v>
      </c>
      <c r="O20" s="326">
        <v>0</v>
      </c>
      <c r="P20" s="322">
        <f t="shared" si="3"/>
        <v>0</v>
      </c>
      <c r="Q20" s="321"/>
      <c r="S20" s="300"/>
    </row>
    <row r="21" spans="2:19" hidden="1">
      <c r="B21" s="197"/>
      <c r="C21" s="227" t="s">
        <v>18</v>
      </c>
      <c r="D21" s="322"/>
      <c r="E21" s="323">
        <v>0</v>
      </c>
      <c r="F21" s="174"/>
      <c r="G21" s="301">
        <f t="shared" si="4"/>
        <v>0</v>
      </c>
      <c r="H21" s="174"/>
      <c r="I21" s="359">
        <f t="shared" si="2"/>
        <v>0</v>
      </c>
      <c r="J21" s="174"/>
      <c r="K21" s="325">
        <f t="shared" si="0"/>
        <v>0</v>
      </c>
      <c r="L21" s="325">
        <f t="shared" si="1"/>
        <v>0</v>
      </c>
      <c r="M21" s="320">
        <v>12</v>
      </c>
      <c r="N21" s="299">
        <v>12</v>
      </c>
      <c r="O21" s="326">
        <v>0</v>
      </c>
      <c r="P21" s="322">
        <f t="shared" si="3"/>
        <v>0</v>
      </c>
      <c r="Q21" s="322"/>
      <c r="S21" s="300"/>
    </row>
    <row r="22" spans="2:19" hidden="1">
      <c r="B22" s="197"/>
      <c r="C22" s="227" t="s">
        <v>18</v>
      </c>
      <c r="D22" s="322"/>
      <c r="E22" s="323">
        <v>0</v>
      </c>
      <c r="F22" s="174"/>
      <c r="G22" s="301">
        <f t="shared" si="4"/>
        <v>0</v>
      </c>
      <c r="H22" s="174"/>
      <c r="I22" s="359">
        <f t="shared" si="2"/>
        <v>0</v>
      </c>
      <c r="J22" s="174"/>
      <c r="K22" s="325">
        <f t="shared" si="0"/>
        <v>0</v>
      </c>
      <c r="L22" s="325">
        <f t="shared" si="1"/>
        <v>0</v>
      </c>
      <c r="M22" s="320">
        <v>12</v>
      </c>
      <c r="N22" s="299">
        <v>12</v>
      </c>
      <c r="O22" s="326">
        <v>0</v>
      </c>
      <c r="P22" s="322">
        <f t="shared" si="3"/>
        <v>0</v>
      </c>
      <c r="Q22" s="322"/>
      <c r="S22" s="300"/>
    </row>
    <row r="23" spans="2:19" hidden="1">
      <c r="B23" s="197"/>
      <c r="C23" s="227" t="s">
        <v>18</v>
      </c>
      <c r="D23" s="322"/>
      <c r="E23" s="323">
        <v>0</v>
      </c>
      <c r="F23" s="174"/>
      <c r="G23" s="301">
        <f t="shared" si="4"/>
        <v>0</v>
      </c>
      <c r="H23" s="174"/>
      <c r="I23" s="359">
        <f t="shared" si="2"/>
        <v>0</v>
      </c>
      <c r="J23" s="174"/>
      <c r="K23" s="325">
        <f t="shared" si="0"/>
        <v>0</v>
      </c>
      <c r="L23" s="325">
        <f t="shared" si="1"/>
        <v>0</v>
      </c>
      <c r="M23" s="320">
        <v>12</v>
      </c>
      <c r="N23" s="299">
        <v>12</v>
      </c>
      <c r="O23" s="326">
        <v>0</v>
      </c>
      <c r="P23" s="322">
        <f t="shared" si="3"/>
        <v>0</v>
      </c>
      <c r="Q23" s="322"/>
      <c r="S23" s="300"/>
    </row>
    <row r="24" spans="2:19" hidden="1">
      <c r="B24" s="197"/>
      <c r="C24" s="227" t="s">
        <v>18</v>
      </c>
      <c r="D24" s="322"/>
      <c r="E24" s="323">
        <v>0</v>
      </c>
      <c r="F24" s="174"/>
      <c r="G24" s="301">
        <f t="shared" si="4"/>
        <v>0</v>
      </c>
      <c r="H24" s="174"/>
      <c r="I24" s="359">
        <f t="shared" si="2"/>
        <v>0</v>
      </c>
      <c r="J24" s="174"/>
      <c r="K24" s="325">
        <f t="shared" si="0"/>
        <v>0</v>
      </c>
      <c r="L24" s="325">
        <f t="shared" si="1"/>
        <v>0</v>
      </c>
      <c r="M24" s="320">
        <v>12</v>
      </c>
      <c r="N24" s="299">
        <v>12</v>
      </c>
      <c r="O24" s="326">
        <v>0</v>
      </c>
      <c r="P24" s="322">
        <f t="shared" si="3"/>
        <v>0</v>
      </c>
      <c r="Q24" s="322"/>
      <c r="S24" s="300"/>
    </row>
    <row r="25" spans="2:19" hidden="1">
      <c r="B25" s="197"/>
      <c r="C25" s="227" t="s">
        <v>18</v>
      </c>
      <c r="D25" s="322"/>
      <c r="E25" s="323">
        <v>0</v>
      </c>
      <c r="F25" s="174"/>
      <c r="G25" s="301">
        <f t="shared" si="4"/>
        <v>0</v>
      </c>
      <c r="H25" s="174"/>
      <c r="I25" s="359">
        <f t="shared" si="2"/>
        <v>0</v>
      </c>
      <c r="J25" s="174"/>
      <c r="K25" s="325">
        <f t="shared" si="0"/>
        <v>0</v>
      </c>
      <c r="L25" s="325">
        <f t="shared" si="1"/>
        <v>0</v>
      </c>
      <c r="M25" s="320">
        <v>12</v>
      </c>
      <c r="N25" s="299">
        <v>12</v>
      </c>
      <c r="O25" s="326">
        <v>0</v>
      </c>
      <c r="P25" s="322">
        <f t="shared" si="3"/>
        <v>0</v>
      </c>
      <c r="Q25" s="322"/>
      <c r="S25" s="300"/>
    </row>
    <row r="26" spans="2:19" hidden="1">
      <c r="B26" s="197"/>
      <c r="C26" s="227" t="s">
        <v>18</v>
      </c>
      <c r="D26" s="322"/>
      <c r="E26" s="323">
        <v>0</v>
      </c>
      <c r="F26" s="174"/>
      <c r="G26" s="301">
        <f t="shared" si="4"/>
        <v>0</v>
      </c>
      <c r="H26" s="303"/>
      <c r="I26" s="359">
        <f>L26+K26</f>
        <v>0</v>
      </c>
      <c r="J26" s="283"/>
      <c r="K26" s="325">
        <f t="shared" si="0"/>
        <v>0</v>
      </c>
      <c r="L26" s="325">
        <f t="shared" si="1"/>
        <v>0</v>
      </c>
      <c r="M26" s="320">
        <v>12</v>
      </c>
      <c r="N26" s="299">
        <v>12</v>
      </c>
      <c r="O26" s="326">
        <v>0</v>
      </c>
      <c r="P26" s="322">
        <f t="shared" si="3"/>
        <v>0</v>
      </c>
      <c r="Q26" s="322"/>
      <c r="S26" s="300"/>
    </row>
    <row r="27" spans="2:19" ht="5.25" hidden="1" customHeight="1" thickBot="1">
      <c r="B27" s="197"/>
      <c r="D27" s="174"/>
      <c r="E27" s="230"/>
      <c r="F27" s="174"/>
      <c r="G27" s="301"/>
      <c r="H27" s="174"/>
      <c r="I27" s="359"/>
      <c r="J27" s="174"/>
      <c r="K27" s="263"/>
      <c r="L27" s="263"/>
      <c r="M27" s="211"/>
      <c r="N27" s="211"/>
      <c r="O27" s="231"/>
      <c r="P27" s="174"/>
      <c r="Q27" s="174"/>
      <c r="S27" s="300"/>
    </row>
    <row r="28" spans="2:19" ht="21.95" hidden="1" customHeight="1" outlineLevel="1" thickTop="1">
      <c r="B28" s="197"/>
      <c r="C28" s="11" t="s">
        <v>18</v>
      </c>
      <c r="D28" s="467">
        <f>SUM(D11:D26)</f>
        <v>0</v>
      </c>
      <c r="E28" s="1588" t="e">
        <f>NPER(O28,-I28,D28,,0)</f>
        <v>#DIV/0!</v>
      </c>
      <c r="F28" s="304"/>
      <c r="G28" s="284">
        <f>SUM(G11:G26)</f>
        <v>0</v>
      </c>
      <c r="H28" s="263"/>
      <c r="I28" s="360">
        <f>SUM(I11:I26)</f>
        <v>0</v>
      </c>
      <c r="J28" s="263"/>
      <c r="K28" s="467">
        <f>SUM(K11:K26)</f>
        <v>0</v>
      </c>
      <c r="L28" s="467">
        <f>SUM(L11:L26)</f>
        <v>0</v>
      </c>
      <c r="M28" s="210"/>
      <c r="N28" s="210"/>
      <c r="O28" s="212" t="e">
        <f>L28/D28</f>
        <v>#DIV/0!</v>
      </c>
      <c r="P28" s="467">
        <f>SUM(P11:P26)</f>
        <v>0</v>
      </c>
      <c r="Q28" s="467">
        <f>SUM(Q11:Q26)</f>
        <v>0</v>
      </c>
      <c r="S28" s="300"/>
    </row>
    <row r="29" spans="2:19" s="241" customFormat="1" ht="15" hidden="1" customHeight="1" outlineLevel="1">
      <c r="B29" s="305"/>
      <c r="C29" s="233"/>
      <c r="D29" s="234"/>
      <c r="E29" s="235"/>
      <c r="F29" s="235"/>
      <c r="G29" s="236"/>
      <c r="H29" s="237"/>
      <c r="I29" s="237"/>
      <c r="J29" s="238" t="s">
        <v>158</v>
      </c>
      <c r="K29" s="239">
        <f>IFERROR((SUMIF(K11:K26,0,D11:D26)/D28),0%)</f>
        <v>0</v>
      </c>
      <c r="L29" s="237"/>
      <c r="M29" s="237"/>
      <c r="N29" s="237"/>
      <c r="O29" s="240"/>
      <c r="P29" s="237"/>
      <c r="Q29" s="234"/>
      <c r="S29" s="306"/>
    </row>
    <row r="30" spans="2:19" ht="30.95" hidden="1" customHeight="1" outlineLevel="1">
      <c r="B30" s="197"/>
      <c r="C30" s="228" t="s">
        <v>7</v>
      </c>
      <c r="D30" s="292"/>
      <c r="E30" s="12"/>
      <c r="F30" s="174"/>
      <c r="G30" s="282"/>
      <c r="H30" s="282"/>
      <c r="I30" s="282"/>
      <c r="J30" s="282"/>
      <c r="K30" s="274"/>
      <c r="L30" s="274"/>
      <c r="M30" s="213"/>
      <c r="N30" s="213"/>
      <c r="O30" s="45"/>
      <c r="P30" s="268"/>
      <c r="Q30" s="292"/>
      <c r="S30" s="300"/>
    </row>
    <row r="31" spans="2:19" hidden="1" outlineLevel="1">
      <c r="B31" s="197"/>
      <c r="D31" s="321"/>
      <c r="E31" s="323">
        <v>0</v>
      </c>
      <c r="F31" s="174"/>
      <c r="G31" s="1558">
        <f>IF(E31=0,0,(-PMT(O31,E31,D31,0,0)))</f>
        <v>0</v>
      </c>
      <c r="H31" s="174"/>
      <c r="I31" s="1559">
        <f>L31+K31</f>
        <v>0</v>
      </c>
      <c r="J31" s="174"/>
      <c r="K31" s="325">
        <f t="shared" ref="K31:K40" si="5">IF(D31&lt;((G31-L31)*M31/$M$70),D31,((G31-L31)*M31/$M$70))</f>
        <v>0</v>
      </c>
      <c r="L31" s="325">
        <f t="shared" ref="L31:L40" si="6">((D31*O31)*N31/$N$70)</f>
        <v>0</v>
      </c>
      <c r="M31" s="320">
        <v>12</v>
      </c>
      <c r="N31" s="299">
        <v>12</v>
      </c>
      <c r="O31" s="326">
        <v>0</v>
      </c>
      <c r="P31" s="322">
        <f t="shared" ref="P31:P40" si="7">I31/N31</f>
        <v>0</v>
      </c>
      <c r="Q31" s="321"/>
      <c r="S31" s="300"/>
    </row>
    <row r="32" spans="2:19" hidden="1" outlineLevel="1">
      <c r="B32" s="197"/>
      <c r="D32" s="321"/>
      <c r="E32" s="324">
        <v>0</v>
      </c>
      <c r="F32" s="174"/>
      <c r="G32" s="301">
        <f t="shared" ref="G32:G40" si="8">IF(E32=0,0,(-PMT(O32,E32,D32,0,0)))</f>
        <v>0</v>
      </c>
      <c r="H32" s="174"/>
      <c r="I32" s="359">
        <f t="shared" ref="I32:I39" si="9">L32+K32</f>
        <v>0</v>
      </c>
      <c r="J32" s="174"/>
      <c r="K32" s="325">
        <f t="shared" si="5"/>
        <v>0</v>
      </c>
      <c r="L32" s="325">
        <f t="shared" si="6"/>
        <v>0</v>
      </c>
      <c r="M32" s="320">
        <v>12</v>
      </c>
      <c r="N32" s="299">
        <v>12</v>
      </c>
      <c r="O32" s="326">
        <v>0</v>
      </c>
      <c r="P32" s="322">
        <f t="shared" si="7"/>
        <v>0</v>
      </c>
      <c r="Q32" s="321"/>
      <c r="S32" s="300"/>
    </row>
    <row r="33" spans="2:19" hidden="1" outlineLevel="1">
      <c r="B33" s="197"/>
      <c r="D33" s="321"/>
      <c r="E33" s="324">
        <v>0</v>
      </c>
      <c r="F33" s="174"/>
      <c r="G33" s="301">
        <f t="shared" si="8"/>
        <v>0</v>
      </c>
      <c r="H33" s="174"/>
      <c r="I33" s="359">
        <f t="shared" si="9"/>
        <v>0</v>
      </c>
      <c r="J33" s="174"/>
      <c r="K33" s="325">
        <f t="shared" si="5"/>
        <v>0</v>
      </c>
      <c r="L33" s="325">
        <f t="shared" si="6"/>
        <v>0</v>
      </c>
      <c r="M33" s="320">
        <v>12</v>
      </c>
      <c r="N33" s="299">
        <v>12</v>
      </c>
      <c r="O33" s="326">
        <v>0</v>
      </c>
      <c r="P33" s="322">
        <f t="shared" si="7"/>
        <v>0</v>
      </c>
      <c r="Q33" s="321"/>
      <c r="S33" s="300"/>
    </row>
    <row r="34" spans="2:19" hidden="1" outlineLevel="1">
      <c r="B34" s="197"/>
      <c r="D34" s="321"/>
      <c r="E34" s="324">
        <v>0</v>
      </c>
      <c r="F34" s="174"/>
      <c r="G34" s="301">
        <f t="shared" si="8"/>
        <v>0</v>
      </c>
      <c r="H34" s="174"/>
      <c r="I34" s="359">
        <f t="shared" si="9"/>
        <v>0</v>
      </c>
      <c r="J34" s="174"/>
      <c r="K34" s="325">
        <f t="shared" si="5"/>
        <v>0</v>
      </c>
      <c r="L34" s="325">
        <f t="shared" si="6"/>
        <v>0</v>
      </c>
      <c r="M34" s="320">
        <v>12</v>
      </c>
      <c r="N34" s="299">
        <v>12</v>
      </c>
      <c r="O34" s="326">
        <v>0</v>
      </c>
      <c r="P34" s="322">
        <f t="shared" si="7"/>
        <v>0</v>
      </c>
      <c r="Q34" s="321"/>
      <c r="S34" s="300"/>
    </row>
    <row r="35" spans="2:19" hidden="1" outlineLevel="1">
      <c r="B35" s="197"/>
      <c r="D35" s="321"/>
      <c r="E35" s="324">
        <v>0</v>
      </c>
      <c r="F35" s="174"/>
      <c r="G35" s="301">
        <f t="shared" si="8"/>
        <v>0</v>
      </c>
      <c r="H35" s="174"/>
      <c r="I35" s="359">
        <f t="shared" si="9"/>
        <v>0</v>
      </c>
      <c r="J35" s="174"/>
      <c r="K35" s="325">
        <f t="shared" si="5"/>
        <v>0</v>
      </c>
      <c r="L35" s="325">
        <f t="shared" si="6"/>
        <v>0</v>
      </c>
      <c r="M35" s="320">
        <v>12</v>
      </c>
      <c r="N35" s="299">
        <v>12</v>
      </c>
      <c r="O35" s="326">
        <v>0</v>
      </c>
      <c r="P35" s="322">
        <f t="shared" si="7"/>
        <v>0</v>
      </c>
      <c r="Q35" s="321"/>
      <c r="S35" s="300"/>
    </row>
    <row r="36" spans="2:19" hidden="1" outlineLevel="1">
      <c r="B36" s="197"/>
      <c r="D36" s="322"/>
      <c r="E36" s="324">
        <v>0</v>
      </c>
      <c r="F36" s="174"/>
      <c r="G36" s="301">
        <f t="shared" si="8"/>
        <v>0</v>
      </c>
      <c r="H36" s="174"/>
      <c r="I36" s="359">
        <f t="shared" si="9"/>
        <v>0</v>
      </c>
      <c r="J36" s="174"/>
      <c r="K36" s="325">
        <f t="shared" si="5"/>
        <v>0</v>
      </c>
      <c r="L36" s="325">
        <f t="shared" si="6"/>
        <v>0</v>
      </c>
      <c r="M36" s="320">
        <v>12</v>
      </c>
      <c r="N36" s="299">
        <v>12</v>
      </c>
      <c r="O36" s="326">
        <v>0</v>
      </c>
      <c r="P36" s="322">
        <f t="shared" si="7"/>
        <v>0</v>
      </c>
      <c r="Q36" s="322"/>
      <c r="S36" s="300"/>
    </row>
    <row r="37" spans="2:19" hidden="1" outlineLevel="1">
      <c r="B37" s="197"/>
      <c r="D37" s="322"/>
      <c r="E37" s="324">
        <v>0</v>
      </c>
      <c r="F37" s="174"/>
      <c r="G37" s="301">
        <f t="shared" si="8"/>
        <v>0</v>
      </c>
      <c r="H37" s="174"/>
      <c r="I37" s="359">
        <f t="shared" si="9"/>
        <v>0</v>
      </c>
      <c r="J37" s="174"/>
      <c r="K37" s="325">
        <f t="shared" si="5"/>
        <v>0</v>
      </c>
      <c r="L37" s="325">
        <f t="shared" si="6"/>
        <v>0</v>
      </c>
      <c r="M37" s="320">
        <v>12</v>
      </c>
      <c r="N37" s="299">
        <v>12</v>
      </c>
      <c r="O37" s="326">
        <v>0</v>
      </c>
      <c r="P37" s="322">
        <f t="shared" si="7"/>
        <v>0</v>
      </c>
      <c r="Q37" s="322"/>
      <c r="S37" s="300"/>
    </row>
    <row r="38" spans="2:19" hidden="1" outlineLevel="1">
      <c r="B38" s="197"/>
      <c r="D38" s="322"/>
      <c r="E38" s="324">
        <v>0</v>
      </c>
      <c r="F38" s="174"/>
      <c r="G38" s="301">
        <f t="shared" si="8"/>
        <v>0</v>
      </c>
      <c r="H38" s="174"/>
      <c r="I38" s="359">
        <f t="shared" si="9"/>
        <v>0</v>
      </c>
      <c r="J38" s="174"/>
      <c r="K38" s="325">
        <f t="shared" si="5"/>
        <v>0</v>
      </c>
      <c r="L38" s="325">
        <f t="shared" si="6"/>
        <v>0</v>
      </c>
      <c r="M38" s="320">
        <v>12</v>
      </c>
      <c r="N38" s="299">
        <v>12</v>
      </c>
      <c r="O38" s="326">
        <v>0</v>
      </c>
      <c r="P38" s="322">
        <f t="shared" si="7"/>
        <v>0</v>
      </c>
      <c r="Q38" s="322"/>
      <c r="S38" s="300"/>
    </row>
    <row r="39" spans="2:19" hidden="1" outlineLevel="1">
      <c r="B39" s="197"/>
      <c r="C39" s="4" t="s">
        <v>18</v>
      </c>
      <c r="D39" s="322"/>
      <c r="E39" s="324">
        <v>0</v>
      </c>
      <c r="F39" s="174"/>
      <c r="G39" s="301">
        <f t="shared" si="8"/>
        <v>0</v>
      </c>
      <c r="H39" s="174"/>
      <c r="I39" s="359">
        <f t="shared" si="9"/>
        <v>0</v>
      </c>
      <c r="J39" s="174"/>
      <c r="K39" s="325">
        <f t="shared" si="5"/>
        <v>0</v>
      </c>
      <c r="L39" s="325">
        <f t="shared" si="6"/>
        <v>0</v>
      </c>
      <c r="M39" s="320">
        <v>12</v>
      </c>
      <c r="N39" s="299">
        <v>12</v>
      </c>
      <c r="O39" s="326">
        <v>0</v>
      </c>
      <c r="P39" s="322">
        <f t="shared" si="7"/>
        <v>0</v>
      </c>
      <c r="Q39" s="322"/>
      <c r="S39" s="300"/>
    </row>
    <row r="40" spans="2:19" hidden="1" outlineLevel="1">
      <c r="B40" s="197"/>
      <c r="C40" s="4" t="s">
        <v>18</v>
      </c>
      <c r="D40" s="322"/>
      <c r="E40" s="324">
        <v>0</v>
      </c>
      <c r="F40" s="174"/>
      <c r="G40" s="301">
        <f t="shared" si="8"/>
        <v>0</v>
      </c>
      <c r="H40" s="303"/>
      <c r="I40" s="359">
        <f>L40+K40</f>
        <v>0</v>
      </c>
      <c r="J40" s="283"/>
      <c r="K40" s="325">
        <f t="shared" si="5"/>
        <v>0</v>
      </c>
      <c r="L40" s="325">
        <f t="shared" si="6"/>
        <v>0</v>
      </c>
      <c r="M40" s="320">
        <v>12</v>
      </c>
      <c r="N40" s="299">
        <v>12</v>
      </c>
      <c r="O40" s="326">
        <v>0</v>
      </c>
      <c r="P40" s="322">
        <f t="shared" si="7"/>
        <v>0</v>
      </c>
      <c r="Q40" s="322"/>
      <c r="S40" s="300"/>
    </row>
    <row r="41" spans="2:19" ht="5.25" hidden="1" customHeight="1" outlineLevel="1" thickBot="1">
      <c r="B41" s="197"/>
      <c r="D41" s="174"/>
      <c r="E41" s="230"/>
      <c r="F41" s="174"/>
      <c r="G41" s="301"/>
      <c r="H41" s="174"/>
      <c r="I41" s="359"/>
      <c r="J41" s="174"/>
      <c r="K41" s="263"/>
      <c r="L41" s="263"/>
      <c r="M41" s="211"/>
      <c r="N41" s="211"/>
      <c r="O41" s="231"/>
      <c r="P41" s="174"/>
      <c r="Q41" s="174"/>
      <c r="S41" s="300"/>
    </row>
    <row r="42" spans="2:19" ht="21.95" hidden="1" customHeight="1" outlineLevel="1" thickTop="1">
      <c r="B42" s="197"/>
      <c r="C42" s="11" t="s">
        <v>18</v>
      </c>
      <c r="D42" s="467">
        <f>SUM(D31:D40)</f>
        <v>0</v>
      </c>
      <c r="E42" s="1588" t="e">
        <f>NPER(O42,-I42,D42,,0)</f>
        <v>#DIV/0!</v>
      </c>
      <c r="F42" s="304"/>
      <c r="G42" s="284">
        <f>SUM(G31:G40)</f>
        <v>0</v>
      </c>
      <c r="H42" s="263"/>
      <c r="I42" s="360">
        <f>SUM(I31:I40)</f>
        <v>0</v>
      </c>
      <c r="J42" s="263"/>
      <c r="K42" s="467">
        <f>SUM(K31:K40)</f>
        <v>0</v>
      </c>
      <c r="L42" s="467">
        <f>SUM(L31:L40)</f>
        <v>0</v>
      </c>
      <c r="M42" s="210"/>
      <c r="N42" s="210"/>
      <c r="O42" s="212" t="e">
        <f>L42/D42</f>
        <v>#DIV/0!</v>
      </c>
      <c r="P42" s="467">
        <f>SUM(P31:P40)</f>
        <v>0</v>
      </c>
      <c r="Q42" s="467">
        <f>SUM(Q31:Q40)</f>
        <v>0</v>
      </c>
      <c r="S42" s="300"/>
    </row>
    <row r="43" spans="2:19" s="241" customFormat="1" ht="14.25" hidden="1" customHeight="1" outlineLevel="1">
      <c r="B43" s="305"/>
      <c r="C43" s="233"/>
      <c r="D43" s="234"/>
      <c r="E43" s="235"/>
      <c r="F43" s="235"/>
      <c r="G43" s="236"/>
      <c r="H43" s="237"/>
      <c r="I43" s="237"/>
      <c r="J43" s="238" t="s">
        <v>158</v>
      </c>
      <c r="K43" s="239">
        <f>IFERROR((SUMIF(K31:K40,0,D31:D40)/D42),0%)</f>
        <v>0</v>
      </c>
      <c r="L43" s="237"/>
      <c r="M43" s="237"/>
      <c r="N43" s="237"/>
      <c r="O43" s="240"/>
      <c r="P43" s="237"/>
      <c r="Q43" s="234"/>
      <c r="S43" s="306"/>
    </row>
    <row r="44" spans="2:19" ht="15" hidden="1" customHeight="1" outlineLevel="1">
      <c r="B44" s="197"/>
      <c r="C44" s="228" t="s">
        <v>8</v>
      </c>
      <c r="D44" s="288"/>
      <c r="E44" s="12"/>
      <c r="F44" s="174"/>
      <c r="G44" s="282"/>
      <c r="H44" s="282"/>
      <c r="I44" s="282"/>
      <c r="J44" s="282"/>
      <c r="K44" s="274"/>
      <c r="L44" s="274"/>
      <c r="M44" s="213"/>
      <c r="N44" s="213"/>
      <c r="O44" s="45"/>
      <c r="P44" s="268"/>
      <c r="Q44" s="288"/>
      <c r="S44" s="300"/>
    </row>
    <row r="45" spans="2:19" ht="12" hidden="1" customHeight="1" outlineLevel="1">
      <c r="B45" s="197"/>
      <c r="D45" s="321"/>
      <c r="E45" s="323">
        <v>0</v>
      </c>
      <c r="F45" s="174"/>
      <c r="G45" s="1558">
        <f>IF(E45=0,0,(-PMT(O45,E45,D45,0,0)))</f>
        <v>0</v>
      </c>
      <c r="H45" s="174"/>
      <c r="I45" s="1559">
        <f>L45+K45</f>
        <v>0</v>
      </c>
      <c r="J45" s="174"/>
      <c r="K45" s="325">
        <f t="shared" ref="K45:K54" si="10">IF(D45&lt;((G45-L45)*M45/$M$70),D45,((G45-L45)*M45/$M$70))</f>
        <v>0</v>
      </c>
      <c r="L45" s="325">
        <f t="shared" ref="L45:L54" si="11">((D45*O45)*N45/$N$70)</f>
        <v>0</v>
      </c>
      <c r="M45" s="320">
        <v>12</v>
      </c>
      <c r="N45" s="299">
        <v>12</v>
      </c>
      <c r="O45" s="326">
        <v>0</v>
      </c>
      <c r="P45" s="322">
        <f t="shared" ref="P45:P54" si="12">I45/N45</f>
        <v>0</v>
      </c>
      <c r="Q45" s="321"/>
      <c r="S45" s="300"/>
    </row>
    <row r="46" spans="2:19" ht="12" hidden="1" customHeight="1" outlineLevel="1">
      <c r="B46" s="197"/>
      <c r="D46" s="321"/>
      <c r="E46" s="324">
        <v>0</v>
      </c>
      <c r="F46" s="174"/>
      <c r="G46" s="301">
        <f t="shared" ref="G46:G54" si="13">IF(E46=0,0,(-PMT(O46,E46,D46,0,0)))</f>
        <v>0</v>
      </c>
      <c r="H46" s="174"/>
      <c r="I46" s="359">
        <f t="shared" ref="I46:I53" si="14">L46+K46</f>
        <v>0</v>
      </c>
      <c r="J46" s="174"/>
      <c r="K46" s="325">
        <f t="shared" si="10"/>
        <v>0</v>
      </c>
      <c r="L46" s="325">
        <f t="shared" si="11"/>
        <v>0</v>
      </c>
      <c r="M46" s="320">
        <v>12</v>
      </c>
      <c r="N46" s="299">
        <v>12</v>
      </c>
      <c r="O46" s="326">
        <v>0</v>
      </c>
      <c r="P46" s="322">
        <f t="shared" si="12"/>
        <v>0</v>
      </c>
      <c r="Q46" s="321"/>
      <c r="S46" s="300"/>
    </row>
    <row r="47" spans="2:19" ht="12" hidden="1" customHeight="1" outlineLevel="1">
      <c r="B47" s="197"/>
      <c r="D47" s="321"/>
      <c r="E47" s="324">
        <v>0</v>
      </c>
      <c r="F47" s="174"/>
      <c r="G47" s="301">
        <f t="shared" si="13"/>
        <v>0</v>
      </c>
      <c r="H47" s="174"/>
      <c r="I47" s="359">
        <f t="shared" si="14"/>
        <v>0</v>
      </c>
      <c r="J47" s="174"/>
      <c r="K47" s="325">
        <f t="shared" si="10"/>
        <v>0</v>
      </c>
      <c r="L47" s="325">
        <f t="shared" si="11"/>
        <v>0</v>
      </c>
      <c r="M47" s="320">
        <v>12</v>
      </c>
      <c r="N47" s="299">
        <v>12</v>
      </c>
      <c r="O47" s="326">
        <v>0</v>
      </c>
      <c r="P47" s="322">
        <f t="shared" si="12"/>
        <v>0</v>
      </c>
      <c r="Q47" s="321"/>
      <c r="S47" s="300"/>
    </row>
    <row r="48" spans="2:19" ht="12" hidden="1" customHeight="1" outlineLevel="1">
      <c r="B48" s="197"/>
      <c r="D48" s="321"/>
      <c r="E48" s="324">
        <v>0</v>
      </c>
      <c r="F48" s="174"/>
      <c r="G48" s="301">
        <f t="shared" si="13"/>
        <v>0</v>
      </c>
      <c r="H48" s="174"/>
      <c r="I48" s="359">
        <f t="shared" si="14"/>
        <v>0</v>
      </c>
      <c r="J48" s="174"/>
      <c r="K48" s="325">
        <f t="shared" si="10"/>
        <v>0</v>
      </c>
      <c r="L48" s="325">
        <f t="shared" si="11"/>
        <v>0</v>
      </c>
      <c r="M48" s="320">
        <v>12</v>
      </c>
      <c r="N48" s="299">
        <v>12</v>
      </c>
      <c r="O48" s="326">
        <v>0</v>
      </c>
      <c r="P48" s="322">
        <f t="shared" si="12"/>
        <v>0</v>
      </c>
      <c r="Q48" s="321"/>
      <c r="S48" s="300"/>
    </row>
    <row r="49" spans="1:19" ht="12" hidden="1" customHeight="1" outlineLevel="1">
      <c r="B49" s="197"/>
      <c r="D49" s="321"/>
      <c r="E49" s="324">
        <v>0</v>
      </c>
      <c r="F49" s="174"/>
      <c r="G49" s="301">
        <f t="shared" si="13"/>
        <v>0</v>
      </c>
      <c r="H49" s="174"/>
      <c r="I49" s="359">
        <f t="shared" si="14"/>
        <v>0</v>
      </c>
      <c r="J49" s="174"/>
      <c r="K49" s="325">
        <f t="shared" si="10"/>
        <v>0</v>
      </c>
      <c r="L49" s="325">
        <f t="shared" si="11"/>
        <v>0</v>
      </c>
      <c r="M49" s="320">
        <v>12</v>
      </c>
      <c r="N49" s="299">
        <v>12</v>
      </c>
      <c r="O49" s="326">
        <v>0</v>
      </c>
      <c r="P49" s="322">
        <f t="shared" si="12"/>
        <v>0</v>
      </c>
      <c r="Q49" s="321"/>
      <c r="S49" s="300"/>
    </row>
    <row r="50" spans="1:19" ht="12" hidden="1" customHeight="1" outlineLevel="1">
      <c r="B50" s="197"/>
      <c r="D50" s="322"/>
      <c r="E50" s="324">
        <v>0</v>
      </c>
      <c r="F50" s="174"/>
      <c r="G50" s="301">
        <f t="shared" si="13"/>
        <v>0</v>
      </c>
      <c r="H50" s="174"/>
      <c r="I50" s="359">
        <f t="shared" si="14"/>
        <v>0</v>
      </c>
      <c r="J50" s="174"/>
      <c r="K50" s="325">
        <f t="shared" si="10"/>
        <v>0</v>
      </c>
      <c r="L50" s="325">
        <f t="shared" si="11"/>
        <v>0</v>
      </c>
      <c r="M50" s="320">
        <v>12</v>
      </c>
      <c r="N50" s="299">
        <v>12</v>
      </c>
      <c r="O50" s="326">
        <v>0</v>
      </c>
      <c r="P50" s="322">
        <f t="shared" si="12"/>
        <v>0</v>
      </c>
      <c r="Q50" s="322"/>
      <c r="S50" s="300"/>
    </row>
    <row r="51" spans="1:19" ht="12" hidden="1" customHeight="1" outlineLevel="1">
      <c r="B51" s="197"/>
      <c r="D51" s="322"/>
      <c r="E51" s="324">
        <v>0</v>
      </c>
      <c r="F51" s="174"/>
      <c r="G51" s="301">
        <f t="shared" si="13"/>
        <v>0</v>
      </c>
      <c r="H51" s="174"/>
      <c r="I51" s="359">
        <f t="shared" si="14"/>
        <v>0</v>
      </c>
      <c r="J51" s="174"/>
      <c r="K51" s="325">
        <f t="shared" si="10"/>
        <v>0</v>
      </c>
      <c r="L51" s="325">
        <f t="shared" si="11"/>
        <v>0</v>
      </c>
      <c r="M51" s="320">
        <v>12</v>
      </c>
      <c r="N51" s="299">
        <v>12</v>
      </c>
      <c r="O51" s="326">
        <v>0</v>
      </c>
      <c r="P51" s="322">
        <f t="shared" si="12"/>
        <v>0</v>
      </c>
      <c r="Q51" s="322"/>
      <c r="S51" s="300"/>
    </row>
    <row r="52" spans="1:19" ht="12" hidden="1" customHeight="1" outlineLevel="1">
      <c r="B52" s="197"/>
      <c r="D52" s="322"/>
      <c r="E52" s="324">
        <v>0</v>
      </c>
      <c r="F52" s="174"/>
      <c r="G52" s="301">
        <f t="shared" si="13"/>
        <v>0</v>
      </c>
      <c r="H52" s="174"/>
      <c r="I52" s="359">
        <f t="shared" si="14"/>
        <v>0</v>
      </c>
      <c r="J52" s="174"/>
      <c r="K52" s="325">
        <f t="shared" si="10"/>
        <v>0</v>
      </c>
      <c r="L52" s="325">
        <f t="shared" si="11"/>
        <v>0</v>
      </c>
      <c r="M52" s="320">
        <v>12</v>
      </c>
      <c r="N52" s="299">
        <v>12</v>
      </c>
      <c r="O52" s="326">
        <v>0</v>
      </c>
      <c r="P52" s="322">
        <f t="shared" si="12"/>
        <v>0</v>
      </c>
      <c r="Q52" s="322"/>
      <c r="S52" s="300"/>
    </row>
    <row r="53" spans="1:19" ht="12" hidden="1" customHeight="1" outlineLevel="1">
      <c r="B53" s="197"/>
      <c r="C53" s="4" t="s">
        <v>18</v>
      </c>
      <c r="D53" s="322"/>
      <c r="E53" s="324">
        <v>0</v>
      </c>
      <c r="F53" s="174"/>
      <c r="G53" s="301">
        <f t="shared" si="13"/>
        <v>0</v>
      </c>
      <c r="H53" s="174"/>
      <c r="I53" s="359">
        <f t="shared" si="14"/>
        <v>0</v>
      </c>
      <c r="J53" s="174"/>
      <c r="K53" s="325">
        <f t="shared" si="10"/>
        <v>0</v>
      </c>
      <c r="L53" s="325">
        <f t="shared" si="11"/>
        <v>0</v>
      </c>
      <c r="M53" s="320">
        <v>12</v>
      </c>
      <c r="N53" s="299">
        <v>12</v>
      </c>
      <c r="O53" s="326">
        <v>0</v>
      </c>
      <c r="P53" s="322">
        <f t="shared" si="12"/>
        <v>0</v>
      </c>
      <c r="Q53" s="322"/>
      <c r="S53" s="300"/>
    </row>
    <row r="54" spans="1:19" ht="12" hidden="1" customHeight="1" outlineLevel="1">
      <c r="B54" s="197"/>
      <c r="C54" s="4" t="s">
        <v>18</v>
      </c>
      <c r="D54" s="322"/>
      <c r="E54" s="324">
        <v>0</v>
      </c>
      <c r="F54" s="174"/>
      <c r="G54" s="301">
        <f t="shared" si="13"/>
        <v>0</v>
      </c>
      <c r="H54" s="303"/>
      <c r="I54" s="359">
        <f>L54+K54</f>
        <v>0</v>
      </c>
      <c r="J54" s="283"/>
      <c r="K54" s="325">
        <f t="shared" si="10"/>
        <v>0</v>
      </c>
      <c r="L54" s="325">
        <f t="shared" si="11"/>
        <v>0</v>
      </c>
      <c r="M54" s="320">
        <v>12</v>
      </c>
      <c r="N54" s="299">
        <v>12</v>
      </c>
      <c r="O54" s="326">
        <v>0</v>
      </c>
      <c r="P54" s="322">
        <f t="shared" si="12"/>
        <v>0</v>
      </c>
      <c r="Q54" s="322"/>
      <c r="S54" s="300"/>
    </row>
    <row r="55" spans="1:19" ht="5.25" hidden="1" customHeight="1" outlineLevel="1" thickBot="1">
      <c r="B55" s="197"/>
      <c r="D55" s="174"/>
      <c r="E55" s="230"/>
      <c r="F55" s="174"/>
      <c r="G55" s="301"/>
      <c r="H55" s="174"/>
      <c r="I55" s="359"/>
      <c r="J55" s="174"/>
      <c r="K55" s="263"/>
      <c r="L55" s="263"/>
      <c r="M55" s="211"/>
      <c r="N55" s="211"/>
      <c r="O55" s="231"/>
      <c r="P55" s="174"/>
      <c r="Q55" s="174"/>
      <c r="S55" s="300"/>
    </row>
    <row r="56" spans="1:19" ht="12" hidden="1" customHeight="1" outlineLevel="1" thickTop="1">
      <c r="B56" s="197"/>
      <c r="C56" s="11" t="s">
        <v>18</v>
      </c>
      <c r="D56" s="467">
        <f>SUM(D45:D54)</f>
        <v>0</v>
      </c>
      <c r="E56" s="1588" t="e">
        <f>NPER(O56,-I56,D56,,0)</f>
        <v>#DIV/0!</v>
      </c>
      <c r="F56" s="304"/>
      <c r="G56" s="284">
        <f>SUM(G45:G54)</f>
        <v>0</v>
      </c>
      <c r="H56" s="263"/>
      <c r="I56" s="360">
        <f>SUM(I45:I54)</f>
        <v>0</v>
      </c>
      <c r="J56" s="263"/>
      <c r="K56" s="467">
        <f>SUM(K45:K54)</f>
        <v>0</v>
      </c>
      <c r="L56" s="467">
        <f>SUM(L45:L54)</f>
        <v>0</v>
      </c>
      <c r="M56" s="210"/>
      <c r="N56" s="210"/>
      <c r="O56" s="212" t="e">
        <f>L56/D56</f>
        <v>#DIV/0!</v>
      </c>
      <c r="P56" s="467">
        <f>SUM(P45:P54)</f>
        <v>0</v>
      </c>
      <c r="Q56" s="467">
        <f>SUM(Q45:Q54)</f>
        <v>0</v>
      </c>
      <c r="S56" s="300"/>
    </row>
    <row r="57" spans="1:19" s="241" customFormat="1" ht="14.25" hidden="1" customHeight="1" outlineLevel="1">
      <c r="B57" s="305"/>
      <c r="C57" s="233"/>
      <c r="D57" s="234"/>
      <c r="E57" s="235"/>
      <c r="F57" s="235"/>
      <c r="G57" s="236"/>
      <c r="H57" s="237"/>
      <c r="I57" s="237"/>
      <c r="J57" s="238" t="s">
        <v>158</v>
      </c>
      <c r="K57" s="239">
        <f>IFERROR((SUMIF(K45:K54,0,D45:D54)/D56),0%)</f>
        <v>0</v>
      </c>
      <c r="L57" s="237"/>
      <c r="M57" s="237"/>
      <c r="N57" s="237"/>
      <c r="O57" s="240"/>
      <c r="P57" s="237"/>
      <c r="Q57" s="234"/>
      <c r="S57" s="306"/>
    </row>
    <row r="58" spans="1:19" ht="14.25" hidden="1" customHeight="1" outlineLevel="1" thickBot="1">
      <c r="B58" s="197"/>
      <c r="C58" s="11"/>
      <c r="D58" s="263"/>
      <c r="E58" s="196"/>
      <c r="F58" s="174"/>
      <c r="G58" s="286"/>
      <c r="H58" s="263"/>
      <c r="I58" s="263"/>
      <c r="J58" s="263"/>
      <c r="K58" s="263"/>
      <c r="L58" s="263"/>
      <c r="M58" s="210"/>
      <c r="N58" s="210"/>
      <c r="O58" s="212"/>
      <c r="P58" s="263"/>
      <c r="Q58" s="263"/>
      <c r="S58" s="300"/>
    </row>
    <row r="59" spans="1:19" s="272" customFormat="1" ht="24" hidden="1" customHeight="1" collapsed="1" thickTop="1" thickBot="1">
      <c r="A59" s="14"/>
      <c r="B59" s="307"/>
      <c r="C59" s="176" t="s">
        <v>142</v>
      </c>
      <c r="D59" s="1561">
        <f>D56+D42+D28</f>
        <v>0</v>
      </c>
      <c r="E59" s="1562" t="e">
        <f>NPER(O59,-I59,D59,,0)</f>
        <v>#DIV/0!</v>
      </c>
      <c r="F59" s="1563"/>
      <c r="G59" s="1564">
        <f t="shared" ref="G59:I59" si="15">G56+G42+G28</f>
        <v>0</v>
      </c>
      <c r="H59" s="1564"/>
      <c r="I59" s="1564">
        <f t="shared" si="15"/>
        <v>0</v>
      </c>
      <c r="J59" s="1564"/>
      <c r="K59" s="1564">
        <f t="shared" ref="K59:L59" si="16">K56+K42+K28</f>
        <v>0</v>
      </c>
      <c r="L59" s="1564">
        <f t="shared" si="16"/>
        <v>0</v>
      </c>
      <c r="M59" s="1565"/>
      <c r="N59" s="1565"/>
      <c r="O59" s="1566" t="e">
        <f>L59/D59</f>
        <v>#DIV/0!</v>
      </c>
      <c r="P59" s="1567">
        <f t="shared" ref="P59" si="17">P56+P42+P28</f>
        <v>0</v>
      </c>
      <c r="Q59" s="1561">
        <f>Q56+Q42+Q28</f>
        <v>0</v>
      </c>
      <c r="S59" s="308"/>
    </row>
    <row r="60" spans="1:19" ht="18.95" hidden="1" customHeight="1" thickTop="1" thickBot="1">
      <c r="B60" s="424"/>
      <c r="C60" s="309"/>
      <c r="D60" s="310"/>
      <c r="E60" s="311"/>
      <c r="F60" s="312"/>
      <c r="G60" s="313"/>
      <c r="H60" s="313"/>
      <c r="I60" s="313"/>
      <c r="J60" s="313"/>
      <c r="K60" s="314"/>
      <c r="L60" s="314"/>
      <c r="M60" s="315"/>
      <c r="N60" s="315"/>
      <c r="O60" s="316"/>
      <c r="P60" s="317"/>
      <c r="Q60" s="310"/>
      <c r="R60" s="318"/>
      <c r="S60" s="1578"/>
    </row>
    <row r="61" spans="1:19" ht="18.95" hidden="1" customHeight="1">
      <c r="C61" s="228"/>
      <c r="D61" s="292"/>
      <c r="E61" s="12"/>
      <c r="F61" s="174"/>
      <c r="G61" s="282"/>
      <c r="H61" s="282"/>
      <c r="I61" s="282"/>
      <c r="J61" s="282"/>
      <c r="K61" s="274"/>
      <c r="L61" s="274"/>
      <c r="M61" s="213"/>
      <c r="N61" s="213"/>
      <c r="O61" s="45"/>
      <c r="P61" s="268"/>
      <c r="Q61" s="292"/>
    </row>
    <row r="62" spans="1:19" ht="20.25" customHeight="1" thickBot="1">
      <c r="D62" s="271"/>
      <c r="E62" s="43"/>
      <c r="F62" s="271"/>
      <c r="G62" s="271"/>
      <c r="H62" s="271"/>
      <c r="I62" s="271"/>
      <c r="J62" s="271"/>
      <c r="K62" s="271"/>
      <c r="L62" s="271"/>
      <c r="M62" s="43"/>
      <c r="N62" s="43"/>
      <c r="O62" s="43"/>
      <c r="P62" s="271"/>
      <c r="Q62" s="271"/>
    </row>
    <row r="63" spans="1:19" ht="10.5" customHeight="1">
      <c r="B63" s="2087" t="s">
        <v>159</v>
      </c>
      <c r="C63" s="2088"/>
      <c r="D63" s="2089"/>
      <c r="E63" s="2088"/>
      <c r="F63" s="2089"/>
      <c r="G63" s="2089"/>
      <c r="H63" s="2089"/>
      <c r="I63" s="2089"/>
      <c r="J63" s="2089"/>
      <c r="K63" s="2089"/>
      <c r="L63" s="2089"/>
      <c r="M63" s="2088"/>
      <c r="N63" s="2088"/>
      <c r="O63" s="2088"/>
      <c r="P63" s="2089"/>
      <c r="Q63" s="2089"/>
      <c r="R63" s="2089"/>
      <c r="S63" s="2090"/>
    </row>
    <row r="64" spans="1:19" ht="17.25" customHeight="1" thickBot="1">
      <c r="B64" s="2000"/>
      <c r="C64" s="2001"/>
      <c r="D64" s="2002"/>
      <c r="E64" s="2001"/>
      <c r="F64" s="2002"/>
      <c r="G64" s="2002"/>
      <c r="H64" s="2002"/>
      <c r="I64" s="2002"/>
      <c r="J64" s="2002"/>
      <c r="K64" s="2002"/>
      <c r="L64" s="2002"/>
      <c r="M64" s="2001"/>
      <c r="N64" s="2001"/>
      <c r="O64" s="2001"/>
      <c r="P64" s="2002"/>
      <c r="Q64" s="2002"/>
      <c r="R64" s="2002"/>
      <c r="S64" s="2003"/>
    </row>
    <row r="65" spans="1:19" ht="15.95" customHeight="1" thickBot="1">
      <c r="C65" s="45"/>
      <c r="D65" s="273"/>
      <c r="E65" s="45"/>
      <c r="F65" s="273"/>
      <c r="G65" s="273"/>
      <c r="H65" s="273"/>
      <c r="I65" s="273"/>
      <c r="J65" s="273"/>
      <c r="K65" s="273"/>
      <c r="L65" s="273"/>
      <c r="M65" s="45"/>
      <c r="N65" s="45"/>
      <c r="O65" s="45"/>
      <c r="P65" s="273"/>
      <c r="Q65" s="273"/>
    </row>
    <row r="66" spans="1:19" s="269" customFormat="1" ht="21" customHeight="1">
      <c r="A66" s="3"/>
      <c r="B66" s="2074" t="s">
        <v>160</v>
      </c>
      <c r="C66" s="2075"/>
      <c r="D66" s="2073" t="s">
        <v>161</v>
      </c>
      <c r="E66" s="2076" t="s">
        <v>150</v>
      </c>
      <c r="F66" s="1693"/>
      <c r="G66" s="2077" t="s">
        <v>151</v>
      </c>
      <c r="H66" s="1694"/>
      <c r="I66" s="2077" t="s">
        <v>152</v>
      </c>
      <c r="J66" s="1694"/>
      <c r="K66" s="2078" t="s">
        <v>153</v>
      </c>
      <c r="L66" s="2078" t="s">
        <v>154</v>
      </c>
      <c r="M66" s="2079" t="s">
        <v>155</v>
      </c>
      <c r="N66" s="2079"/>
      <c r="O66" s="2080" t="s">
        <v>156</v>
      </c>
      <c r="P66" s="2077" t="s">
        <v>157</v>
      </c>
      <c r="Q66" s="2073" t="s">
        <v>162</v>
      </c>
      <c r="R66" s="2073" t="s">
        <v>0</v>
      </c>
      <c r="S66" s="1695"/>
    </row>
    <row r="67" spans="1:19" s="269" customFormat="1" ht="21" customHeight="1">
      <c r="A67" s="3"/>
      <c r="B67" s="2006"/>
      <c r="C67" s="2019"/>
      <c r="D67" s="1991"/>
      <c r="E67" s="2009"/>
      <c r="F67" s="175"/>
      <c r="G67" s="2011"/>
      <c r="H67" s="218"/>
      <c r="I67" s="2011"/>
      <c r="J67" s="218"/>
      <c r="K67" s="2013"/>
      <c r="L67" s="2013"/>
      <c r="M67" s="206" t="s">
        <v>153</v>
      </c>
      <c r="N67" s="206" t="s">
        <v>154</v>
      </c>
      <c r="O67" s="2016"/>
      <c r="P67" s="2011"/>
      <c r="Q67" s="1991"/>
      <c r="R67" s="1991"/>
      <c r="S67" s="270"/>
    </row>
    <row r="68" spans="1:19" s="269" customFormat="1" ht="5.25" customHeight="1">
      <c r="A68" s="3"/>
      <c r="B68" s="229"/>
      <c r="C68" s="1696"/>
      <c r="D68" s="1697"/>
      <c r="E68" s="1698"/>
      <c r="F68" s="1697"/>
      <c r="G68" s="1699"/>
      <c r="H68" s="1699"/>
      <c r="I68" s="1699"/>
      <c r="J68" s="1699"/>
      <c r="K68" s="1700"/>
      <c r="L68" s="1700"/>
      <c r="M68" s="1701"/>
      <c r="N68" s="1701"/>
      <c r="O68" s="1702"/>
      <c r="P68" s="1699"/>
      <c r="Q68" s="1697"/>
      <c r="R68" s="1697"/>
      <c r="S68" s="1703"/>
    </row>
    <row r="69" spans="1:19" s="269" customFormat="1" ht="11.25" customHeight="1">
      <c r="A69" s="3"/>
      <c r="B69" s="229"/>
      <c r="C69" s="225" t="s">
        <v>12</v>
      </c>
      <c r="D69" s="175"/>
      <c r="E69" s="195"/>
      <c r="F69" s="175"/>
      <c r="G69" s="175"/>
      <c r="H69" s="175"/>
      <c r="I69" s="175"/>
      <c r="J69" s="175"/>
      <c r="K69" s="274"/>
      <c r="L69" s="274"/>
      <c r="M69" s="3"/>
      <c r="N69" s="3"/>
      <c r="O69" s="207"/>
      <c r="P69" s="175"/>
      <c r="Q69" s="175"/>
      <c r="S69" s="270"/>
    </row>
    <row r="70" spans="1:19" s="269" customFormat="1" ht="11.25" customHeight="1">
      <c r="A70" s="3"/>
      <c r="B70" s="229"/>
      <c r="C70" s="225"/>
      <c r="D70" s="175"/>
      <c r="E70" s="195"/>
      <c r="F70" s="175"/>
      <c r="G70" s="175"/>
      <c r="H70" s="175"/>
      <c r="I70" s="175"/>
      <c r="J70" s="175"/>
      <c r="K70" s="274"/>
      <c r="L70" s="274"/>
      <c r="M70" s="208">
        <v>12</v>
      </c>
      <c r="N70" s="208">
        <v>12</v>
      </c>
      <c r="O70" s="207"/>
      <c r="P70" s="175"/>
      <c r="Q70" s="175"/>
      <c r="S70" s="270"/>
    </row>
    <row r="71" spans="1:19">
      <c r="B71" s="209"/>
      <c r="C71" s="226" t="s">
        <v>163</v>
      </c>
      <c r="D71" s="290">
        <f>'Projet Investissement'!N10*1.1</f>
        <v>958135.20000000007</v>
      </c>
      <c r="E71" s="474">
        <v>17</v>
      </c>
      <c r="F71" s="475"/>
      <c r="G71" s="1558">
        <f>IF(E71=0,0,(-PMT(O71,E71,D71,0,0)))</f>
        <v>88188.653519474756</v>
      </c>
      <c r="H71" s="174"/>
      <c r="I71" s="1587">
        <f>L71+K71</f>
        <v>88188.653519474756</v>
      </c>
      <c r="J71" s="174"/>
      <c r="K71" s="476">
        <f t="shared" ref="K71:K75" si="18">IF(D71&lt;((G71-L71)*M71/$M$70),D71,((G71-L71)*M71/$M$70))</f>
        <v>35491.217519474747</v>
      </c>
      <c r="L71" s="476">
        <f t="shared" ref="L71:L75" si="19">((D71*O71)*N71/$N$70)</f>
        <v>52697.436000000009</v>
      </c>
      <c r="M71" s="299">
        <v>12</v>
      </c>
      <c r="N71" s="299">
        <v>12</v>
      </c>
      <c r="O71" s="477">
        <v>5.5E-2</v>
      </c>
      <c r="P71" s="478">
        <f>I71/N71</f>
        <v>7349.0544599562299</v>
      </c>
      <c r="Q71" s="290">
        <f>D71-K71</f>
        <v>922643.98248052527</v>
      </c>
      <c r="S71" s="264"/>
    </row>
    <row r="72" spans="1:19">
      <c r="B72" s="209"/>
      <c r="C72" s="226"/>
      <c r="D72" s="290"/>
      <c r="E72" s="474">
        <v>0</v>
      </c>
      <c r="F72" s="475"/>
      <c r="G72" s="301">
        <f>IF(E72=0,0,(-PMT(O72,E72,D72,0,0)))</f>
        <v>0</v>
      </c>
      <c r="H72" s="174"/>
      <c r="I72" s="479">
        <f t="shared" ref="I72:I74" si="20">L72+K72</f>
        <v>0</v>
      </c>
      <c r="J72" s="174"/>
      <c r="K72" s="476">
        <f t="shared" si="18"/>
        <v>0</v>
      </c>
      <c r="L72" s="476">
        <f t="shared" si="19"/>
        <v>0</v>
      </c>
      <c r="M72" s="299">
        <v>12</v>
      </c>
      <c r="N72" s="299">
        <v>12</v>
      </c>
      <c r="O72" s="477">
        <v>0</v>
      </c>
      <c r="P72" s="478">
        <f t="shared" ref="P72:P75" si="21">I72/N72</f>
        <v>0</v>
      </c>
      <c r="Q72" s="290">
        <f t="shared" ref="Q72:Q75" si="22">D72-K72</f>
        <v>0</v>
      </c>
      <c r="S72" s="264"/>
    </row>
    <row r="73" spans="1:19" hidden="1">
      <c r="B73" s="209"/>
      <c r="C73" s="227" t="s">
        <v>18</v>
      </c>
      <c r="D73" s="291"/>
      <c r="E73" s="474">
        <v>0</v>
      </c>
      <c r="F73" s="475"/>
      <c r="G73" s="301">
        <f t="shared" ref="G73:G75" si="23">IF(E73=0,0,(-PMT(O73,E73,D73,0,0)))</f>
        <v>0</v>
      </c>
      <c r="H73" s="174"/>
      <c r="I73" s="479">
        <f t="shared" si="20"/>
        <v>0</v>
      </c>
      <c r="J73" s="174"/>
      <c r="K73" s="476">
        <f t="shared" si="18"/>
        <v>0</v>
      </c>
      <c r="L73" s="476">
        <f t="shared" si="19"/>
        <v>0</v>
      </c>
      <c r="M73" s="299">
        <v>12</v>
      </c>
      <c r="N73" s="299">
        <v>12</v>
      </c>
      <c r="O73" s="477">
        <v>0</v>
      </c>
      <c r="P73" s="478">
        <f t="shared" si="21"/>
        <v>0</v>
      </c>
      <c r="Q73" s="290">
        <f t="shared" si="22"/>
        <v>0</v>
      </c>
      <c r="S73" s="264"/>
    </row>
    <row r="74" spans="1:19" hidden="1">
      <c r="B74" s="209"/>
      <c r="C74" s="227" t="s">
        <v>18</v>
      </c>
      <c r="D74" s="291"/>
      <c r="E74" s="474">
        <v>0</v>
      </c>
      <c r="F74" s="475"/>
      <c r="G74" s="301">
        <f t="shared" si="23"/>
        <v>0</v>
      </c>
      <c r="H74" s="174"/>
      <c r="I74" s="479">
        <f t="shared" si="20"/>
        <v>0</v>
      </c>
      <c r="J74" s="174"/>
      <c r="K74" s="476">
        <f t="shared" si="18"/>
        <v>0</v>
      </c>
      <c r="L74" s="476">
        <f t="shared" si="19"/>
        <v>0</v>
      </c>
      <c r="M74" s="299">
        <v>12</v>
      </c>
      <c r="N74" s="299">
        <v>12</v>
      </c>
      <c r="O74" s="477">
        <v>0</v>
      </c>
      <c r="P74" s="478">
        <f t="shared" si="21"/>
        <v>0</v>
      </c>
      <c r="Q74" s="290">
        <f t="shared" si="22"/>
        <v>0</v>
      </c>
      <c r="S74" s="264"/>
    </row>
    <row r="75" spans="1:19">
      <c r="B75" s="209"/>
      <c r="C75" s="227" t="s">
        <v>18</v>
      </c>
      <c r="D75" s="291"/>
      <c r="E75" s="474">
        <v>0</v>
      </c>
      <c r="F75" s="475"/>
      <c r="G75" s="301">
        <f t="shared" si="23"/>
        <v>0</v>
      </c>
      <c r="H75" s="303"/>
      <c r="I75" s="479">
        <f>L75+K75</f>
        <v>0</v>
      </c>
      <c r="J75" s="283"/>
      <c r="K75" s="476">
        <f t="shared" si="18"/>
        <v>0</v>
      </c>
      <c r="L75" s="476">
        <f t="shared" si="19"/>
        <v>0</v>
      </c>
      <c r="M75" s="299">
        <v>12</v>
      </c>
      <c r="N75" s="299">
        <v>12</v>
      </c>
      <c r="O75" s="477">
        <v>0</v>
      </c>
      <c r="P75" s="478">
        <f t="shared" si="21"/>
        <v>0</v>
      </c>
      <c r="Q75" s="290">
        <f t="shared" si="22"/>
        <v>0</v>
      </c>
      <c r="S75" s="264"/>
    </row>
    <row r="76" spans="1:19" ht="5.25" customHeight="1" thickBot="1">
      <c r="B76" s="209"/>
      <c r="D76" s="174"/>
      <c r="E76" s="230"/>
      <c r="F76" s="174"/>
      <c r="G76" s="301"/>
      <c r="H76" s="174"/>
      <c r="I76" s="479"/>
      <c r="J76" s="174"/>
      <c r="K76" s="263"/>
      <c r="L76" s="263"/>
      <c r="M76" s="211"/>
      <c r="N76" s="211"/>
      <c r="O76" s="231"/>
      <c r="P76" s="174"/>
      <c r="Q76" s="174"/>
      <c r="S76" s="264"/>
    </row>
    <row r="77" spans="1:19" ht="21.95" customHeight="1" outlineLevel="1" thickTop="1">
      <c r="B77" s="209"/>
      <c r="C77" s="11" t="s">
        <v>18</v>
      </c>
      <c r="D77" s="467">
        <f>SUM(D71:D75)</f>
        <v>958135.20000000007</v>
      </c>
      <c r="E77" s="1588">
        <f>NPER(O77,-I77,D77,,0)</f>
        <v>17.000000000000021</v>
      </c>
      <c r="F77" s="304"/>
      <c r="G77" s="284">
        <f>SUM(G71:G75)</f>
        <v>88188.653519474756</v>
      </c>
      <c r="H77" s="263"/>
      <c r="I77" s="285">
        <f>SUM(I71:I75)</f>
        <v>88188.653519474756</v>
      </c>
      <c r="J77" s="263"/>
      <c r="K77" s="467">
        <f>SUM(K71:K75)</f>
        <v>35491.217519474747</v>
      </c>
      <c r="L77" s="467">
        <f>SUM(L71:L75)</f>
        <v>52697.436000000009</v>
      </c>
      <c r="M77" s="210"/>
      <c r="N77" s="210"/>
      <c r="O77" s="212">
        <f>L77/D77</f>
        <v>5.5000000000000007E-2</v>
      </c>
      <c r="P77" s="467">
        <f>SUM(P71:P75)</f>
        <v>7349.0544599562299</v>
      </c>
      <c r="Q77" s="467">
        <f>SUM(Q71:Q75)</f>
        <v>922643.98248052527</v>
      </c>
      <c r="S77" s="264"/>
    </row>
    <row r="78" spans="1:19" s="241" customFormat="1" ht="15" customHeight="1" outlineLevel="1">
      <c r="B78" s="232"/>
      <c r="C78" s="233"/>
      <c r="D78" s="234"/>
      <c r="E78" s="235"/>
      <c r="F78" s="235"/>
      <c r="G78" s="236"/>
      <c r="H78" s="237"/>
      <c r="I78" s="237"/>
      <c r="J78" s="238" t="s">
        <v>158</v>
      </c>
      <c r="K78" s="239">
        <f>IFERROR((SUMIF(K71:K75,0,D71:D75)/D77),0%)</f>
        <v>0</v>
      </c>
      <c r="L78" s="237"/>
      <c r="M78" s="237"/>
      <c r="N78" s="237"/>
      <c r="O78" s="240"/>
      <c r="P78" s="237"/>
      <c r="Q78" s="234"/>
      <c r="S78" s="242"/>
    </row>
    <row r="79" spans="1:19" ht="30.95" customHeight="1" outlineLevel="1">
      <c r="B79" s="209"/>
      <c r="C79" s="228" t="s">
        <v>13</v>
      </c>
      <c r="D79" s="292"/>
      <c r="E79" s="12"/>
      <c r="F79" s="174"/>
      <c r="G79" s="282"/>
      <c r="H79" s="282"/>
      <c r="I79" s="282"/>
      <c r="J79" s="282"/>
      <c r="K79" s="274"/>
      <c r="L79" s="274"/>
      <c r="M79" s="213"/>
      <c r="N79" s="213"/>
      <c r="O79" s="45"/>
      <c r="P79" s="268"/>
      <c r="Q79" s="292"/>
      <c r="S79" s="264"/>
    </row>
    <row r="80" spans="1:19" outlineLevel="1">
      <c r="B80" s="209"/>
      <c r="C80" s="4" t="s">
        <v>13</v>
      </c>
      <c r="D80" s="290">
        <f>'Projet Investissement'!N12</f>
        <v>0</v>
      </c>
      <c r="E80" s="474">
        <v>17</v>
      </c>
      <c r="F80" s="475"/>
      <c r="G80" s="1558">
        <f>IF(E80=0,0,(-PMT(O80,E80,D80,0,0)))</f>
        <v>0</v>
      </c>
      <c r="H80" s="174"/>
      <c r="I80" s="1587">
        <f>L80+K80</f>
        <v>0</v>
      </c>
      <c r="J80" s="174"/>
      <c r="K80" s="476">
        <f t="shared" ref="K80:K83" si="24">IF(D80&lt;((G80-L80)*M80/$M$70),D80,((G80-L80)*M80/$M$70))</f>
        <v>0</v>
      </c>
      <c r="L80" s="476">
        <f t="shared" ref="L80:L83" si="25">((D80*O80)*N80/$N$70)</f>
        <v>0</v>
      </c>
      <c r="M80" s="299">
        <v>12</v>
      </c>
      <c r="N80" s="299">
        <v>12</v>
      </c>
      <c r="O80" s="477">
        <v>5.5E-2</v>
      </c>
      <c r="P80" s="478">
        <f t="shared" ref="P80:P83" si="26">I80/N80</f>
        <v>0</v>
      </c>
      <c r="Q80" s="290">
        <f t="shared" ref="Q80:Q83" si="27">D80-K80</f>
        <v>0</v>
      </c>
      <c r="S80" s="264"/>
    </row>
    <row r="81" spans="2:19" outlineLevel="1">
      <c r="B81" s="209"/>
      <c r="C81" s="4" t="s">
        <v>140</v>
      </c>
      <c r="D81" s="290">
        <f>'Projet Investissement'!N14*1.1</f>
        <v>1970914.638</v>
      </c>
      <c r="E81" s="214">
        <v>17</v>
      </c>
      <c r="F81" s="174"/>
      <c r="G81" s="301">
        <f t="shared" ref="G81:G83" si="28">IF(E81=0,0,(-PMT(O81,E81,D81,0,0)))</f>
        <v>181406.87047824045</v>
      </c>
      <c r="H81" s="174"/>
      <c r="I81" s="479">
        <f t="shared" ref="I81:I82" si="29">L81+K81</f>
        <v>181406.87047824045</v>
      </c>
      <c r="J81" s="174"/>
      <c r="K81" s="476">
        <f t="shared" si="24"/>
        <v>73006.565388240459</v>
      </c>
      <c r="L81" s="476">
        <f t="shared" si="25"/>
        <v>108400.30508999999</v>
      </c>
      <c r="M81" s="299">
        <v>12</v>
      </c>
      <c r="N81" s="299">
        <v>12</v>
      </c>
      <c r="O81" s="477">
        <v>5.5E-2</v>
      </c>
      <c r="P81" s="478">
        <f t="shared" si="26"/>
        <v>15117.239206520038</v>
      </c>
      <c r="Q81" s="290">
        <f t="shared" si="27"/>
        <v>1897908.0726117596</v>
      </c>
      <c r="S81" s="264"/>
    </row>
    <row r="82" spans="2:19" outlineLevel="1">
      <c r="B82" s="209"/>
      <c r="C82" s="4" t="s">
        <v>141</v>
      </c>
      <c r="D82" s="290">
        <f>'Projet Investissement'!N16*1.1</f>
        <v>1785318.5019999999</v>
      </c>
      <c r="E82" s="214">
        <v>17</v>
      </c>
      <c r="F82" s="174"/>
      <c r="G82" s="301">
        <f t="shared" si="28"/>
        <v>164324.23607314049</v>
      </c>
      <c r="H82" s="174"/>
      <c r="I82" s="479">
        <f t="shared" si="29"/>
        <v>164324.23607314049</v>
      </c>
      <c r="J82" s="174"/>
      <c r="K82" s="476">
        <f t="shared" si="24"/>
        <v>66131.718463140496</v>
      </c>
      <c r="L82" s="476">
        <f t="shared" si="25"/>
        <v>98192.517609999995</v>
      </c>
      <c r="M82" s="299">
        <v>12</v>
      </c>
      <c r="N82" s="299">
        <v>12</v>
      </c>
      <c r="O82" s="477">
        <v>5.5E-2</v>
      </c>
      <c r="P82" s="478">
        <f t="shared" si="26"/>
        <v>13693.686339428374</v>
      </c>
      <c r="Q82" s="290">
        <f t="shared" si="27"/>
        <v>1719186.7835368593</v>
      </c>
      <c r="S82" s="264"/>
    </row>
    <row r="83" spans="2:19" outlineLevel="1">
      <c r="B83" s="209"/>
      <c r="C83" s="4" t="s">
        <v>18</v>
      </c>
      <c r="D83" s="291"/>
      <c r="E83" s="214">
        <v>0</v>
      </c>
      <c r="F83" s="174"/>
      <c r="G83" s="301">
        <f t="shared" si="28"/>
        <v>0</v>
      </c>
      <c r="H83" s="303"/>
      <c r="I83" s="479">
        <f>L83+K83</f>
        <v>0</v>
      </c>
      <c r="J83" s="283"/>
      <c r="K83" s="476">
        <f t="shared" si="24"/>
        <v>0</v>
      </c>
      <c r="L83" s="476">
        <f t="shared" si="25"/>
        <v>0</v>
      </c>
      <c r="M83" s="299">
        <v>12</v>
      </c>
      <c r="N83" s="299">
        <v>12</v>
      </c>
      <c r="O83" s="477">
        <v>0</v>
      </c>
      <c r="P83" s="478">
        <f t="shared" si="26"/>
        <v>0</v>
      </c>
      <c r="Q83" s="290">
        <f t="shared" si="27"/>
        <v>0</v>
      </c>
      <c r="S83" s="264"/>
    </row>
    <row r="84" spans="2:19" ht="5.25" customHeight="1" outlineLevel="1" thickBot="1">
      <c r="B84" s="209"/>
      <c r="D84" s="174"/>
      <c r="E84" s="230"/>
      <c r="F84" s="174"/>
      <c r="G84" s="301"/>
      <c r="H84" s="174"/>
      <c r="I84" s="479"/>
      <c r="J84" s="174"/>
      <c r="K84" s="263"/>
      <c r="L84" s="263"/>
      <c r="M84" s="211"/>
      <c r="N84" s="211"/>
      <c r="O84" s="231"/>
      <c r="P84" s="174"/>
      <c r="Q84" s="174"/>
      <c r="S84" s="264"/>
    </row>
    <row r="85" spans="2:19" ht="21.95" customHeight="1" outlineLevel="1" thickTop="1">
      <c r="B85" s="209"/>
      <c r="C85" s="11" t="s">
        <v>18</v>
      </c>
      <c r="D85" s="467">
        <f>SUM(D80:D83)</f>
        <v>3756233.1399999997</v>
      </c>
      <c r="E85" s="1588">
        <f>NPER(O85,-I85,D85,,0)</f>
        <v>17.000000000000018</v>
      </c>
      <c r="F85" s="304"/>
      <c r="G85" s="284">
        <f>SUM(G80:G83)</f>
        <v>345731.10655138094</v>
      </c>
      <c r="H85" s="263"/>
      <c r="I85" s="285">
        <f>SUM(I80:I83)</f>
        <v>345731.10655138094</v>
      </c>
      <c r="J85" s="263"/>
      <c r="K85" s="467">
        <f>SUM(K80:K83)</f>
        <v>139138.28385138095</v>
      </c>
      <c r="L85" s="467">
        <f>SUM(L80:L83)</f>
        <v>206592.82269999999</v>
      </c>
      <c r="M85" s="210"/>
      <c r="N85" s="210"/>
      <c r="O85" s="212">
        <f>L85/D85</f>
        <v>5.5E-2</v>
      </c>
      <c r="P85" s="467">
        <f>SUM(P80:P83)</f>
        <v>28810.925545948412</v>
      </c>
      <c r="Q85" s="467">
        <f>SUM(Q80:Q83)</f>
        <v>3617094.8561486192</v>
      </c>
      <c r="S85" s="264"/>
    </row>
    <row r="86" spans="2:19" s="241" customFormat="1" ht="14.25" customHeight="1" outlineLevel="1">
      <c r="B86" s="232"/>
      <c r="C86" s="233"/>
      <c r="D86" s="234"/>
      <c r="E86" s="235"/>
      <c r="F86" s="235"/>
      <c r="G86" s="236"/>
      <c r="H86" s="237"/>
      <c r="I86" s="237"/>
      <c r="J86" s="238" t="s">
        <v>158</v>
      </c>
      <c r="K86" s="239">
        <f>IFERROR((SUMIF(K80:K83,0,D80:D83)/D85),0%)</f>
        <v>0</v>
      </c>
      <c r="L86" s="237"/>
      <c r="M86" s="237"/>
      <c r="N86" s="237"/>
      <c r="O86" s="240"/>
      <c r="P86" s="237"/>
      <c r="Q86" s="234"/>
      <c r="S86" s="242"/>
    </row>
    <row r="87" spans="2:19" ht="15" hidden="1" customHeight="1" outlineLevel="1">
      <c r="B87" s="209"/>
      <c r="C87" s="228" t="s">
        <v>8</v>
      </c>
      <c r="D87" s="288"/>
      <c r="E87" s="12"/>
      <c r="F87" s="174"/>
      <c r="G87" s="282"/>
      <c r="H87" s="282"/>
      <c r="I87" s="282"/>
      <c r="J87" s="282"/>
      <c r="K87" s="274"/>
      <c r="L87" s="274"/>
      <c r="M87" s="213"/>
      <c r="N87" s="213"/>
      <c r="O87" s="45"/>
      <c r="P87" s="268"/>
      <c r="Q87" s="288"/>
      <c r="S87" s="264"/>
    </row>
    <row r="88" spans="2:19" ht="12" hidden="1" customHeight="1" outlineLevel="1">
      <c r="B88" s="209"/>
      <c r="D88" s="290"/>
      <c r="E88" s="474">
        <v>0</v>
      </c>
      <c r="F88" s="475"/>
      <c r="G88" s="1558">
        <f>IF(E88=0,0,(-PMT(O88,E88,D88,0,0)))</f>
        <v>0</v>
      </c>
      <c r="H88" s="174"/>
      <c r="I88" s="1587">
        <f>L88+K88</f>
        <v>0</v>
      </c>
      <c r="J88" s="174"/>
      <c r="K88" s="476">
        <f t="shared" ref="K88:K97" si="30">IF(D88&lt;((G88-L88)*M88/$M$70),D88,((G88-L88)*M88/$M$70))</f>
        <v>0</v>
      </c>
      <c r="L88" s="476">
        <f t="shared" ref="L88:L97" si="31">((D88*O88)*N88/$N$70)</f>
        <v>0</v>
      </c>
      <c r="M88" s="299">
        <v>12</v>
      </c>
      <c r="N88" s="299">
        <v>12</v>
      </c>
      <c r="O88" s="477">
        <v>0</v>
      </c>
      <c r="P88" s="478">
        <f t="shared" ref="P88:P97" si="32">I88/N88</f>
        <v>0</v>
      </c>
      <c r="Q88" s="290">
        <f t="shared" ref="Q88:Q97" si="33">D88-K88</f>
        <v>0</v>
      </c>
      <c r="S88" s="264"/>
    </row>
    <row r="89" spans="2:19" ht="12" hidden="1" customHeight="1" outlineLevel="1">
      <c r="B89" s="209"/>
      <c r="D89" s="290"/>
      <c r="E89" s="214">
        <v>0</v>
      </c>
      <c r="F89" s="174"/>
      <c r="G89" s="301">
        <f t="shared" ref="G89:G97" si="34">IF(E89=0,0,(-PMT(O89,E89,D89,0,0)))</f>
        <v>0</v>
      </c>
      <c r="H89" s="174"/>
      <c r="I89" s="479">
        <f t="shared" ref="I89:I96" si="35">L89+K89</f>
        <v>0</v>
      </c>
      <c r="J89" s="174"/>
      <c r="K89" s="476">
        <f t="shared" si="30"/>
        <v>0</v>
      </c>
      <c r="L89" s="476">
        <f t="shared" si="31"/>
        <v>0</v>
      </c>
      <c r="M89" s="299">
        <v>12</v>
      </c>
      <c r="N89" s="299">
        <v>12</v>
      </c>
      <c r="O89" s="477">
        <v>0</v>
      </c>
      <c r="P89" s="478">
        <f t="shared" si="32"/>
        <v>0</v>
      </c>
      <c r="Q89" s="290">
        <f t="shared" si="33"/>
        <v>0</v>
      </c>
      <c r="S89" s="264"/>
    </row>
    <row r="90" spans="2:19" ht="12" hidden="1" customHeight="1" outlineLevel="1">
      <c r="B90" s="209"/>
      <c r="D90" s="290"/>
      <c r="E90" s="214">
        <v>0</v>
      </c>
      <c r="F90" s="174"/>
      <c r="G90" s="301">
        <f t="shared" si="34"/>
        <v>0</v>
      </c>
      <c r="H90" s="174"/>
      <c r="I90" s="479">
        <f t="shared" si="35"/>
        <v>0</v>
      </c>
      <c r="J90" s="174"/>
      <c r="K90" s="476">
        <f t="shared" si="30"/>
        <v>0</v>
      </c>
      <c r="L90" s="476">
        <f t="shared" si="31"/>
        <v>0</v>
      </c>
      <c r="M90" s="299">
        <v>12</v>
      </c>
      <c r="N90" s="299">
        <v>12</v>
      </c>
      <c r="O90" s="477">
        <v>0</v>
      </c>
      <c r="P90" s="478">
        <f t="shared" si="32"/>
        <v>0</v>
      </c>
      <c r="Q90" s="290">
        <f t="shared" si="33"/>
        <v>0</v>
      </c>
      <c r="S90" s="264"/>
    </row>
    <row r="91" spans="2:19" ht="12" hidden="1" customHeight="1" outlineLevel="1">
      <c r="B91" s="209"/>
      <c r="D91" s="290"/>
      <c r="E91" s="214">
        <v>0</v>
      </c>
      <c r="F91" s="174"/>
      <c r="G91" s="301">
        <f t="shared" si="34"/>
        <v>0</v>
      </c>
      <c r="H91" s="174"/>
      <c r="I91" s="479">
        <f t="shared" si="35"/>
        <v>0</v>
      </c>
      <c r="J91" s="174"/>
      <c r="K91" s="476">
        <f t="shared" si="30"/>
        <v>0</v>
      </c>
      <c r="L91" s="476">
        <f t="shared" si="31"/>
        <v>0</v>
      </c>
      <c r="M91" s="299">
        <v>12</v>
      </c>
      <c r="N91" s="299">
        <v>12</v>
      </c>
      <c r="O91" s="477">
        <v>0</v>
      </c>
      <c r="P91" s="478">
        <f t="shared" si="32"/>
        <v>0</v>
      </c>
      <c r="Q91" s="290">
        <f t="shared" si="33"/>
        <v>0</v>
      </c>
      <c r="S91" s="264"/>
    </row>
    <row r="92" spans="2:19" ht="12" hidden="1" customHeight="1" outlineLevel="1">
      <c r="B92" s="209"/>
      <c r="D92" s="290"/>
      <c r="E92" s="214">
        <v>0</v>
      </c>
      <c r="F92" s="174"/>
      <c r="G92" s="301">
        <f t="shared" si="34"/>
        <v>0</v>
      </c>
      <c r="H92" s="174"/>
      <c r="I92" s="479">
        <f t="shared" si="35"/>
        <v>0</v>
      </c>
      <c r="J92" s="174"/>
      <c r="K92" s="476">
        <f t="shared" si="30"/>
        <v>0</v>
      </c>
      <c r="L92" s="476">
        <f t="shared" si="31"/>
        <v>0</v>
      </c>
      <c r="M92" s="299">
        <v>12</v>
      </c>
      <c r="N92" s="299">
        <v>12</v>
      </c>
      <c r="O92" s="477">
        <v>0</v>
      </c>
      <c r="P92" s="478">
        <f t="shared" si="32"/>
        <v>0</v>
      </c>
      <c r="Q92" s="290">
        <f t="shared" si="33"/>
        <v>0</v>
      </c>
      <c r="S92" s="264"/>
    </row>
    <row r="93" spans="2:19" ht="12" hidden="1" customHeight="1" outlineLevel="1">
      <c r="B93" s="209"/>
      <c r="D93" s="291"/>
      <c r="E93" s="214">
        <v>0</v>
      </c>
      <c r="F93" s="174"/>
      <c r="G93" s="301">
        <f t="shared" si="34"/>
        <v>0</v>
      </c>
      <c r="H93" s="174"/>
      <c r="I93" s="479">
        <f t="shared" si="35"/>
        <v>0</v>
      </c>
      <c r="J93" s="174"/>
      <c r="K93" s="476">
        <f t="shared" si="30"/>
        <v>0</v>
      </c>
      <c r="L93" s="476">
        <f t="shared" si="31"/>
        <v>0</v>
      </c>
      <c r="M93" s="299">
        <v>12</v>
      </c>
      <c r="N93" s="299">
        <v>12</v>
      </c>
      <c r="O93" s="477">
        <v>0</v>
      </c>
      <c r="P93" s="478">
        <f t="shared" si="32"/>
        <v>0</v>
      </c>
      <c r="Q93" s="290">
        <f t="shared" si="33"/>
        <v>0</v>
      </c>
      <c r="S93" s="264"/>
    </row>
    <row r="94" spans="2:19" ht="12" hidden="1" customHeight="1" outlineLevel="1">
      <c r="B94" s="209"/>
      <c r="D94" s="291"/>
      <c r="E94" s="214">
        <v>0</v>
      </c>
      <c r="F94" s="174"/>
      <c r="G94" s="301">
        <f t="shared" si="34"/>
        <v>0</v>
      </c>
      <c r="H94" s="174"/>
      <c r="I94" s="479">
        <f t="shared" si="35"/>
        <v>0</v>
      </c>
      <c r="J94" s="174"/>
      <c r="K94" s="476">
        <f t="shared" si="30"/>
        <v>0</v>
      </c>
      <c r="L94" s="476">
        <f t="shared" si="31"/>
        <v>0</v>
      </c>
      <c r="M94" s="299">
        <v>12</v>
      </c>
      <c r="N94" s="299">
        <v>12</v>
      </c>
      <c r="O94" s="477">
        <v>0</v>
      </c>
      <c r="P94" s="478">
        <f t="shared" si="32"/>
        <v>0</v>
      </c>
      <c r="Q94" s="290">
        <f t="shared" si="33"/>
        <v>0</v>
      </c>
      <c r="S94" s="264"/>
    </row>
    <row r="95" spans="2:19" ht="12" hidden="1" customHeight="1" outlineLevel="1">
      <c r="B95" s="209"/>
      <c r="D95" s="291"/>
      <c r="E95" s="214">
        <v>0</v>
      </c>
      <c r="F95" s="174"/>
      <c r="G95" s="301">
        <f t="shared" si="34"/>
        <v>0</v>
      </c>
      <c r="H95" s="174"/>
      <c r="I95" s="479">
        <f t="shared" si="35"/>
        <v>0</v>
      </c>
      <c r="J95" s="174"/>
      <c r="K95" s="476">
        <f t="shared" si="30"/>
        <v>0</v>
      </c>
      <c r="L95" s="476">
        <f t="shared" si="31"/>
        <v>0</v>
      </c>
      <c r="M95" s="299">
        <v>12</v>
      </c>
      <c r="N95" s="299">
        <v>12</v>
      </c>
      <c r="O95" s="477">
        <v>0</v>
      </c>
      <c r="P95" s="478">
        <f t="shared" si="32"/>
        <v>0</v>
      </c>
      <c r="Q95" s="290">
        <f t="shared" si="33"/>
        <v>0</v>
      </c>
      <c r="S95" s="264"/>
    </row>
    <row r="96" spans="2:19" ht="12" hidden="1" customHeight="1" outlineLevel="1">
      <c r="B96" s="209"/>
      <c r="C96" s="4" t="s">
        <v>18</v>
      </c>
      <c r="D96" s="291"/>
      <c r="E96" s="214">
        <v>0</v>
      </c>
      <c r="F96" s="174"/>
      <c r="G96" s="301">
        <f t="shared" si="34"/>
        <v>0</v>
      </c>
      <c r="H96" s="174"/>
      <c r="I96" s="479">
        <f t="shared" si="35"/>
        <v>0</v>
      </c>
      <c r="J96" s="174"/>
      <c r="K96" s="476">
        <f t="shared" si="30"/>
        <v>0</v>
      </c>
      <c r="L96" s="476">
        <f t="shared" si="31"/>
        <v>0</v>
      </c>
      <c r="M96" s="299">
        <v>12</v>
      </c>
      <c r="N96" s="299">
        <v>12</v>
      </c>
      <c r="O96" s="477">
        <v>0</v>
      </c>
      <c r="P96" s="478">
        <f t="shared" si="32"/>
        <v>0</v>
      </c>
      <c r="Q96" s="290">
        <f t="shared" si="33"/>
        <v>0</v>
      </c>
      <c r="S96" s="264"/>
    </row>
    <row r="97" spans="1:19" ht="12" hidden="1" customHeight="1" outlineLevel="1">
      <c r="B97" s="209"/>
      <c r="C97" s="4" t="s">
        <v>18</v>
      </c>
      <c r="D97" s="291"/>
      <c r="E97" s="214">
        <v>0</v>
      </c>
      <c r="F97" s="174"/>
      <c r="G97" s="301">
        <f t="shared" si="34"/>
        <v>0</v>
      </c>
      <c r="H97" s="303"/>
      <c r="I97" s="479">
        <f>L97+K97</f>
        <v>0</v>
      </c>
      <c r="J97" s="283"/>
      <c r="K97" s="476">
        <f t="shared" si="30"/>
        <v>0</v>
      </c>
      <c r="L97" s="476">
        <f t="shared" si="31"/>
        <v>0</v>
      </c>
      <c r="M97" s="299">
        <v>12</v>
      </c>
      <c r="N97" s="299">
        <v>12</v>
      </c>
      <c r="O97" s="477">
        <v>0</v>
      </c>
      <c r="P97" s="478">
        <f t="shared" si="32"/>
        <v>0</v>
      </c>
      <c r="Q97" s="290">
        <f t="shared" si="33"/>
        <v>0</v>
      </c>
      <c r="S97" s="264"/>
    </row>
    <row r="98" spans="1:19" ht="5.25" hidden="1" customHeight="1" outlineLevel="1" thickBot="1">
      <c r="B98" s="209"/>
      <c r="D98" s="174"/>
      <c r="E98" s="230"/>
      <c r="F98" s="174"/>
      <c r="G98" s="301"/>
      <c r="H98" s="174"/>
      <c r="I98" s="479"/>
      <c r="J98" s="174"/>
      <c r="K98" s="263"/>
      <c r="L98" s="263"/>
      <c r="M98" s="211"/>
      <c r="N98" s="211"/>
      <c r="O98" s="231"/>
      <c r="P98" s="174"/>
      <c r="Q98" s="174"/>
      <c r="S98" s="264"/>
    </row>
    <row r="99" spans="1:19" ht="12" hidden="1" customHeight="1" outlineLevel="1" thickTop="1">
      <c r="B99" s="209"/>
      <c r="C99" s="11" t="s">
        <v>18</v>
      </c>
      <c r="D99" s="467">
        <f>SUM(D88:D97)</f>
        <v>0</v>
      </c>
      <c r="E99" s="1588" t="e">
        <f>NPER(O99,-I99,D99,,0)</f>
        <v>#DIV/0!</v>
      </c>
      <c r="F99" s="304"/>
      <c r="G99" s="284">
        <f>SUM(G88:G97)</f>
        <v>0</v>
      </c>
      <c r="H99" s="263"/>
      <c r="I99" s="285">
        <f>SUM(I88:I97)</f>
        <v>0</v>
      </c>
      <c r="J99" s="263"/>
      <c r="K99" s="467">
        <f>SUM(K88:K97)</f>
        <v>0</v>
      </c>
      <c r="L99" s="467">
        <f>SUM(L88:L97)</f>
        <v>0</v>
      </c>
      <c r="M99" s="210"/>
      <c r="N99" s="210"/>
      <c r="O99" s="212" t="e">
        <f>L99/D99</f>
        <v>#DIV/0!</v>
      </c>
      <c r="P99" s="467">
        <f>SUM(P88:P97)</f>
        <v>0</v>
      </c>
      <c r="Q99" s="467">
        <f>SUM(Q88:Q97)</f>
        <v>0</v>
      </c>
      <c r="S99" s="264"/>
    </row>
    <row r="100" spans="1:19" s="241" customFormat="1" ht="14.25" hidden="1" customHeight="1" outlineLevel="1">
      <c r="B100" s="232"/>
      <c r="C100" s="233"/>
      <c r="D100" s="234"/>
      <c r="E100" s="235"/>
      <c r="F100" s="235"/>
      <c r="G100" s="236"/>
      <c r="H100" s="237"/>
      <c r="I100" s="237"/>
      <c r="J100" s="238" t="s">
        <v>158</v>
      </c>
      <c r="K100" s="239">
        <f>IFERROR((SUMIF(K88:K97,0,D88:D97)/D99),0%)</f>
        <v>0</v>
      </c>
      <c r="L100" s="237"/>
      <c r="M100" s="237"/>
      <c r="N100" s="237"/>
      <c r="O100" s="240"/>
      <c r="P100" s="237"/>
      <c r="Q100" s="234"/>
      <c r="S100" s="242"/>
    </row>
    <row r="101" spans="1:19" ht="14.25" outlineLevel="1" thickBot="1">
      <c r="B101" s="209"/>
      <c r="C101" s="11"/>
      <c r="D101" s="263"/>
      <c r="E101" s="249"/>
      <c r="F101" s="174"/>
      <c r="G101" s="263"/>
      <c r="H101" s="263"/>
      <c r="I101" s="263"/>
      <c r="J101" s="263"/>
      <c r="K101" s="274"/>
      <c r="L101" s="274"/>
      <c r="M101" s="213"/>
      <c r="N101" s="213"/>
      <c r="O101" s="248"/>
      <c r="P101" s="263"/>
      <c r="Q101" s="263"/>
      <c r="S101" s="264"/>
    </row>
    <row r="102" spans="1:19" ht="14.25" thickTop="1">
      <c r="B102" s="209"/>
      <c r="C102" s="5" t="s">
        <v>142</v>
      </c>
      <c r="D102" s="480">
        <f>D77+D85+D99</f>
        <v>4714368.34</v>
      </c>
      <c r="E102" s="1589">
        <f>NPER(O102,-I102,D102,,0)</f>
        <v>17.000000000000018</v>
      </c>
      <c r="F102" s="175"/>
      <c r="G102" s="1623">
        <f>G77+G85+G99</f>
        <v>433919.76007085573</v>
      </c>
      <c r="H102" s="275"/>
      <c r="I102" s="276">
        <f>I99+I85+I77</f>
        <v>433919.76007085573</v>
      </c>
      <c r="J102" s="481"/>
      <c r="K102" s="480">
        <f>K77+K85+K99</f>
        <v>174629.50137085569</v>
      </c>
      <c r="L102" s="480">
        <f>L77+L85+L99</f>
        <v>259290.25870000001</v>
      </c>
      <c r="M102" s="215"/>
      <c r="N102" s="215"/>
      <c r="O102" s="216">
        <f>L102/D102</f>
        <v>5.5E-2</v>
      </c>
      <c r="P102" s="482">
        <f>G102/12</f>
        <v>36159.980005904647</v>
      </c>
      <c r="Q102" s="480">
        <f>Q77+Q85+Q99</f>
        <v>4539738.8386291442</v>
      </c>
      <c r="S102" s="264"/>
    </row>
    <row r="103" spans="1:19" s="241" customFormat="1" ht="14.25" customHeight="1">
      <c r="B103" s="232"/>
      <c r="C103" s="233"/>
      <c r="D103" s="234"/>
      <c r="E103" s="243"/>
      <c r="F103" s="243"/>
      <c r="G103" s="244"/>
      <c r="H103" s="245"/>
      <c r="I103" s="245"/>
      <c r="J103" s="238" t="s">
        <v>158</v>
      </c>
      <c r="K103" s="239">
        <f>(IFERROR((K100*D99),0)+IFERROR((K86*D85),0)+IFERROR((K78*D77),0))/D102</f>
        <v>0</v>
      </c>
      <c r="L103" s="245"/>
      <c r="M103" s="245"/>
      <c r="N103" s="245"/>
      <c r="O103" s="246"/>
      <c r="P103" s="247"/>
      <c r="Q103" s="234"/>
      <c r="S103" s="242"/>
    </row>
    <row r="104" spans="1:19" ht="9.9499999999999993" customHeight="1" thickBot="1">
      <c r="B104" s="483"/>
      <c r="C104" s="484"/>
      <c r="D104" s="485"/>
      <c r="E104" s="486"/>
      <c r="F104" s="485"/>
      <c r="G104" s="485"/>
      <c r="H104" s="485"/>
      <c r="I104" s="485"/>
      <c r="J104" s="485"/>
      <c r="K104" s="485"/>
      <c r="L104" s="485"/>
      <c r="M104" s="486"/>
      <c r="N104" s="486"/>
      <c r="O104" s="486"/>
      <c r="P104" s="485"/>
      <c r="Q104" s="485"/>
      <c r="R104" s="487"/>
      <c r="S104" s="488"/>
    </row>
    <row r="105" spans="1:19" ht="20.25" customHeight="1">
      <c r="D105" s="271"/>
      <c r="E105" s="43"/>
      <c r="F105" s="271"/>
      <c r="G105" s="271"/>
      <c r="H105" s="271"/>
      <c r="I105" s="271"/>
      <c r="J105" s="271"/>
      <c r="K105" s="271"/>
      <c r="L105" s="271"/>
      <c r="M105" s="43"/>
      <c r="N105" s="43"/>
      <c r="O105" s="43"/>
      <c r="P105" s="271"/>
      <c r="Q105" s="271"/>
    </row>
    <row r="106" spans="1:19" s="269" customFormat="1" ht="21" hidden="1" customHeight="1">
      <c r="A106" s="3"/>
      <c r="B106" s="2074">
        <v>2024</v>
      </c>
      <c r="C106" s="2075"/>
      <c r="D106" s="2073" t="s">
        <v>164</v>
      </c>
      <c r="E106" s="2076" t="s">
        <v>150</v>
      </c>
      <c r="F106" s="1693"/>
      <c r="G106" s="2077" t="s">
        <v>151</v>
      </c>
      <c r="H106" s="1694"/>
      <c r="I106" s="2077" t="s">
        <v>152</v>
      </c>
      <c r="J106" s="1694"/>
      <c r="K106" s="2078" t="s">
        <v>153</v>
      </c>
      <c r="L106" s="2078" t="s">
        <v>154</v>
      </c>
      <c r="M106" s="2079" t="s">
        <v>155</v>
      </c>
      <c r="N106" s="2079"/>
      <c r="O106" s="2080" t="s">
        <v>156</v>
      </c>
      <c r="P106" s="2077" t="s">
        <v>157</v>
      </c>
      <c r="Q106" s="2073" t="s">
        <v>165</v>
      </c>
      <c r="R106" s="2073" t="s">
        <v>0</v>
      </c>
      <c r="S106" s="1695"/>
    </row>
    <row r="107" spans="1:19" s="269" customFormat="1" ht="21" hidden="1" customHeight="1">
      <c r="A107" s="3"/>
      <c r="B107" s="2006"/>
      <c r="C107" s="2019"/>
      <c r="D107" s="1991"/>
      <c r="E107" s="2009"/>
      <c r="F107" s="175"/>
      <c r="G107" s="2011"/>
      <c r="H107" s="218"/>
      <c r="I107" s="2011"/>
      <c r="J107" s="218"/>
      <c r="K107" s="2013"/>
      <c r="L107" s="2013"/>
      <c r="M107" s="206" t="s">
        <v>153</v>
      </c>
      <c r="N107" s="206" t="s">
        <v>154</v>
      </c>
      <c r="O107" s="2016"/>
      <c r="P107" s="2011"/>
      <c r="Q107" s="1991"/>
      <c r="R107" s="1991"/>
      <c r="S107" s="270"/>
    </row>
    <row r="108" spans="1:19" s="269" customFormat="1" ht="5.25" hidden="1" customHeight="1">
      <c r="A108" s="3"/>
      <c r="B108" s="229"/>
      <c r="C108" s="1696"/>
      <c r="D108" s="1697"/>
      <c r="E108" s="1698"/>
      <c r="F108" s="1697"/>
      <c r="G108" s="1699"/>
      <c r="H108" s="1699"/>
      <c r="I108" s="1699"/>
      <c r="J108" s="1699"/>
      <c r="K108" s="1700"/>
      <c r="L108" s="1700"/>
      <c r="M108" s="1701"/>
      <c r="N108" s="1701"/>
      <c r="O108" s="1702"/>
      <c r="P108" s="1699"/>
      <c r="Q108" s="1697"/>
      <c r="R108" s="1697"/>
      <c r="S108" s="1703"/>
    </row>
    <row r="109" spans="1:19" s="269" customFormat="1" ht="11.25" hidden="1" customHeight="1">
      <c r="A109" s="3"/>
      <c r="B109" s="229"/>
      <c r="C109" s="170" t="s">
        <v>6</v>
      </c>
      <c r="D109" s="175"/>
      <c r="E109" s="205"/>
      <c r="F109" s="175"/>
      <c r="G109" s="175"/>
      <c r="H109" s="175"/>
      <c r="I109" s="175"/>
      <c r="J109" s="175"/>
      <c r="K109" s="274"/>
      <c r="L109" s="274"/>
      <c r="M109" s="208">
        <v>12</v>
      </c>
      <c r="N109" s="208">
        <v>12</v>
      </c>
      <c r="O109" s="207"/>
      <c r="P109" s="175"/>
      <c r="Q109" s="175"/>
      <c r="S109" s="270"/>
    </row>
    <row r="110" spans="1:19" hidden="1">
      <c r="B110" s="209"/>
      <c r="C110" s="13"/>
      <c r="D110" s="475">
        <f>(D71-K71)</f>
        <v>922643.98248052527</v>
      </c>
      <c r="E110" s="489">
        <f>IF(K71=0,E71,(IF((E71-1)&lt;=0,0,IF(K71=0,E71,(E71-1)))))</f>
        <v>16</v>
      </c>
      <c r="F110" s="475"/>
      <c r="G110" s="1558">
        <f>IF(E110=0,0,(-PMT(O110,E110,D110,0,0)))</f>
        <v>88188.653519474756</v>
      </c>
      <c r="H110" s="174"/>
      <c r="I110" s="1587">
        <f>L110+K110</f>
        <v>88188.653519474756</v>
      </c>
      <c r="J110" s="174"/>
      <c r="K110" s="476">
        <f t="shared" ref="K110:K114" si="36">IF(D110&lt;((G110-L110)*M110/$M$70),D110,((G110-L110)*M110/$M$70))</f>
        <v>37443.234483045868</v>
      </c>
      <c r="L110" s="476">
        <f t="shared" ref="L110:L114" si="37">((D110*O110)*N110/$N$109)</f>
        <v>50745.419036428888</v>
      </c>
      <c r="M110" s="299">
        <v>12</v>
      </c>
      <c r="N110" s="299">
        <v>12</v>
      </c>
      <c r="O110" s="477">
        <f>O71</f>
        <v>5.5E-2</v>
      </c>
      <c r="P110" s="478">
        <f t="shared" ref="P110:P114" si="38">I110/N110</f>
        <v>7349.0544599562299</v>
      </c>
      <c r="Q110" s="290">
        <f t="shared" ref="Q110:Q114" si="39">D110-K110</f>
        <v>885200.7479974794</v>
      </c>
      <c r="S110" s="264"/>
    </row>
    <row r="111" spans="1:19" hidden="1">
      <c r="B111" s="209"/>
      <c r="C111" s="13"/>
      <c r="D111" s="475">
        <f>(D72-K72)</f>
        <v>0</v>
      </c>
      <c r="E111" s="489">
        <f>IF(K72=0,E72,(IF((E72-1)&lt;=0,0,IF(K72=0,E72,(E72-1)))))</f>
        <v>0</v>
      </c>
      <c r="F111" s="475"/>
      <c r="G111" s="301">
        <f t="shared" ref="G111:G114" si="40">IF(E111=0,0,(-PMT(O111,E111,D111,0,0)))</f>
        <v>0</v>
      </c>
      <c r="H111" s="174"/>
      <c r="I111" s="479">
        <f t="shared" ref="I111:I113" si="41">L111+K111</f>
        <v>0</v>
      </c>
      <c r="J111" s="174"/>
      <c r="K111" s="476">
        <f t="shared" si="36"/>
        <v>0</v>
      </c>
      <c r="L111" s="476">
        <f t="shared" si="37"/>
        <v>0</v>
      </c>
      <c r="M111" s="299">
        <v>12</v>
      </c>
      <c r="N111" s="299">
        <v>12</v>
      </c>
      <c r="O111" s="477">
        <f>O72</f>
        <v>0</v>
      </c>
      <c r="P111" s="478">
        <f t="shared" si="38"/>
        <v>0</v>
      </c>
      <c r="Q111" s="290">
        <f t="shared" si="39"/>
        <v>0</v>
      </c>
      <c r="S111" s="264"/>
    </row>
    <row r="112" spans="1:19" hidden="1">
      <c r="B112" s="209"/>
      <c r="C112" s="13"/>
      <c r="D112" s="475">
        <f>(D73-K73)</f>
        <v>0</v>
      </c>
      <c r="E112" s="489">
        <f>IF(K73=0,E73,(IF((E73-1)&lt;=0,0,IF(K73=0,E73,(E73-1)))))</f>
        <v>0</v>
      </c>
      <c r="F112" s="475"/>
      <c r="G112" s="301">
        <f t="shared" si="40"/>
        <v>0</v>
      </c>
      <c r="H112" s="174"/>
      <c r="I112" s="479">
        <f t="shared" si="41"/>
        <v>0</v>
      </c>
      <c r="J112" s="174"/>
      <c r="K112" s="476">
        <f t="shared" si="36"/>
        <v>0</v>
      </c>
      <c r="L112" s="476">
        <f t="shared" si="37"/>
        <v>0</v>
      </c>
      <c r="M112" s="299">
        <v>12</v>
      </c>
      <c r="N112" s="299">
        <v>12</v>
      </c>
      <c r="O112" s="477">
        <f>O73</f>
        <v>0</v>
      </c>
      <c r="P112" s="478">
        <f t="shared" si="38"/>
        <v>0</v>
      </c>
      <c r="Q112" s="290">
        <f t="shared" si="39"/>
        <v>0</v>
      </c>
      <c r="S112" s="264"/>
    </row>
    <row r="113" spans="2:19" hidden="1">
      <c r="B113" s="209"/>
      <c r="C113" s="13"/>
      <c r="D113" s="475">
        <f>(D74-K74)</f>
        <v>0</v>
      </c>
      <c r="E113" s="489">
        <f>IF(K74=0,E74,(IF((E74-1)&lt;=0,0,IF(K74=0,E74,(E74-1)))))</f>
        <v>0</v>
      </c>
      <c r="F113" s="475"/>
      <c r="G113" s="301">
        <f t="shared" si="40"/>
        <v>0</v>
      </c>
      <c r="H113" s="174"/>
      <c r="I113" s="479">
        <f t="shared" si="41"/>
        <v>0</v>
      </c>
      <c r="J113" s="174"/>
      <c r="K113" s="476">
        <f t="shared" si="36"/>
        <v>0</v>
      </c>
      <c r="L113" s="476">
        <f t="shared" si="37"/>
        <v>0</v>
      </c>
      <c r="M113" s="299">
        <v>12</v>
      </c>
      <c r="N113" s="299">
        <v>12</v>
      </c>
      <c r="O113" s="477">
        <f>O74</f>
        <v>0</v>
      </c>
      <c r="P113" s="478">
        <f t="shared" si="38"/>
        <v>0</v>
      </c>
      <c r="Q113" s="290">
        <f t="shared" si="39"/>
        <v>0</v>
      </c>
      <c r="S113" s="264"/>
    </row>
    <row r="114" spans="2:19" hidden="1">
      <c r="B114" s="209"/>
      <c r="C114" s="13"/>
      <c r="D114" s="475">
        <f>(D75-K75)</f>
        <v>0</v>
      </c>
      <c r="E114" s="489">
        <f>IF(K75=0,E75,(IF((E75-1)&lt;=0,0,IF(K75=0,E75,(E75-1)))))</f>
        <v>0</v>
      </c>
      <c r="F114" s="475"/>
      <c r="G114" s="301">
        <f t="shared" si="40"/>
        <v>0</v>
      </c>
      <c r="H114" s="303"/>
      <c r="I114" s="479">
        <f>L114+K114</f>
        <v>0</v>
      </c>
      <c r="J114" s="283"/>
      <c r="K114" s="476">
        <f t="shared" si="36"/>
        <v>0</v>
      </c>
      <c r="L114" s="476">
        <f t="shared" si="37"/>
        <v>0</v>
      </c>
      <c r="M114" s="299">
        <v>12</v>
      </c>
      <c r="N114" s="299">
        <v>12</v>
      </c>
      <c r="O114" s="477">
        <f>O75</f>
        <v>0</v>
      </c>
      <c r="P114" s="478">
        <f t="shared" si="38"/>
        <v>0</v>
      </c>
      <c r="Q114" s="290">
        <f t="shared" si="39"/>
        <v>0</v>
      </c>
      <c r="S114" s="264"/>
    </row>
    <row r="115" spans="2:19" ht="5.25" hidden="1" customHeight="1" thickBot="1">
      <c r="B115" s="209"/>
      <c r="D115" s="174"/>
      <c r="E115" s="230"/>
      <c r="F115" s="174"/>
      <c r="G115" s="301"/>
      <c r="H115" s="174"/>
      <c r="I115" s="479"/>
      <c r="J115" s="174"/>
      <c r="K115" s="263"/>
      <c r="L115" s="263"/>
      <c r="M115" s="211"/>
      <c r="N115" s="211"/>
      <c r="O115" s="231"/>
      <c r="P115" s="174"/>
      <c r="Q115" s="174"/>
      <c r="S115" s="264"/>
    </row>
    <row r="116" spans="2:19" ht="21.95" hidden="1" customHeight="1" outlineLevel="1" thickTop="1">
      <c r="B116" s="209"/>
      <c r="C116" s="11" t="s">
        <v>18</v>
      </c>
      <c r="D116" s="467">
        <f>SUM(D110:D114)</f>
        <v>922643.98248052527</v>
      </c>
      <c r="E116" s="1588">
        <f>NPER(O116,-I116,D116,,0)</f>
        <v>16.000000000000018</v>
      </c>
      <c r="F116" s="304"/>
      <c r="G116" s="284">
        <f>SUM(G110:G114)</f>
        <v>88188.653519474756</v>
      </c>
      <c r="H116" s="263"/>
      <c r="I116" s="285">
        <f>SUM(I110:I114)</f>
        <v>88188.653519474756</v>
      </c>
      <c r="J116" s="263"/>
      <c r="K116" s="467">
        <f>SUM(K110:K114)</f>
        <v>37443.234483045868</v>
      </c>
      <c r="L116" s="467">
        <f>SUM(L110:L114)</f>
        <v>50745.419036428888</v>
      </c>
      <c r="M116" s="210"/>
      <c r="N116" s="210"/>
      <c r="O116" s="212">
        <f>L116/D116</f>
        <v>5.5E-2</v>
      </c>
      <c r="P116" s="467">
        <f>SUM(P110:P114)</f>
        <v>7349.0544599562299</v>
      </c>
      <c r="Q116" s="467">
        <f>SUM(Q110:Q114)</f>
        <v>885200.7479974794</v>
      </c>
      <c r="S116" s="264"/>
    </row>
    <row r="117" spans="2:19" s="241" customFormat="1" ht="15" hidden="1" customHeight="1" outlineLevel="1">
      <c r="B117" s="232"/>
      <c r="C117" s="233"/>
      <c r="D117" s="234"/>
      <c r="E117" s="235"/>
      <c r="F117" s="235"/>
      <c r="G117" s="236"/>
      <c r="H117" s="237"/>
      <c r="I117" s="237"/>
      <c r="J117" s="238" t="s">
        <v>158</v>
      </c>
      <c r="K117" s="239">
        <f>IFERROR((SUMIF(K110:K114,0,D110:D114)/D116),0%)</f>
        <v>0</v>
      </c>
      <c r="L117" s="237"/>
      <c r="M117" s="237"/>
      <c r="N117" s="237"/>
      <c r="O117" s="240"/>
      <c r="P117" s="237"/>
      <c r="Q117" s="234"/>
      <c r="S117" s="242"/>
    </row>
    <row r="118" spans="2:19" hidden="1" outlineLevel="1">
      <c r="B118" s="209"/>
      <c r="C118" s="228" t="s">
        <v>7</v>
      </c>
      <c r="D118" s="288"/>
      <c r="E118" s="12"/>
      <c r="F118" s="174"/>
      <c r="G118" s="282"/>
      <c r="H118" s="282"/>
      <c r="I118" s="282"/>
      <c r="J118" s="282"/>
      <c r="K118" s="274"/>
      <c r="L118" s="274"/>
      <c r="M118" s="213"/>
      <c r="N118" s="213"/>
      <c r="O118" s="45"/>
      <c r="P118" s="268"/>
      <c r="Q118" s="288"/>
      <c r="S118" s="264"/>
    </row>
    <row r="119" spans="2:19" hidden="1" outlineLevel="1">
      <c r="B119" s="209"/>
      <c r="C119" s="198"/>
      <c r="D119" s="475">
        <f>(D80-K80)</f>
        <v>0</v>
      </c>
      <c r="E119" s="489">
        <f>IF(K80=0,E80,(IF((E80-1)&lt;=0,0,IF(K80=0,E80,(E80-1)))))</f>
        <v>17</v>
      </c>
      <c r="F119" s="475"/>
      <c r="G119" s="1558">
        <f>IF(E119=0,0,(-PMT(O119,E119,D119,0,0)))</f>
        <v>0</v>
      </c>
      <c r="H119" s="174"/>
      <c r="I119" s="1587">
        <f>L119+K119</f>
        <v>0</v>
      </c>
      <c r="J119" s="174"/>
      <c r="K119" s="476">
        <f t="shared" ref="K119:K122" si="42">IF(D119&lt;((G119-L119)*M119/$M$70),D119,((G119-L119)*M119/$M$70))</f>
        <v>0</v>
      </c>
      <c r="L119" s="476">
        <f t="shared" ref="L119:L122" si="43">((D119*O119)*N119/$N$109)</f>
        <v>0</v>
      </c>
      <c r="M119" s="299">
        <v>12</v>
      </c>
      <c r="N119" s="299">
        <v>12</v>
      </c>
      <c r="O119" s="477">
        <f>O80</f>
        <v>5.5E-2</v>
      </c>
      <c r="P119" s="478">
        <f t="shared" ref="P119:P122" si="44">I119/N119</f>
        <v>0</v>
      </c>
      <c r="Q119" s="290">
        <f t="shared" ref="Q119:Q122" si="45">D119-K119</f>
        <v>0</v>
      </c>
      <c r="S119" s="264"/>
    </row>
    <row r="120" spans="2:19" hidden="1" outlineLevel="1">
      <c r="B120" s="209"/>
      <c r="C120" s="198"/>
      <c r="D120" s="475">
        <f>(D81-K81)</f>
        <v>1897908.0726117596</v>
      </c>
      <c r="E120" s="489">
        <f>IF(K81=0,E81,(IF((E81-1)&lt;=0,0,IF(K81=0,E81,(E81-1)))))</f>
        <v>16</v>
      </c>
      <c r="F120" s="475"/>
      <c r="G120" s="301">
        <f t="shared" ref="G120:G122" si="46">IF(E120=0,0,(-PMT(O120,E120,D120,0,0)))</f>
        <v>181406.87047824045</v>
      </c>
      <c r="H120" s="174"/>
      <c r="I120" s="479">
        <f t="shared" ref="I120:I121" si="47">L120+K120</f>
        <v>181406.87047824045</v>
      </c>
      <c r="J120" s="174"/>
      <c r="K120" s="476">
        <f t="shared" si="42"/>
        <v>77021.92648459367</v>
      </c>
      <c r="L120" s="476">
        <f t="shared" si="43"/>
        <v>104384.94399364678</v>
      </c>
      <c r="M120" s="299">
        <v>12</v>
      </c>
      <c r="N120" s="299">
        <v>12</v>
      </c>
      <c r="O120" s="477">
        <f>O81</f>
        <v>5.5E-2</v>
      </c>
      <c r="P120" s="478">
        <f t="shared" si="44"/>
        <v>15117.239206520038</v>
      </c>
      <c r="Q120" s="290">
        <f t="shared" si="45"/>
        <v>1820886.146127166</v>
      </c>
      <c r="S120" s="264"/>
    </row>
    <row r="121" spans="2:19" hidden="1" outlineLevel="1">
      <c r="B121" s="209"/>
      <c r="C121" s="198"/>
      <c r="D121" s="475">
        <f>(D82-K82)</f>
        <v>1719186.7835368593</v>
      </c>
      <c r="E121" s="489">
        <f>IF(K82=0,E82,(IF((E82-1)&lt;=0,0,IF(K82=0,E82,(E82-1)))))</f>
        <v>16</v>
      </c>
      <c r="F121" s="475"/>
      <c r="G121" s="301">
        <f t="shared" si="46"/>
        <v>164324.23607314049</v>
      </c>
      <c r="H121" s="174"/>
      <c r="I121" s="479">
        <f t="shared" si="47"/>
        <v>164324.23607314049</v>
      </c>
      <c r="J121" s="174"/>
      <c r="K121" s="476">
        <f t="shared" si="42"/>
        <v>69768.962978613228</v>
      </c>
      <c r="L121" s="476">
        <f t="shared" si="43"/>
        <v>94555.273094527263</v>
      </c>
      <c r="M121" s="299">
        <v>12</v>
      </c>
      <c r="N121" s="299">
        <v>12</v>
      </c>
      <c r="O121" s="477">
        <f>O82</f>
        <v>5.5E-2</v>
      </c>
      <c r="P121" s="478">
        <f t="shared" si="44"/>
        <v>13693.686339428374</v>
      </c>
      <c r="Q121" s="290">
        <f t="shared" si="45"/>
        <v>1649417.820558246</v>
      </c>
      <c r="S121" s="264"/>
    </row>
    <row r="122" spans="2:19" hidden="1" outlineLevel="1">
      <c r="B122" s="209"/>
      <c r="C122" s="198"/>
      <c r="D122" s="475">
        <f>(D83-K83)</f>
        <v>0</v>
      </c>
      <c r="E122" s="489">
        <f>IF(K83=0,E83,(IF((E83-1)&lt;=0,0,IF(K83=0,E83,(E83-1)))))</f>
        <v>0</v>
      </c>
      <c r="F122" s="475"/>
      <c r="G122" s="301">
        <f t="shared" si="46"/>
        <v>0</v>
      </c>
      <c r="H122" s="303"/>
      <c r="I122" s="479">
        <f>L122+K122</f>
        <v>0</v>
      </c>
      <c r="J122" s="283"/>
      <c r="K122" s="476">
        <f t="shared" si="42"/>
        <v>0</v>
      </c>
      <c r="L122" s="476">
        <f t="shared" si="43"/>
        <v>0</v>
      </c>
      <c r="M122" s="299">
        <v>12</v>
      </c>
      <c r="N122" s="299">
        <v>12</v>
      </c>
      <c r="O122" s="477">
        <f>O83</f>
        <v>0</v>
      </c>
      <c r="P122" s="478">
        <f t="shared" si="44"/>
        <v>0</v>
      </c>
      <c r="Q122" s="290">
        <f t="shared" si="45"/>
        <v>0</v>
      </c>
      <c r="S122" s="264"/>
    </row>
    <row r="123" spans="2:19" ht="5.25" hidden="1" customHeight="1" outlineLevel="1" thickBot="1">
      <c r="B123" s="209"/>
      <c r="D123" s="174"/>
      <c r="E123" s="230"/>
      <c r="F123" s="174"/>
      <c r="G123" s="301"/>
      <c r="H123" s="174"/>
      <c r="I123" s="479"/>
      <c r="J123" s="174"/>
      <c r="K123" s="263"/>
      <c r="L123" s="263"/>
      <c r="M123" s="211"/>
      <c r="N123" s="211"/>
      <c r="O123" s="231"/>
      <c r="P123" s="174"/>
      <c r="Q123" s="174"/>
      <c r="S123" s="264"/>
    </row>
    <row r="124" spans="2:19" ht="21.95" hidden="1" customHeight="1" outlineLevel="1" thickTop="1">
      <c r="B124" s="209"/>
      <c r="C124" s="11" t="s">
        <v>18</v>
      </c>
      <c r="D124" s="467">
        <f>SUM(D119:D122)</f>
        <v>3617094.8561486192</v>
      </c>
      <c r="E124" s="1588">
        <f>NPER(O124,-I124,D124,,0)</f>
        <v>16.000000000000018</v>
      </c>
      <c r="F124" s="304"/>
      <c r="G124" s="284">
        <f>SUM(G119:G122)</f>
        <v>345731.10655138094</v>
      </c>
      <c r="H124" s="263"/>
      <c r="I124" s="285">
        <f>SUM(I119:I122)</f>
        <v>345731.10655138094</v>
      </c>
      <c r="J124" s="263"/>
      <c r="K124" s="467">
        <f>SUM(K119:K122)</f>
        <v>146790.8894632069</v>
      </c>
      <c r="L124" s="467">
        <f>SUM(L119:L122)</f>
        <v>198940.21708817405</v>
      </c>
      <c r="M124" s="210"/>
      <c r="N124" s="210"/>
      <c r="O124" s="212">
        <f>L124/D124</f>
        <v>5.5E-2</v>
      </c>
      <c r="P124" s="467">
        <f>SUM(P119:P122)</f>
        <v>28810.925545948412</v>
      </c>
      <c r="Q124" s="467">
        <f>SUM(Q119:Q122)</f>
        <v>3470303.966685412</v>
      </c>
      <c r="S124" s="264"/>
    </row>
    <row r="125" spans="2:19" s="241" customFormat="1" ht="15" hidden="1" customHeight="1" outlineLevel="1">
      <c r="B125" s="232"/>
      <c r="C125" s="233"/>
      <c r="D125" s="234"/>
      <c r="E125" s="235"/>
      <c r="F125" s="235"/>
      <c r="G125" s="236"/>
      <c r="H125" s="237"/>
      <c r="I125" s="237"/>
      <c r="J125" s="238" t="s">
        <v>158</v>
      </c>
      <c r="K125" s="239">
        <f>IFERROR((SUMIF(K119:K122,0,D119:D122)/D124),0%)</f>
        <v>0</v>
      </c>
      <c r="L125" s="237"/>
      <c r="M125" s="237"/>
      <c r="N125" s="237"/>
      <c r="O125" s="240"/>
      <c r="P125" s="237"/>
      <c r="Q125" s="234"/>
      <c r="S125" s="242"/>
    </row>
    <row r="126" spans="2:19" ht="12" hidden="1" customHeight="1" outlineLevel="1">
      <c r="B126" s="209"/>
      <c r="C126" s="228" t="s">
        <v>8</v>
      </c>
      <c r="D126" s="289"/>
      <c r="E126" s="12"/>
      <c r="F126" s="174"/>
      <c r="G126" s="282"/>
      <c r="H126" s="282"/>
      <c r="I126" s="282"/>
      <c r="J126" s="282"/>
      <c r="K126" s="274"/>
      <c r="L126" s="274"/>
      <c r="M126" s="213"/>
      <c r="N126" s="213"/>
      <c r="O126" s="45"/>
      <c r="P126" s="268"/>
      <c r="Q126" s="289"/>
      <c r="S126" s="264"/>
    </row>
    <row r="127" spans="2:19" ht="12" hidden="1" customHeight="1" outlineLevel="1">
      <c r="B127" s="209"/>
      <c r="C127" s="198"/>
      <c r="D127" s="475">
        <f t="shared" ref="D127:D136" si="48">(D88-K88)</f>
        <v>0</v>
      </c>
      <c r="E127" s="489">
        <f t="shared" ref="E127:E136" si="49">IF(K88=0,E88,(IF((E88-1)&lt;=0,0,IF(K88=0,E88,(E88-1)))))</f>
        <v>0</v>
      </c>
      <c r="F127" s="475"/>
      <c r="G127" s="1558">
        <f>IF(E127=0,0,(-PMT(O127,E127,D127,0,0)))</f>
        <v>0</v>
      </c>
      <c r="H127" s="174"/>
      <c r="I127" s="1587">
        <f>L127+K127</f>
        <v>0</v>
      </c>
      <c r="J127" s="174"/>
      <c r="K127" s="476">
        <f t="shared" ref="K127:K136" si="50">IF(D127&lt;((G127-L127)*M127/$M$70),D127,((G127-L127)*M127/$M$70))</f>
        <v>0</v>
      </c>
      <c r="L127" s="476">
        <f t="shared" ref="L127:L136" si="51">((D127*O127)*N127/$N$109)</f>
        <v>0</v>
      </c>
      <c r="M127" s="299">
        <v>12</v>
      </c>
      <c r="N127" s="299">
        <v>12</v>
      </c>
      <c r="O127" s="477">
        <f t="shared" ref="O127:O136" si="52">O88</f>
        <v>0</v>
      </c>
      <c r="P127" s="478">
        <f t="shared" ref="P127:P136" si="53">I127/N127</f>
        <v>0</v>
      </c>
      <c r="Q127" s="290">
        <f t="shared" ref="Q127:Q136" si="54">D127-K127</f>
        <v>0</v>
      </c>
      <c r="S127" s="264"/>
    </row>
    <row r="128" spans="2:19" ht="12" hidden="1" customHeight="1" outlineLevel="1">
      <c r="B128" s="209"/>
      <c r="C128" s="198"/>
      <c r="D128" s="475">
        <f t="shared" si="48"/>
        <v>0</v>
      </c>
      <c r="E128" s="489">
        <f t="shared" si="49"/>
        <v>0</v>
      </c>
      <c r="F128" s="475"/>
      <c r="G128" s="301">
        <f t="shared" ref="G128:G136" si="55">IF(E128=0,0,(-PMT(O128,E128,D128,0,0)))</f>
        <v>0</v>
      </c>
      <c r="H128" s="174"/>
      <c r="I128" s="479">
        <f>L128+K128</f>
        <v>0</v>
      </c>
      <c r="J128" s="174"/>
      <c r="K128" s="476">
        <f t="shared" si="50"/>
        <v>0</v>
      </c>
      <c r="L128" s="476">
        <f t="shared" si="51"/>
        <v>0</v>
      </c>
      <c r="M128" s="299">
        <v>12</v>
      </c>
      <c r="N128" s="299">
        <v>12</v>
      </c>
      <c r="O128" s="477">
        <f t="shared" si="52"/>
        <v>0</v>
      </c>
      <c r="P128" s="478">
        <f t="shared" si="53"/>
        <v>0</v>
      </c>
      <c r="Q128" s="290">
        <f t="shared" si="54"/>
        <v>0</v>
      </c>
      <c r="S128" s="264"/>
    </row>
    <row r="129" spans="2:19" ht="12" hidden="1" customHeight="1" outlineLevel="1">
      <c r="B129" s="209"/>
      <c r="C129" s="198"/>
      <c r="D129" s="475">
        <f t="shared" si="48"/>
        <v>0</v>
      </c>
      <c r="E129" s="489">
        <f t="shared" si="49"/>
        <v>0</v>
      </c>
      <c r="F129" s="475"/>
      <c r="G129" s="301">
        <f t="shared" si="55"/>
        <v>0</v>
      </c>
      <c r="H129" s="174"/>
      <c r="I129" s="479">
        <f t="shared" ref="I129:I135" si="56">L129+K129</f>
        <v>0</v>
      </c>
      <c r="J129" s="174"/>
      <c r="K129" s="476">
        <f t="shared" si="50"/>
        <v>0</v>
      </c>
      <c r="L129" s="476">
        <f t="shared" si="51"/>
        <v>0</v>
      </c>
      <c r="M129" s="299">
        <v>12</v>
      </c>
      <c r="N129" s="299">
        <v>12</v>
      </c>
      <c r="O129" s="477">
        <f t="shared" si="52"/>
        <v>0</v>
      </c>
      <c r="P129" s="478">
        <f t="shared" si="53"/>
        <v>0</v>
      </c>
      <c r="Q129" s="290">
        <f t="shared" si="54"/>
        <v>0</v>
      </c>
      <c r="S129" s="264"/>
    </row>
    <row r="130" spans="2:19" ht="12" hidden="1" customHeight="1" outlineLevel="1">
      <c r="B130" s="209"/>
      <c r="C130" s="198"/>
      <c r="D130" s="475">
        <f t="shared" si="48"/>
        <v>0</v>
      </c>
      <c r="E130" s="489">
        <f t="shared" si="49"/>
        <v>0</v>
      </c>
      <c r="F130" s="475"/>
      <c r="G130" s="301">
        <f t="shared" si="55"/>
        <v>0</v>
      </c>
      <c r="H130" s="174"/>
      <c r="I130" s="479">
        <f t="shared" si="56"/>
        <v>0</v>
      </c>
      <c r="J130" s="174"/>
      <c r="K130" s="476">
        <f t="shared" si="50"/>
        <v>0</v>
      </c>
      <c r="L130" s="476">
        <f t="shared" si="51"/>
        <v>0</v>
      </c>
      <c r="M130" s="299">
        <v>12</v>
      </c>
      <c r="N130" s="299">
        <v>12</v>
      </c>
      <c r="O130" s="477">
        <f t="shared" si="52"/>
        <v>0</v>
      </c>
      <c r="P130" s="478">
        <f t="shared" si="53"/>
        <v>0</v>
      </c>
      <c r="Q130" s="290">
        <f t="shared" si="54"/>
        <v>0</v>
      </c>
      <c r="S130" s="264"/>
    </row>
    <row r="131" spans="2:19" ht="12" hidden="1" customHeight="1" outlineLevel="1">
      <c r="B131" s="209"/>
      <c r="C131" s="198"/>
      <c r="D131" s="475">
        <f t="shared" si="48"/>
        <v>0</v>
      </c>
      <c r="E131" s="489">
        <f t="shared" si="49"/>
        <v>0</v>
      </c>
      <c r="F131" s="475"/>
      <c r="G131" s="301">
        <f t="shared" si="55"/>
        <v>0</v>
      </c>
      <c r="H131" s="174"/>
      <c r="I131" s="479">
        <f t="shared" si="56"/>
        <v>0</v>
      </c>
      <c r="J131" s="174"/>
      <c r="K131" s="476">
        <f t="shared" si="50"/>
        <v>0</v>
      </c>
      <c r="L131" s="476">
        <f t="shared" si="51"/>
        <v>0</v>
      </c>
      <c r="M131" s="299">
        <v>12</v>
      </c>
      <c r="N131" s="299">
        <v>12</v>
      </c>
      <c r="O131" s="477">
        <f t="shared" si="52"/>
        <v>0</v>
      </c>
      <c r="P131" s="478">
        <f t="shared" si="53"/>
        <v>0</v>
      </c>
      <c r="Q131" s="290">
        <f t="shared" si="54"/>
        <v>0</v>
      </c>
      <c r="S131" s="264"/>
    </row>
    <row r="132" spans="2:19" ht="12" hidden="1" customHeight="1" outlineLevel="1">
      <c r="B132" s="209"/>
      <c r="C132" s="198"/>
      <c r="D132" s="475">
        <f t="shared" si="48"/>
        <v>0</v>
      </c>
      <c r="E132" s="489">
        <f t="shared" si="49"/>
        <v>0</v>
      </c>
      <c r="F132" s="475"/>
      <c r="G132" s="301">
        <f t="shared" si="55"/>
        <v>0</v>
      </c>
      <c r="H132" s="174"/>
      <c r="I132" s="479">
        <f t="shared" si="56"/>
        <v>0</v>
      </c>
      <c r="J132" s="174"/>
      <c r="K132" s="476">
        <f t="shared" si="50"/>
        <v>0</v>
      </c>
      <c r="L132" s="476">
        <f t="shared" si="51"/>
        <v>0</v>
      </c>
      <c r="M132" s="299">
        <v>12</v>
      </c>
      <c r="N132" s="299">
        <v>12</v>
      </c>
      <c r="O132" s="477">
        <f t="shared" si="52"/>
        <v>0</v>
      </c>
      <c r="P132" s="478">
        <f t="shared" si="53"/>
        <v>0</v>
      </c>
      <c r="Q132" s="290">
        <f t="shared" si="54"/>
        <v>0</v>
      </c>
      <c r="S132" s="264"/>
    </row>
    <row r="133" spans="2:19" ht="12" hidden="1" customHeight="1" outlineLevel="1">
      <c r="B133" s="209"/>
      <c r="C133" s="198"/>
      <c r="D133" s="475">
        <f t="shared" si="48"/>
        <v>0</v>
      </c>
      <c r="E133" s="489">
        <f t="shared" si="49"/>
        <v>0</v>
      </c>
      <c r="F133" s="475"/>
      <c r="G133" s="301">
        <f t="shared" si="55"/>
        <v>0</v>
      </c>
      <c r="H133" s="174"/>
      <c r="I133" s="479">
        <f t="shared" si="56"/>
        <v>0</v>
      </c>
      <c r="J133" s="174"/>
      <c r="K133" s="476">
        <f t="shared" si="50"/>
        <v>0</v>
      </c>
      <c r="L133" s="476">
        <f t="shared" si="51"/>
        <v>0</v>
      </c>
      <c r="M133" s="299">
        <v>12</v>
      </c>
      <c r="N133" s="299">
        <v>12</v>
      </c>
      <c r="O133" s="477">
        <f t="shared" si="52"/>
        <v>0</v>
      </c>
      <c r="P133" s="478">
        <f t="shared" si="53"/>
        <v>0</v>
      </c>
      <c r="Q133" s="290">
        <f t="shared" si="54"/>
        <v>0</v>
      </c>
      <c r="S133" s="264"/>
    </row>
    <row r="134" spans="2:19" ht="12" hidden="1" customHeight="1" outlineLevel="1">
      <c r="B134" s="209"/>
      <c r="C134" s="198"/>
      <c r="D134" s="475">
        <f t="shared" si="48"/>
        <v>0</v>
      </c>
      <c r="E134" s="489">
        <f t="shared" si="49"/>
        <v>0</v>
      </c>
      <c r="F134" s="475"/>
      <c r="G134" s="301">
        <f t="shared" si="55"/>
        <v>0</v>
      </c>
      <c r="H134" s="174"/>
      <c r="I134" s="479">
        <f t="shared" si="56"/>
        <v>0</v>
      </c>
      <c r="J134" s="174"/>
      <c r="K134" s="476">
        <f t="shared" si="50"/>
        <v>0</v>
      </c>
      <c r="L134" s="476">
        <f t="shared" si="51"/>
        <v>0</v>
      </c>
      <c r="M134" s="299">
        <v>12</v>
      </c>
      <c r="N134" s="299">
        <v>12</v>
      </c>
      <c r="O134" s="477">
        <f t="shared" si="52"/>
        <v>0</v>
      </c>
      <c r="P134" s="478">
        <f t="shared" si="53"/>
        <v>0</v>
      </c>
      <c r="Q134" s="290">
        <f t="shared" si="54"/>
        <v>0</v>
      </c>
      <c r="S134" s="264"/>
    </row>
    <row r="135" spans="2:19" ht="12" hidden="1" customHeight="1" outlineLevel="1">
      <c r="B135" s="209"/>
      <c r="C135" s="198"/>
      <c r="D135" s="475">
        <f t="shared" si="48"/>
        <v>0</v>
      </c>
      <c r="E135" s="489">
        <f t="shared" si="49"/>
        <v>0</v>
      </c>
      <c r="F135" s="475"/>
      <c r="G135" s="301">
        <f t="shared" si="55"/>
        <v>0</v>
      </c>
      <c r="H135" s="174"/>
      <c r="I135" s="479">
        <f t="shared" si="56"/>
        <v>0</v>
      </c>
      <c r="J135" s="174"/>
      <c r="K135" s="476">
        <f t="shared" si="50"/>
        <v>0</v>
      </c>
      <c r="L135" s="476">
        <f t="shared" si="51"/>
        <v>0</v>
      </c>
      <c r="M135" s="299">
        <v>12</v>
      </c>
      <c r="N135" s="299">
        <v>12</v>
      </c>
      <c r="O135" s="477">
        <f t="shared" si="52"/>
        <v>0</v>
      </c>
      <c r="P135" s="478">
        <f t="shared" si="53"/>
        <v>0</v>
      </c>
      <c r="Q135" s="290">
        <f t="shared" si="54"/>
        <v>0</v>
      </c>
      <c r="S135" s="264"/>
    </row>
    <row r="136" spans="2:19" ht="12" hidden="1" customHeight="1" outlineLevel="1">
      <c r="B136" s="209"/>
      <c r="C136" s="198"/>
      <c r="D136" s="475">
        <f t="shared" si="48"/>
        <v>0</v>
      </c>
      <c r="E136" s="489">
        <f t="shared" si="49"/>
        <v>0</v>
      </c>
      <c r="F136" s="475"/>
      <c r="G136" s="301">
        <f t="shared" si="55"/>
        <v>0</v>
      </c>
      <c r="H136" s="303"/>
      <c r="I136" s="479">
        <f>L136+K136</f>
        <v>0</v>
      </c>
      <c r="J136" s="283"/>
      <c r="K136" s="476">
        <f t="shared" si="50"/>
        <v>0</v>
      </c>
      <c r="L136" s="476">
        <f t="shared" si="51"/>
        <v>0</v>
      </c>
      <c r="M136" s="299">
        <v>12</v>
      </c>
      <c r="N136" s="299">
        <v>12</v>
      </c>
      <c r="O136" s="477">
        <f t="shared" si="52"/>
        <v>0</v>
      </c>
      <c r="P136" s="478">
        <f t="shared" si="53"/>
        <v>0</v>
      </c>
      <c r="Q136" s="290">
        <f t="shared" si="54"/>
        <v>0</v>
      </c>
      <c r="S136" s="264"/>
    </row>
    <row r="137" spans="2:19" ht="5.25" hidden="1" customHeight="1" outlineLevel="1" thickBot="1">
      <c r="B137" s="209"/>
      <c r="D137" s="174"/>
      <c r="E137" s="230"/>
      <c r="F137" s="174"/>
      <c r="G137" s="301"/>
      <c r="H137" s="174"/>
      <c r="I137" s="479"/>
      <c r="J137" s="174"/>
      <c r="K137" s="263"/>
      <c r="L137" s="263"/>
      <c r="M137" s="211"/>
      <c r="N137" s="211"/>
      <c r="O137" s="231"/>
      <c r="P137" s="174"/>
      <c r="Q137" s="174"/>
      <c r="S137" s="264"/>
    </row>
    <row r="138" spans="2:19" ht="21.95" hidden="1" customHeight="1" outlineLevel="1" thickTop="1">
      <c r="B138" s="209"/>
      <c r="C138" s="11"/>
      <c r="D138" s="467">
        <f>SUM(D127:D136)</f>
        <v>0</v>
      </c>
      <c r="E138" s="1588" t="e">
        <f>NPER(O138,-I138,D138,,0)</f>
        <v>#DIV/0!</v>
      </c>
      <c r="F138" s="304"/>
      <c r="G138" s="284">
        <f>SUM(G127:G136)</f>
        <v>0</v>
      </c>
      <c r="H138" s="263"/>
      <c r="I138" s="285">
        <f>SUM(I127:I136)</f>
        <v>0</v>
      </c>
      <c r="J138" s="263"/>
      <c r="K138" s="467">
        <f>SUM(K127:K136)</f>
        <v>0</v>
      </c>
      <c r="L138" s="467">
        <f>SUM(L127:L136)</f>
        <v>0</v>
      </c>
      <c r="M138" s="210"/>
      <c r="N138" s="210"/>
      <c r="O138" s="212" t="e">
        <f>L138/D138</f>
        <v>#DIV/0!</v>
      </c>
      <c r="P138" s="467">
        <f>SUM(P127:P136)</f>
        <v>0</v>
      </c>
      <c r="Q138" s="467">
        <f>SUM(Q127:Q136)</f>
        <v>0</v>
      </c>
      <c r="S138" s="264"/>
    </row>
    <row r="139" spans="2:19" s="241" customFormat="1" ht="15" hidden="1" customHeight="1" outlineLevel="1">
      <c r="B139" s="232"/>
      <c r="C139" s="233"/>
      <c r="D139" s="234"/>
      <c r="E139" s="235"/>
      <c r="F139" s="235"/>
      <c r="G139" s="236"/>
      <c r="H139" s="237"/>
      <c r="I139" s="237"/>
      <c r="J139" s="238" t="s">
        <v>158</v>
      </c>
      <c r="K139" s="239">
        <f>IFERROR((SUMIF(K127:K136,0,D127:D136)/D138),0%)</f>
        <v>0</v>
      </c>
      <c r="L139" s="237"/>
      <c r="M139" s="237"/>
      <c r="N139" s="237"/>
      <c r="O139" s="240"/>
      <c r="P139" s="237"/>
      <c r="Q139" s="234"/>
      <c r="S139" s="242"/>
    </row>
    <row r="140" spans="2:19" ht="14.25" hidden="1" outlineLevel="1" thickBot="1">
      <c r="B140" s="209"/>
      <c r="C140" s="11"/>
      <c r="D140" s="263"/>
      <c r="E140" s="249"/>
      <c r="F140" s="174"/>
      <c r="G140" s="263"/>
      <c r="H140" s="263"/>
      <c r="I140" s="263"/>
      <c r="J140" s="263"/>
      <c r="K140" s="274"/>
      <c r="L140" s="274"/>
      <c r="M140" s="213"/>
      <c r="N140" s="213"/>
      <c r="O140" s="248"/>
      <c r="P140" s="263"/>
      <c r="Q140" s="263"/>
      <c r="S140" s="264"/>
    </row>
    <row r="141" spans="2:19" ht="14.25" hidden="1" collapsed="1" thickTop="1">
      <c r="B141" s="209"/>
      <c r="C141" s="5" t="s">
        <v>142</v>
      </c>
      <c r="D141" s="480">
        <f>D116+D124+D138</f>
        <v>4539738.8386291442</v>
      </c>
      <c r="E141" s="1589">
        <f>NPER(O141,-I141,D141,,0)</f>
        <v>16.000000000000018</v>
      </c>
      <c r="F141" s="175"/>
      <c r="G141" s="1623">
        <f>G116+G124+G138</f>
        <v>433919.76007085573</v>
      </c>
      <c r="H141" s="275"/>
      <c r="I141" s="276">
        <f>I116+I124+I138</f>
        <v>433919.76007085573</v>
      </c>
      <c r="J141" s="275"/>
      <c r="K141" s="480">
        <f>K116+K124+K138</f>
        <v>184234.12394625277</v>
      </c>
      <c r="L141" s="480">
        <f>L116+L124+L138</f>
        <v>249685.63612460293</v>
      </c>
      <c r="M141" s="215"/>
      <c r="N141" s="215"/>
      <c r="O141" s="216">
        <f>L141/D141</f>
        <v>5.5E-2</v>
      </c>
      <c r="P141" s="482">
        <f>G141/12</f>
        <v>36159.980005904647</v>
      </c>
      <c r="Q141" s="480">
        <f>Q116+Q124+Q138</f>
        <v>4355504.714682891</v>
      </c>
      <c r="S141" s="264"/>
    </row>
    <row r="142" spans="2:19" s="241" customFormat="1" ht="15" hidden="1" customHeight="1">
      <c r="B142" s="232"/>
      <c r="C142" s="233"/>
      <c r="D142" s="234"/>
      <c r="E142" s="243"/>
      <c r="F142" s="217"/>
      <c r="G142" s="244"/>
      <c r="H142" s="245"/>
      <c r="I142" s="245"/>
      <c r="J142" s="238" t="s">
        <v>158</v>
      </c>
      <c r="K142" s="239">
        <f>(IFERROR((K139*D138),0)+IFERROR((K125*D124),0)+IFERROR((K117*D116),0))/D141</f>
        <v>0</v>
      </c>
      <c r="L142" s="245"/>
      <c r="M142" s="245"/>
      <c r="N142" s="245"/>
      <c r="O142" s="246"/>
      <c r="P142" s="247"/>
      <c r="Q142" s="234"/>
      <c r="S142" s="242"/>
    </row>
    <row r="143" spans="2:19" ht="6.95" hidden="1" customHeight="1" thickBot="1">
      <c r="B143" s="483"/>
      <c r="C143" s="484"/>
      <c r="D143" s="485"/>
      <c r="E143" s="486"/>
      <c r="F143" s="485"/>
      <c r="G143" s="485"/>
      <c r="H143" s="485"/>
      <c r="I143" s="485"/>
      <c r="J143" s="485"/>
      <c r="K143" s="485"/>
      <c r="L143" s="485"/>
      <c r="M143" s="486"/>
      <c r="N143" s="486"/>
      <c r="O143" s="486"/>
      <c r="P143" s="485"/>
      <c r="Q143" s="485"/>
      <c r="R143" s="487"/>
      <c r="S143" s="488"/>
    </row>
    <row r="144" spans="2:19" ht="20.25" hidden="1" customHeight="1" thickBot="1"/>
    <row r="145" spans="1:19" s="269" customFormat="1" ht="21" hidden="1" customHeight="1">
      <c r="A145" s="3"/>
      <c r="B145" s="2074">
        <v>2025</v>
      </c>
      <c r="C145" s="2075"/>
      <c r="D145" s="2073" t="s">
        <v>166</v>
      </c>
      <c r="E145" s="2076" t="s">
        <v>150</v>
      </c>
      <c r="F145" s="1693"/>
      <c r="G145" s="2077" t="s">
        <v>151</v>
      </c>
      <c r="H145" s="1694"/>
      <c r="I145" s="2077" t="s">
        <v>152</v>
      </c>
      <c r="J145" s="1694"/>
      <c r="K145" s="2078" t="s">
        <v>153</v>
      </c>
      <c r="L145" s="2078" t="s">
        <v>154</v>
      </c>
      <c r="M145" s="2079" t="s">
        <v>155</v>
      </c>
      <c r="N145" s="2079"/>
      <c r="O145" s="2080" t="s">
        <v>156</v>
      </c>
      <c r="P145" s="2077" t="s">
        <v>157</v>
      </c>
      <c r="Q145" s="2073" t="s">
        <v>167</v>
      </c>
      <c r="R145" s="2073" t="s">
        <v>0</v>
      </c>
      <c r="S145" s="1695"/>
    </row>
    <row r="146" spans="1:19" s="269" customFormat="1" ht="21" hidden="1" customHeight="1">
      <c r="A146" s="3"/>
      <c r="B146" s="2006"/>
      <c r="C146" s="2019"/>
      <c r="D146" s="1991"/>
      <c r="E146" s="2009"/>
      <c r="F146" s="175"/>
      <c r="G146" s="2011"/>
      <c r="H146" s="218"/>
      <c r="I146" s="2011"/>
      <c r="J146" s="218"/>
      <c r="K146" s="2013"/>
      <c r="L146" s="2013"/>
      <c r="M146" s="206" t="s">
        <v>153</v>
      </c>
      <c r="N146" s="206" t="s">
        <v>154</v>
      </c>
      <c r="O146" s="2016"/>
      <c r="P146" s="2011"/>
      <c r="Q146" s="1991"/>
      <c r="R146" s="1991"/>
      <c r="S146" s="270"/>
    </row>
    <row r="147" spans="1:19" s="269" customFormat="1" ht="5.25" hidden="1" customHeight="1">
      <c r="A147" s="3"/>
      <c r="B147" s="229"/>
      <c r="C147" s="1696"/>
      <c r="D147" s="1697"/>
      <c r="E147" s="1698"/>
      <c r="F147" s="1697"/>
      <c r="G147" s="1699"/>
      <c r="H147" s="1699"/>
      <c r="I147" s="1699"/>
      <c r="J147" s="1699"/>
      <c r="K147" s="1700"/>
      <c r="L147" s="1700"/>
      <c r="M147" s="1701"/>
      <c r="N147" s="1701"/>
      <c r="O147" s="1702"/>
      <c r="P147" s="1699"/>
      <c r="Q147" s="1697"/>
      <c r="R147" s="1697"/>
      <c r="S147" s="1703"/>
    </row>
    <row r="148" spans="1:19" s="269" customFormat="1" ht="11.25" hidden="1" customHeight="1">
      <c r="A148" s="3"/>
      <c r="B148" s="229"/>
      <c r="C148" s="170" t="s">
        <v>6</v>
      </c>
      <c r="D148" s="175"/>
      <c r="E148" s="205"/>
      <c r="F148" s="175"/>
      <c r="G148" s="175"/>
      <c r="H148" s="175"/>
      <c r="I148" s="175"/>
      <c r="J148" s="175"/>
      <c r="K148" s="274"/>
      <c r="L148" s="274"/>
      <c r="M148" s="208">
        <v>12</v>
      </c>
      <c r="N148" s="208">
        <v>12</v>
      </c>
      <c r="O148" s="207"/>
      <c r="P148" s="175"/>
      <c r="Q148" s="175"/>
      <c r="S148" s="270"/>
    </row>
    <row r="149" spans="1:19" hidden="1">
      <c r="B149" s="209"/>
      <c r="C149" s="13">
        <f>C110</f>
        <v>0</v>
      </c>
      <c r="D149" s="475">
        <f>(D110-K110)</f>
        <v>885200.7479974794</v>
      </c>
      <c r="E149" s="489">
        <f>IF(K110=0,E110,(IF((E110-1)&lt;=0,0,IF(K110=0,E110,(E110-1)))))</f>
        <v>15</v>
      </c>
      <c r="F149" s="475"/>
      <c r="G149" s="1558">
        <f>IF(E149=0,0,(-PMT(O149,E149,D149,0,0)))</f>
        <v>88188.653519474741</v>
      </c>
      <c r="H149" s="174"/>
      <c r="I149" s="1587">
        <f>L149+K149</f>
        <v>88188.653519474741</v>
      </c>
      <c r="J149" s="174"/>
      <c r="K149" s="476">
        <f t="shared" ref="K149:K153" si="57">IF(D149&lt;((G149-L149)*M149/$M$70),D149,((G149-L149)*M149/$M$70))</f>
        <v>39502.612379613376</v>
      </c>
      <c r="L149" s="476">
        <f t="shared" ref="L149:L153" si="58">((D149*O149)*N149/$N$148)</f>
        <v>48686.041139861365</v>
      </c>
      <c r="M149" s="299">
        <v>12</v>
      </c>
      <c r="N149" s="299">
        <v>12</v>
      </c>
      <c r="O149" s="477">
        <f>O110</f>
        <v>5.5E-2</v>
      </c>
      <c r="P149" s="478">
        <f t="shared" ref="P149:P153" si="59">I149/N149</f>
        <v>7349.0544599562281</v>
      </c>
      <c r="Q149" s="290">
        <f t="shared" ref="Q149:Q153" si="60">D149-K149</f>
        <v>845698.13561786606</v>
      </c>
      <c r="S149" s="264"/>
    </row>
    <row r="150" spans="1:19" hidden="1">
      <c r="B150" s="209"/>
      <c r="C150" s="13">
        <f>C111</f>
        <v>0</v>
      </c>
      <c r="D150" s="475">
        <f>(D111-K111)</f>
        <v>0</v>
      </c>
      <c r="E150" s="489">
        <f>IF(K111=0,E111,(IF((E111-1)&lt;=0,0,IF(K111=0,E111,(E111-1)))))</f>
        <v>0</v>
      </c>
      <c r="F150" s="475"/>
      <c r="G150" s="301">
        <f t="shared" ref="G150:G153" si="61">IF(E150=0,0,(-PMT(O150,E150,D150,0,0)))</f>
        <v>0</v>
      </c>
      <c r="H150" s="174"/>
      <c r="I150" s="479">
        <f>K150+L150</f>
        <v>0</v>
      </c>
      <c r="J150" s="174"/>
      <c r="K150" s="476">
        <f t="shared" si="57"/>
        <v>0</v>
      </c>
      <c r="L150" s="476">
        <f t="shared" si="58"/>
        <v>0</v>
      </c>
      <c r="M150" s="299">
        <v>12</v>
      </c>
      <c r="N150" s="299">
        <v>12</v>
      </c>
      <c r="O150" s="477">
        <f>O111</f>
        <v>0</v>
      </c>
      <c r="P150" s="478">
        <f t="shared" si="59"/>
        <v>0</v>
      </c>
      <c r="Q150" s="290">
        <f t="shared" si="60"/>
        <v>0</v>
      </c>
      <c r="S150" s="264"/>
    </row>
    <row r="151" spans="1:19" hidden="1">
      <c r="B151" s="209"/>
      <c r="C151" s="13">
        <f>C112</f>
        <v>0</v>
      </c>
      <c r="D151" s="475">
        <f>(D112-K112)</f>
        <v>0</v>
      </c>
      <c r="E151" s="489">
        <f>IF(K112=0,E112,(IF((E112-1)&lt;=0,0,IF(K112=0,E112,(E112-1)))))</f>
        <v>0</v>
      </c>
      <c r="F151" s="475"/>
      <c r="G151" s="301">
        <f t="shared" si="61"/>
        <v>0</v>
      </c>
      <c r="H151" s="174"/>
      <c r="I151" s="479">
        <f t="shared" ref="I151:I152" si="62">K151+L151</f>
        <v>0</v>
      </c>
      <c r="J151" s="174"/>
      <c r="K151" s="476">
        <f t="shared" si="57"/>
        <v>0</v>
      </c>
      <c r="L151" s="476">
        <f t="shared" si="58"/>
        <v>0</v>
      </c>
      <c r="M151" s="299">
        <v>12</v>
      </c>
      <c r="N151" s="299">
        <v>12</v>
      </c>
      <c r="O151" s="477">
        <f>O112</f>
        <v>0</v>
      </c>
      <c r="P151" s="478">
        <f t="shared" si="59"/>
        <v>0</v>
      </c>
      <c r="Q151" s="290">
        <f t="shared" si="60"/>
        <v>0</v>
      </c>
      <c r="S151" s="264"/>
    </row>
    <row r="152" spans="1:19" hidden="1">
      <c r="B152" s="209"/>
      <c r="C152" s="13">
        <f>C113</f>
        <v>0</v>
      </c>
      <c r="D152" s="475">
        <f>(D113-K113)</f>
        <v>0</v>
      </c>
      <c r="E152" s="489">
        <f>IF(K113=0,E113,(IF((E113-1)&lt;=0,0,IF(K113=0,E113,(E113-1)))))</f>
        <v>0</v>
      </c>
      <c r="F152" s="475"/>
      <c r="G152" s="301">
        <f t="shared" si="61"/>
        <v>0</v>
      </c>
      <c r="H152" s="174"/>
      <c r="I152" s="479">
        <f t="shared" si="62"/>
        <v>0</v>
      </c>
      <c r="J152" s="174"/>
      <c r="K152" s="476">
        <f t="shared" si="57"/>
        <v>0</v>
      </c>
      <c r="L152" s="476">
        <f t="shared" si="58"/>
        <v>0</v>
      </c>
      <c r="M152" s="299">
        <v>12</v>
      </c>
      <c r="N152" s="299">
        <v>12</v>
      </c>
      <c r="O152" s="477">
        <f>O113</f>
        <v>0</v>
      </c>
      <c r="P152" s="478">
        <f t="shared" si="59"/>
        <v>0</v>
      </c>
      <c r="Q152" s="290">
        <f t="shared" si="60"/>
        <v>0</v>
      </c>
      <c r="S152" s="264"/>
    </row>
    <row r="153" spans="1:19" hidden="1">
      <c r="B153" s="209"/>
      <c r="C153" s="13">
        <f>C114</f>
        <v>0</v>
      </c>
      <c r="D153" s="475">
        <f>(D114-K114)</f>
        <v>0</v>
      </c>
      <c r="E153" s="489">
        <f>IF(K114=0,E114,(IF((E114-1)&lt;=0,0,IF(K114=0,E114,(E114-1)))))</f>
        <v>0</v>
      </c>
      <c r="F153" s="475"/>
      <c r="G153" s="301">
        <f t="shared" si="61"/>
        <v>0</v>
      </c>
      <c r="H153" s="303"/>
      <c r="I153" s="479">
        <f>L153+K153</f>
        <v>0</v>
      </c>
      <c r="J153" s="283"/>
      <c r="K153" s="476">
        <f t="shared" si="57"/>
        <v>0</v>
      </c>
      <c r="L153" s="476">
        <f t="shared" si="58"/>
        <v>0</v>
      </c>
      <c r="M153" s="299">
        <v>12</v>
      </c>
      <c r="N153" s="299">
        <v>12</v>
      </c>
      <c r="O153" s="477">
        <f>O114</f>
        <v>0</v>
      </c>
      <c r="P153" s="478">
        <f t="shared" si="59"/>
        <v>0</v>
      </c>
      <c r="Q153" s="290">
        <f t="shared" si="60"/>
        <v>0</v>
      </c>
      <c r="S153" s="264"/>
    </row>
    <row r="154" spans="1:19" ht="5.25" hidden="1" customHeight="1" thickBot="1">
      <c r="B154" s="209"/>
      <c r="D154" s="174"/>
      <c r="E154" s="230"/>
      <c r="F154" s="174"/>
      <c r="G154" s="301"/>
      <c r="H154" s="174"/>
      <c r="I154" s="479"/>
      <c r="J154" s="174"/>
      <c r="K154" s="263"/>
      <c r="L154" s="263"/>
      <c r="M154" s="211"/>
      <c r="N154" s="211"/>
      <c r="O154" s="231"/>
      <c r="P154" s="174"/>
      <c r="Q154" s="174"/>
      <c r="S154" s="264"/>
    </row>
    <row r="155" spans="1:19" ht="21.95" hidden="1" customHeight="1" outlineLevel="1" thickTop="1">
      <c r="B155" s="209"/>
      <c r="C155" s="11" t="s">
        <v>18</v>
      </c>
      <c r="D155" s="467">
        <f>SUM(D149:D153)</f>
        <v>885200.7479974794</v>
      </c>
      <c r="E155" s="1588">
        <f>NPER(O155,-I155,D155,,0)</f>
        <v>15.00000000000002</v>
      </c>
      <c r="F155" s="304"/>
      <c r="G155" s="284">
        <f>SUM(G149:G153)</f>
        <v>88188.653519474741</v>
      </c>
      <c r="H155" s="263"/>
      <c r="I155" s="285">
        <f>SUM(I149:I153)</f>
        <v>88188.653519474741</v>
      </c>
      <c r="J155" s="263"/>
      <c r="K155" s="467">
        <f>SUM(K149:K153)</f>
        <v>39502.612379613376</v>
      </c>
      <c r="L155" s="467">
        <f>SUM(L149:L153)</f>
        <v>48686.041139861365</v>
      </c>
      <c r="M155" s="210"/>
      <c r="N155" s="210"/>
      <c r="O155" s="212">
        <f>L155/D155</f>
        <v>5.5E-2</v>
      </c>
      <c r="P155" s="467">
        <f>SUM(P149:P153)</f>
        <v>7349.0544599562281</v>
      </c>
      <c r="Q155" s="467">
        <f>SUM(Q149:Q153)</f>
        <v>845698.13561786606</v>
      </c>
      <c r="S155" s="264"/>
    </row>
    <row r="156" spans="1:19" s="241" customFormat="1" ht="15" hidden="1" customHeight="1" outlineLevel="1">
      <c r="B156" s="232"/>
      <c r="C156" s="233"/>
      <c r="D156" s="234"/>
      <c r="E156" s="235"/>
      <c r="F156" s="235"/>
      <c r="G156" s="236"/>
      <c r="H156" s="237"/>
      <c r="I156" s="237"/>
      <c r="J156" s="238" t="s">
        <v>158</v>
      </c>
      <c r="K156" s="239">
        <f>IFERROR((SUMIF(K149:K153,0,D149:D153)/D155),0%)</f>
        <v>0</v>
      </c>
      <c r="L156" s="237"/>
      <c r="M156" s="237"/>
      <c r="N156" s="237"/>
      <c r="O156" s="240"/>
      <c r="P156" s="237"/>
      <c r="Q156" s="234"/>
      <c r="S156" s="242"/>
    </row>
    <row r="157" spans="1:19" hidden="1" outlineLevel="1">
      <c r="B157" s="209"/>
      <c r="C157" s="228" t="s">
        <v>7</v>
      </c>
      <c r="D157" s="288"/>
      <c r="E157" s="12"/>
      <c r="F157" s="174"/>
      <c r="G157" s="282"/>
      <c r="H157" s="282"/>
      <c r="I157" s="282"/>
      <c r="J157" s="282"/>
      <c r="K157" s="274"/>
      <c r="L157" s="274"/>
      <c r="M157" s="213"/>
      <c r="N157" s="213"/>
      <c r="O157" s="169" t="s">
        <v>18</v>
      </c>
      <c r="P157" s="268"/>
      <c r="Q157" s="288"/>
      <c r="S157" s="264"/>
    </row>
    <row r="158" spans="1:19" hidden="1" outlineLevel="1">
      <c r="B158" s="209"/>
      <c r="C158" s="198">
        <f>C119</f>
        <v>0</v>
      </c>
      <c r="D158" s="475">
        <f>(D119-K119)</f>
        <v>0</v>
      </c>
      <c r="E158" s="489">
        <f>IF(K119=0,E119,(IF((E119-1)&lt;=0,0,IF(K119=0,E119,(E119-1)))))</f>
        <v>17</v>
      </c>
      <c r="F158" s="475"/>
      <c r="G158" s="1558">
        <f>IF(E158=0,0,(-PMT(O158,E158,D158,0,0)))</f>
        <v>0</v>
      </c>
      <c r="H158" s="174"/>
      <c r="I158" s="1587">
        <f>L158+K158</f>
        <v>0</v>
      </c>
      <c r="J158" s="174"/>
      <c r="K158" s="476">
        <f t="shared" ref="K158:K161" si="63">IF(D158&lt;((G158-L158)*M158/$M$70),D158,((G158-L158)*M158/$M$70))</f>
        <v>0</v>
      </c>
      <c r="L158" s="476">
        <f t="shared" ref="L158:L161" si="64">((D158*O158)*N158/$N$148)</f>
        <v>0</v>
      </c>
      <c r="M158" s="299">
        <v>12</v>
      </c>
      <c r="N158" s="299">
        <v>12</v>
      </c>
      <c r="O158" s="477">
        <f>O119</f>
        <v>5.5E-2</v>
      </c>
      <c r="P158" s="478">
        <f t="shared" ref="P158:P161" si="65">I158/N158</f>
        <v>0</v>
      </c>
      <c r="Q158" s="290">
        <f t="shared" ref="Q158:Q161" si="66">D158-K158</f>
        <v>0</v>
      </c>
      <c r="S158" s="264"/>
    </row>
    <row r="159" spans="1:19" hidden="1" outlineLevel="1">
      <c r="B159" s="209"/>
      <c r="C159" s="198">
        <f>C120</f>
        <v>0</v>
      </c>
      <c r="D159" s="475">
        <f>(D120-K120)</f>
        <v>1820886.146127166</v>
      </c>
      <c r="E159" s="489">
        <f>IF(K120=0,E120,(IF((E120-1)&lt;=0,0,IF(K120=0,E120,(E120-1)))))</f>
        <v>15</v>
      </c>
      <c r="F159" s="475"/>
      <c r="G159" s="301">
        <f t="shared" ref="G159:G161" si="67">IF(E159=0,0,(-PMT(O159,E159,D159,0,0)))</f>
        <v>181406.87047824042</v>
      </c>
      <c r="H159" s="174"/>
      <c r="I159" s="479">
        <f t="shared" ref="I159:I160" si="68">K159+L159</f>
        <v>181406.87047824042</v>
      </c>
      <c r="J159" s="174"/>
      <c r="K159" s="476">
        <f t="shared" si="63"/>
        <v>81258.1324412463</v>
      </c>
      <c r="L159" s="476">
        <f t="shared" si="64"/>
        <v>100148.73803699412</v>
      </c>
      <c r="M159" s="299">
        <v>12</v>
      </c>
      <c r="N159" s="299">
        <v>12</v>
      </c>
      <c r="O159" s="477">
        <f>O120</f>
        <v>5.5E-2</v>
      </c>
      <c r="P159" s="478">
        <f t="shared" si="65"/>
        <v>15117.239206520035</v>
      </c>
      <c r="Q159" s="290">
        <f t="shared" si="66"/>
        <v>1739628.0136859198</v>
      </c>
      <c r="S159" s="264"/>
    </row>
    <row r="160" spans="1:19" hidden="1" outlineLevel="1">
      <c r="B160" s="209"/>
      <c r="C160" s="198">
        <f>C121</f>
        <v>0</v>
      </c>
      <c r="D160" s="475">
        <f>(D121-K121)</f>
        <v>1649417.820558246</v>
      </c>
      <c r="E160" s="489">
        <f>IF(K121=0,E121,(IF((E121-1)&lt;=0,0,IF(K121=0,E121,(E121-1)))))</f>
        <v>15</v>
      </c>
      <c r="F160" s="475"/>
      <c r="G160" s="301">
        <f t="shared" si="67"/>
        <v>164324.23607314046</v>
      </c>
      <c r="H160" s="174"/>
      <c r="I160" s="479">
        <f t="shared" si="68"/>
        <v>164324.23607314046</v>
      </c>
      <c r="J160" s="174"/>
      <c r="K160" s="476">
        <f t="shared" si="63"/>
        <v>73606.255942436939</v>
      </c>
      <c r="L160" s="476">
        <f t="shared" si="64"/>
        <v>90717.980130703523</v>
      </c>
      <c r="M160" s="299">
        <v>12</v>
      </c>
      <c r="N160" s="299">
        <v>12</v>
      </c>
      <c r="O160" s="477">
        <f>O121</f>
        <v>5.5E-2</v>
      </c>
      <c r="P160" s="478">
        <f t="shared" si="65"/>
        <v>13693.686339428372</v>
      </c>
      <c r="Q160" s="290">
        <f t="shared" si="66"/>
        <v>1575811.5646158091</v>
      </c>
      <c r="S160" s="264"/>
    </row>
    <row r="161" spans="2:19" hidden="1" outlineLevel="1">
      <c r="B161" s="209"/>
      <c r="C161" s="198">
        <f>C122</f>
        <v>0</v>
      </c>
      <c r="D161" s="475">
        <f>(D122-K122)</f>
        <v>0</v>
      </c>
      <c r="E161" s="489">
        <f>IF(K122=0,E122,(IF((E122-1)&lt;=0,0,IF(K122=0,E122,(E122-1)))))</f>
        <v>0</v>
      </c>
      <c r="F161" s="475"/>
      <c r="G161" s="301">
        <f t="shared" si="67"/>
        <v>0</v>
      </c>
      <c r="H161" s="303"/>
      <c r="I161" s="479">
        <f>L161+K161</f>
        <v>0</v>
      </c>
      <c r="J161" s="283"/>
      <c r="K161" s="476">
        <f t="shared" si="63"/>
        <v>0</v>
      </c>
      <c r="L161" s="476">
        <f t="shared" si="64"/>
        <v>0</v>
      </c>
      <c r="M161" s="299">
        <v>12</v>
      </c>
      <c r="N161" s="299">
        <v>12</v>
      </c>
      <c r="O161" s="477">
        <f>O122</f>
        <v>0</v>
      </c>
      <c r="P161" s="478">
        <f t="shared" si="65"/>
        <v>0</v>
      </c>
      <c r="Q161" s="290">
        <f t="shared" si="66"/>
        <v>0</v>
      </c>
      <c r="S161" s="264"/>
    </row>
    <row r="162" spans="2:19" ht="5.25" hidden="1" customHeight="1" outlineLevel="1" thickBot="1">
      <c r="B162" s="209"/>
      <c r="D162" s="174"/>
      <c r="E162" s="230"/>
      <c r="F162" s="174"/>
      <c r="G162" s="301"/>
      <c r="H162" s="174"/>
      <c r="I162" s="479"/>
      <c r="J162" s="174"/>
      <c r="K162" s="263"/>
      <c r="L162" s="263"/>
      <c r="M162" s="211"/>
      <c r="N162" s="211"/>
      <c r="O162" s="231"/>
      <c r="P162" s="174"/>
      <c r="Q162" s="174"/>
      <c r="S162" s="264"/>
    </row>
    <row r="163" spans="2:19" ht="21.95" hidden="1" customHeight="1" outlineLevel="1" thickTop="1">
      <c r="B163" s="209"/>
      <c r="C163" s="11" t="s">
        <v>18</v>
      </c>
      <c r="D163" s="467">
        <f>SUM(D158:D161)</f>
        <v>3470303.966685412</v>
      </c>
      <c r="E163" s="1588">
        <f>NPER(O163,-I163,D163,,0)</f>
        <v>15.00000000000002</v>
      </c>
      <c r="F163" s="304"/>
      <c r="G163" s="284">
        <f>SUM(G158:G161)</f>
        <v>345731.10655138089</v>
      </c>
      <c r="H163" s="263"/>
      <c r="I163" s="285">
        <f>SUM(I158:I161)</f>
        <v>345731.10655138089</v>
      </c>
      <c r="J163" s="263"/>
      <c r="K163" s="467">
        <f>SUM(K158:K161)</f>
        <v>154864.38838368322</v>
      </c>
      <c r="L163" s="467">
        <f>SUM(L158:L161)</f>
        <v>190866.71816769766</v>
      </c>
      <c r="M163" s="210"/>
      <c r="N163" s="210"/>
      <c r="O163" s="212">
        <f>L163/D163</f>
        <v>5.5E-2</v>
      </c>
      <c r="P163" s="467">
        <f>SUM(P158:P161)</f>
        <v>28810.925545948405</v>
      </c>
      <c r="Q163" s="467">
        <f>SUM(Q158:Q161)</f>
        <v>3315439.5783017287</v>
      </c>
      <c r="S163" s="264"/>
    </row>
    <row r="164" spans="2:19" s="241" customFormat="1" ht="15" hidden="1" customHeight="1" outlineLevel="1">
      <c r="B164" s="232"/>
      <c r="C164" s="233"/>
      <c r="D164" s="234"/>
      <c r="E164" s="235"/>
      <c r="F164" s="235"/>
      <c r="G164" s="236"/>
      <c r="H164" s="237"/>
      <c r="I164" s="237"/>
      <c r="J164" s="238" t="s">
        <v>158</v>
      </c>
      <c r="K164" s="239">
        <f>IFERROR((SUMIF(K158:K161,0,D158:D161)/D163),0%)</f>
        <v>0</v>
      </c>
      <c r="L164" s="237"/>
      <c r="M164" s="237"/>
      <c r="N164" s="237"/>
      <c r="O164" s="240"/>
      <c r="P164" s="237"/>
      <c r="Q164" s="234"/>
      <c r="S164" s="242"/>
    </row>
    <row r="165" spans="2:19" ht="12" hidden="1" customHeight="1" outlineLevel="1">
      <c r="B165" s="209"/>
      <c r="C165" s="228" t="s">
        <v>8</v>
      </c>
      <c r="D165" s="288"/>
      <c r="E165" s="12"/>
      <c r="F165" s="174"/>
      <c r="G165" s="282"/>
      <c r="H165" s="282"/>
      <c r="I165" s="282"/>
      <c r="J165" s="282"/>
      <c r="K165" s="274"/>
      <c r="L165" s="274"/>
      <c r="M165" s="213"/>
      <c r="N165" s="213"/>
      <c r="O165" s="169" t="s">
        <v>18</v>
      </c>
      <c r="P165" s="268"/>
      <c r="Q165" s="288"/>
      <c r="S165" s="264"/>
    </row>
    <row r="166" spans="2:19" ht="12" hidden="1" customHeight="1" outlineLevel="1">
      <c r="B166" s="209"/>
      <c r="C166" s="198">
        <f t="shared" ref="C166:C175" si="69">C127</f>
        <v>0</v>
      </c>
      <c r="D166" s="475">
        <f t="shared" ref="D166:D175" si="70">(D127-K127)</f>
        <v>0</v>
      </c>
      <c r="E166" s="489">
        <f t="shared" ref="E166:E175" si="71">IF(K127=0,E127,(IF((E127-1)&lt;=0,0,IF(K127=0,E127,(E127-1)))))</f>
        <v>0</v>
      </c>
      <c r="F166" s="475"/>
      <c r="G166" s="1558">
        <f>IF(E166=0,0,(-PMT(O166,E166,D166,0,0)))</f>
        <v>0</v>
      </c>
      <c r="H166" s="174"/>
      <c r="I166" s="1587">
        <f>L166+K166</f>
        <v>0</v>
      </c>
      <c r="J166" s="174"/>
      <c r="K166" s="476">
        <f t="shared" ref="K166:K175" si="72">IF(D166&lt;((G166-L166)*M166/$M$70),D166,((G166-L166)*M166/$M$70))</f>
        <v>0</v>
      </c>
      <c r="L166" s="476">
        <f t="shared" ref="L166:L175" si="73">((D166*O166)*N166/$N$148)</f>
        <v>0</v>
      </c>
      <c r="M166" s="299">
        <v>12</v>
      </c>
      <c r="N166" s="299">
        <v>12</v>
      </c>
      <c r="O166" s="477">
        <f t="shared" ref="O166:O175" si="74">O127</f>
        <v>0</v>
      </c>
      <c r="P166" s="478">
        <f t="shared" ref="P166:P175" si="75">I166/N166</f>
        <v>0</v>
      </c>
      <c r="Q166" s="290">
        <f t="shared" ref="Q166:Q175" si="76">D166-K166</f>
        <v>0</v>
      </c>
      <c r="S166" s="264"/>
    </row>
    <row r="167" spans="2:19" ht="12" hidden="1" customHeight="1" outlineLevel="1">
      <c r="B167" s="209"/>
      <c r="C167" s="198">
        <f t="shared" si="69"/>
        <v>0</v>
      </c>
      <c r="D167" s="475">
        <f t="shared" si="70"/>
        <v>0</v>
      </c>
      <c r="E167" s="489">
        <f t="shared" si="71"/>
        <v>0</v>
      </c>
      <c r="F167" s="475"/>
      <c r="G167" s="301">
        <f t="shared" ref="G167:G175" si="77">IF(E167=0,0,(-PMT(O167,E167,D167,0,0)))</f>
        <v>0</v>
      </c>
      <c r="H167" s="174"/>
      <c r="I167" s="479">
        <f t="shared" ref="I167:I174" si="78">K167+L167</f>
        <v>0</v>
      </c>
      <c r="J167" s="174"/>
      <c r="K167" s="476">
        <f t="shared" si="72"/>
        <v>0</v>
      </c>
      <c r="L167" s="476">
        <f t="shared" si="73"/>
        <v>0</v>
      </c>
      <c r="M167" s="299">
        <v>12</v>
      </c>
      <c r="N167" s="299">
        <v>12</v>
      </c>
      <c r="O167" s="477">
        <f t="shared" si="74"/>
        <v>0</v>
      </c>
      <c r="P167" s="478">
        <f t="shared" si="75"/>
        <v>0</v>
      </c>
      <c r="Q167" s="290">
        <f t="shared" si="76"/>
        <v>0</v>
      </c>
      <c r="S167" s="264"/>
    </row>
    <row r="168" spans="2:19" ht="12" hidden="1" customHeight="1" outlineLevel="1">
      <c r="B168" s="209"/>
      <c r="C168" s="198">
        <f t="shared" si="69"/>
        <v>0</v>
      </c>
      <c r="D168" s="475">
        <f t="shared" si="70"/>
        <v>0</v>
      </c>
      <c r="E168" s="489">
        <f t="shared" si="71"/>
        <v>0</v>
      </c>
      <c r="F168" s="475"/>
      <c r="G168" s="301">
        <f t="shared" si="77"/>
        <v>0</v>
      </c>
      <c r="H168" s="174"/>
      <c r="I168" s="479">
        <f t="shared" si="78"/>
        <v>0</v>
      </c>
      <c r="J168" s="174"/>
      <c r="K168" s="476">
        <f t="shared" si="72"/>
        <v>0</v>
      </c>
      <c r="L168" s="476">
        <f t="shared" si="73"/>
        <v>0</v>
      </c>
      <c r="M168" s="299">
        <v>12</v>
      </c>
      <c r="N168" s="299">
        <v>12</v>
      </c>
      <c r="O168" s="477">
        <f t="shared" si="74"/>
        <v>0</v>
      </c>
      <c r="P168" s="478">
        <f t="shared" si="75"/>
        <v>0</v>
      </c>
      <c r="Q168" s="290">
        <f t="shared" si="76"/>
        <v>0</v>
      </c>
      <c r="S168" s="264"/>
    </row>
    <row r="169" spans="2:19" ht="12" hidden="1" customHeight="1" outlineLevel="1">
      <c r="B169" s="209"/>
      <c r="C169" s="198">
        <f t="shared" si="69"/>
        <v>0</v>
      </c>
      <c r="D169" s="475">
        <f t="shared" si="70"/>
        <v>0</v>
      </c>
      <c r="E169" s="489">
        <f t="shared" si="71"/>
        <v>0</v>
      </c>
      <c r="F169" s="475"/>
      <c r="G169" s="301">
        <f t="shared" si="77"/>
        <v>0</v>
      </c>
      <c r="H169" s="174"/>
      <c r="I169" s="479">
        <f t="shared" si="78"/>
        <v>0</v>
      </c>
      <c r="J169" s="174"/>
      <c r="K169" s="476">
        <f t="shared" si="72"/>
        <v>0</v>
      </c>
      <c r="L169" s="476">
        <f t="shared" si="73"/>
        <v>0</v>
      </c>
      <c r="M169" s="299">
        <v>12</v>
      </c>
      <c r="N169" s="299">
        <v>12</v>
      </c>
      <c r="O169" s="477">
        <f t="shared" si="74"/>
        <v>0</v>
      </c>
      <c r="P169" s="478">
        <f t="shared" si="75"/>
        <v>0</v>
      </c>
      <c r="Q169" s="290">
        <f t="shared" si="76"/>
        <v>0</v>
      </c>
      <c r="S169" s="264"/>
    </row>
    <row r="170" spans="2:19" ht="12" hidden="1" customHeight="1" outlineLevel="1">
      <c r="B170" s="209"/>
      <c r="C170" s="198">
        <f t="shared" si="69"/>
        <v>0</v>
      </c>
      <c r="D170" s="475">
        <f t="shared" si="70"/>
        <v>0</v>
      </c>
      <c r="E170" s="489">
        <f t="shared" si="71"/>
        <v>0</v>
      </c>
      <c r="F170" s="475"/>
      <c r="G170" s="301">
        <f t="shared" si="77"/>
        <v>0</v>
      </c>
      <c r="H170" s="174"/>
      <c r="I170" s="479">
        <f t="shared" si="78"/>
        <v>0</v>
      </c>
      <c r="J170" s="174"/>
      <c r="K170" s="476">
        <f t="shared" si="72"/>
        <v>0</v>
      </c>
      <c r="L170" s="476">
        <f t="shared" si="73"/>
        <v>0</v>
      </c>
      <c r="M170" s="299">
        <v>12</v>
      </c>
      <c r="N170" s="299">
        <v>12</v>
      </c>
      <c r="O170" s="477">
        <f t="shared" si="74"/>
        <v>0</v>
      </c>
      <c r="P170" s="478">
        <f t="shared" si="75"/>
        <v>0</v>
      </c>
      <c r="Q170" s="290">
        <f t="shared" si="76"/>
        <v>0</v>
      </c>
      <c r="S170" s="264"/>
    </row>
    <row r="171" spans="2:19" ht="12" hidden="1" customHeight="1" outlineLevel="1">
      <c r="B171" s="209"/>
      <c r="C171" s="198">
        <f t="shared" si="69"/>
        <v>0</v>
      </c>
      <c r="D171" s="475">
        <f t="shared" si="70"/>
        <v>0</v>
      </c>
      <c r="E171" s="489">
        <f t="shared" si="71"/>
        <v>0</v>
      </c>
      <c r="F171" s="475"/>
      <c r="G171" s="301">
        <f t="shared" si="77"/>
        <v>0</v>
      </c>
      <c r="H171" s="174"/>
      <c r="I171" s="479">
        <f t="shared" si="78"/>
        <v>0</v>
      </c>
      <c r="J171" s="174"/>
      <c r="K171" s="476">
        <f t="shared" si="72"/>
        <v>0</v>
      </c>
      <c r="L171" s="476">
        <f t="shared" si="73"/>
        <v>0</v>
      </c>
      <c r="M171" s="299">
        <v>12</v>
      </c>
      <c r="N171" s="299">
        <v>12</v>
      </c>
      <c r="O171" s="477">
        <f t="shared" si="74"/>
        <v>0</v>
      </c>
      <c r="P171" s="478">
        <f t="shared" si="75"/>
        <v>0</v>
      </c>
      <c r="Q171" s="290">
        <f t="shared" si="76"/>
        <v>0</v>
      </c>
      <c r="S171" s="264"/>
    </row>
    <row r="172" spans="2:19" ht="12" hidden="1" customHeight="1" outlineLevel="1">
      <c r="B172" s="209"/>
      <c r="C172" s="198">
        <f t="shared" si="69"/>
        <v>0</v>
      </c>
      <c r="D172" s="475">
        <f t="shared" si="70"/>
        <v>0</v>
      </c>
      <c r="E172" s="489">
        <f t="shared" si="71"/>
        <v>0</v>
      </c>
      <c r="F172" s="475"/>
      <c r="G172" s="301">
        <f t="shared" si="77"/>
        <v>0</v>
      </c>
      <c r="H172" s="174"/>
      <c r="I172" s="479">
        <f t="shared" si="78"/>
        <v>0</v>
      </c>
      <c r="J172" s="174"/>
      <c r="K172" s="476">
        <f t="shared" si="72"/>
        <v>0</v>
      </c>
      <c r="L172" s="476">
        <f t="shared" si="73"/>
        <v>0</v>
      </c>
      <c r="M172" s="299">
        <v>12</v>
      </c>
      <c r="N172" s="299">
        <v>12</v>
      </c>
      <c r="O172" s="477">
        <f t="shared" si="74"/>
        <v>0</v>
      </c>
      <c r="P172" s="478">
        <f t="shared" si="75"/>
        <v>0</v>
      </c>
      <c r="Q172" s="290">
        <f t="shared" si="76"/>
        <v>0</v>
      </c>
      <c r="S172" s="264"/>
    </row>
    <row r="173" spans="2:19" ht="12" hidden="1" customHeight="1" outlineLevel="1">
      <c r="B173" s="209"/>
      <c r="C173" s="198">
        <f t="shared" si="69"/>
        <v>0</v>
      </c>
      <c r="D173" s="475">
        <f t="shared" si="70"/>
        <v>0</v>
      </c>
      <c r="E173" s="489">
        <f t="shared" si="71"/>
        <v>0</v>
      </c>
      <c r="F173" s="475"/>
      <c r="G173" s="301">
        <f t="shared" si="77"/>
        <v>0</v>
      </c>
      <c r="H173" s="174"/>
      <c r="I173" s="479">
        <f t="shared" si="78"/>
        <v>0</v>
      </c>
      <c r="J173" s="174"/>
      <c r="K173" s="476">
        <f t="shared" si="72"/>
        <v>0</v>
      </c>
      <c r="L173" s="476">
        <f t="shared" si="73"/>
        <v>0</v>
      </c>
      <c r="M173" s="299">
        <v>12</v>
      </c>
      <c r="N173" s="299">
        <v>12</v>
      </c>
      <c r="O173" s="477">
        <f t="shared" si="74"/>
        <v>0</v>
      </c>
      <c r="P173" s="478">
        <f t="shared" si="75"/>
        <v>0</v>
      </c>
      <c r="Q173" s="290">
        <f t="shared" si="76"/>
        <v>0</v>
      </c>
      <c r="S173" s="264"/>
    </row>
    <row r="174" spans="2:19" ht="12" hidden="1" customHeight="1" outlineLevel="1">
      <c r="B174" s="209"/>
      <c r="C174" s="198">
        <f t="shared" si="69"/>
        <v>0</v>
      </c>
      <c r="D174" s="475">
        <f t="shared" si="70"/>
        <v>0</v>
      </c>
      <c r="E174" s="489">
        <f t="shared" si="71"/>
        <v>0</v>
      </c>
      <c r="F174" s="475"/>
      <c r="G174" s="301">
        <f t="shared" si="77"/>
        <v>0</v>
      </c>
      <c r="H174" s="174"/>
      <c r="I174" s="479">
        <f t="shared" si="78"/>
        <v>0</v>
      </c>
      <c r="J174" s="174"/>
      <c r="K174" s="476">
        <f t="shared" si="72"/>
        <v>0</v>
      </c>
      <c r="L174" s="476">
        <f t="shared" si="73"/>
        <v>0</v>
      </c>
      <c r="M174" s="299">
        <v>12</v>
      </c>
      <c r="N174" s="299">
        <v>12</v>
      </c>
      <c r="O174" s="477">
        <f t="shared" si="74"/>
        <v>0</v>
      </c>
      <c r="P174" s="478">
        <f t="shared" si="75"/>
        <v>0</v>
      </c>
      <c r="Q174" s="290">
        <f t="shared" si="76"/>
        <v>0</v>
      </c>
      <c r="S174" s="264"/>
    </row>
    <row r="175" spans="2:19" ht="12" hidden="1" customHeight="1" outlineLevel="1">
      <c r="B175" s="209"/>
      <c r="C175" s="198">
        <f t="shared" si="69"/>
        <v>0</v>
      </c>
      <c r="D175" s="475">
        <f t="shared" si="70"/>
        <v>0</v>
      </c>
      <c r="E175" s="489">
        <f t="shared" si="71"/>
        <v>0</v>
      </c>
      <c r="F175" s="475"/>
      <c r="G175" s="301">
        <f t="shared" si="77"/>
        <v>0</v>
      </c>
      <c r="H175" s="303"/>
      <c r="I175" s="479">
        <f>L175+K175</f>
        <v>0</v>
      </c>
      <c r="J175" s="283"/>
      <c r="K175" s="476">
        <f t="shared" si="72"/>
        <v>0</v>
      </c>
      <c r="L175" s="476">
        <f t="shared" si="73"/>
        <v>0</v>
      </c>
      <c r="M175" s="299">
        <v>12</v>
      </c>
      <c r="N175" s="299">
        <v>12</v>
      </c>
      <c r="O175" s="477">
        <f t="shared" si="74"/>
        <v>0</v>
      </c>
      <c r="P175" s="478">
        <f t="shared" si="75"/>
        <v>0</v>
      </c>
      <c r="Q175" s="290">
        <f t="shared" si="76"/>
        <v>0</v>
      </c>
      <c r="S175" s="264"/>
    </row>
    <row r="176" spans="2:19" ht="5.25" hidden="1" customHeight="1" outlineLevel="1" thickBot="1">
      <c r="B176" s="209"/>
      <c r="D176" s="174"/>
      <c r="E176" s="230"/>
      <c r="F176" s="174"/>
      <c r="G176" s="301"/>
      <c r="H176" s="174"/>
      <c r="I176" s="479"/>
      <c r="J176" s="174"/>
      <c r="K176" s="263"/>
      <c r="L176" s="263"/>
      <c r="M176" s="211"/>
      <c r="N176" s="211"/>
      <c r="O176" s="231"/>
      <c r="P176" s="174"/>
      <c r="Q176" s="174"/>
      <c r="S176" s="264"/>
    </row>
    <row r="177" spans="1:19" ht="21.95" hidden="1" customHeight="1" outlineLevel="1" thickTop="1">
      <c r="B177" s="209"/>
      <c r="C177" s="11" t="s">
        <v>18</v>
      </c>
      <c r="D177" s="467">
        <f>SUM(D166:D175)</f>
        <v>0</v>
      </c>
      <c r="E177" s="1588" t="e">
        <f>NPER(O177,-I177,D177,,0)</f>
        <v>#DIV/0!</v>
      </c>
      <c r="F177" s="304"/>
      <c r="G177" s="284">
        <f>SUM(G166:G175)</f>
        <v>0</v>
      </c>
      <c r="H177" s="263"/>
      <c r="I177" s="285">
        <f>SUM(I166:I175)</f>
        <v>0</v>
      </c>
      <c r="J177" s="263"/>
      <c r="K177" s="467">
        <f>SUM(K166:K175)</f>
        <v>0</v>
      </c>
      <c r="L177" s="467">
        <f>SUM(L166:L175)</f>
        <v>0</v>
      </c>
      <c r="M177" s="210"/>
      <c r="N177" s="210"/>
      <c r="O177" s="212" t="e">
        <f>L177/D177</f>
        <v>#DIV/0!</v>
      </c>
      <c r="P177" s="467">
        <f>SUM(P166:P175)</f>
        <v>0</v>
      </c>
      <c r="Q177" s="467">
        <f>SUM(Q166:Q175)</f>
        <v>0</v>
      </c>
      <c r="S177" s="264"/>
    </row>
    <row r="178" spans="1:19" s="241" customFormat="1" ht="15" hidden="1" customHeight="1" outlineLevel="1">
      <c r="B178" s="232"/>
      <c r="C178" s="233"/>
      <c r="D178" s="234"/>
      <c r="E178" s="235"/>
      <c r="F178" s="235"/>
      <c r="G178" s="236"/>
      <c r="H178" s="237"/>
      <c r="I178" s="237"/>
      <c r="J178" s="238" t="s">
        <v>158</v>
      </c>
      <c r="K178" s="239">
        <f>IFERROR((SUMIF(K166:K175,0,D166:D175)/D177),0%)</f>
        <v>0</v>
      </c>
      <c r="L178" s="237"/>
      <c r="M178" s="237"/>
      <c r="N178" s="237"/>
      <c r="O178" s="240"/>
      <c r="P178" s="237"/>
      <c r="Q178" s="234"/>
      <c r="S178" s="242"/>
    </row>
    <row r="179" spans="1:19" ht="14.25" hidden="1" outlineLevel="1" thickBot="1">
      <c r="B179" s="209"/>
      <c r="C179" s="11"/>
      <c r="D179" s="263"/>
      <c r="E179" s="249"/>
      <c r="F179" s="174"/>
      <c r="G179" s="263"/>
      <c r="H179" s="263"/>
      <c r="I179" s="263"/>
      <c r="J179" s="263"/>
      <c r="K179" s="274"/>
      <c r="L179" s="274"/>
      <c r="M179" s="213"/>
      <c r="N179" s="213"/>
      <c r="O179" s="248"/>
      <c r="P179" s="263"/>
      <c r="Q179" s="263"/>
      <c r="S179" s="264"/>
    </row>
    <row r="180" spans="1:19" ht="14.25" hidden="1" collapsed="1" thickTop="1">
      <c r="B180" s="209"/>
      <c r="C180" s="5" t="s">
        <v>142</v>
      </c>
      <c r="D180" s="480">
        <f>D155+D163+D177</f>
        <v>4355504.714682891</v>
      </c>
      <c r="E180" s="1589">
        <f>NPER(O180,-I180,D180,,0)</f>
        <v>15.00000000000002</v>
      </c>
      <c r="F180" s="175"/>
      <c r="G180" s="1623">
        <f>G155+G163+G177</f>
        <v>433919.76007085561</v>
      </c>
      <c r="H180" s="275"/>
      <c r="I180" s="276">
        <f>I155+I163+I177</f>
        <v>433919.76007085561</v>
      </c>
      <c r="J180" s="275"/>
      <c r="K180" s="480">
        <f>K155+K163+K177</f>
        <v>194367.00076329662</v>
      </c>
      <c r="L180" s="480">
        <f>L155+L163+L177</f>
        <v>239552.75930755903</v>
      </c>
      <c r="M180" s="215"/>
      <c r="N180" s="215"/>
      <c r="O180" s="216">
        <f>L180/D180</f>
        <v>5.5000000000000007E-2</v>
      </c>
      <c r="P180" s="482">
        <f>G180/12</f>
        <v>36159.980005904632</v>
      </c>
      <c r="Q180" s="480">
        <f>Q155+Q163+Q177</f>
        <v>4161137.7139195949</v>
      </c>
      <c r="S180" s="264"/>
    </row>
    <row r="181" spans="1:19" s="266" customFormat="1" ht="15" hidden="1" customHeight="1">
      <c r="A181" s="241"/>
      <c r="B181" s="232"/>
      <c r="C181" s="233"/>
      <c r="D181" s="287"/>
      <c r="E181" s="243"/>
      <c r="F181" s="277"/>
      <c r="G181" s="278"/>
      <c r="H181" s="279"/>
      <c r="I181" s="279"/>
      <c r="J181" s="280" t="s">
        <v>158</v>
      </c>
      <c r="K181" s="281">
        <f>(IFERROR((K178*D177),0)+IFERROR((K164*D163),0)+IFERROR((K156*D155),0))/D180</f>
        <v>0</v>
      </c>
      <c r="L181" s="279"/>
      <c r="M181" s="245"/>
      <c r="N181" s="245"/>
      <c r="O181" s="246"/>
      <c r="P181" s="265"/>
      <c r="Q181" s="287"/>
      <c r="S181" s="267"/>
    </row>
    <row r="182" spans="1:19" ht="6.95" hidden="1" customHeight="1" thickBot="1">
      <c r="B182" s="483"/>
      <c r="C182" s="484"/>
      <c r="D182" s="485"/>
      <c r="E182" s="486"/>
      <c r="F182" s="485"/>
      <c r="G182" s="485"/>
      <c r="H182" s="485"/>
      <c r="I182" s="485"/>
      <c r="J182" s="485"/>
      <c r="K182" s="485"/>
      <c r="L182" s="485"/>
      <c r="M182" s="486"/>
      <c r="N182" s="486"/>
      <c r="O182" s="486"/>
      <c r="P182" s="485"/>
      <c r="Q182" s="485"/>
      <c r="R182" s="487"/>
      <c r="S182" s="488"/>
    </row>
    <row r="183" spans="1:19" ht="20.25" hidden="1" customHeight="1" thickBot="1"/>
    <row r="184" spans="1:19" s="269" customFormat="1" ht="21" hidden="1" customHeight="1">
      <c r="A184" s="3"/>
      <c r="B184" s="2074">
        <v>2026</v>
      </c>
      <c r="C184" s="2075"/>
      <c r="D184" s="2073" t="s">
        <v>168</v>
      </c>
      <c r="E184" s="2076" t="s">
        <v>150</v>
      </c>
      <c r="F184" s="1693"/>
      <c r="G184" s="2077" t="s">
        <v>151</v>
      </c>
      <c r="H184" s="1694"/>
      <c r="I184" s="2077" t="s">
        <v>152</v>
      </c>
      <c r="J184" s="1694"/>
      <c r="K184" s="2078" t="s">
        <v>153</v>
      </c>
      <c r="L184" s="2078" t="s">
        <v>154</v>
      </c>
      <c r="M184" s="2079" t="s">
        <v>155</v>
      </c>
      <c r="N184" s="2079"/>
      <c r="O184" s="2080" t="s">
        <v>156</v>
      </c>
      <c r="P184" s="2077" t="s">
        <v>157</v>
      </c>
      <c r="Q184" s="2073" t="s">
        <v>169</v>
      </c>
      <c r="R184" s="2073" t="s">
        <v>0</v>
      </c>
      <c r="S184" s="1695"/>
    </row>
    <row r="185" spans="1:19" s="269" customFormat="1" ht="21" hidden="1" customHeight="1">
      <c r="A185" s="3"/>
      <c r="B185" s="2006"/>
      <c r="C185" s="2019"/>
      <c r="D185" s="1991"/>
      <c r="E185" s="2009"/>
      <c r="F185" s="175"/>
      <c r="G185" s="2011"/>
      <c r="H185" s="218"/>
      <c r="I185" s="2011"/>
      <c r="J185" s="218"/>
      <c r="K185" s="2013"/>
      <c r="L185" s="2013"/>
      <c r="M185" s="206" t="s">
        <v>153</v>
      </c>
      <c r="N185" s="206" t="s">
        <v>154</v>
      </c>
      <c r="O185" s="2016"/>
      <c r="P185" s="2011"/>
      <c r="Q185" s="1991"/>
      <c r="R185" s="1991"/>
      <c r="S185" s="270"/>
    </row>
    <row r="186" spans="1:19" s="269" customFormat="1" ht="5.25" hidden="1" customHeight="1">
      <c r="A186" s="3"/>
      <c r="B186" s="229"/>
      <c r="C186" s="1696"/>
      <c r="D186" s="1697"/>
      <c r="E186" s="1698"/>
      <c r="F186" s="1697"/>
      <c r="G186" s="1699"/>
      <c r="H186" s="1699"/>
      <c r="I186" s="1699"/>
      <c r="J186" s="1699"/>
      <c r="K186" s="1700"/>
      <c r="L186" s="1700"/>
      <c r="M186" s="1701"/>
      <c r="N186" s="1701"/>
      <c r="O186" s="1702"/>
      <c r="P186" s="1699"/>
      <c r="Q186" s="1697"/>
      <c r="R186" s="1697"/>
      <c r="S186" s="1703"/>
    </row>
    <row r="187" spans="1:19" s="269" customFormat="1" ht="11.25" hidden="1" customHeight="1">
      <c r="A187" s="3"/>
      <c r="B187" s="229"/>
      <c r="C187" s="170" t="s">
        <v>6</v>
      </c>
      <c r="D187" s="175"/>
      <c r="E187" s="205"/>
      <c r="F187" s="175"/>
      <c r="G187" s="175"/>
      <c r="H187" s="175"/>
      <c r="I187" s="175"/>
      <c r="J187" s="175"/>
      <c r="K187" s="274"/>
      <c r="L187" s="274"/>
      <c r="M187" s="208">
        <v>12</v>
      </c>
      <c r="N187" s="208">
        <v>12</v>
      </c>
      <c r="O187" s="207"/>
      <c r="P187" s="175"/>
      <c r="Q187" s="175"/>
      <c r="S187" s="270"/>
    </row>
    <row r="188" spans="1:19" hidden="1">
      <c r="B188" s="209"/>
      <c r="C188" s="13">
        <f>C149</f>
        <v>0</v>
      </c>
      <c r="D188" s="475">
        <f>(D149-K149)</f>
        <v>845698.13561786606</v>
      </c>
      <c r="E188" s="489">
        <f>IF(K149=0,E149,(IF((E149-1)&lt;=0,0,IF(K149=0,E149,(E149-1)))))</f>
        <v>14</v>
      </c>
      <c r="F188" s="475"/>
      <c r="G188" s="1558">
        <f>IF(E188=0,0,(-PMT(O188,E188,D188,0,0)))</f>
        <v>88188.65351947477</v>
      </c>
      <c r="H188" s="174"/>
      <c r="I188" s="1587">
        <f>L188+K188</f>
        <v>88188.65351947477</v>
      </c>
      <c r="J188" s="174"/>
      <c r="K188" s="476">
        <f t="shared" ref="K188:K192" si="79">IF(D188&lt;((G188-L188)*M188/$M$70),D188,((G188-L188)*M188/$M$70))</f>
        <v>41675.256060492138</v>
      </c>
      <c r="L188" s="476">
        <f>((D188*O188)*N188/$N$187)</f>
        <v>46513.397458982632</v>
      </c>
      <c r="M188" s="299">
        <v>12</v>
      </c>
      <c r="N188" s="299">
        <v>12</v>
      </c>
      <c r="O188" s="477">
        <f>O149</f>
        <v>5.5E-2</v>
      </c>
      <c r="P188" s="478">
        <f t="shared" ref="P188:P192" si="80">I188/N188</f>
        <v>7349.0544599562309</v>
      </c>
      <c r="Q188" s="290">
        <f t="shared" ref="Q188:Q192" si="81">D188-K188</f>
        <v>804022.87955737393</v>
      </c>
      <c r="S188" s="264"/>
    </row>
    <row r="189" spans="1:19" hidden="1">
      <c r="B189" s="209"/>
      <c r="C189" s="13">
        <f>C150</f>
        <v>0</v>
      </c>
      <c r="D189" s="475">
        <f>(D150-K150)</f>
        <v>0</v>
      </c>
      <c r="E189" s="489">
        <f>IF(K150=0,E150,(IF((E150-1)&lt;=0,0,IF(K150=0,E150,(E150-1)))))</f>
        <v>0</v>
      </c>
      <c r="F189" s="475"/>
      <c r="G189" s="301">
        <f t="shared" ref="G189:G192" si="82">IF(E189=0,0,(-PMT(O189,E189,D189,0,0)))</f>
        <v>0</v>
      </c>
      <c r="H189" s="174"/>
      <c r="I189" s="479">
        <f t="shared" ref="I189:I191" si="83">L189+K189</f>
        <v>0</v>
      </c>
      <c r="J189" s="174"/>
      <c r="K189" s="476">
        <f t="shared" si="79"/>
        <v>0</v>
      </c>
      <c r="L189" s="476">
        <f t="shared" ref="L189:L192" si="84">((D189*O189)*N189/$N$187)</f>
        <v>0</v>
      </c>
      <c r="M189" s="299">
        <v>12</v>
      </c>
      <c r="N189" s="299">
        <v>12</v>
      </c>
      <c r="O189" s="477">
        <f>O150</f>
        <v>0</v>
      </c>
      <c r="P189" s="478">
        <f t="shared" si="80"/>
        <v>0</v>
      </c>
      <c r="Q189" s="290">
        <f t="shared" si="81"/>
        <v>0</v>
      </c>
      <c r="S189" s="264"/>
    </row>
    <row r="190" spans="1:19" hidden="1">
      <c r="B190" s="209"/>
      <c r="C190" s="13">
        <f>C151</f>
        <v>0</v>
      </c>
      <c r="D190" s="475">
        <f>(D151-K151)</f>
        <v>0</v>
      </c>
      <c r="E190" s="489">
        <f>IF(K151=0,E151,(IF((E151-1)&lt;=0,0,IF(K151=0,E151,(E151-1)))))</f>
        <v>0</v>
      </c>
      <c r="F190" s="475"/>
      <c r="G190" s="301">
        <f t="shared" si="82"/>
        <v>0</v>
      </c>
      <c r="H190" s="174"/>
      <c r="I190" s="479">
        <f t="shared" si="83"/>
        <v>0</v>
      </c>
      <c r="J190" s="174"/>
      <c r="K190" s="476">
        <f t="shared" si="79"/>
        <v>0</v>
      </c>
      <c r="L190" s="476">
        <f t="shared" si="84"/>
        <v>0</v>
      </c>
      <c r="M190" s="299">
        <v>12</v>
      </c>
      <c r="N190" s="299">
        <v>12</v>
      </c>
      <c r="O190" s="477">
        <f>O151</f>
        <v>0</v>
      </c>
      <c r="P190" s="478">
        <f t="shared" si="80"/>
        <v>0</v>
      </c>
      <c r="Q190" s="290">
        <f t="shared" si="81"/>
        <v>0</v>
      </c>
      <c r="S190" s="264"/>
    </row>
    <row r="191" spans="1:19" hidden="1">
      <c r="B191" s="209"/>
      <c r="C191" s="13">
        <f>C152</f>
        <v>0</v>
      </c>
      <c r="D191" s="475">
        <f>(D152-K152)</f>
        <v>0</v>
      </c>
      <c r="E191" s="489">
        <f>IF(K152=0,E152,(IF((E152-1)&lt;=0,0,IF(K152=0,E152,(E152-1)))))</f>
        <v>0</v>
      </c>
      <c r="F191" s="475"/>
      <c r="G191" s="301">
        <f t="shared" si="82"/>
        <v>0</v>
      </c>
      <c r="H191" s="174"/>
      <c r="I191" s="479">
        <f t="shared" si="83"/>
        <v>0</v>
      </c>
      <c r="J191" s="174"/>
      <c r="K191" s="476">
        <f t="shared" si="79"/>
        <v>0</v>
      </c>
      <c r="L191" s="476">
        <f t="shared" si="84"/>
        <v>0</v>
      </c>
      <c r="M191" s="299">
        <v>12</v>
      </c>
      <c r="N191" s="299">
        <v>12</v>
      </c>
      <c r="O191" s="477">
        <f>O152</f>
        <v>0</v>
      </c>
      <c r="P191" s="478">
        <f t="shared" si="80"/>
        <v>0</v>
      </c>
      <c r="Q191" s="290">
        <f t="shared" si="81"/>
        <v>0</v>
      </c>
      <c r="S191" s="264"/>
    </row>
    <row r="192" spans="1:19" hidden="1">
      <c r="B192" s="209"/>
      <c r="C192" s="13">
        <f>C153</f>
        <v>0</v>
      </c>
      <c r="D192" s="475">
        <f>(D153-K153)</f>
        <v>0</v>
      </c>
      <c r="E192" s="489">
        <f>IF(K153=0,E153,(IF((E153-1)&lt;=0,0,IF(K153=0,E153,(E153-1)))))</f>
        <v>0</v>
      </c>
      <c r="F192" s="475"/>
      <c r="G192" s="301">
        <f t="shared" si="82"/>
        <v>0</v>
      </c>
      <c r="H192" s="303"/>
      <c r="I192" s="479">
        <f>L192+K192</f>
        <v>0</v>
      </c>
      <c r="J192" s="283"/>
      <c r="K192" s="476">
        <f t="shared" si="79"/>
        <v>0</v>
      </c>
      <c r="L192" s="476">
        <f t="shared" si="84"/>
        <v>0</v>
      </c>
      <c r="M192" s="299">
        <v>12</v>
      </c>
      <c r="N192" s="299">
        <v>12</v>
      </c>
      <c r="O192" s="477">
        <f>O153</f>
        <v>0</v>
      </c>
      <c r="P192" s="478">
        <f t="shared" si="80"/>
        <v>0</v>
      </c>
      <c r="Q192" s="290">
        <f t="shared" si="81"/>
        <v>0</v>
      </c>
      <c r="S192" s="264"/>
    </row>
    <row r="193" spans="2:19" ht="5.25" hidden="1" customHeight="1" thickBot="1">
      <c r="B193" s="209"/>
      <c r="D193" s="174"/>
      <c r="E193" s="230"/>
      <c r="F193" s="174"/>
      <c r="G193" s="301"/>
      <c r="H193" s="174"/>
      <c r="I193" s="479"/>
      <c r="J193" s="174"/>
      <c r="K193" s="263"/>
      <c r="L193" s="263"/>
      <c r="M193" s="211"/>
      <c r="N193" s="211"/>
      <c r="O193" s="231"/>
      <c r="P193" s="174"/>
      <c r="Q193" s="174"/>
      <c r="S193" s="264"/>
    </row>
    <row r="194" spans="2:19" ht="21.95" hidden="1" customHeight="1" outlineLevel="1" thickTop="1">
      <c r="B194" s="209"/>
      <c r="C194" s="11" t="s">
        <v>18</v>
      </c>
      <c r="D194" s="467">
        <f>SUM(D188:D192)</f>
        <v>845698.13561786606</v>
      </c>
      <c r="E194" s="1588">
        <f>NPER(O194,-I194,D194,,0)</f>
        <v>14.000000000000014</v>
      </c>
      <c r="F194" s="304"/>
      <c r="G194" s="284">
        <f>SUM(G188:G192)</f>
        <v>88188.65351947477</v>
      </c>
      <c r="H194" s="263"/>
      <c r="I194" s="285">
        <f>SUM(I188:I192)</f>
        <v>88188.65351947477</v>
      </c>
      <c r="J194" s="263"/>
      <c r="K194" s="467">
        <f>SUM(K188:K192)</f>
        <v>41675.256060492138</v>
      </c>
      <c r="L194" s="467">
        <f>SUM(L188:L192)</f>
        <v>46513.397458982632</v>
      </c>
      <c r="M194" s="210"/>
      <c r="N194" s="210"/>
      <c r="O194" s="212">
        <f>L194/D194</f>
        <v>5.5E-2</v>
      </c>
      <c r="P194" s="467">
        <f>SUM(P188:P192)</f>
        <v>7349.0544599562309</v>
      </c>
      <c r="Q194" s="467">
        <f>SUM(Q188:Q192)</f>
        <v>804022.87955737393</v>
      </c>
      <c r="S194" s="264"/>
    </row>
    <row r="195" spans="2:19" s="241" customFormat="1" ht="15" hidden="1" customHeight="1" outlineLevel="1">
      <c r="B195" s="232"/>
      <c r="C195" s="233"/>
      <c r="D195" s="234"/>
      <c r="E195" s="235"/>
      <c r="F195" s="235"/>
      <c r="G195" s="236"/>
      <c r="H195" s="237"/>
      <c r="I195" s="237"/>
      <c r="J195" s="238" t="s">
        <v>158</v>
      </c>
      <c r="K195" s="239">
        <f>IFERROR((SUMIF(K188:K192,0,D188:D192)/D194),0%)</f>
        <v>0</v>
      </c>
      <c r="L195" s="237"/>
      <c r="M195" s="237"/>
      <c r="N195" s="237"/>
      <c r="O195" s="240"/>
      <c r="P195" s="237"/>
      <c r="Q195" s="234"/>
      <c r="S195" s="242"/>
    </row>
    <row r="196" spans="2:19" hidden="1" outlineLevel="1">
      <c r="B196" s="209"/>
      <c r="C196" s="228" t="s">
        <v>7</v>
      </c>
      <c r="D196" s="288"/>
      <c r="E196" s="12"/>
      <c r="F196" s="174"/>
      <c r="G196" s="282"/>
      <c r="H196" s="282"/>
      <c r="I196" s="282"/>
      <c r="J196" s="282"/>
      <c r="K196" s="274"/>
      <c r="L196" s="274"/>
      <c r="M196" s="213"/>
      <c r="N196" s="213"/>
      <c r="O196" s="169" t="s">
        <v>18</v>
      </c>
      <c r="P196" s="268"/>
      <c r="Q196" s="288"/>
      <c r="S196" s="264"/>
    </row>
    <row r="197" spans="2:19" hidden="1" outlineLevel="1">
      <c r="B197" s="209"/>
      <c r="C197" s="198">
        <f>C158</f>
        <v>0</v>
      </c>
      <c r="D197" s="475">
        <f>(D158-K158)</f>
        <v>0</v>
      </c>
      <c r="E197" s="489">
        <f>IF(K158=0,E158,(IF((E158-1)&lt;=0,0,IF(K158=0,E158,(E158-1)))))</f>
        <v>17</v>
      </c>
      <c r="F197" s="475"/>
      <c r="G197" s="1558">
        <f>IF(E197=0,0,(-PMT(O197,E197,D197,0,0)))</f>
        <v>0</v>
      </c>
      <c r="H197" s="174"/>
      <c r="I197" s="1587">
        <f>L197+K197</f>
        <v>0</v>
      </c>
      <c r="J197" s="174"/>
      <c r="K197" s="476">
        <f t="shared" ref="K197:K200" si="85">IF(D197&lt;((G197-L197)*M197/$M$70),D197,((G197-L197)*M197/$M$70))</f>
        <v>0</v>
      </c>
      <c r="L197" s="476">
        <f t="shared" ref="L197:L200" si="86">((D197*O197)*N197/$N$187)</f>
        <v>0</v>
      </c>
      <c r="M197" s="299">
        <v>12</v>
      </c>
      <c r="N197" s="299">
        <v>12</v>
      </c>
      <c r="O197" s="477">
        <f>O158</f>
        <v>5.5E-2</v>
      </c>
      <c r="P197" s="478">
        <f t="shared" ref="P197:P200" si="87">I197/N197</f>
        <v>0</v>
      </c>
      <c r="Q197" s="290">
        <f t="shared" ref="Q197:Q200" si="88">D197-K197</f>
        <v>0</v>
      </c>
      <c r="S197" s="264"/>
    </row>
    <row r="198" spans="2:19" hidden="1" outlineLevel="1">
      <c r="B198" s="209"/>
      <c r="C198" s="198">
        <f>C159</f>
        <v>0</v>
      </c>
      <c r="D198" s="475">
        <f>(D159-K159)</f>
        <v>1739628.0136859198</v>
      </c>
      <c r="E198" s="489">
        <f>IF(K159=0,E159,(IF((E159-1)&lt;=0,0,IF(K159=0,E159,(E159-1)))))</f>
        <v>14</v>
      </c>
      <c r="F198" s="475"/>
      <c r="G198" s="301">
        <f t="shared" ref="G198:G200" si="89">IF(E198=0,0,(-PMT(O198,E198,D198,0,0)))</f>
        <v>181406.87047824048</v>
      </c>
      <c r="H198" s="174"/>
      <c r="I198" s="479">
        <f t="shared" ref="I198:I199" si="90">L198+K198</f>
        <v>181406.87047824048</v>
      </c>
      <c r="J198" s="174"/>
      <c r="K198" s="476">
        <f t="shared" si="85"/>
        <v>85727.329725514879</v>
      </c>
      <c r="L198" s="476">
        <f t="shared" si="86"/>
        <v>95679.540752725603</v>
      </c>
      <c r="M198" s="299">
        <v>12</v>
      </c>
      <c r="N198" s="299">
        <v>12</v>
      </c>
      <c r="O198" s="477">
        <f>O159</f>
        <v>5.5E-2</v>
      </c>
      <c r="P198" s="478">
        <f t="shared" si="87"/>
        <v>15117.23920652004</v>
      </c>
      <c r="Q198" s="290">
        <f t="shared" si="88"/>
        <v>1653900.6839604049</v>
      </c>
      <c r="S198" s="264"/>
    </row>
    <row r="199" spans="2:19" hidden="1" outlineLevel="1">
      <c r="B199" s="209"/>
      <c r="C199" s="198">
        <f>C160</f>
        <v>0</v>
      </c>
      <c r="D199" s="475">
        <f>(D160-K160)</f>
        <v>1575811.5646158091</v>
      </c>
      <c r="E199" s="489">
        <f>IF(K160=0,E160,(IF((E160-1)&lt;=0,0,IF(K160=0,E160,(E160-1)))))</f>
        <v>14</v>
      </c>
      <c r="F199" s="475"/>
      <c r="G199" s="301">
        <f t="shared" si="89"/>
        <v>164324.23607314049</v>
      </c>
      <c r="H199" s="174"/>
      <c r="I199" s="479">
        <f t="shared" si="90"/>
        <v>164324.23607314049</v>
      </c>
      <c r="J199" s="174"/>
      <c r="K199" s="476">
        <f t="shared" si="85"/>
        <v>77654.600019270991</v>
      </c>
      <c r="L199" s="476">
        <f t="shared" si="86"/>
        <v>86669.636053869501</v>
      </c>
      <c r="M199" s="299">
        <v>12</v>
      </c>
      <c r="N199" s="299">
        <v>12</v>
      </c>
      <c r="O199" s="477">
        <f>O160</f>
        <v>5.5E-2</v>
      </c>
      <c r="P199" s="478">
        <f t="shared" si="87"/>
        <v>13693.686339428374</v>
      </c>
      <c r="Q199" s="290">
        <f t="shared" si="88"/>
        <v>1498156.9645965381</v>
      </c>
      <c r="S199" s="264"/>
    </row>
    <row r="200" spans="2:19" ht="12" hidden="1" customHeight="1" outlineLevel="1">
      <c r="B200" s="209"/>
      <c r="C200" s="198">
        <f>C161</f>
        <v>0</v>
      </c>
      <c r="D200" s="475">
        <f>(D161-K161)</f>
        <v>0</v>
      </c>
      <c r="E200" s="489">
        <f>IF(K161=0,E161,(IF((E161-1)&lt;=0,0,IF(K161=0,E161,(E161-1)))))</f>
        <v>0</v>
      </c>
      <c r="F200" s="475"/>
      <c r="G200" s="301">
        <f t="shared" si="89"/>
        <v>0</v>
      </c>
      <c r="H200" s="303"/>
      <c r="I200" s="479">
        <f>L200+K200</f>
        <v>0</v>
      </c>
      <c r="J200" s="283"/>
      <c r="K200" s="476">
        <f t="shared" si="85"/>
        <v>0</v>
      </c>
      <c r="L200" s="476">
        <f t="shared" si="86"/>
        <v>0</v>
      </c>
      <c r="M200" s="299">
        <v>12</v>
      </c>
      <c r="N200" s="299">
        <v>12</v>
      </c>
      <c r="O200" s="477">
        <f>O161</f>
        <v>0</v>
      </c>
      <c r="P200" s="478">
        <f t="shared" si="87"/>
        <v>0</v>
      </c>
      <c r="Q200" s="290">
        <f t="shared" si="88"/>
        <v>0</v>
      </c>
      <c r="S200" s="264"/>
    </row>
    <row r="201" spans="2:19" ht="5.25" hidden="1" customHeight="1" outlineLevel="1" thickBot="1">
      <c r="B201" s="209"/>
      <c r="D201" s="174"/>
      <c r="E201" s="230"/>
      <c r="F201" s="174"/>
      <c r="G201" s="301"/>
      <c r="H201" s="174"/>
      <c r="I201" s="479"/>
      <c r="J201" s="174"/>
      <c r="K201" s="263"/>
      <c r="L201" s="263"/>
      <c r="M201" s="211"/>
      <c r="N201" s="211"/>
      <c r="O201" s="231"/>
      <c r="P201" s="174"/>
      <c r="Q201" s="174"/>
      <c r="S201" s="264"/>
    </row>
    <row r="202" spans="2:19" ht="21.95" hidden="1" customHeight="1" outlineLevel="1" thickTop="1">
      <c r="B202" s="209"/>
      <c r="C202" s="11" t="s">
        <v>18</v>
      </c>
      <c r="D202" s="467">
        <f>SUM(D197:D200)</f>
        <v>3315439.5783017287</v>
      </c>
      <c r="E202" s="1588">
        <f>NPER(O202,-I202,D202,,0)</f>
        <v>14.000000000000021</v>
      </c>
      <c r="F202" s="304"/>
      <c r="G202" s="284">
        <f>SUM(G197:G200)</f>
        <v>345731.10655138094</v>
      </c>
      <c r="H202" s="263"/>
      <c r="I202" s="285">
        <f>SUM(I197:I200)</f>
        <v>345731.10655138094</v>
      </c>
      <c r="J202" s="263"/>
      <c r="K202" s="467">
        <f>SUM(K197:K200)</f>
        <v>163381.92974478588</v>
      </c>
      <c r="L202" s="467">
        <f>SUM(L197:L200)</f>
        <v>182349.17680659512</v>
      </c>
      <c r="M202" s="210"/>
      <c r="N202" s="210"/>
      <c r="O202" s="212">
        <f>L202/D202</f>
        <v>5.5000000000000014E-2</v>
      </c>
      <c r="P202" s="467">
        <f>SUM(P197:P200)</f>
        <v>28810.925545948412</v>
      </c>
      <c r="Q202" s="467">
        <f>SUM(Q197:Q200)</f>
        <v>3152057.6485569431</v>
      </c>
      <c r="S202" s="264"/>
    </row>
    <row r="203" spans="2:19" s="241" customFormat="1" ht="15" hidden="1" customHeight="1" outlineLevel="1">
      <c r="B203" s="232"/>
      <c r="C203" s="233"/>
      <c r="D203" s="234"/>
      <c r="E203" s="235"/>
      <c r="F203" s="235"/>
      <c r="G203" s="236"/>
      <c r="H203" s="237"/>
      <c r="I203" s="237"/>
      <c r="J203" s="238" t="s">
        <v>158</v>
      </c>
      <c r="K203" s="239">
        <f>IFERROR((SUMIF(K197:K200,0,D197:D200)/D202),0%)</f>
        <v>0</v>
      </c>
      <c r="L203" s="237"/>
      <c r="M203" s="237"/>
      <c r="N203" s="237"/>
      <c r="O203" s="240"/>
      <c r="P203" s="237"/>
      <c r="Q203" s="234"/>
      <c r="S203" s="242"/>
    </row>
    <row r="204" spans="2:19" ht="12" hidden="1" customHeight="1" outlineLevel="1">
      <c r="B204" s="209"/>
      <c r="C204" s="228" t="s">
        <v>8</v>
      </c>
      <c r="D204" s="288"/>
      <c r="E204" s="12"/>
      <c r="F204" s="174"/>
      <c r="G204" s="282"/>
      <c r="H204" s="282"/>
      <c r="I204" s="282"/>
      <c r="J204" s="282"/>
      <c r="K204" s="274"/>
      <c r="L204" s="274"/>
      <c r="M204" s="213"/>
      <c r="N204" s="213"/>
      <c r="O204" s="169" t="s">
        <v>18</v>
      </c>
      <c r="P204" s="268"/>
      <c r="Q204" s="288"/>
      <c r="S204" s="264"/>
    </row>
    <row r="205" spans="2:19" ht="12" hidden="1" customHeight="1" outlineLevel="1">
      <c r="B205" s="209"/>
      <c r="C205" s="198">
        <f t="shared" ref="C205:C214" si="91">C166</f>
        <v>0</v>
      </c>
      <c r="D205" s="475">
        <f t="shared" ref="D205:D214" si="92">(D166-K166)</f>
        <v>0</v>
      </c>
      <c r="E205" s="489">
        <f t="shared" ref="E205:E214" si="93">IF(K166=0,E166,(IF((E166-1)&lt;=0,0,IF(K166=0,E166,(E166-1)))))</f>
        <v>0</v>
      </c>
      <c r="F205" s="475"/>
      <c r="G205" s="1558">
        <f>IF(E205=0,0,(-PMT(O205,E205,D205,0,0)))</f>
        <v>0</v>
      </c>
      <c r="H205" s="174"/>
      <c r="I205" s="1587">
        <f>L205+K205</f>
        <v>0</v>
      </c>
      <c r="J205" s="174"/>
      <c r="K205" s="476">
        <f t="shared" ref="K205:K214" si="94">IF(D205&lt;((G205-L205)*M205/$M$70),D205,((G205-L205)*M205/$M$70))</f>
        <v>0</v>
      </c>
      <c r="L205" s="476">
        <f t="shared" ref="L205:L214" si="95">((D205*O205)*N205/$N$187)</f>
        <v>0</v>
      </c>
      <c r="M205" s="299">
        <v>12</v>
      </c>
      <c r="N205" s="299">
        <v>12</v>
      </c>
      <c r="O205" s="477">
        <f t="shared" ref="O205:O214" si="96">O166</f>
        <v>0</v>
      </c>
      <c r="P205" s="478">
        <f t="shared" ref="P205:P214" si="97">I205/N205</f>
        <v>0</v>
      </c>
      <c r="Q205" s="290">
        <f t="shared" ref="Q205:Q214" si="98">D205-K205</f>
        <v>0</v>
      </c>
      <c r="S205" s="264"/>
    </row>
    <row r="206" spans="2:19" ht="12" hidden="1" customHeight="1" outlineLevel="1">
      <c r="B206" s="209"/>
      <c r="C206" s="198">
        <f t="shared" si="91"/>
        <v>0</v>
      </c>
      <c r="D206" s="475">
        <f t="shared" si="92"/>
        <v>0</v>
      </c>
      <c r="E206" s="489">
        <f t="shared" si="93"/>
        <v>0</v>
      </c>
      <c r="F206" s="475"/>
      <c r="G206" s="301">
        <f t="shared" ref="G206:G214" si="99">IF(E206=0,0,(-PMT(O206,E206,D206,0,0)))</f>
        <v>0</v>
      </c>
      <c r="H206" s="174"/>
      <c r="I206" s="479">
        <f>L206+K206</f>
        <v>0</v>
      </c>
      <c r="J206" s="174"/>
      <c r="K206" s="476">
        <f t="shared" si="94"/>
        <v>0</v>
      </c>
      <c r="L206" s="476">
        <f t="shared" si="95"/>
        <v>0</v>
      </c>
      <c r="M206" s="299">
        <v>12</v>
      </c>
      <c r="N206" s="299">
        <v>12</v>
      </c>
      <c r="O206" s="477">
        <f t="shared" si="96"/>
        <v>0</v>
      </c>
      <c r="P206" s="478">
        <f t="shared" si="97"/>
        <v>0</v>
      </c>
      <c r="Q206" s="290">
        <f t="shared" si="98"/>
        <v>0</v>
      </c>
      <c r="S206" s="264"/>
    </row>
    <row r="207" spans="2:19" ht="12" hidden="1" customHeight="1" outlineLevel="1">
      <c r="B207" s="209"/>
      <c r="C207" s="198">
        <f t="shared" si="91"/>
        <v>0</v>
      </c>
      <c r="D207" s="475">
        <f t="shared" si="92"/>
        <v>0</v>
      </c>
      <c r="E207" s="489">
        <f t="shared" si="93"/>
        <v>0</v>
      </c>
      <c r="F207" s="475"/>
      <c r="G207" s="301">
        <f t="shared" si="99"/>
        <v>0</v>
      </c>
      <c r="H207" s="174"/>
      <c r="I207" s="479">
        <f t="shared" ref="I207:I213" si="100">L207+K207</f>
        <v>0</v>
      </c>
      <c r="J207" s="174"/>
      <c r="K207" s="476">
        <f t="shared" si="94"/>
        <v>0</v>
      </c>
      <c r="L207" s="476">
        <f t="shared" si="95"/>
        <v>0</v>
      </c>
      <c r="M207" s="299">
        <v>12</v>
      </c>
      <c r="N207" s="299">
        <v>12</v>
      </c>
      <c r="O207" s="477">
        <f t="shared" si="96"/>
        <v>0</v>
      </c>
      <c r="P207" s="478">
        <f t="shared" si="97"/>
        <v>0</v>
      </c>
      <c r="Q207" s="290">
        <f t="shared" si="98"/>
        <v>0</v>
      </c>
      <c r="S207" s="264"/>
    </row>
    <row r="208" spans="2:19" ht="12" hidden="1" customHeight="1" outlineLevel="1">
      <c r="B208" s="209"/>
      <c r="C208" s="198">
        <f t="shared" si="91"/>
        <v>0</v>
      </c>
      <c r="D208" s="475">
        <f t="shared" si="92"/>
        <v>0</v>
      </c>
      <c r="E208" s="489">
        <f t="shared" si="93"/>
        <v>0</v>
      </c>
      <c r="F208" s="475"/>
      <c r="G208" s="301">
        <f t="shared" si="99"/>
        <v>0</v>
      </c>
      <c r="H208" s="174"/>
      <c r="I208" s="479">
        <f t="shared" si="100"/>
        <v>0</v>
      </c>
      <c r="J208" s="174"/>
      <c r="K208" s="476">
        <f t="shared" si="94"/>
        <v>0</v>
      </c>
      <c r="L208" s="476">
        <f t="shared" si="95"/>
        <v>0</v>
      </c>
      <c r="M208" s="299">
        <v>12</v>
      </c>
      <c r="N208" s="299">
        <v>12</v>
      </c>
      <c r="O208" s="477">
        <f t="shared" si="96"/>
        <v>0</v>
      </c>
      <c r="P208" s="478">
        <f t="shared" si="97"/>
        <v>0</v>
      </c>
      <c r="Q208" s="290">
        <f t="shared" si="98"/>
        <v>0</v>
      </c>
      <c r="S208" s="264"/>
    </row>
    <row r="209" spans="2:19" ht="12" hidden="1" customHeight="1" outlineLevel="1">
      <c r="B209" s="209"/>
      <c r="C209" s="198">
        <f t="shared" si="91"/>
        <v>0</v>
      </c>
      <c r="D209" s="475">
        <f t="shared" si="92"/>
        <v>0</v>
      </c>
      <c r="E209" s="489">
        <f t="shared" si="93"/>
        <v>0</v>
      </c>
      <c r="F209" s="475"/>
      <c r="G209" s="301">
        <f t="shared" si="99"/>
        <v>0</v>
      </c>
      <c r="H209" s="174"/>
      <c r="I209" s="479">
        <f t="shared" si="100"/>
        <v>0</v>
      </c>
      <c r="J209" s="174"/>
      <c r="K209" s="476">
        <f t="shared" si="94"/>
        <v>0</v>
      </c>
      <c r="L209" s="476">
        <f t="shared" si="95"/>
        <v>0</v>
      </c>
      <c r="M209" s="299">
        <v>12</v>
      </c>
      <c r="N209" s="299">
        <v>12</v>
      </c>
      <c r="O209" s="477">
        <f t="shared" si="96"/>
        <v>0</v>
      </c>
      <c r="P209" s="478">
        <f t="shared" si="97"/>
        <v>0</v>
      </c>
      <c r="Q209" s="290">
        <f t="shared" si="98"/>
        <v>0</v>
      </c>
      <c r="S209" s="264"/>
    </row>
    <row r="210" spans="2:19" ht="12" hidden="1" customHeight="1" outlineLevel="1">
      <c r="B210" s="209"/>
      <c r="C210" s="198">
        <f t="shared" si="91"/>
        <v>0</v>
      </c>
      <c r="D210" s="475">
        <f t="shared" si="92"/>
        <v>0</v>
      </c>
      <c r="E210" s="489">
        <f t="shared" si="93"/>
        <v>0</v>
      </c>
      <c r="F210" s="475"/>
      <c r="G210" s="301">
        <f t="shared" si="99"/>
        <v>0</v>
      </c>
      <c r="H210" s="174"/>
      <c r="I210" s="479">
        <f t="shared" si="100"/>
        <v>0</v>
      </c>
      <c r="J210" s="174"/>
      <c r="K210" s="476">
        <f t="shared" si="94"/>
        <v>0</v>
      </c>
      <c r="L210" s="476">
        <f t="shared" si="95"/>
        <v>0</v>
      </c>
      <c r="M210" s="299">
        <v>12</v>
      </c>
      <c r="N210" s="299">
        <v>12</v>
      </c>
      <c r="O210" s="477">
        <f t="shared" si="96"/>
        <v>0</v>
      </c>
      <c r="P210" s="478">
        <f t="shared" si="97"/>
        <v>0</v>
      </c>
      <c r="Q210" s="290">
        <f t="shared" si="98"/>
        <v>0</v>
      </c>
      <c r="S210" s="264"/>
    </row>
    <row r="211" spans="2:19" ht="12" hidden="1" customHeight="1" outlineLevel="1">
      <c r="B211" s="209"/>
      <c r="C211" s="198">
        <f t="shared" si="91"/>
        <v>0</v>
      </c>
      <c r="D211" s="475">
        <f t="shared" si="92"/>
        <v>0</v>
      </c>
      <c r="E211" s="489">
        <f t="shared" si="93"/>
        <v>0</v>
      </c>
      <c r="F211" s="475"/>
      <c r="G211" s="301">
        <f t="shared" si="99"/>
        <v>0</v>
      </c>
      <c r="H211" s="174"/>
      <c r="I211" s="479">
        <f t="shared" si="100"/>
        <v>0</v>
      </c>
      <c r="J211" s="174"/>
      <c r="K211" s="476">
        <f t="shared" si="94"/>
        <v>0</v>
      </c>
      <c r="L211" s="476">
        <f t="shared" si="95"/>
        <v>0</v>
      </c>
      <c r="M211" s="299">
        <v>12</v>
      </c>
      <c r="N211" s="299">
        <v>12</v>
      </c>
      <c r="O211" s="477">
        <f t="shared" si="96"/>
        <v>0</v>
      </c>
      <c r="P211" s="478">
        <f t="shared" si="97"/>
        <v>0</v>
      </c>
      <c r="Q211" s="290">
        <f t="shared" si="98"/>
        <v>0</v>
      </c>
      <c r="S211" s="264"/>
    </row>
    <row r="212" spans="2:19" ht="12" hidden="1" customHeight="1" outlineLevel="1">
      <c r="B212" s="209"/>
      <c r="C212" s="198">
        <f t="shared" si="91"/>
        <v>0</v>
      </c>
      <c r="D212" s="475">
        <f t="shared" si="92"/>
        <v>0</v>
      </c>
      <c r="E212" s="489">
        <f t="shared" si="93"/>
        <v>0</v>
      </c>
      <c r="F212" s="475"/>
      <c r="G212" s="301">
        <f t="shared" si="99"/>
        <v>0</v>
      </c>
      <c r="H212" s="174"/>
      <c r="I212" s="479">
        <f t="shared" si="100"/>
        <v>0</v>
      </c>
      <c r="J212" s="174"/>
      <c r="K212" s="476">
        <f t="shared" si="94"/>
        <v>0</v>
      </c>
      <c r="L212" s="476">
        <f t="shared" si="95"/>
        <v>0</v>
      </c>
      <c r="M212" s="299">
        <v>12</v>
      </c>
      <c r="N212" s="299">
        <v>12</v>
      </c>
      <c r="O212" s="477">
        <f t="shared" si="96"/>
        <v>0</v>
      </c>
      <c r="P212" s="478">
        <f t="shared" si="97"/>
        <v>0</v>
      </c>
      <c r="Q212" s="290">
        <f t="shared" si="98"/>
        <v>0</v>
      </c>
      <c r="S212" s="264"/>
    </row>
    <row r="213" spans="2:19" ht="12" hidden="1" customHeight="1" outlineLevel="1">
      <c r="B213" s="209"/>
      <c r="C213" s="198">
        <f t="shared" si="91"/>
        <v>0</v>
      </c>
      <c r="D213" s="475">
        <f t="shared" si="92"/>
        <v>0</v>
      </c>
      <c r="E213" s="489">
        <f t="shared" si="93"/>
        <v>0</v>
      </c>
      <c r="F213" s="475"/>
      <c r="G213" s="301">
        <f t="shared" si="99"/>
        <v>0</v>
      </c>
      <c r="H213" s="174"/>
      <c r="I213" s="479">
        <f t="shared" si="100"/>
        <v>0</v>
      </c>
      <c r="J213" s="174"/>
      <c r="K213" s="476">
        <f t="shared" si="94"/>
        <v>0</v>
      </c>
      <c r="L213" s="476">
        <f t="shared" si="95"/>
        <v>0</v>
      </c>
      <c r="M213" s="299">
        <v>12</v>
      </c>
      <c r="N213" s="299">
        <v>12</v>
      </c>
      <c r="O213" s="477">
        <f t="shared" si="96"/>
        <v>0</v>
      </c>
      <c r="P213" s="478">
        <f t="shared" si="97"/>
        <v>0</v>
      </c>
      <c r="Q213" s="290">
        <f t="shared" si="98"/>
        <v>0</v>
      </c>
      <c r="S213" s="264"/>
    </row>
    <row r="214" spans="2:19" ht="12" hidden="1" customHeight="1" outlineLevel="1">
      <c r="B214" s="209"/>
      <c r="C214" s="198">
        <f t="shared" si="91"/>
        <v>0</v>
      </c>
      <c r="D214" s="475">
        <f t="shared" si="92"/>
        <v>0</v>
      </c>
      <c r="E214" s="489">
        <f t="shared" si="93"/>
        <v>0</v>
      </c>
      <c r="F214" s="475"/>
      <c r="G214" s="301">
        <f t="shared" si="99"/>
        <v>0</v>
      </c>
      <c r="H214" s="303"/>
      <c r="I214" s="479">
        <f>L214+K214</f>
        <v>0</v>
      </c>
      <c r="J214" s="283"/>
      <c r="K214" s="476">
        <f t="shared" si="94"/>
        <v>0</v>
      </c>
      <c r="L214" s="476">
        <f t="shared" si="95"/>
        <v>0</v>
      </c>
      <c r="M214" s="299">
        <v>12</v>
      </c>
      <c r="N214" s="299">
        <v>12</v>
      </c>
      <c r="O214" s="477">
        <f t="shared" si="96"/>
        <v>0</v>
      </c>
      <c r="P214" s="478">
        <f t="shared" si="97"/>
        <v>0</v>
      </c>
      <c r="Q214" s="290">
        <f t="shared" si="98"/>
        <v>0</v>
      </c>
      <c r="S214" s="264"/>
    </row>
    <row r="215" spans="2:19" ht="5.25" hidden="1" customHeight="1" outlineLevel="1" thickBot="1">
      <c r="B215" s="209"/>
      <c r="D215" s="174"/>
      <c r="E215" s="230"/>
      <c r="F215" s="174"/>
      <c r="G215" s="301"/>
      <c r="H215" s="174"/>
      <c r="I215" s="479"/>
      <c r="J215" s="174"/>
      <c r="K215" s="263"/>
      <c r="L215" s="263"/>
      <c r="M215" s="211"/>
      <c r="N215" s="211"/>
      <c r="O215" s="231"/>
      <c r="P215" s="174"/>
      <c r="Q215" s="174"/>
      <c r="S215" s="264"/>
    </row>
    <row r="216" spans="2:19" ht="21.95" hidden="1" customHeight="1" outlineLevel="1" thickTop="1">
      <c r="B216" s="209"/>
      <c r="C216" s="11" t="s">
        <v>18</v>
      </c>
      <c r="D216" s="467">
        <f>SUM(D205:D214)</f>
        <v>0</v>
      </c>
      <c r="E216" s="1588" t="e">
        <f>NPER(O216,-I216,D216,,0)</f>
        <v>#DIV/0!</v>
      </c>
      <c r="F216" s="304"/>
      <c r="G216" s="284">
        <f>SUM(G205:G214)</f>
        <v>0</v>
      </c>
      <c r="H216" s="263"/>
      <c r="I216" s="285">
        <f>SUM(I205:I214)</f>
        <v>0</v>
      </c>
      <c r="J216" s="263"/>
      <c r="K216" s="467">
        <f>SUM(K205:K214)</f>
        <v>0</v>
      </c>
      <c r="L216" s="467">
        <f>SUM(L205:L214)</f>
        <v>0</v>
      </c>
      <c r="M216" s="210"/>
      <c r="N216" s="210"/>
      <c r="O216" s="212" t="e">
        <f>L216/D216</f>
        <v>#DIV/0!</v>
      </c>
      <c r="P216" s="467">
        <f>SUM(P205:P214)</f>
        <v>0</v>
      </c>
      <c r="Q216" s="467">
        <f>SUM(Q205:Q214)</f>
        <v>0</v>
      </c>
      <c r="S216" s="264"/>
    </row>
    <row r="217" spans="2:19" s="241" customFormat="1" ht="15" hidden="1" customHeight="1" outlineLevel="1">
      <c r="B217" s="232"/>
      <c r="C217" s="233"/>
      <c r="D217" s="234"/>
      <c r="E217" s="235"/>
      <c r="F217" s="235"/>
      <c r="G217" s="236"/>
      <c r="H217" s="237"/>
      <c r="I217" s="237"/>
      <c r="J217" s="238" t="s">
        <v>158</v>
      </c>
      <c r="K217" s="239">
        <f>IFERROR((SUMIF(K205:K214,0,D205:D214)/D216),0%)</f>
        <v>0</v>
      </c>
      <c r="L217" s="237"/>
      <c r="M217" s="237"/>
      <c r="N217" s="237"/>
      <c r="O217" s="240"/>
      <c r="P217" s="237"/>
      <c r="Q217" s="234"/>
      <c r="S217" s="242"/>
    </row>
    <row r="218" spans="2:19" ht="14.25" hidden="1" outlineLevel="1" thickBot="1">
      <c r="B218" s="209"/>
      <c r="C218" s="11"/>
      <c r="D218" s="288"/>
      <c r="E218" s="250"/>
      <c r="F218" s="174"/>
      <c r="G218" s="282"/>
      <c r="H218" s="282"/>
      <c r="I218" s="282"/>
      <c r="J218" s="282"/>
      <c r="K218" s="274"/>
      <c r="L218" s="274"/>
      <c r="M218" s="213"/>
      <c r="N218" s="213"/>
      <c r="O218" s="251"/>
      <c r="P218" s="268"/>
      <c r="Q218" s="288"/>
      <c r="S218" s="264"/>
    </row>
    <row r="219" spans="2:19" ht="14.25" hidden="1" collapsed="1" thickTop="1">
      <c r="B219" s="209"/>
      <c r="C219" s="5" t="s">
        <v>142</v>
      </c>
      <c r="D219" s="480">
        <f>D194+D202+D216</f>
        <v>4161137.7139195949</v>
      </c>
      <c r="E219" s="1589">
        <f>NPER(O219,-I219,D219,,0)</f>
        <v>14.000000000000018</v>
      </c>
      <c r="F219" s="175"/>
      <c r="G219" s="1623">
        <f>G194+G202+G216</f>
        <v>433919.76007085573</v>
      </c>
      <c r="H219" s="275"/>
      <c r="I219" s="276">
        <f>I216+I202+I194</f>
        <v>433919.76007085573</v>
      </c>
      <c r="J219" s="275"/>
      <c r="K219" s="480">
        <f>K194+K202+K216</f>
        <v>205057.18580527802</v>
      </c>
      <c r="L219" s="480">
        <f>L194+L202+L216</f>
        <v>228862.57426557774</v>
      </c>
      <c r="M219" s="215"/>
      <c r="N219" s="215"/>
      <c r="O219" s="216">
        <f>L219/D219</f>
        <v>5.5000000000000007E-2</v>
      </c>
      <c r="P219" s="482">
        <f>G219/12</f>
        <v>36159.980005904647</v>
      </c>
      <c r="Q219" s="480">
        <f>Q194+Q202+Q216</f>
        <v>3956080.528114317</v>
      </c>
      <c r="S219" s="264"/>
    </row>
    <row r="220" spans="2:19" s="241" customFormat="1" ht="15" hidden="1" customHeight="1">
      <c r="B220" s="232"/>
      <c r="C220" s="233"/>
      <c r="D220" s="234"/>
      <c r="E220" s="243"/>
      <c r="F220" s="217"/>
      <c r="G220" s="244"/>
      <c r="H220" s="245"/>
      <c r="I220" s="245"/>
      <c r="J220" s="238" t="s">
        <v>158</v>
      </c>
      <c r="K220" s="239">
        <f>(IFERROR((K217*D216),0)+IFERROR((K203*D202),0)+IFERROR((K195*D194),0))/D219</f>
        <v>0</v>
      </c>
      <c r="L220" s="245"/>
      <c r="M220" s="245"/>
      <c r="N220" s="245"/>
      <c r="O220" s="246"/>
      <c r="P220" s="247"/>
      <c r="Q220" s="234"/>
      <c r="S220" s="242"/>
    </row>
    <row r="221" spans="2:19" ht="6.95" hidden="1" customHeight="1" thickBot="1">
      <c r="B221" s="483"/>
      <c r="C221" s="484"/>
      <c r="D221" s="485"/>
      <c r="E221" s="486"/>
      <c r="F221" s="485"/>
      <c r="G221" s="485"/>
      <c r="H221" s="485"/>
      <c r="I221" s="485"/>
      <c r="J221" s="485"/>
      <c r="K221" s="485"/>
      <c r="L221" s="485"/>
      <c r="M221" s="486"/>
      <c r="N221" s="486"/>
      <c r="O221" s="486"/>
      <c r="P221" s="485"/>
      <c r="Q221" s="485"/>
      <c r="R221" s="487"/>
      <c r="S221" s="488"/>
    </row>
    <row r="222" spans="2:19" ht="20.25" hidden="1" customHeight="1"/>
    <row r="223" spans="2:19" hidden="1"/>
    <row r="224" spans="2:19" hidden="1"/>
    <row r="225" hidden="1"/>
    <row r="226" hidden="1"/>
    <row r="227" hidden="1"/>
    <row r="228" hidden="1"/>
  </sheetData>
  <mergeCells count="62">
    <mergeCell ref="B2:S3"/>
    <mergeCell ref="C5:C6"/>
    <mergeCell ref="D5:D6"/>
    <mergeCell ref="E5:E6"/>
    <mergeCell ref="G5:G6"/>
    <mergeCell ref="I5:I6"/>
    <mergeCell ref="K5:K6"/>
    <mergeCell ref="L5:L6"/>
    <mergeCell ref="M5:N5"/>
    <mergeCell ref="O5:O6"/>
    <mergeCell ref="R66:R67"/>
    <mergeCell ref="P5:P6"/>
    <mergeCell ref="Q5:Q6"/>
    <mergeCell ref="R5:R6"/>
    <mergeCell ref="B63:S64"/>
    <mergeCell ref="B66:C67"/>
    <mergeCell ref="D66:D67"/>
    <mergeCell ref="E66:E67"/>
    <mergeCell ref="G66:G67"/>
    <mergeCell ref="I66:I67"/>
    <mergeCell ref="K66:K67"/>
    <mergeCell ref="L66:L67"/>
    <mergeCell ref="M66:N66"/>
    <mergeCell ref="O66:O67"/>
    <mergeCell ref="P66:P67"/>
    <mergeCell ref="Q66:Q67"/>
    <mergeCell ref="R106:R107"/>
    <mergeCell ref="B106:C107"/>
    <mergeCell ref="D106:D107"/>
    <mergeCell ref="E106:E107"/>
    <mergeCell ref="G106:G107"/>
    <mergeCell ref="I106:I107"/>
    <mergeCell ref="K106:K107"/>
    <mergeCell ref="L106:L107"/>
    <mergeCell ref="M106:N106"/>
    <mergeCell ref="O106:O107"/>
    <mergeCell ref="P106:P107"/>
    <mergeCell ref="Q106:Q107"/>
    <mergeCell ref="R145:R146"/>
    <mergeCell ref="B145:C146"/>
    <mergeCell ref="D145:D146"/>
    <mergeCell ref="E145:E146"/>
    <mergeCell ref="G145:G146"/>
    <mergeCell ref="I145:I146"/>
    <mergeCell ref="K145:K146"/>
    <mergeCell ref="L145:L146"/>
    <mergeCell ref="M145:N145"/>
    <mergeCell ref="O145:O146"/>
    <mergeCell ref="P145:P146"/>
    <mergeCell ref="Q145:Q146"/>
    <mergeCell ref="R184:R185"/>
    <mergeCell ref="B184:C185"/>
    <mergeCell ref="D184:D185"/>
    <mergeCell ref="E184:E185"/>
    <mergeCell ref="G184:G185"/>
    <mergeCell ref="I184:I185"/>
    <mergeCell ref="K184:K185"/>
    <mergeCell ref="L184:L185"/>
    <mergeCell ref="M184:N184"/>
    <mergeCell ref="O184:O185"/>
    <mergeCell ref="P184:P185"/>
    <mergeCell ref="Q184:Q185"/>
  </mergeCells>
  <printOptions horizontalCentered="1" verticalCentered="1"/>
  <pageMargins left="0.7" right="0.7" top="0.75" bottom="0.75" header="0.3" footer="0.3"/>
  <pageSetup scale="63" fitToHeight="3" orientation="landscape" verticalDpi="300"/>
  <rowBreaks count="1" manualBreakCount="1">
    <brk id="221" max="1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4DFBF-0C43-7840-977A-6DC39297B502}">
  <dimension ref="B1:O62"/>
  <sheetViews>
    <sheetView topLeftCell="A24" zoomScale="70" zoomScaleNormal="70" workbookViewId="0">
      <selection activeCell="C232" sqref="C232"/>
    </sheetView>
  </sheetViews>
  <sheetFormatPr baseColWidth="10" defaultColWidth="10.85546875" defaultRowHeight="18"/>
  <cols>
    <col min="1" max="2" width="10.85546875" style="496"/>
    <col min="3" max="3" width="4.140625" style="522" customWidth="1"/>
    <col min="4" max="4" width="33.42578125" style="496" customWidth="1"/>
    <col min="5" max="5" width="12.42578125" style="496" bestFit="1" customWidth="1"/>
    <col min="6" max="6" width="17.140625" style="501" customWidth="1"/>
    <col min="7" max="7" width="20.140625" style="496" bestFit="1" customWidth="1"/>
    <col min="8" max="8" width="10.85546875" style="501"/>
    <col min="9" max="9" width="14.85546875" style="496" customWidth="1"/>
    <col min="10" max="10" width="19" style="497" customWidth="1"/>
    <col min="11" max="12" width="12.42578125" style="496" bestFit="1" customWidth="1"/>
    <col min="13" max="13" width="13.42578125" style="496" bestFit="1" customWidth="1"/>
    <col min="14" max="16384" width="10.85546875" style="496"/>
  </cols>
  <sheetData>
    <row r="1" spans="3:10" ht="18.75" thickBot="1">
      <c r="C1" s="490"/>
      <c r="D1" s="491" t="s">
        <v>259</v>
      </c>
      <c r="E1" s="492"/>
      <c r="F1" s="493" t="s">
        <v>260</v>
      </c>
      <c r="G1" s="494">
        <v>1.39</v>
      </c>
      <c r="H1" s="495"/>
      <c r="J1" s="497" t="s">
        <v>261</v>
      </c>
    </row>
    <row r="2" spans="3:10">
      <c r="C2" s="490"/>
      <c r="D2" s="498" t="s">
        <v>262</v>
      </c>
      <c r="E2" s="492"/>
      <c r="F2" s="499"/>
      <c r="G2" s="499"/>
      <c r="H2" s="495"/>
    </row>
    <row r="3" spans="3:10">
      <c r="C3" s="500">
        <v>1</v>
      </c>
      <c r="D3" s="496" t="s">
        <v>263</v>
      </c>
    </row>
    <row r="4" spans="3:10">
      <c r="C4" s="500">
        <v>2</v>
      </c>
      <c r="D4" s="496" t="s">
        <v>264</v>
      </c>
      <c r="E4" s="502">
        <v>12000</v>
      </c>
      <c r="F4" s="501" t="s">
        <v>265</v>
      </c>
      <c r="J4" s="497" t="s">
        <v>266</v>
      </c>
    </row>
    <row r="5" spans="3:10">
      <c r="C5" s="500">
        <v>3</v>
      </c>
      <c r="D5" s="496" t="s">
        <v>267</v>
      </c>
      <c r="E5" s="496">
        <v>55</v>
      </c>
      <c r="F5" s="501" t="s">
        <v>268</v>
      </c>
    </row>
    <row r="6" spans="3:10">
      <c r="C6" s="500">
        <v>4</v>
      </c>
      <c r="D6" s="496" t="s">
        <v>269</v>
      </c>
      <c r="E6" s="496">
        <v>8</v>
      </c>
      <c r="F6" s="501" t="s">
        <v>270</v>
      </c>
    </row>
    <row r="7" spans="3:10">
      <c r="C7" s="500">
        <v>5</v>
      </c>
      <c r="D7" s="496" t="s">
        <v>271</v>
      </c>
      <c r="E7" s="496" t="s">
        <v>272</v>
      </c>
    </row>
    <row r="8" spans="3:10">
      <c r="C8" s="500">
        <v>6</v>
      </c>
      <c r="D8" s="496" t="s">
        <v>273</v>
      </c>
      <c r="E8" s="503">
        <v>45</v>
      </c>
    </row>
    <row r="10" spans="3:10">
      <c r="C10" s="504"/>
      <c r="D10" s="505" t="s">
        <v>1</v>
      </c>
      <c r="E10" s="506"/>
      <c r="F10" s="507"/>
      <c r="G10" s="506"/>
      <c r="H10" s="507"/>
    </row>
    <row r="11" spans="3:10">
      <c r="C11" s="508">
        <v>7</v>
      </c>
      <c r="D11" s="496" t="s">
        <v>274</v>
      </c>
      <c r="E11" s="502">
        <v>2000</v>
      </c>
      <c r="F11" s="501" t="s">
        <v>275</v>
      </c>
    </row>
    <row r="12" spans="3:10">
      <c r="C12" s="508"/>
      <c r="E12" s="509">
        <f>E11/12</f>
        <v>166.66666666666666</v>
      </c>
      <c r="F12" s="501" t="s">
        <v>276</v>
      </c>
    </row>
    <row r="13" spans="3:10">
      <c r="C13" s="508">
        <v>8</v>
      </c>
      <c r="D13" s="496" t="s">
        <v>277</v>
      </c>
      <c r="E13" s="509">
        <f>E11/3</f>
        <v>666.66666666666663</v>
      </c>
      <c r="F13" s="501" t="s">
        <v>275</v>
      </c>
      <c r="G13" s="510" t="s">
        <v>278</v>
      </c>
      <c r="J13" s="497" t="s">
        <v>279</v>
      </c>
    </row>
    <row r="14" spans="3:10">
      <c r="C14" s="508"/>
      <c r="E14" s="511">
        <f>E13/12</f>
        <v>55.55555555555555</v>
      </c>
      <c r="F14" s="512" t="s">
        <v>276</v>
      </c>
      <c r="G14" s="509"/>
    </row>
    <row r="15" spans="3:10">
      <c r="C15" s="508">
        <v>9</v>
      </c>
      <c r="D15" s="496" t="s">
        <v>280</v>
      </c>
      <c r="E15" s="509">
        <f>E11*2.25</f>
        <v>4500</v>
      </c>
      <c r="F15" s="501" t="s">
        <v>275</v>
      </c>
      <c r="G15" s="510" t="s">
        <v>281</v>
      </c>
      <c r="J15" s="513" t="s">
        <v>282</v>
      </c>
    </row>
    <row r="16" spans="3:10">
      <c r="C16" s="508"/>
      <c r="D16" s="509"/>
      <c r="E16" s="509">
        <f>E15/12</f>
        <v>375</v>
      </c>
      <c r="F16" s="501" t="s">
        <v>276</v>
      </c>
      <c r="G16" s="514"/>
      <c r="H16" s="515"/>
      <c r="I16" s="514"/>
    </row>
    <row r="17" spans="2:14">
      <c r="C17" s="508">
        <v>10</v>
      </c>
      <c r="D17" s="496" t="s">
        <v>283</v>
      </c>
      <c r="E17" s="509">
        <f>E11*0.5</f>
        <v>1000</v>
      </c>
      <c r="F17" s="501" t="s">
        <v>275</v>
      </c>
      <c r="G17" s="510" t="s">
        <v>284</v>
      </c>
      <c r="J17" s="513" t="s">
        <v>282</v>
      </c>
    </row>
    <row r="18" spans="2:14">
      <c r="C18" s="508"/>
      <c r="E18" s="509">
        <f>E17/12</f>
        <v>83.333333333333329</v>
      </c>
      <c r="F18" s="501" t="s">
        <v>276</v>
      </c>
      <c r="G18" s="510"/>
    </row>
    <row r="19" spans="2:14">
      <c r="C19" s="508">
        <v>11</v>
      </c>
      <c r="D19" s="496" t="s">
        <v>285</v>
      </c>
      <c r="E19" s="509">
        <v>20</v>
      </c>
      <c r="F19" s="516" t="s">
        <v>286</v>
      </c>
      <c r="G19" s="510"/>
      <c r="J19" s="497" t="s">
        <v>266</v>
      </c>
    </row>
    <row r="20" spans="2:14">
      <c r="C20" s="508"/>
      <c r="E20" s="509">
        <v>8</v>
      </c>
      <c r="F20" s="516" t="s">
        <v>287</v>
      </c>
      <c r="G20" s="510"/>
    </row>
    <row r="21" spans="2:14">
      <c r="C21" s="508"/>
      <c r="E21" s="509">
        <v>12</v>
      </c>
      <c r="F21" s="516" t="s">
        <v>288</v>
      </c>
      <c r="G21" s="510"/>
    </row>
    <row r="22" spans="2:14">
      <c r="C22" s="517">
        <v>12</v>
      </c>
      <c r="D22" s="518" t="s">
        <v>12</v>
      </c>
      <c r="E22" s="519"/>
      <c r="F22" s="520"/>
      <c r="G22" s="521"/>
      <c r="H22" s="520"/>
    </row>
    <row r="23" spans="2:14">
      <c r="B23" s="496">
        <f>308/40*2</f>
        <v>15.4</v>
      </c>
      <c r="D23" s="523" t="s">
        <v>289</v>
      </c>
      <c r="E23" s="524">
        <f>308/40*2*E5</f>
        <v>847</v>
      </c>
      <c r="F23" s="501" t="s">
        <v>276</v>
      </c>
      <c r="G23" s="525">
        <f>E23*12</f>
        <v>10164</v>
      </c>
      <c r="H23" s="512" t="s">
        <v>290</v>
      </c>
      <c r="J23" s="497" t="s">
        <v>266</v>
      </c>
    </row>
    <row r="24" spans="2:14">
      <c r="C24" s="517"/>
      <c r="D24" s="496" t="s">
        <v>291</v>
      </c>
      <c r="E24" s="502">
        <f>(8*5*4*4)*2</f>
        <v>1280</v>
      </c>
      <c r="F24" s="501" t="s">
        <v>292</v>
      </c>
      <c r="J24" s="497" t="s">
        <v>266</v>
      </c>
      <c r="K24" s="526">
        <f>22954/(8*4*5*4)</f>
        <v>35.865625000000001</v>
      </c>
      <c r="L24" s="496" t="s">
        <v>293</v>
      </c>
    </row>
    <row r="25" spans="2:14">
      <c r="C25" s="517"/>
      <c r="D25" s="523" t="s">
        <v>294</v>
      </c>
      <c r="E25" s="503">
        <f>E24*E8</f>
        <v>57600</v>
      </c>
      <c r="F25" s="501" t="s">
        <v>276</v>
      </c>
      <c r="G25" s="527">
        <f>E25*12</f>
        <v>691200</v>
      </c>
      <c r="H25" s="512" t="s">
        <v>290</v>
      </c>
    </row>
    <row r="26" spans="2:14">
      <c r="D26" s="496" t="s">
        <v>55</v>
      </c>
      <c r="E26" s="503">
        <f>898*2*G1</f>
        <v>2496.4399999999996</v>
      </c>
      <c r="F26" s="501" t="s">
        <v>276</v>
      </c>
      <c r="G26" s="503">
        <f>E26*12</f>
        <v>29957.279999999995</v>
      </c>
      <c r="H26" s="501" t="s">
        <v>290</v>
      </c>
    </row>
    <row r="27" spans="2:14" ht="18.75" thickBot="1">
      <c r="D27" s="496" t="s">
        <v>295</v>
      </c>
      <c r="E27" s="503">
        <f>2731*G1</f>
        <v>3796.0899999999997</v>
      </c>
      <c r="F27" s="501" t="s">
        <v>276</v>
      </c>
      <c r="G27" s="503">
        <f t="shared" ref="G27:G29" si="0">E27*12</f>
        <v>45553.079999999994</v>
      </c>
      <c r="H27" s="501" t="s">
        <v>290</v>
      </c>
    </row>
    <row r="28" spans="2:14">
      <c r="D28" s="503" t="s">
        <v>296</v>
      </c>
      <c r="E28" s="503">
        <f>1300*2*G1</f>
        <v>3613.9999999999995</v>
      </c>
      <c r="F28" s="501" t="s">
        <v>276</v>
      </c>
      <c r="G28" s="503">
        <f t="shared" si="0"/>
        <v>43367.999999999993</v>
      </c>
      <c r="H28" s="501" t="s">
        <v>290</v>
      </c>
      <c r="J28" s="1704" t="s">
        <v>297</v>
      </c>
      <c r="K28" s="528"/>
      <c r="L28" s="529"/>
      <c r="M28" s="496" t="s">
        <v>298</v>
      </c>
    </row>
    <row r="29" spans="2:14">
      <c r="C29" s="517"/>
      <c r="D29" s="496" t="s">
        <v>299</v>
      </c>
      <c r="E29" s="503">
        <f>1336*2*G1</f>
        <v>3714.08</v>
      </c>
      <c r="F29" s="501" t="s">
        <v>276</v>
      </c>
      <c r="G29" s="503">
        <f t="shared" si="0"/>
        <v>44568.959999999999</v>
      </c>
      <c r="H29" s="501" t="s">
        <v>290</v>
      </c>
      <c r="J29" s="530" t="s">
        <v>300</v>
      </c>
      <c r="K29" s="531">
        <v>313321</v>
      </c>
      <c r="L29" s="532">
        <f>K29*G1*2</f>
        <v>871032.37999999989</v>
      </c>
      <c r="M29" s="533">
        <f>L29*N29</f>
        <v>43551.618999999999</v>
      </c>
      <c r="N29" s="534">
        <v>0.05</v>
      </c>
    </row>
    <row r="30" spans="2:14">
      <c r="C30" s="517">
        <v>13</v>
      </c>
      <c r="D30" s="523" t="s">
        <v>301</v>
      </c>
      <c r="E30" s="525">
        <f>E23+E25+E26+E27+E28+E29</f>
        <v>72067.61</v>
      </c>
      <c r="F30" s="512" t="s">
        <v>276</v>
      </c>
      <c r="G30" s="525">
        <f>E30*12</f>
        <v>864811.32000000007</v>
      </c>
      <c r="H30" s="512" t="s">
        <v>290</v>
      </c>
      <c r="J30" s="530" t="s">
        <v>302</v>
      </c>
      <c r="K30" s="531">
        <f>1228330</f>
        <v>1228330</v>
      </c>
      <c r="L30" s="535">
        <f>K30*G1*2</f>
        <v>3414757.4</v>
      </c>
      <c r="M30" s="533">
        <f t="shared" ref="M30:M32" si="1">L30*N30</f>
        <v>170737.87</v>
      </c>
      <c r="N30" s="534">
        <v>0.05</v>
      </c>
    </row>
    <row r="31" spans="2:14" ht="15.95" customHeight="1">
      <c r="C31" s="517">
        <v>14</v>
      </c>
      <c r="D31" s="527" t="s">
        <v>303</v>
      </c>
      <c r="E31" s="525">
        <f>2*313321*G1</f>
        <v>871032.37999999989</v>
      </c>
      <c r="F31" s="512" t="s">
        <v>276</v>
      </c>
      <c r="G31" s="536">
        <f>E31*12</f>
        <v>10452388.559999999</v>
      </c>
      <c r="H31" s="537" t="s">
        <v>290</v>
      </c>
      <c r="J31" s="538" t="s">
        <v>304</v>
      </c>
      <c r="K31" s="531">
        <f>(424739+100000+76530+29331+9298+1750+1617+697+397+152)</f>
        <v>644511</v>
      </c>
      <c r="L31" s="535">
        <f>K31*G1*2</f>
        <v>1791740.5799999998</v>
      </c>
      <c r="M31" s="533">
        <f t="shared" si="1"/>
        <v>268761.08699999994</v>
      </c>
      <c r="N31" s="534">
        <v>0.15</v>
      </c>
    </row>
    <row r="32" spans="2:14" ht="18.75" thickBot="1">
      <c r="D32" s="523"/>
      <c r="J32" s="539" t="s">
        <v>305</v>
      </c>
      <c r="K32" s="540">
        <f>K30-K31</f>
        <v>583819</v>
      </c>
      <c r="L32" s="535">
        <f>K32*G1*2</f>
        <v>1623016.8199999998</v>
      </c>
      <c r="M32" s="533">
        <f t="shared" si="1"/>
        <v>324603.364</v>
      </c>
      <c r="N32" s="534">
        <v>0.2</v>
      </c>
    </row>
    <row r="33" spans="3:15" ht="18.75" thickTop="1">
      <c r="C33" s="541">
        <v>15</v>
      </c>
      <c r="D33" s="542" t="s">
        <v>306</v>
      </c>
      <c r="E33" s="543">
        <f>29527*2*G1</f>
        <v>82085.06</v>
      </c>
      <c r="F33" s="512" t="s">
        <v>276</v>
      </c>
      <c r="G33" s="533">
        <f>E33*12</f>
        <v>985020.72</v>
      </c>
      <c r="H33" s="501" t="s">
        <v>290</v>
      </c>
      <c r="L33" s="533">
        <f>SUM(L29:L32)</f>
        <v>7700547.1799999997</v>
      </c>
      <c r="M33" s="544">
        <f>SUM(M29:M32)</f>
        <v>807653.94</v>
      </c>
    </row>
    <row r="34" spans="3:15">
      <c r="C34" s="541">
        <v>16</v>
      </c>
      <c r="D34" s="542" t="s">
        <v>307</v>
      </c>
      <c r="E34" s="543">
        <f>227/0.1/2204*E52</f>
        <v>514.97277676951001</v>
      </c>
      <c r="F34" s="512" t="s">
        <v>276</v>
      </c>
      <c r="G34" s="533">
        <f>E34*12</f>
        <v>6179.6733212341205</v>
      </c>
      <c r="H34" s="501" t="s">
        <v>290</v>
      </c>
    </row>
    <row r="35" spans="3:15" ht="15">
      <c r="C35" s="496"/>
      <c r="D35" s="523"/>
      <c r="E35" s="533"/>
    </row>
    <row r="36" spans="3:15">
      <c r="C36" s="545">
        <v>17</v>
      </c>
      <c r="D36" s="546" t="s">
        <v>308</v>
      </c>
      <c r="E36" s="547"/>
      <c r="F36" s="548"/>
      <c r="G36" s="492"/>
      <c r="H36" s="495"/>
    </row>
    <row r="37" spans="3:15" ht="15">
      <c r="C37" s="496"/>
      <c r="D37" s="523" t="s">
        <v>289</v>
      </c>
      <c r="E37" s="549">
        <f>14468/40*2*E5</f>
        <v>39787</v>
      </c>
      <c r="F37" s="501" t="s">
        <v>276</v>
      </c>
      <c r="G37" s="533">
        <f>E37*12</f>
        <v>477444</v>
      </c>
      <c r="H37" s="501" t="s">
        <v>290</v>
      </c>
    </row>
    <row r="38" spans="3:15">
      <c r="D38" s="523" t="s">
        <v>309</v>
      </c>
      <c r="E38" s="549">
        <f>E33</f>
        <v>82085.06</v>
      </c>
      <c r="F38" s="501" t="s">
        <v>276</v>
      </c>
      <c r="G38" s="533">
        <f>E38*12</f>
        <v>985020.72</v>
      </c>
      <c r="H38" s="501" t="s">
        <v>290</v>
      </c>
    </row>
    <row r="39" spans="3:15">
      <c r="D39" s="496" t="s">
        <v>291</v>
      </c>
      <c r="E39" s="550">
        <f>12*8*5*4</f>
        <v>1920</v>
      </c>
      <c r="F39" s="501" t="s">
        <v>310</v>
      </c>
      <c r="G39" s="551"/>
      <c r="M39" s="509"/>
      <c r="O39" s="509"/>
    </row>
    <row r="40" spans="3:15">
      <c r="D40" s="523" t="s">
        <v>294</v>
      </c>
      <c r="E40" s="552">
        <f>E39*E8</f>
        <v>86400</v>
      </c>
      <c r="F40" s="501" t="s">
        <v>276</v>
      </c>
      <c r="G40" s="533">
        <f>E40*12</f>
        <v>1036800</v>
      </c>
      <c r="H40" s="501" t="s">
        <v>290</v>
      </c>
      <c r="J40" s="553">
        <f>27424*12</f>
        <v>329088</v>
      </c>
      <c r="M40" s="554"/>
      <c r="O40" s="509"/>
    </row>
    <row r="41" spans="3:15">
      <c r="D41" s="496" t="s">
        <v>55</v>
      </c>
      <c r="E41" s="549">
        <f>$G$1*1470*2</f>
        <v>4086.6</v>
      </c>
      <c r="F41" s="501" t="s">
        <v>276</v>
      </c>
      <c r="G41" s="533">
        <f t="shared" ref="G41:G45" si="2">E41*12</f>
        <v>49039.199999999997</v>
      </c>
      <c r="H41" s="501" t="s">
        <v>290</v>
      </c>
      <c r="J41" s="553">
        <f>J40*2</f>
        <v>658176</v>
      </c>
      <c r="O41" s="555"/>
    </row>
    <row r="42" spans="3:15">
      <c r="D42" s="496" t="s">
        <v>295</v>
      </c>
      <c r="E42" s="549">
        <f>$G$1*20881</f>
        <v>29024.589999999997</v>
      </c>
      <c r="F42" s="501" t="s">
        <v>276</v>
      </c>
      <c r="G42" s="533">
        <f t="shared" si="2"/>
        <v>348295.07999999996</v>
      </c>
      <c r="H42" s="501" t="s">
        <v>290</v>
      </c>
      <c r="J42" s="556">
        <f>J41/AVERAGE(32,42)</f>
        <v>17788.54054054054</v>
      </c>
      <c r="K42" s="557"/>
    </row>
    <row r="43" spans="3:15">
      <c r="D43" s="503" t="s">
        <v>296</v>
      </c>
      <c r="E43" s="549">
        <f>$G$1*5600*2</f>
        <v>15567.999999999998</v>
      </c>
      <c r="F43" s="501" t="s">
        <v>276</v>
      </c>
      <c r="G43" s="533">
        <f t="shared" si="2"/>
        <v>186815.99999999997</v>
      </c>
      <c r="H43" s="501" t="s">
        <v>290</v>
      </c>
      <c r="J43" s="556">
        <f>J42*45</f>
        <v>800484.32432432426</v>
      </c>
      <c r="K43" s="558"/>
    </row>
    <row r="44" spans="3:15">
      <c r="D44" s="496" t="s">
        <v>299</v>
      </c>
      <c r="E44" s="549">
        <f>$G$1*1641*2</f>
        <v>4561.9799999999996</v>
      </c>
      <c r="F44" s="501" t="s">
        <v>276</v>
      </c>
      <c r="G44" s="533">
        <f t="shared" si="2"/>
        <v>54743.759999999995</v>
      </c>
      <c r="H44" s="501" t="s">
        <v>290</v>
      </c>
    </row>
    <row r="45" spans="3:15">
      <c r="C45" s="522">
        <v>18</v>
      </c>
      <c r="D45" s="523" t="s">
        <v>301</v>
      </c>
      <c r="E45" s="549">
        <f>SUM(E40:E44,E38,E37)</f>
        <v>261513.23</v>
      </c>
      <c r="F45" s="512"/>
      <c r="G45" s="533">
        <f t="shared" si="2"/>
        <v>3138158.7600000002</v>
      </c>
      <c r="H45" s="501" t="s">
        <v>290</v>
      </c>
    </row>
    <row r="46" spans="3:15">
      <c r="C46" s="522">
        <v>19</v>
      </c>
      <c r="D46" s="523" t="s">
        <v>303</v>
      </c>
      <c r="E46" s="549">
        <f>G1*1228330*2</f>
        <v>3414757.4</v>
      </c>
      <c r="F46" s="512"/>
    </row>
    <row r="47" spans="3:15">
      <c r="C47" s="541">
        <v>20</v>
      </c>
      <c r="D47" s="559" t="s">
        <v>311</v>
      </c>
      <c r="E47" s="543">
        <f>E14*E51</f>
        <v>284071.11111111107</v>
      </c>
      <c r="F47" s="512"/>
      <c r="G47" s="533">
        <f>E47*12</f>
        <v>3408853.333333333</v>
      </c>
      <c r="H47" s="501" t="s">
        <v>290</v>
      </c>
    </row>
    <row r="48" spans="3:15">
      <c r="C48" s="541">
        <v>21</v>
      </c>
      <c r="D48" s="559" t="s">
        <v>312</v>
      </c>
      <c r="E48" s="543">
        <f>E16*500</f>
        <v>187500</v>
      </c>
      <c r="F48" s="512"/>
      <c r="G48" s="533">
        <f>E48*12</f>
        <v>2250000</v>
      </c>
      <c r="H48" s="501" t="s">
        <v>290</v>
      </c>
    </row>
    <row r="50" spans="3:10">
      <c r="C50" s="560">
        <v>18</v>
      </c>
      <c r="D50" s="561" t="s">
        <v>29</v>
      </c>
      <c r="E50" s="562"/>
      <c r="F50" s="563"/>
      <c r="G50" s="562"/>
      <c r="H50" s="563"/>
    </row>
    <row r="51" spans="3:10">
      <c r="D51" s="559" t="s">
        <v>313</v>
      </c>
      <c r="E51" s="564">
        <f>G51*2204</f>
        <v>5113.28</v>
      </c>
      <c r="F51" s="565" t="s">
        <v>268</v>
      </c>
      <c r="G51" s="566">
        <v>2.3199999999999998</v>
      </c>
      <c r="H51" s="565" t="s">
        <v>314</v>
      </c>
      <c r="J51" s="497" t="s">
        <v>266</v>
      </c>
    </row>
    <row r="52" spans="3:10">
      <c r="D52" s="559" t="s">
        <v>315</v>
      </c>
      <c r="E52" s="564">
        <v>500</v>
      </c>
      <c r="F52" s="565" t="s">
        <v>268</v>
      </c>
      <c r="J52" s="497" t="s">
        <v>316</v>
      </c>
    </row>
    <row r="53" spans="3:10">
      <c r="D53" s="559" t="s">
        <v>317</v>
      </c>
      <c r="E53" s="564">
        <v>4000</v>
      </c>
      <c r="F53" s="565" t="s">
        <v>268</v>
      </c>
      <c r="J53" s="497" t="s">
        <v>318</v>
      </c>
    </row>
    <row r="55" spans="3:10">
      <c r="E55" s="533">
        <f>E47*12+E48*12+G33+G34</f>
        <v>6650053.7266545668</v>
      </c>
    </row>
    <row r="60" spans="3:10">
      <c r="D60" s="567"/>
    </row>
    <row r="62" spans="3:10">
      <c r="C62" s="522" t="s">
        <v>319</v>
      </c>
      <c r="D62" s="513" t="s">
        <v>282</v>
      </c>
    </row>
  </sheetData>
  <hyperlinks>
    <hyperlink ref="D62" r:id="rId1" display="C:\Users\Sarah-MaudeLarose\FOREST LAVOIE CONSEIL\FOREST LAVOIE CONSEIL - %C3%89quipe FLC\Mandats\Actifs\TFIC- %C3%A9tude technico-%C3%A9conomique\Documentation\Sources QC-CAN\2024 LMM Conditions utilisation comp%C3%A9titive mouche.pdf" xr:uid="{FC9EBEE1-3057-B241-B462-42341841F3E7}"/>
    <hyperlink ref="J15" r:id="rId2" display="C:\Users\Sarah-MaudeLarose\FOREST LAVOIE CONSEIL\FOREST LAVOIE CONSEIL - %C3%89quipe FLC\Mandats\Actifs\TFIC- %C3%A9tude technico-%C3%A9conomique\Documentation\Sources QC-CAN\2024 LMM Conditions utilisation comp%C3%A9titive mouche.pdf" xr:uid="{82BE5779-3DFC-3C49-A757-973E767BF700}"/>
    <hyperlink ref="J17" r:id="rId3" display="C:\Users\Sarah-MaudeLarose\FOREST LAVOIE CONSEIL\FOREST LAVOIE CONSEIL - %C3%89quipe FLC\Mandats\Actifs\TFIC- %C3%A9tude technico-%C3%A9conomique\Documentation\Sources QC-CAN\2024 LMM Conditions utilisation comp%C3%A9titive mouche.pdf" xr:uid="{45514302-EC13-D548-8169-B6F962E47E4D}"/>
  </hyperlinks>
  <pageMargins left="0.7" right="0.7" top="0.75" bottom="0.75" header="0.3" footer="0.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64D92-FF2A-924A-BAAC-8C0C82FF7D8F}">
  <dimension ref="B1:Q51"/>
  <sheetViews>
    <sheetView showGridLines="0" topLeftCell="F5" zoomScale="55" zoomScaleNormal="55" workbookViewId="0">
      <selection activeCell="C232" sqref="C232"/>
    </sheetView>
  </sheetViews>
  <sheetFormatPr baseColWidth="10" defaultColWidth="10.85546875" defaultRowHeight="23.25"/>
  <cols>
    <col min="1" max="1" width="10.85546875" style="496"/>
    <col min="2" max="2" width="57.42578125" style="598" hidden="1" customWidth="1"/>
    <col min="3" max="3" width="26.85546875" style="586" hidden="1" customWidth="1"/>
    <col min="4" max="4" width="34.42578125" style="587" hidden="1" customWidth="1"/>
    <col min="5" max="5" width="34.42578125" style="587" customWidth="1"/>
    <col min="6" max="6" width="13.5703125" style="588" customWidth="1"/>
    <col min="7" max="7" width="26" style="588" customWidth="1"/>
    <col min="8" max="8" width="19.140625" style="589" customWidth="1"/>
    <col min="9" max="9" width="13.140625" style="588" bestFit="1" customWidth="1"/>
    <col min="10" max="10" width="13.85546875" style="588" bestFit="1" customWidth="1"/>
    <col min="11" max="11" width="15.140625" style="588" bestFit="1" customWidth="1"/>
    <col min="12" max="12" width="23.140625" style="588" bestFit="1" customWidth="1"/>
    <col min="13" max="13" width="16.5703125" style="588" customWidth="1"/>
    <col min="14" max="14" width="10.85546875" style="496"/>
    <col min="15" max="15" width="11.42578125" style="496" bestFit="1" customWidth="1"/>
    <col min="16" max="16384" width="10.85546875" style="496"/>
  </cols>
  <sheetData>
    <row r="1" spans="2:17" ht="21" hidden="1" customHeight="1">
      <c r="B1" s="1705" t="s">
        <v>320</v>
      </c>
      <c r="C1" s="568"/>
      <c r="D1" s="569"/>
      <c r="E1" s="569"/>
      <c r="F1" s="570"/>
      <c r="G1" s="570"/>
      <c r="H1" s="571"/>
      <c r="I1" s="570"/>
      <c r="J1" s="570"/>
      <c r="K1" s="570"/>
      <c r="L1" s="570"/>
      <c r="M1" s="570"/>
      <c r="N1" s="572"/>
      <c r="O1" s="572"/>
      <c r="P1" s="572"/>
      <c r="Q1" s="572"/>
    </row>
    <row r="2" spans="2:17" ht="21" hidden="1" customHeight="1">
      <c r="B2" s="573" t="s">
        <v>321</v>
      </c>
      <c r="C2" s="574"/>
      <c r="D2" s="575"/>
      <c r="E2" s="575"/>
      <c r="F2" s="576"/>
      <c r="G2" s="576"/>
      <c r="H2" s="577"/>
      <c r="I2" s="576"/>
      <c r="J2" s="576"/>
      <c r="K2" s="576"/>
      <c r="L2" s="576"/>
      <c r="M2" s="576"/>
      <c r="N2" s="578"/>
      <c r="O2" s="578"/>
      <c r="P2" s="578"/>
      <c r="Q2" s="578"/>
    </row>
    <row r="3" spans="2:17" ht="21" hidden="1" customHeight="1">
      <c r="B3" s="573" t="s">
        <v>322</v>
      </c>
      <c r="C3" s="574"/>
      <c r="D3" s="575"/>
      <c r="E3" s="575"/>
      <c r="F3" s="576"/>
      <c r="G3" s="576"/>
      <c r="H3" s="577"/>
      <c r="I3" s="576"/>
      <c r="J3" s="576"/>
      <c r="K3" s="576"/>
      <c r="L3" s="576"/>
      <c r="M3" s="576"/>
      <c r="N3" s="578"/>
      <c r="O3" s="578"/>
      <c r="P3" s="578"/>
      <c r="Q3" s="578"/>
    </row>
    <row r="4" spans="2:17" ht="21" hidden="1" customHeight="1" thickBot="1">
      <c r="B4" s="579" t="s">
        <v>323</v>
      </c>
      <c r="C4" s="580"/>
      <c r="D4" s="581"/>
      <c r="E4" s="581"/>
      <c r="F4" s="582"/>
      <c r="G4" s="582"/>
      <c r="H4" s="583"/>
      <c r="I4" s="582"/>
      <c r="J4" s="582"/>
      <c r="K4" s="582"/>
      <c r="L4" s="582"/>
      <c r="M4" s="582"/>
      <c r="N4" s="584"/>
      <c r="O4" s="584"/>
      <c r="P4" s="584"/>
      <c r="Q4" s="584"/>
    </row>
    <row r="5" spans="2:17">
      <c r="B5" s="585"/>
    </row>
    <row r="6" spans="2:17" s="597" customFormat="1" ht="24" thickBot="1">
      <c r="B6" s="590" t="s">
        <v>324</v>
      </c>
      <c r="C6" s="591"/>
      <c r="D6" s="592"/>
      <c r="E6" s="587"/>
      <c r="F6" s="593" t="s">
        <v>325</v>
      </c>
      <c r="G6" s="594"/>
      <c r="H6" s="595"/>
      <c r="I6" s="596"/>
      <c r="J6" s="596"/>
      <c r="K6" s="596"/>
      <c r="L6" s="596"/>
      <c r="M6" s="588"/>
    </row>
    <row r="7" spans="2:17" ht="24" thickBot="1">
      <c r="C7" s="1706" t="s">
        <v>326</v>
      </c>
      <c r="D7" s="1707"/>
      <c r="F7" s="599" t="s">
        <v>327</v>
      </c>
      <c r="G7" s="600">
        <v>1.39</v>
      </c>
      <c r="H7" s="601">
        <v>2000</v>
      </c>
      <c r="I7" s="602" t="s">
        <v>328</v>
      </c>
      <c r="J7" s="603"/>
    </row>
    <row r="8" spans="2:17">
      <c r="B8" s="604" t="s">
        <v>329</v>
      </c>
      <c r="C8" s="605" t="s">
        <v>330</v>
      </c>
      <c r="D8" s="1708" t="s">
        <v>331</v>
      </c>
      <c r="F8" s="1709" t="s">
        <v>29</v>
      </c>
      <c r="G8" s="1710"/>
      <c r="H8" s="1711"/>
      <c r="I8" s="1712" t="s">
        <v>332</v>
      </c>
      <c r="J8" s="1712" t="s">
        <v>333</v>
      </c>
      <c r="K8" s="1712" t="s">
        <v>255</v>
      </c>
      <c r="L8" s="1713" t="s">
        <v>334</v>
      </c>
    </row>
    <row r="9" spans="2:17">
      <c r="B9" s="606" t="s">
        <v>335</v>
      </c>
      <c r="C9" s="1714"/>
      <c r="D9" s="607"/>
      <c r="F9" s="608"/>
      <c r="G9" s="609" t="s">
        <v>336</v>
      </c>
      <c r="I9" s="610"/>
      <c r="J9" s="610"/>
      <c r="L9" s="611"/>
    </row>
    <row r="10" spans="2:17" ht="24" thickBot="1">
      <c r="B10" s="612" t="s">
        <v>337</v>
      </c>
      <c r="C10" s="613"/>
      <c r="D10" s="614"/>
      <c r="F10" s="608"/>
      <c r="G10" s="615" t="s">
        <v>28</v>
      </c>
      <c r="H10" s="589" t="s">
        <v>330</v>
      </c>
      <c r="I10" s="616">
        <f>H7*2.25</f>
        <v>4500</v>
      </c>
      <c r="J10" s="617">
        <v>500</v>
      </c>
      <c r="K10" s="617">
        <f>J10*I10</f>
        <v>2250000</v>
      </c>
      <c r="L10" s="618">
        <f>K10/$K$13</f>
        <v>0.39753680307381351</v>
      </c>
    </row>
    <row r="11" spans="2:17" ht="24" thickBot="1">
      <c r="B11" s="604" t="s">
        <v>338</v>
      </c>
      <c r="C11" s="619" t="s">
        <v>339</v>
      </c>
      <c r="D11" s="620"/>
      <c r="F11" s="608"/>
      <c r="G11" s="615" t="s">
        <v>340</v>
      </c>
      <c r="H11" s="589" t="s">
        <v>330</v>
      </c>
      <c r="I11" s="621">
        <f>H7*0.5</f>
        <v>1000</v>
      </c>
      <c r="J11" s="622">
        <v>1</v>
      </c>
      <c r="K11" s="623">
        <f>J11*I11</f>
        <v>1000</v>
      </c>
      <c r="L11" s="618">
        <f t="shared" ref="L11:L12" si="0">K11/$K$13</f>
        <v>1.7668302358836156E-4</v>
      </c>
      <c r="M11" s="624" t="s">
        <v>341</v>
      </c>
    </row>
    <row r="12" spans="2:17" ht="24" thickBot="1">
      <c r="B12" s="1715"/>
      <c r="C12" s="625"/>
      <c r="D12" s="626"/>
      <c r="F12" s="608"/>
      <c r="G12" s="615" t="s">
        <v>37</v>
      </c>
      <c r="H12" s="589" t="s">
        <v>330</v>
      </c>
      <c r="I12" s="610">
        <f>H7/3</f>
        <v>666.66666666666663</v>
      </c>
      <c r="J12" s="627">
        <f>M12*2204</f>
        <v>5113.28</v>
      </c>
      <c r="K12" s="628">
        <f>J12*I12</f>
        <v>3408853.333333333</v>
      </c>
      <c r="L12" s="618">
        <f t="shared" si="0"/>
        <v>0.60228651390259813</v>
      </c>
      <c r="M12" s="624">
        <v>2.3199999999999998</v>
      </c>
      <c r="N12" s="624" t="s">
        <v>314</v>
      </c>
    </row>
    <row r="13" spans="2:17" ht="27.75" thickBot="1">
      <c r="B13" s="1716" t="s">
        <v>342</v>
      </c>
      <c r="C13" s="1717" t="s">
        <v>343</v>
      </c>
      <c r="D13" s="1718"/>
      <c r="F13" s="608"/>
      <c r="K13" s="629">
        <f>SUM(K10:K12)</f>
        <v>5659853.333333333</v>
      </c>
      <c r="L13" s="611"/>
    </row>
    <row r="14" spans="2:17" ht="12.6" customHeight="1">
      <c r="B14" s="1716" t="s">
        <v>344</v>
      </c>
      <c r="C14" s="1719" t="s">
        <v>255</v>
      </c>
      <c r="D14" s="1720"/>
      <c r="F14" s="608"/>
      <c r="L14" s="611"/>
    </row>
    <row r="15" spans="2:17" ht="24" thickBot="1">
      <c r="B15" s="1716" t="s">
        <v>345</v>
      </c>
      <c r="C15" s="630" t="s">
        <v>255</v>
      </c>
      <c r="D15" s="631"/>
      <c r="F15" s="632" t="s">
        <v>346</v>
      </c>
      <c r="G15" s="596"/>
      <c r="H15" s="595"/>
      <c r="I15" s="596"/>
      <c r="J15" s="596"/>
      <c r="K15" s="596"/>
      <c r="L15" s="633"/>
    </row>
    <row r="16" spans="2:17">
      <c r="F16" s="1721" t="s">
        <v>12</v>
      </c>
      <c r="G16" s="1722"/>
      <c r="H16" s="1723"/>
      <c r="I16" s="1724" t="s">
        <v>332</v>
      </c>
      <c r="J16" s="1724" t="s">
        <v>347</v>
      </c>
      <c r="K16" s="1724" t="s">
        <v>348</v>
      </c>
      <c r="L16" s="1725"/>
      <c r="M16" s="1724" t="s">
        <v>349</v>
      </c>
    </row>
    <row r="17" spans="2:15">
      <c r="B17" s="1726" t="s">
        <v>350</v>
      </c>
      <c r="C17" s="634"/>
      <c r="D17" s="635"/>
      <c r="F17" s="608"/>
      <c r="G17" s="1727" t="s">
        <v>47</v>
      </c>
      <c r="H17" s="1728"/>
      <c r="I17" s="1729">
        <f>308/40*2</f>
        <v>15.4</v>
      </c>
      <c r="J17" s="1730">
        <v>55</v>
      </c>
      <c r="K17" s="1730">
        <f>'Hypothèses MSN'!G23</f>
        <v>10164</v>
      </c>
      <c r="L17" s="618">
        <f t="shared" ref="L17:L24" si="1">K17/$K$47</f>
        <v>2.5096924865820685E-3</v>
      </c>
    </row>
    <row r="18" spans="2:15" s="641" customFormat="1">
      <c r="B18" s="1731" t="s">
        <v>351</v>
      </c>
      <c r="C18" s="634"/>
      <c r="D18" s="636"/>
      <c r="E18" s="637"/>
      <c r="F18" s="638"/>
      <c r="G18" s="1732" t="s">
        <v>352</v>
      </c>
      <c r="H18" s="1733" t="s">
        <v>353</v>
      </c>
      <c r="I18" s="1734">
        <v>8</v>
      </c>
      <c r="J18" s="1735">
        <v>45</v>
      </c>
      <c r="K18" s="1736">
        <f>'Hypothèses MSN'!G25</f>
        <v>691200</v>
      </c>
      <c r="L18" s="639">
        <f t="shared" si="1"/>
        <v>0.1706709412362776</v>
      </c>
      <c r="M18" s="640" t="s">
        <v>354</v>
      </c>
    </row>
    <row r="19" spans="2:15" ht="24" thickBot="1">
      <c r="B19" s="642" t="s">
        <v>13</v>
      </c>
      <c r="C19" s="643"/>
      <c r="D19" s="644"/>
      <c r="F19" s="608"/>
      <c r="G19" s="1727" t="s">
        <v>55</v>
      </c>
      <c r="H19" s="1728" t="s">
        <v>355</v>
      </c>
      <c r="I19" s="1729">
        <f>(898*12)/68</f>
        <v>158.47058823529412</v>
      </c>
      <c r="J19" s="1730">
        <f>68*1.39</f>
        <v>94.52</v>
      </c>
      <c r="K19" s="1737">
        <f>J19*I19</f>
        <v>14978.64</v>
      </c>
      <c r="L19" s="618">
        <f t="shared" si="1"/>
        <v>3.6985222616310143E-3</v>
      </c>
    </row>
    <row r="20" spans="2:15" ht="24" thickBot="1">
      <c r="B20" s="645"/>
      <c r="C20" s="646"/>
      <c r="F20" s="608"/>
      <c r="G20" s="1727" t="s">
        <v>295</v>
      </c>
      <c r="H20" s="1728"/>
      <c r="I20" s="1738"/>
      <c r="J20" s="1738"/>
      <c r="K20" s="1737">
        <f>'Hypothèses MSN'!G27</f>
        <v>45553.079999999994</v>
      </c>
      <c r="L20" s="618">
        <f t="shared" si="1"/>
        <v>1.1247955786764253E-2</v>
      </c>
    </row>
    <row r="21" spans="2:15">
      <c r="B21" s="647" t="s">
        <v>356</v>
      </c>
      <c r="C21" s="1739" t="s">
        <v>357</v>
      </c>
      <c r="D21" s="1740"/>
      <c r="F21" s="648"/>
      <c r="G21" s="1727" t="s">
        <v>296</v>
      </c>
      <c r="H21" s="1728"/>
      <c r="I21" s="1738"/>
      <c r="J21" s="1738"/>
      <c r="K21" s="1737">
        <f>'Hypothèses MSN'!G28</f>
        <v>43367.999999999993</v>
      </c>
      <c r="L21" s="618">
        <f t="shared" si="1"/>
        <v>1.0708416347706721E-2</v>
      </c>
    </row>
    <row r="22" spans="2:15" ht="24" thickBot="1">
      <c r="B22" s="649" t="s">
        <v>358</v>
      </c>
      <c r="F22" s="608"/>
      <c r="G22" s="650" t="s">
        <v>359</v>
      </c>
      <c r="H22" s="651"/>
      <c r="I22" s="652"/>
      <c r="J22" s="652"/>
      <c r="K22" s="653">
        <f>'Hypothèses MSN'!G29</f>
        <v>44568.959999999999</v>
      </c>
      <c r="L22" s="654">
        <f t="shared" si="1"/>
        <v>1.1004957108104755E-2</v>
      </c>
    </row>
    <row r="23" spans="2:15" ht="24" thickTop="1">
      <c r="B23" s="649"/>
      <c r="F23" s="608"/>
      <c r="G23" s="655" t="s">
        <v>301</v>
      </c>
      <c r="I23" s="656"/>
      <c r="K23" s="657">
        <f>SUM(K17:K22)</f>
        <v>849832.67999999993</v>
      </c>
      <c r="L23" s="658">
        <f t="shared" si="1"/>
        <v>0.20984048522706641</v>
      </c>
    </row>
    <row r="24" spans="2:15">
      <c r="B24" s="1726" t="s">
        <v>360</v>
      </c>
      <c r="C24" s="659" t="s">
        <v>357</v>
      </c>
      <c r="D24" s="635"/>
      <c r="F24" s="608"/>
      <c r="G24" s="655" t="s">
        <v>303</v>
      </c>
      <c r="J24" s="660"/>
      <c r="K24" s="657">
        <f>'Hypothèses MSN'!E31*0.25</f>
        <v>217758.09499999997</v>
      </c>
      <c r="L24" s="658">
        <f t="shared" si="1"/>
        <v>5.3768777539740673E-2</v>
      </c>
      <c r="M24" s="661" t="s">
        <v>361</v>
      </c>
    </row>
    <row r="25" spans="2:15">
      <c r="B25" s="1726" t="s">
        <v>12</v>
      </c>
      <c r="C25" s="659" t="s">
        <v>357</v>
      </c>
      <c r="D25" s="635"/>
      <c r="F25" s="662" t="s">
        <v>13</v>
      </c>
      <c r="G25" s="663"/>
      <c r="H25" s="664"/>
      <c r="I25" s="663"/>
      <c r="J25" s="663"/>
      <c r="K25" s="663"/>
      <c r="L25" s="618"/>
      <c r="O25" s="524"/>
    </row>
    <row r="26" spans="2:15">
      <c r="B26" s="1726" t="s">
        <v>13</v>
      </c>
      <c r="C26" s="659" t="s">
        <v>357</v>
      </c>
      <c r="D26" s="635"/>
      <c r="F26" s="608"/>
      <c r="G26" s="1741" t="s">
        <v>47</v>
      </c>
      <c r="H26" s="1728" t="s">
        <v>275</v>
      </c>
      <c r="I26" s="1729">
        <f>14468/40*2</f>
        <v>723.4</v>
      </c>
      <c r="J26" s="1730">
        <v>55</v>
      </c>
      <c r="K26" s="1730">
        <f>'Hypothèses MSN'!G37</f>
        <v>477444</v>
      </c>
      <c r="L26" s="618">
        <f t="shared" ref="L26:L33" si="2">K26/$K$47</f>
        <v>0.11789036005152391</v>
      </c>
    </row>
    <row r="27" spans="2:15">
      <c r="B27" s="1726" t="s">
        <v>362</v>
      </c>
      <c r="C27" s="659" t="s">
        <v>357</v>
      </c>
      <c r="D27" s="635"/>
      <c r="F27" s="608"/>
      <c r="G27" s="1742" t="s">
        <v>363</v>
      </c>
      <c r="H27" s="1743"/>
      <c r="I27" s="1744"/>
      <c r="J27" s="1745"/>
      <c r="K27" s="1746"/>
      <c r="L27" s="665">
        <f t="shared" si="2"/>
        <v>0</v>
      </c>
      <c r="M27" s="666" t="s">
        <v>364</v>
      </c>
    </row>
    <row r="28" spans="2:15" s="641" customFormat="1">
      <c r="B28" s="1731" t="s">
        <v>365</v>
      </c>
      <c r="C28" s="659"/>
      <c r="D28" s="636"/>
      <c r="E28" s="637"/>
      <c r="F28" s="638"/>
      <c r="G28" s="1747" t="s">
        <v>352</v>
      </c>
      <c r="H28" s="1733" t="s">
        <v>353</v>
      </c>
      <c r="I28" s="1734">
        <v>12</v>
      </c>
      <c r="J28" s="1735">
        <v>45</v>
      </c>
      <c r="K28" s="1736">
        <f>'Hypothèses MSN'!G40</f>
        <v>1036800</v>
      </c>
      <c r="L28" s="639">
        <f t="shared" si="2"/>
        <v>0.25600641185441642</v>
      </c>
      <c r="M28" s="640" t="s">
        <v>366</v>
      </c>
    </row>
    <row r="29" spans="2:15" ht="24" thickBot="1">
      <c r="B29" s="667" t="s">
        <v>367</v>
      </c>
      <c r="C29" s="668"/>
      <c r="D29" s="669"/>
      <c r="F29" s="608"/>
      <c r="G29" s="1741" t="s">
        <v>55</v>
      </c>
      <c r="H29" s="1728" t="s">
        <v>355</v>
      </c>
      <c r="I29" s="1729">
        <f>(1470*12)/68</f>
        <v>259.41176470588238</v>
      </c>
      <c r="J29" s="1748">
        <f>68*1.39</f>
        <v>94.52</v>
      </c>
      <c r="K29" s="1737">
        <f>J29*I29</f>
        <v>24519.600000000002</v>
      </c>
      <c r="L29" s="618">
        <f t="shared" si="2"/>
        <v>6.0543738581264944E-3</v>
      </c>
      <c r="N29" s="514"/>
    </row>
    <row r="30" spans="2:15" ht="24.75" thickTop="1" thickBot="1">
      <c r="B30" s="670" t="s">
        <v>368</v>
      </c>
      <c r="C30" s="671" t="s">
        <v>369</v>
      </c>
      <c r="D30" s="644"/>
      <c r="F30" s="608"/>
      <c r="G30" s="1741" t="s">
        <v>295</v>
      </c>
      <c r="I30" s="1738"/>
      <c r="J30" s="1749"/>
      <c r="K30" s="1737">
        <f>'Hypothèses MSN'!G42</f>
        <v>348295.07999999996</v>
      </c>
      <c r="L30" s="618">
        <f t="shared" si="2"/>
        <v>8.6000939137101565E-2</v>
      </c>
    </row>
    <row r="31" spans="2:15" ht="24" thickBot="1">
      <c r="F31" s="608"/>
      <c r="G31" s="1741" t="s">
        <v>296</v>
      </c>
      <c r="H31" s="1728"/>
      <c r="I31" s="1738"/>
      <c r="J31" s="1738"/>
      <c r="K31" s="1737">
        <f>'Hypothèses MSN'!G43</f>
        <v>186815.99999999997</v>
      </c>
      <c r="L31" s="618">
        <f t="shared" si="2"/>
        <v>4.6128562728582803E-2</v>
      </c>
    </row>
    <row r="32" spans="2:15" ht="24" thickBot="1">
      <c r="B32" s="1750" t="s">
        <v>370</v>
      </c>
      <c r="C32" s="1751"/>
      <c r="D32" s="1752"/>
      <c r="F32" s="608"/>
      <c r="G32" s="672" t="s">
        <v>299</v>
      </c>
      <c r="H32" s="651"/>
      <c r="I32" s="652"/>
      <c r="J32" s="652"/>
      <c r="K32" s="673">
        <f>'Hypothèses MSN'!G44</f>
        <v>54743.759999999995</v>
      </c>
      <c r="L32" s="654">
        <f t="shared" si="2"/>
        <v>1.351731632814364E-2</v>
      </c>
    </row>
    <row r="33" spans="2:13" ht="24" thickTop="1">
      <c r="B33" s="674"/>
      <c r="C33" s="675"/>
      <c r="D33" s="676"/>
      <c r="F33" s="608"/>
      <c r="G33" s="655" t="s">
        <v>301</v>
      </c>
      <c r="K33" s="657">
        <f>SUM(K26:K32)</f>
        <v>2128618.44</v>
      </c>
      <c r="L33" s="658">
        <f t="shared" si="2"/>
        <v>0.52559796395789482</v>
      </c>
    </row>
    <row r="34" spans="2:13" ht="11.45" customHeight="1">
      <c r="B34" s="677" t="s">
        <v>336</v>
      </c>
      <c r="C34" s="678" t="s">
        <v>371</v>
      </c>
      <c r="D34" s="679"/>
      <c r="F34" s="608"/>
      <c r="L34" s="618"/>
    </row>
    <row r="35" spans="2:13" s="641" customFormat="1" ht="24" thickBot="1">
      <c r="B35" s="680" t="s">
        <v>372</v>
      </c>
      <c r="C35" s="681" t="s">
        <v>268</v>
      </c>
      <c r="D35" s="682"/>
      <c r="E35" s="637"/>
      <c r="F35" s="638"/>
      <c r="G35" s="1747" t="s">
        <v>304</v>
      </c>
      <c r="H35" s="1733"/>
      <c r="I35" s="1753"/>
      <c r="J35" s="1753"/>
      <c r="K35" s="1754">
        <f>'Hypothèses MSN'!L31*0.25</f>
        <v>447935.14499999996</v>
      </c>
      <c r="L35" s="639">
        <f>K35/$K$47</f>
        <v>0.11060404052366679</v>
      </c>
      <c r="M35" s="661" t="s">
        <v>361</v>
      </c>
    </row>
    <row r="36" spans="2:13" s="641" customFormat="1" ht="24.75" thickTop="1" thickBot="1">
      <c r="B36" s="649" t="s">
        <v>373</v>
      </c>
      <c r="C36" s="586"/>
      <c r="D36" s="637"/>
      <c r="E36" s="637"/>
      <c r="F36" s="638"/>
      <c r="G36" s="683" t="s">
        <v>305</v>
      </c>
      <c r="H36" s="684"/>
      <c r="I36" s="685"/>
      <c r="J36" s="685"/>
      <c r="K36" s="686">
        <f>'Hypothèses MSN'!L32*0.25</f>
        <v>405754.20499999996</v>
      </c>
      <c r="L36" s="687">
        <f>K36/$K$47</f>
        <v>0.10018873275163126</v>
      </c>
      <c r="M36" s="661" t="s">
        <v>361</v>
      </c>
    </row>
    <row r="37" spans="2:13" s="641" customFormat="1" ht="24.75" thickTop="1" thickBot="1">
      <c r="B37" s="649"/>
      <c r="C37" s="586"/>
      <c r="D37" s="637"/>
      <c r="E37" s="637"/>
      <c r="F37" s="638"/>
      <c r="G37" s="688" t="s">
        <v>303</v>
      </c>
      <c r="H37" s="689"/>
      <c r="I37" s="690"/>
      <c r="J37" s="690"/>
      <c r="K37" s="691">
        <f>K36+K35</f>
        <v>853689.34999999986</v>
      </c>
      <c r="L37" s="692">
        <f>K37/$K$47</f>
        <v>0.21079277327529805</v>
      </c>
      <c r="M37" s="661" t="s">
        <v>361</v>
      </c>
    </row>
    <row r="38" spans="2:13" s="641" customFormat="1">
      <c r="B38" s="649" t="s">
        <v>36</v>
      </c>
      <c r="C38" s="586"/>
      <c r="D38" s="637"/>
      <c r="E38" s="637"/>
      <c r="F38" s="1755" t="s">
        <v>142</v>
      </c>
      <c r="G38" s="1756"/>
      <c r="H38" s="1757"/>
      <c r="I38" s="1756"/>
      <c r="J38" s="1756"/>
      <c r="K38" s="1756"/>
      <c r="L38" s="1756"/>
      <c r="M38" s="693"/>
    </row>
    <row r="39" spans="2:13" s="641" customFormat="1">
      <c r="B39" s="649" t="s">
        <v>37</v>
      </c>
      <c r="C39" s="586"/>
      <c r="D39" s="637"/>
      <c r="E39" s="637"/>
      <c r="F39" s="638"/>
      <c r="G39" s="688" t="s">
        <v>301</v>
      </c>
      <c r="H39" s="694"/>
      <c r="I39" s="693"/>
      <c r="J39" s="693"/>
      <c r="K39" s="695">
        <f>K40+K41</f>
        <v>2978451.12</v>
      </c>
      <c r="L39" s="639">
        <f t="shared" ref="L39:L46" si="3">K39/$K$47</f>
        <v>0.73543844918496126</v>
      </c>
      <c r="M39" s="693"/>
    </row>
    <row r="40" spans="2:13" s="641" customFormat="1">
      <c r="B40" s="649" t="s">
        <v>374</v>
      </c>
      <c r="C40" s="586"/>
      <c r="D40" s="637"/>
      <c r="E40" s="637"/>
      <c r="F40" s="638"/>
      <c r="G40" s="696" t="s">
        <v>12</v>
      </c>
      <c r="H40" s="694"/>
      <c r="I40" s="640"/>
      <c r="J40" s="640"/>
      <c r="K40" s="697">
        <f>K23</f>
        <v>849832.67999999993</v>
      </c>
      <c r="L40" s="639">
        <f t="shared" si="3"/>
        <v>0.20984048522706641</v>
      </c>
      <c r="M40" s="693"/>
    </row>
    <row r="41" spans="2:13" s="641" customFormat="1">
      <c r="B41" s="649" t="s">
        <v>340</v>
      </c>
      <c r="C41" s="586">
        <v>2500</v>
      </c>
      <c r="D41" s="637"/>
      <c r="E41" s="637"/>
      <c r="F41" s="638"/>
      <c r="G41" s="696" t="s">
        <v>13</v>
      </c>
      <c r="H41" s="694"/>
      <c r="I41" s="640"/>
      <c r="J41" s="640"/>
      <c r="K41" s="697">
        <f>K33</f>
        <v>2128618.44</v>
      </c>
      <c r="L41" s="639">
        <f t="shared" si="3"/>
        <v>0.52559796395789482</v>
      </c>
      <c r="M41" s="693"/>
    </row>
    <row r="42" spans="2:13" s="641" customFormat="1">
      <c r="B42" s="649" t="s">
        <v>28</v>
      </c>
      <c r="C42" s="586">
        <v>500</v>
      </c>
      <c r="D42" s="637"/>
      <c r="E42" s="637"/>
      <c r="F42" s="638"/>
      <c r="G42" s="688" t="s">
        <v>303</v>
      </c>
      <c r="H42" s="694"/>
      <c r="I42" s="693"/>
      <c r="J42" s="693"/>
      <c r="K42" s="695">
        <f>K43+K44</f>
        <v>1071447.4449999998</v>
      </c>
      <c r="L42" s="639">
        <f t="shared" si="3"/>
        <v>0.26456155081503868</v>
      </c>
      <c r="M42" s="693"/>
    </row>
    <row r="43" spans="2:13" s="641" customFormat="1" ht="24" thickBot="1">
      <c r="B43" s="698" t="s">
        <v>375</v>
      </c>
      <c r="C43" s="699" t="s">
        <v>255</v>
      </c>
      <c r="D43" s="700"/>
      <c r="E43" s="637"/>
      <c r="F43" s="638"/>
      <c r="G43" s="696" t="s">
        <v>12</v>
      </c>
      <c r="H43" s="694"/>
      <c r="I43" s="640"/>
      <c r="J43" s="640"/>
      <c r="K43" s="697">
        <f>K24</f>
        <v>217758.09499999997</v>
      </c>
      <c r="L43" s="639">
        <f t="shared" si="3"/>
        <v>5.3768777539740673E-2</v>
      </c>
      <c r="M43" s="693"/>
    </row>
    <row r="44" spans="2:13" s="641" customFormat="1">
      <c r="B44" s="598"/>
      <c r="C44" s="586"/>
      <c r="D44" s="637"/>
      <c r="E44" s="637"/>
      <c r="F44" s="638"/>
      <c r="G44" s="696" t="s">
        <v>13</v>
      </c>
      <c r="H44" s="694"/>
      <c r="I44" s="640"/>
      <c r="J44" s="640"/>
      <c r="K44" s="697">
        <f>K37</f>
        <v>853689.34999999986</v>
      </c>
      <c r="L44" s="639">
        <f t="shared" si="3"/>
        <v>0.21079277327529805</v>
      </c>
      <c r="M44" s="693"/>
    </row>
    <row r="45" spans="2:13" s="641" customFormat="1">
      <c r="B45" s="598"/>
      <c r="C45" s="586"/>
      <c r="D45" s="637"/>
      <c r="E45" s="637"/>
      <c r="F45" s="638"/>
      <c r="G45" s="701" t="s">
        <v>304</v>
      </c>
      <c r="H45" s="694"/>
      <c r="I45" s="640"/>
      <c r="J45" s="640"/>
      <c r="K45" s="697">
        <f>K35</f>
        <v>447935.14499999996</v>
      </c>
      <c r="L45" s="639">
        <f t="shared" si="3"/>
        <v>0.11060404052366679</v>
      </c>
      <c r="M45" s="693"/>
    </row>
    <row r="46" spans="2:13" s="641" customFormat="1" ht="24" thickBot="1">
      <c r="B46" s="598"/>
      <c r="C46" s="586"/>
      <c r="D46" s="637"/>
      <c r="E46" s="637"/>
      <c r="F46" s="702"/>
      <c r="G46" s="703" t="s">
        <v>305</v>
      </c>
      <c r="H46" s="704"/>
      <c r="I46" s="705"/>
      <c r="J46" s="705"/>
      <c r="K46" s="706">
        <f>K36</f>
        <v>405754.20499999996</v>
      </c>
      <c r="L46" s="687">
        <f t="shared" si="3"/>
        <v>0.10018873275163126</v>
      </c>
      <c r="M46" s="693"/>
    </row>
    <row r="47" spans="2:13" ht="24.75" thickTop="1" thickBot="1">
      <c r="F47" s="707"/>
      <c r="G47" s="708"/>
      <c r="H47" s="709"/>
      <c r="I47" s="708"/>
      <c r="J47" s="710" t="s">
        <v>376</v>
      </c>
      <c r="K47" s="711">
        <f>(K42+K39)-K27</f>
        <v>4049898.5649999999</v>
      </c>
      <c r="L47" s="712"/>
    </row>
    <row r="48" spans="2:13">
      <c r="F48" s="609"/>
    </row>
    <row r="49" spans="6:11">
      <c r="F49" s="655"/>
      <c r="J49" s="713" t="s">
        <v>377</v>
      </c>
      <c r="K49" s="714">
        <f>K13-K47</f>
        <v>1609954.7683333331</v>
      </c>
    </row>
    <row r="50" spans="6:11">
      <c r="F50" s="609" t="s">
        <v>378</v>
      </c>
    </row>
    <row r="51" spans="6:11">
      <c r="F51" s="609" t="s">
        <v>379</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90899-7617-EE44-9786-38D345C83CD3}">
  <dimension ref="D8:T36"/>
  <sheetViews>
    <sheetView zoomScale="55" zoomScaleNormal="55" workbookViewId="0">
      <selection activeCell="C232" sqref="C232"/>
    </sheetView>
  </sheetViews>
  <sheetFormatPr baseColWidth="10" defaultColWidth="10.85546875" defaultRowHeight="15"/>
  <cols>
    <col min="1" max="4" width="10.85546875" style="496"/>
    <col min="5" max="5" width="23.42578125" style="496" customWidth="1"/>
    <col min="6" max="6" width="13.42578125" style="496" bestFit="1" customWidth="1"/>
    <col min="7" max="7" width="10.85546875" style="496"/>
    <col min="8" max="8" width="17.85546875" style="496" bestFit="1" customWidth="1"/>
    <col min="9" max="10" width="10.85546875" style="496"/>
    <col min="11" max="11" width="12.85546875" style="496" customWidth="1"/>
    <col min="12" max="20" width="10.85546875" style="496"/>
    <col min="21" max="21" width="22.140625" style="496" bestFit="1" customWidth="1"/>
    <col min="22" max="16384" width="10.85546875" style="496"/>
  </cols>
  <sheetData>
    <row r="8" spans="5:11">
      <c r="E8" s="523" t="s">
        <v>380</v>
      </c>
      <c r="F8" s="523">
        <v>5</v>
      </c>
      <c r="G8" s="523" t="s">
        <v>381</v>
      </c>
    </row>
    <row r="9" spans="5:11">
      <c r="E9" s="496" t="s">
        <v>382</v>
      </c>
    </row>
    <row r="10" spans="5:11">
      <c r="J10" s="509"/>
    </row>
    <row r="12" spans="5:11">
      <c r="F12" s="502"/>
      <c r="H12" s="509"/>
      <c r="I12" s="509"/>
      <c r="J12" s="509"/>
    </row>
    <row r="13" spans="5:11">
      <c r="K13" s="509"/>
    </row>
    <row r="14" spans="5:11">
      <c r="F14" s="509"/>
      <c r="J14" s="509"/>
    </row>
    <row r="15" spans="5:11">
      <c r="F15" s="509"/>
      <c r="J15" s="509"/>
    </row>
    <row r="16" spans="5:11">
      <c r="F16" s="715"/>
      <c r="J16" s="509"/>
    </row>
    <row r="22" spans="4:13" ht="15.75" thickBot="1"/>
    <row r="23" spans="4:13">
      <c r="D23" s="716" t="s">
        <v>383</v>
      </c>
      <c r="E23" s="716"/>
      <c r="H23" s="1758">
        <v>30</v>
      </c>
      <c r="I23" s="1759" t="s">
        <v>384</v>
      </c>
      <c r="J23" s="1759"/>
      <c r="K23" s="529"/>
    </row>
    <row r="24" spans="4:13">
      <c r="D24" s="716">
        <v>50</v>
      </c>
      <c r="E24" s="716" t="s">
        <v>385</v>
      </c>
      <c r="H24" s="717">
        <f>30*1000000000</f>
        <v>30000000000</v>
      </c>
      <c r="I24" s="523" t="s">
        <v>386</v>
      </c>
      <c r="J24" s="523"/>
      <c r="K24" s="718"/>
      <c r="M24" s="496">
        <f>H25-H27</f>
        <v>87.04</v>
      </c>
    </row>
    <row r="25" spans="4:13">
      <c r="D25" s="716">
        <v>14</v>
      </c>
      <c r="E25" s="716" t="s">
        <v>387</v>
      </c>
      <c r="H25" s="719">
        <v>90</v>
      </c>
      <c r="I25" s="523" t="s">
        <v>388</v>
      </c>
      <c r="J25" s="523"/>
      <c r="K25" s="718"/>
      <c r="M25" s="496">
        <f>M24/5</f>
        <v>17.408000000000001</v>
      </c>
    </row>
    <row r="26" spans="4:13">
      <c r="D26" s="720">
        <f>D24/D25</f>
        <v>3.5714285714285716</v>
      </c>
      <c r="E26" s="716"/>
      <c r="H26" s="717">
        <f>H24/H25</f>
        <v>333333333.33333331</v>
      </c>
      <c r="I26" s="523" t="s">
        <v>389</v>
      </c>
      <c r="J26" s="523"/>
      <c r="K26" s="718"/>
    </row>
    <row r="27" spans="4:13">
      <c r="D27" s="721" t="s">
        <v>390</v>
      </c>
      <c r="E27" s="721"/>
      <c r="H27" s="719">
        <v>2.96</v>
      </c>
      <c r="I27" s="523" t="s">
        <v>391</v>
      </c>
      <c r="J27" s="523"/>
      <c r="K27" s="718"/>
    </row>
    <row r="28" spans="4:13">
      <c r="D28" s="721">
        <v>30</v>
      </c>
      <c r="E28" s="716" t="s">
        <v>387</v>
      </c>
      <c r="H28" s="722">
        <f>H27*H26</f>
        <v>986666666.66666663</v>
      </c>
      <c r="I28" s="523" t="s">
        <v>392</v>
      </c>
      <c r="J28" s="523"/>
      <c r="K28" s="718"/>
    </row>
    <row r="29" spans="4:13">
      <c r="D29" s="723">
        <f>D28*D26</f>
        <v>107.14285714285715</v>
      </c>
      <c r="E29" s="716" t="s">
        <v>385</v>
      </c>
      <c r="H29" s="724">
        <f>H28/1000000000</f>
        <v>0.98666666666666658</v>
      </c>
      <c r="I29" s="523" t="s">
        <v>393</v>
      </c>
      <c r="J29" s="523"/>
      <c r="K29" s="718"/>
    </row>
    <row r="30" spans="4:13" ht="15.75" thickBot="1">
      <c r="H30" s="725" t="s">
        <v>394</v>
      </c>
      <c r="I30" s="513" t="s">
        <v>395</v>
      </c>
      <c r="J30" s="726"/>
      <c r="K30" s="727"/>
    </row>
    <row r="32" spans="4:13" ht="16.5">
      <c r="E32" s="728">
        <v>160</v>
      </c>
      <c r="F32" s="496" t="s">
        <v>396</v>
      </c>
    </row>
    <row r="34" spans="19:20">
      <c r="S34" s="502"/>
    </row>
    <row r="35" spans="19:20">
      <c r="T35" s="509"/>
    </row>
    <row r="36" spans="19:20">
      <c r="T36" s="509"/>
    </row>
  </sheetData>
  <hyperlinks>
    <hyperlink ref="I30" r:id="rId1" location="d1e447" display="https://www.tandfonline.com/doi/full/10.1080/1828051X.2024.2362765 - d1e447" xr:uid="{39C99C2D-E37A-9044-8162-D86BDE21BEA4}"/>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2501C-9903-6545-BFD5-F0230DD42655}">
  <dimension ref="B1:Q77"/>
  <sheetViews>
    <sheetView topLeftCell="A6" zoomScale="90" zoomScaleNormal="90" workbookViewId="0">
      <selection activeCell="C232" sqref="C232"/>
    </sheetView>
  </sheetViews>
  <sheetFormatPr baseColWidth="10" defaultColWidth="10.85546875" defaultRowHeight="18.75"/>
  <cols>
    <col min="1" max="1" width="10.85546875" style="496"/>
    <col min="2" max="2" width="26" style="496" customWidth="1"/>
    <col min="3" max="3" width="36.140625" style="496" bestFit="1" customWidth="1"/>
    <col min="4" max="4" width="20.140625" style="496" customWidth="1"/>
    <col min="5" max="5" width="25.140625" style="597" customWidth="1"/>
    <col min="6" max="6" width="7.42578125" style="729" customWidth="1"/>
    <col min="7" max="7" width="11.42578125" style="496" customWidth="1"/>
    <col min="8" max="8" width="13.140625" style="496" bestFit="1" customWidth="1"/>
    <col min="9" max="9" width="12.5703125" style="496" customWidth="1"/>
    <col min="10" max="10" width="18.140625" style="496" bestFit="1" customWidth="1"/>
    <col min="11" max="15" width="10.85546875" style="496"/>
    <col min="16" max="16" width="13.42578125" style="496" bestFit="1" customWidth="1"/>
    <col min="17" max="16384" width="10.85546875" style="496"/>
  </cols>
  <sheetData>
    <row r="1" spans="2:12" ht="21" hidden="1" customHeight="1"/>
    <row r="2" spans="2:12" ht="21" hidden="1" customHeight="1"/>
    <row r="3" spans="2:12" ht="21" hidden="1" customHeight="1"/>
    <row r="4" spans="2:12" ht="21" hidden="1" customHeight="1"/>
    <row r="5" spans="2:12" hidden="1"/>
    <row r="6" spans="2:12" s="597" customFormat="1">
      <c r="B6" s="730" t="s">
        <v>397</v>
      </c>
      <c r="C6" s="730"/>
      <c r="D6" s="730"/>
      <c r="E6" s="730"/>
      <c r="F6" s="731"/>
      <c r="G6" s="690"/>
    </row>
    <row r="7" spans="2:12">
      <c r="B7" s="730" t="s">
        <v>398</v>
      </c>
      <c r="C7" s="732">
        <v>30</v>
      </c>
      <c r="D7" s="730" t="s">
        <v>399</v>
      </c>
      <c r="E7" s="733"/>
    </row>
    <row r="8" spans="2:12" ht="18">
      <c r="B8" s="730" t="s">
        <v>400</v>
      </c>
      <c r="C8" s="732">
        <v>1.6</v>
      </c>
      <c r="D8" s="730"/>
      <c r="E8" s="732"/>
      <c r="F8" s="731"/>
      <c r="G8" s="690"/>
    </row>
    <row r="9" spans="2:12" thickBot="1">
      <c r="B9" s="730"/>
      <c r="C9" s="732"/>
      <c r="D9" s="730"/>
      <c r="E9" s="732"/>
      <c r="F9" s="731"/>
      <c r="G9" s="690"/>
    </row>
    <row r="10" spans="2:12" ht="54">
      <c r="B10" s="1709" t="s">
        <v>29</v>
      </c>
      <c r="C10" s="1710"/>
      <c r="D10" s="1710"/>
      <c r="E10" s="1713" t="s">
        <v>332</v>
      </c>
      <c r="F10" s="522"/>
      <c r="G10" s="1760" t="s">
        <v>401</v>
      </c>
      <c r="H10" s="1712" t="s">
        <v>255</v>
      </c>
      <c r="I10" s="1760" t="s">
        <v>402</v>
      </c>
      <c r="J10" s="1713" t="s">
        <v>255</v>
      </c>
    </row>
    <row r="11" spans="2:12" ht="18">
      <c r="B11" s="608"/>
      <c r="C11" s="609" t="s">
        <v>336</v>
      </c>
      <c r="D11" s="588"/>
      <c r="E11" s="734"/>
      <c r="F11" s="735"/>
      <c r="G11" s="736"/>
      <c r="H11" s="588"/>
      <c r="I11" s="736"/>
      <c r="J11" s="611"/>
    </row>
    <row r="12" spans="2:12" ht="18">
      <c r="B12" s="608"/>
      <c r="C12" s="615" t="s">
        <v>28</v>
      </c>
      <c r="D12" s="588" t="s">
        <v>330</v>
      </c>
      <c r="E12" s="737">
        <f>'Hypothèses TM'!D29</f>
        <v>107.14285714285715</v>
      </c>
      <c r="F12" s="738"/>
      <c r="G12" s="739">
        <v>500</v>
      </c>
      <c r="H12" s="617">
        <f>G12*E12</f>
        <v>53571.42857142858</v>
      </c>
      <c r="I12" s="739">
        <v>500</v>
      </c>
      <c r="J12" s="740">
        <f>I12*E12</f>
        <v>53571.42857142858</v>
      </c>
      <c r="K12" s="741" t="s">
        <v>403</v>
      </c>
    </row>
    <row r="13" spans="2:12" ht="18">
      <c r="B13" s="608"/>
      <c r="C13" s="742" t="s">
        <v>340</v>
      </c>
      <c r="D13" s="588" t="s">
        <v>330</v>
      </c>
      <c r="E13" s="743"/>
      <c r="F13" s="735"/>
      <c r="G13" s="744"/>
      <c r="H13" s="623">
        <f>G13*E13</f>
        <v>0</v>
      </c>
      <c r="I13" s="744">
        <f>C8*28.85</f>
        <v>46.160000000000004</v>
      </c>
      <c r="J13" s="745">
        <f>I13*H13</f>
        <v>0</v>
      </c>
    </row>
    <row r="14" spans="2:12" thickBot="1">
      <c r="B14" s="746"/>
      <c r="C14" s="747" t="s">
        <v>404</v>
      </c>
      <c r="D14" s="748" t="s">
        <v>405</v>
      </c>
      <c r="E14" s="749">
        <v>30</v>
      </c>
      <c r="F14" s="735"/>
      <c r="G14" s="750">
        <f>C8*3100</f>
        <v>4960</v>
      </c>
      <c r="H14" s="751">
        <f>G14*E14</f>
        <v>148800</v>
      </c>
      <c r="I14" s="750">
        <f>C8*4472</f>
        <v>7155.2000000000007</v>
      </c>
      <c r="J14" s="752">
        <f>I14*E14</f>
        <v>214656.00000000003</v>
      </c>
    </row>
    <row r="15" spans="2:12" ht="19.5" thickTop="1" thickBot="1">
      <c r="B15" s="753"/>
      <c r="C15" s="754"/>
      <c r="D15" s="755" t="s">
        <v>406</v>
      </c>
      <c r="E15" s="756"/>
      <c r="F15" s="757"/>
      <c r="G15" s="758"/>
      <c r="H15" s="629">
        <f>SUM(H12:H14)</f>
        <v>202371.42857142858</v>
      </c>
      <c r="I15" s="758"/>
      <c r="J15" s="759">
        <f>SUM(J12:J14)</f>
        <v>268227.42857142864</v>
      </c>
    </row>
    <row r="16" spans="2:12" s="766" customFormat="1" ht="48.95" customHeight="1">
      <c r="B16" s="760" t="s">
        <v>346</v>
      </c>
      <c r="C16" s="761"/>
      <c r="D16" s="762" t="s">
        <v>407</v>
      </c>
      <c r="E16" s="763" t="s">
        <v>408</v>
      </c>
      <c r="F16" s="764"/>
      <c r="G16" s="2104" t="s">
        <v>409</v>
      </c>
      <c r="H16" s="2105"/>
      <c r="I16" s="2105"/>
      <c r="J16" s="2106"/>
      <c r="K16" s="765"/>
      <c r="L16" s="765"/>
    </row>
    <row r="17" spans="2:11" ht="18">
      <c r="B17" s="662" t="s">
        <v>12</v>
      </c>
      <c r="C17" s="663"/>
      <c r="D17" s="663"/>
      <c r="E17" s="767"/>
      <c r="F17" s="768"/>
      <c r="G17" s="769"/>
      <c r="H17" s="492"/>
      <c r="I17" s="769"/>
      <c r="J17" s="767"/>
    </row>
    <row r="18" spans="2:11" ht="18">
      <c r="B18" s="2107" t="s">
        <v>410</v>
      </c>
      <c r="C18" s="2108"/>
      <c r="D18" s="588"/>
      <c r="E18" s="770"/>
      <c r="F18" s="771"/>
      <c r="G18" s="608"/>
      <c r="I18" s="772"/>
      <c r="J18" s="611"/>
    </row>
    <row r="19" spans="2:11" ht="18">
      <c r="B19" s="772"/>
      <c r="C19" s="773" t="s">
        <v>47</v>
      </c>
      <c r="E19" s="740">
        <f>94*$C$8*$C$7</f>
        <v>4512</v>
      </c>
      <c r="F19" s="774"/>
      <c r="G19" s="772"/>
      <c r="I19" s="772"/>
      <c r="J19" s="718"/>
      <c r="K19" s="523" t="s">
        <v>411</v>
      </c>
    </row>
    <row r="20" spans="2:11" thickBot="1">
      <c r="B20" s="775"/>
      <c r="C20" s="776" t="s">
        <v>412</v>
      </c>
      <c r="D20" s="777"/>
      <c r="E20" s="752">
        <f>45*$C$8*$C$7</f>
        <v>2160</v>
      </c>
      <c r="F20" s="774"/>
      <c r="G20" s="775"/>
      <c r="H20" s="777"/>
      <c r="I20" s="775"/>
      <c r="J20" s="778"/>
      <c r="K20" s="496" t="s">
        <v>413</v>
      </c>
    </row>
    <row r="21" spans="2:11" thickTop="1">
      <c r="B21" s="772"/>
      <c r="D21" s="779" t="s">
        <v>414</v>
      </c>
      <c r="E21" s="780">
        <f>SUM(E19:E20)</f>
        <v>6672</v>
      </c>
      <c r="F21" s="781"/>
      <c r="G21" s="772"/>
      <c r="I21" s="772"/>
      <c r="J21" s="718"/>
    </row>
    <row r="22" spans="2:11" ht="18">
      <c r="B22" s="2102" t="s">
        <v>415</v>
      </c>
      <c r="C22" s="2103"/>
      <c r="E22" s="740"/>
      <c r="F22" s="774"/>
      <c r="G22" s="772"/>
      <c r="I22" s="772"/>
      <c r="J22" s="718"/>
    </row>
    <row r="23" spans="2:11" ht="18">
      <c r="B23" s="772"/>
      <c r="C23" s="773" t="s">
        <v>416</v>
      </c>
      <c r="E23" s="782">
        <f>646*C8*30</f>
        <v>31008.000000000004</v>
      </c>
      <c r="F23" s="774"/>
      <c r="G23" s="772"/>
      <c r="I23" s="772"/>
      <c r="J23" s="718"/>
      <c r="K23" s="523" t="s">
        <v>417</v>
      </c>
    </row>
    <row r="24" spans="2:11" ht="18">
      <c r="B24" s="772"/>
      <c r="C24" s="773" t="s">
        <v>418</v>
      </c>
      <c r="E24" s="740">
        <f>6*$C$8*$C$7</f>
        <v>288.00000000000006</v>
      </c>
      <c r="F24" s="774"/>
      <c r="G24" s="772"/>
      <c r="I24" s="772"/>
      <c r="J24" s="718"/>
    </row>
    <row r="25" spans="2:11" ht="18">
      <c r="B25" s="772"/>
      <c r="C25" s="773" t="s">
        <v>419</v>
      </c>
      <c r="E25" s="740">
        <f>41*$C$8*$C$7</f>
        <v>1968.0000000000002</v>
      </c>
      <c r="F25" s="774"/>
      <c r="G25" s="772"/>
      <c r="I25" s="772"/>
      <c r="J25" s="718"/>
    </row>
    <row r="26" spans="2:11" ht="18">
      <c r="B26" s="772"/>
      <c r="C26" s="773" t="s">
        <v>420</v>
      </c>
      <c r="E26" s="740">
        <f>21*$C$8*$C$7</f>
        <v>1008</v>
      </c>
      <c r="F26" s="774"/>
      <c r="G26" s="772"/>
      <c r="I26" s="772"/>
      <c r="J26" s="718"/>
    </row>
    <row r="27" spans="2:11" ht="18">
      <c r="B27" s="772"/>
      <c r="C27" s="773" t="s">
        <v>421</v>
      </c>
      <c r="E27" s="740">
        <f>32*$C$8*$C$7</f>
        <v>1536</v>
      </c>
      <c r="F27" s="774"/>
      <c r="G27" s="772"/>
      <c r="I27" s="772"/>
      <c r="J27" s="718"/>
    </row>
    <row r="28" spans="2:11" ht="18">
      <c r="B28" s="772"/>
      <c r="C28" s="773" t="s">
        <v>422</v>
      </c>
      <c r="E28" s="740">
        <f>42*$C$8*$C$7</f>
        <v>2016</v>
      </c>
      <c r="F28" s="774"/>
      <c r="G28" s="772"/>
      <c r="I28" s="772"/>
      <c r="J28" s="718"/>
    </row>
    <row r="29" spans="2:11" ht="18">
      <c r="B29" s="772"/>
      <c r="C29" s="773" t="s">
        <v>423</v>
      </c>
      <c r="E29" s="740">
        <f>14*$C$8*$C$7</f>
        <v>672.00000000000011</v>
      </c>
      <c r="F29" s="774"/>
      <c r="G29" s="772"/>
      <c r="I29" s="772"/>
      <c r="J29" s="718"/>
    </row>
    <row r="30" spans="2:11" ht="18">
      <c r="B30" s="772"/>
      <c r="C30" s="773" t="s">
        <v>424</v>
      </c>
      <c r="E30" s="740">
        <f>7*$C$8*$C$7</f>
        <v>336.00000000000006</v>
      </c>
      <c r="F30" s="774"/>
      <c r="G30" s="772"/>
      <c r="I30" s="772"/>
      <c r="J30" s="718"/>
    </row>
    <row r="31" spans="2:11" ht="18">
      <c r="B31" s="772"/>
      <c r="C31" s="773" t="s">
        <v>425</v>
      </c>
      <c r="E31" s="740">
        <f>5*$C$8*$C$7</f>
        <v>240</v>
      </c>
      <c r="F31" s="774"/>
      <c r="G31" s="772"/>
      <c r="I31" s="772"/>
      <c r="J31" s="718"/>
    </row>
    <row r="32" spans="2:11" ht="18">
      <c r="B32" s="772"/>
      <c r="C32" s="773" t="s">
        <v>426</v>
      </c>
      <c r="E32" s="740">
        <f>33*$C$8*$C$7</f>
        <v>1584.0000000000002</v>
      </c>
      <c r="F32" s="774"/>
      <c r="G32" s="772"/>
      <c r="I32" s="772"/>
      <c r="J32" s="718"/>
    </row>
    <row r="33" spans="2:11" thickBot="1">
      <c r="B33" s="775"/>
      <c r="C33" s="776" t="s">
        <v>427</v>
      </c>
      <c r="D33" s="777"/>
      <c r="E33" s="752">
        <f>4*$C$8*$C$7</f>
        <v>192</v>
      </c>
      <c r="F33" s="774"/>
      <c r="G33" s="775"/>
      <c r="H33" s="777"/>
      <c r="I33" s="775"/>
      <c r="J33" s="778"/>
    </row>
    <row r="34" spans="2:11" thickTop="1">
      <c r="B34" s="783"/>
      <c r="C34" s="784"/>
      <c r="D34" s="779" t="s">
        <v>428</v>
      </c>
      <c r="E34" s="780">
        <f>SUM(E23:E33)</f>
        <v>40848.000000000007</v>
      </c>
      <c r="F34" s="781"/>
      <c r="G34" s="772"/>
      <c r="I34" s="772"/>
      <c r="J34" s="718"/>
    </row>
    <row r="35" spans="2:11" ht="18">
      <c r="B35" s="662" t="s">
        <v>13</v>
      </c>
      <c r="C35" s="663"/>
      <c r="D35" s="663"/>
      <c r="E35" s="767"/>
      <c r="F35" s="768"/>
      <c r="G35" s="785"/>
      <c r="H35" s="492"/>
      <c r="I35" s="769"/>
      <c r="J35" s="786"/>
    </row>
    <row r="36" spans="2:11" ht="23.1" customHeight="1">
      <c r="B36" s="2107" t="s">
        <v>410</v>
      </c>
      <c r="C36" s="2108"/>
      <c r="D36" s="588"/>
      <c r="E36" s="787"/>
      <c r="F36" s="788"/>
      <c r="G36" s="608"/>
      <c r="I36" s="772"/>
      <c r="J36" s="718"/>
    </row>
    <row r="37" spans="2:11" ht="18">
      <c r="B37" s="772"/>
      <c r="C37" s="773" t="s">
        <v>47</v>
      </c>
      <c r="E37" s="740">
        <f>807*$C$8*$C$7</f>
        <v>38736</v>
      </c>
      <c r="F37" s="774"/>
      <c r="G37" s="772"/>
      <c r="I37" s="772"/>
      <c r="J37" s="718"/>
    </row>
    <row r="38" spans="2:11" thickBot="1">
      <c r="B38" s="775"/>
      <c r="C38" s="776" t="s">
        <v>412</v>
      </c>
      <c r="D38" s="777"/>
      <c r="E38" s="752">
        <f>314*$C$8*$C$7</f>
        <v>15072.000000000002</v>
      </c>
      <c r="F38" s="774"/>
      <c r="G38" s="775"/>
      <c r="H38" s="777"/>
      <c r="I38" s="775"/>
      <c r="J38" s="778"/>
      <c r="K38" s="496" t="s">
        <v>413</v>
      </c>
    </row>
    <row r="39" spans="2:11" thickTop="1">
      <c r="B39" s="772"/>
      <c r="D39" s="779" t="s">
        <v>414</v>
      </c>
      <c r="E39" s="780">
        <f>SUM(E37:E38)</f>
        <v>53808</v>
      </c>
      <c r="F39" s="781"/>
      <c r="G39" s="772"/>
      <c r="I39" s="772"/>
      <c r="J39" s="718"/>
    </row>
    <row r="40" spans="2:11" ht="18">
      <c r="B40" s="2102" t="s">
        <v>415</v>
      </c>
      <c r="C40" s="2103"/>
      <c r="E40" s="740"/>
      <c r="F40" s="774"/>
      <c r="G40" s="772"/>
      <c r="I40" s="772"/>
      <c r="J40" s="718"/>
    </row>
    <row r="41" spans="2:11" ht="22.5" customHeight="1">
      <c r="B41" s="772"/>
      <c r="C41" s="773" t="s">
        <v>416</v>
      </c>
      <c r="E41" s="740">
        <f>1225*$C$8*$C$7</f>
        <v>58800</v>
      </c>
      <c r="F41" s="774"/>
      <c r="G41" s="772"/>
      <c r="I41" s="772"/>
      <c r="J41" s="718"/>
    </row>
    <row r="42" spans="2:11" ht="18">
      <c r="B42" s="772"/>
      <c r="C42" s="773" t="s">
        <v>418</v>
      </c>
      <c r="E42" s="740">
        <f>17*$C$8*$C$7</f>
        <v>816.00000000000011</v>
      </c>
      <c r="F42" s="774"/>
      <c r="G42" s="772"/>
      <c r="I42" s="772"/>
      <c r="J42" s="718"/>
    </row>
    <row r="43" spans="2:11" ht="18">
      <c r="B43" s="772"/>
      <c r="C43" s="773" t="s">
        <v>419</v>
      </c>
      <c r="E43" s="740">
        <f>265*$C$8*$C$7</f>
        <v>12720</v>
      </c>
      <c r="F43" s="774"/>
      <c r="G43" s="772"/>
      <c r="I43" s="772"/>
      <c r="J43" s="718"/>
    </row>
    <row r="44" spans="2:11" ht="18">
      <c r="B44" s="772"/>
      <c r="C44" s="773" t="s">
        <v>420</v>
      </c>
      <c r="E44" s="740">
        <f>132*$C$8*$C$7</f>
        <v>6336.0000000000009</v>
      </c>
      <c r="F44" s="774"/>
      <c r="G44" s="772"/>
      <c r="I44" s="772"/>
      <c r="J44" s="718"/>
    </row>
    <row r="45" spans="2:11" ht="18">
      <c r="B45" s="772"/>
      <c r="C45" s="773" t="s">
        <v>421</v>
      </c>
      <c r="E45" s="740">
        <f>429*$C$8*$C$7</f>
        <v>20592.000000000004</v>
      </c>
      <c r="F45" s="774"/>
      <c r="G45" s="772"/>
      <c r="I45" s="772"/>
      <c r="J45" s="718"/>
    </row>
    <row r="46" spans="2:11" ht="18">
      <c r="B46" s="772"/>
      <c r="C46" s="773" t="s">
        <v>422</v>
      </c>
      <c r="E46" s="740">
        <f>149*$C$8*$C$7</f>
        <v>7152</v>
      </c>
      <c r="F46" s="774"/>
      <c r="G46" s="772"/>
      <c r="I46" s="772"/>
      <c r="J46" s="718"/>
    </row>
    <row r="47" spans="2:11" ht="18">
      <c r="B47" s="772"/>
      <c r="C47" s="773" t="s">
        <v>423</v>
      </c>
      <c r="E47" s="740">
        <f>2*$C$8*$C$7</f>
        <v>96</v>
      </c>
      <c r="F47" s="774"/>
      <c r="G47" s="772"/>
      <c r="I47" s="772"/>
      <c r="J47" s="718"/>
    </row>
    <row r="48" spans="2:11" ht="18">
      <c r="B48" s="772"/>
      <c r="C48" s="773" t="s">
        <v>424</v>
      </c>
      <c r="E48" s="740">
        <f>30*$C$8*$C$7</f>
        <v>1440</v>
      </c>
      <c r="F48" s="774"/>
      <c r="G48" s="772"/>
      <c r="I48" s="772"/>
      <c r="J48" s="718"/>
    </row>
    <row r="49" spans="2:17" ht="18">
      <c r="B49" s="772"/>
      <c r="C49" s="773" t="s">
        <v>425</v>
      </c>
      <c r="E49" s="740">
        <f>39*$C$8*$C$7</f>
        <v>1872.0000000000002</v>
      </c>
      <c r="F49" s="774"/>
      <c r="G49" s="772"/>
      <c r="I49" s="772"/>
      <c r="J49" s="718"/>
    </row>
    <row r="50" spans="2:17" ht="18">
      <c r="B50" s="772"/>
      <c r="C50" s="773" t="s">
        <v>426</v>
      </c>
      <c r="E50" s="740">
        <f>0*$C$8*$C$7</f>
        <v>0</v>
      </c>
      <c r="F50" s="774"/>
      <c r="G50" s="772"/>
      <c r="I50" s="772"/>
      <c r="J50" s="718"/>
    </row>
    <row r="51" spans="2:17" thickBot="1">
      <c r="B51" s="775"/>
      <c r="C51" s="776" t="s">
        <v>427</v>
      </c>
      <c r="D51" s="777"/>
      <c r="E51" s="752">
        <f>11*$C$8*$C$7</f>
        <v>528</v>
      </c>
      <c r="F51" s="774"/>
      <c r="G51" s="775"/>
      <c r="H51" s="777"/>
      <c r="I51" s="775"/>
      <c r="J51" s="778"/>
    </row>
    <row r="52" spans="2:17" thickTop="1">
      <c r="B52" s="772"/>
      <c r="D52" s="784" t="s">
        <v>428</v>
      </c>
      <c r="E52" s="780">
        <f>SUM(E41:E51)</f>
        <v>110352</v>
      </c>
      <c r="F52" s="781"/>
      <c r="G52" s="772"/>
      <c r="I52" s="772"/>
      <c r="J52" s="718"/>
    </row>
    <row r="53" spans="2:17">
      <c r="B53" s="789" t="s">
        <v>376</v>
      </c>
      <c r="C53" s="790"/>
      <c r="D53" s="790"/>
      <c r="E53" s="791"/>
      <c r="G53" s="792" t="s">
        <v>332</v>
      </c>
      <c r="H53" s="793"/>
      <c r="I53" s="792" t="s">
        <v>332</v>
      </c>
      <c r="J53" s="794"/>
    </row>
    <row r="54" spans="2:17">
      <c r="B54" s="2107" t="s">
        <v>410</v>
      </c>
      <c r="C54" s="2108"/>
      <c r="E54" s="795"/>
      <c r="G54" s="772"/>
      <c r="I54" s="772"/>
      <c r="J54" s="718"/>
      <c r="P54" s="496" t="s">
        <v>429</v>
      </c>
    </row>
    <row r="55" spans="2:17">
      <c r="B55" s="772"/>
      <c r="C55" s="773" t="s">
        <v>47</v>
      </c>
      <c r="E55" s="796">
        <f>E19+E37</f>
        <v>43248</v>
      </c>
      <c r="F55" s="797">
        <f t="shared" ref="F55:F57" si="0">E55/$E$75</f>
        <v>0.20430839002267573</v>
      </c>
      <c r="G55" s="772">
        <f>30*1.72</f>
        <v>51.6</v>
      </c>
      <c r="H55" s="798">
        <f>G55*Q55</f>
        <v>2838</v>
      </c>
      <c r="I55" s="772">
        <f>30*1.96</f>
        <v>58.8</v>
      </c>
      <c r="J55" s="799">
        <f>I55*Q55</f>
        <v>3234</v>
      </c>
      <c r="K55" s="797">
        <f t="shared" ref="K55:K57" si="1">H55/$H$75</f>
        <v>1.3554484442432126E-2</v>
      </c>
      <c r="L55" s="797">
        <f t="shared" ref="L55:L57" si="2">J55/$J$75</f>
        <v>3.0496751456613111E-3</v>
      </c>
      <c r="M55" s="523" t="s">
        <v>411</v>
      </c>
      <c r="P55" s="523" t="s">
        <v>430</v>
      </c>
      <c r="Q55" s="503">
        <v>55</v>
      </c>
    </row>
    <row r="56" spans="2:17">
      <c r="B56" s="772"/>
      <c r="C56" s="773" t="s">
        <v>363</v>
      </c>
      <c r="E56" s="796"/>
      <c r="F56" s="797">
        <f t="shared" si="0"/>
        <v>0</v>
      </c>
      <c r="G56" s="772"/>
      <c r="H56" s="800">
        <f>0.987*$C$8*1000</f>
        <v>1579.2000000000003</v>
      </c>
      <c r="I56" s="772"/>
      <c r="J56" s="801">
        <f>0.987*$C$8*1980</f>
        <v>3126.8160000000003</v>
      </c>
      <c r="K56" s="797">
        <f t="shared" si="1"/>
        <v>7.542368510038343E-3</v>
      </c>
      <c r="L56" s="797">
        <f t="shared" si="2"/>
        <v>2.9486001979765366E-3</v>
      </c>
      <c r="M56" s="802" t="s">
        <v>431</v>
      </c>
    </row>
    <row r="57" spans="2:17" ht="19.5" thickBot="1">
      <c r="B57" s="775"/>
      <c r="C57" s="776" t="s">
        <v>412</v>
      </c>
      <c r="D57" s="777"/>
      <c r="E57" s="803">
        <f>E20+E38</f>
        <v>17232</v>
      </c>
      <c r="F57" s="804">
        <f t="shared" si="0"/>
        <v>8.1405895691609984E-2</v>
      </c>
      <c r="G57" s="775"/>
      <c r="H57" s="805">
        <f>$C$7*$C$8*42</f>
        <v>2016</v>
      </c>
      <c r="I57" s="775"/>
      <c r="J57" s="806">
        <f>$C$7*$C$8*225</f>
        <v>10800</v>
      </c>
      <c r="K57" s="807">
        <f t="shared" si="1"/>
        <v>9.6285555447297982E-3</v>
      </c>
      <c r="L57" s="807">
        <f t="shared" si="2"/>
        <v>1.0184443900167643E-2</v>
      </c>
      <c r="M57" s="808" t="s">
        <v>432</v>
      </c>
      <c r="N57" s="533"/>
    </row>
    <row r="58" spans="2:17" thickTop="1">
      <c r="B58" s="809"/>
      <c r="C58" s="790"/>
      <c r="D58" s="810" t="s">
        <v>410</v>
      </c>
      <c r="E58" s="811">
        <f>E21+E39</f>
        <v>60480</v>
      </c>
      <c r="F58" s="797">
        <f>E58/$E$75</f>
        <v>0.2857142857142857</v>
      </c>
      <c r="G58" s="809"/>
      <c r="H58" s="812">
        <f>SUM(H55:H57)</f>
        <v>6433.2000000000007</v>
      </c>
      <c r="I58" s="809"/>
      <c r="J58" s="811">
        <f>SUM(J55:J57)</f>
        <v>17160.815999999999</v>
      </c>
      <c r="K58" s="797">
        <f>H58/$H$75</f>
        <v>3.072540849720027E-2</v>
      </c>
      <c r="L58" s="797">
        <f>J58/$J$75</f>
        <v>1.6182719243805491E-2</v>
      </c>
    </row>
    <row r="59" spans="2:17">
      <c r="B59" s="2102" t="s">
        <v>415</v>
      </c>
      <c r="C59" s="2103"/>
      <c r="E59" s="796"/>
      <c r="F59" s="813"/>
      <c r="G59" s="772"/>
      <c r="I59" s="772"/>
      <c r="J59" s="718"/>
      <c r="K59" s="797"/>
      <c r="L59" s="797"/>
    </row>
    <row r="60" spans="2:17">
      <c r="B60" s="772"/>
      <c r="C60" s="773" t="s">
        <v>416</v>
      </c>
      <c r="E60" s="796">
        <f>E23+E41</f>
        <v>89808</v>
      </c>
      <c r="F60" s="797">
        <f t="shared" ref="F60:F72" si="3">E60/$E$75</f>
        <v>0.42426303854875286</v>
      </c>
      <c r="G60" s="814" t="s">
        <v>433</v>
      </c>
      <c r="H60" s="798">
        <f>24*52*45</f>
        <v>56160</v>
      </c>
      <c r="I60" s="772" t="s">
        <v>434</v>
      </c>
      <c r="J60" s="799">
        <f>168*52*45</f>
        <v>393120</v>
      </c>
      <c r="K60" s="797">
        <f t="shared" ref="K60:K73" si="4">H60/$H$75</f>
        <v>0.26822404731747296</v>
      </c>
      <c r="L60" s="797">
        <f t="shared" ref="L60:L73" si="5">J60/$J$75</f>
        <v>0.37071375796610223</v>
      </c>
      <c r="M60" s="496" t="s">
        <v>435</v>
      </c>
      <c r="P60" s="524"/>
    </row>
    <row r="61" spans="2:17">
      <c r="B61" s="772"/>
      <c r="C61" s="773" t="s">
        <v>418</v>
      </c>
      <c r="E61" s="796">
        <f>E24+E42</f>
        <v>1104.0000000000002</v>
      </c>
      <c r="F61" s="797">
        <f t="shared" si="3"/>
        <v>5.2154195011337879E-3</v>
      </c>
      <c r="G61" s="772"/>
      <c r="H61" s="798">
        <f>$C$7*$C$8*(0)</f>
        <v>0</v>
      </c>
      <c r="I61" s="772"/>
      <c r="J61" s="799">
        <f>$C$7*$C$8*(90)</f>
        <v>4320</v>
      </c>
      <c r="K61" s="815"/>
      <c r="L61" s="815">
        <f t="shared" si="5"/>
        <v>4.0737775600670576E-3</v>
      </c>
      <c r="P61" s="524"/>
    </row>
    <row r="62" spans="2:17">
      <c r="B62" s="772"/>
      <c r="C62" s="773" t="s">
        <v>419</v>
      </c>
      <c r="E62" s="796">
        <f>E25+E43</f>
        <v>14688</v>
      </c>
      <c r="F62" s="797">
        <f t="shared" si="3"/>
        <v>6.9387755102040816E-2</v>
      </c>
      <c r="G62" s="772"/>
      <c r="I62" s="772"/>
      <c r="J62" s="718"/>
      <c r="K62" s="797"/>
      <c r="L62" s="797"/>
      <c r="P62" s="524"/>
    </row>
    <row r="63" spans="2:17">
      <c r="B63" s="772"/>
      <c r="C63" s="773" t="s">
        <v>420</v>
      </c>
      <c r="E63" s="796">
        <f>E26+E44</f>
        <v>7344.0000000000009</v>
      </c>
      <c r="F63" s="797">
        <f t="shared" si="3"/>
        <v>3.4693877551020415E-2</v>
      </c>
      <c r="G63" s="772"/>
      <c r="I63" s="772"/>
      <c r="J63" s="718"/>
      <c r="K63" s="797"/>
      <c r="L63" s="797"/>
      <c r="P63" s="524"/>
    </row>
    <row r="64" spans="2:17">
      <c r="B64" s="772"/>
      <c r="C64" s="773" t="s">
        <v>436</v>
      </c>
      <c r="E64" s="796"/>
      <c r="F64" s="797"/>
      <c r="G64" s="772"/>
      <c r="H64" s="798">
        <f>$C$7*$C$8*841</f>
        <v>40368</v>
      </c>
      <c r="I64" s="772"/>
      <c r="J64" s="799">
        <f>$C$7*$C$8*4747</f>
        <v>227856</v>
      </c>
      <c r="K64" s="797">
        <f t="shared" si="4"/>
        <v>0.19280036221708952</v>
      </c>
      <c r="L64" s="797">
        <f t="shared" si="5"/>
        <v>0.21486913419598136</v>
      </c>
      <c r="P64" s="524"/>
    </row>
    <row r="65" spans="2:16">
      <c r="B65" s="772"/>
      <c r="C65" s="773" t="s">
        <v>421</v>
      </c>
      <c r="E65" s="796">
        <f>E27+E45</f>
        <v>22128.000000000004</v>
      </c>
      <c r="F65" s="797">
        <f t="shared" si="3"/>
        <v>0.10453514739229026</v>
      </c>
      <c r="G65" s="772"/>
      <c r="H65" s="798">
        <f>$C$7*$C$8*2159</f>
        <v>103632</v>
      </c>
      <c r="I65" s="772"/>
      <c r="J65" s="799">
        <f>$C$7*$C$8*6817</f>
        <v>327216</v>
      </c>
      <c r="K65" s="797">
        <f t="shared" si="4"/>
        <v>0.49495360526361032</v>
      </c>
      <c r="L65" s="797">
        <f t="shared" si="5"/>
        <v>0.30856601807752371</v>
      </c>
      <c r="P65" s="524"/>
    </row>
    <row r="66" spans="2:16">
      <c r="B66" s="772"/>
      <c r="C66" s="773" t="s">
        <v>437</v>
      </c>
      <c r="E66" s="796"/>
      <c r="F66" s="797"/>
      <c r="G66" s="772"/>
      <c r="H66" s="798">
        <f>$C$7*$C$8*58</f>
        <v>2784</v>
      </c>
      <c r="I66" s="772"/>
      <c r="J66" s="799">
        <f>$C$7*$C$8*769</f>
        <v>36912</v>
      </c>
      <c r="K66" s="797">
        <f t="shared" si="4"/>
        <v>1.3296576704626865E-2</v>
      </c>
      <c r="L66" s="797">
        <f t="shared" si="5"/>
        <v>3.4808166041017413E-2</v>
      </c>
      <c r="P66" s="524"/>
    </row>
    <row r="67" spans="2:16">
      <c r="B67" s="772"/>
      <c r="C67" s="773" t="s">
        <v>422</v>
      </c>
      <c r="E67" s="796">
        <f t="shared" ref="E67:E73" si="6">E28+E46</f>
        <v>9168</v>
      </c>
      <c r="F67" s="797">
        <f t="shared" si="3"/>
        <v>4.3310657596371885E-2</v>
      </c>
      <c r="G67" s="772"/>
      <c r="I67" s="772"/>
      <c r="J67" s="718"/>
      <c r="K67" s="797"/>
      <c r="L67" s="797"/>
      <c r="P67" s="524"/>
    </row>
    <row r="68" spans="2:16">
      <c r="B68" s="772"/>
      <c r="C68" s="773" t="s">
        <v>423</v>
      </c>
      <c r="E68" s="796">
        <f t="shared" si="6"/>
        <v>768.00000000000011</v>
      </c>
      <c r="F68" s="815">
        <f t="shared" si="3"/>
        <v>3.6281179138322002E-3</v>
      </c>
      <c r="G68" s="772"/>
      <c r="I68" s="772"/>
      <c r="J68" s="718"/>
      <c r="K68" s="797"/>
      <c r="L68" s="797"/>
      <c r="P68" s="524"/>
    </row>
    <row r="69" spans="2:16">
      <c r="B69" s="772"/>
      <c r="C69" s="773" t="s">
        <v>424</v>
      </c>
      <c r="E69" s="796">
        <f t="shared" si="6"/>
        <v>1776</v>
      </c>
      <c r="F69" s="797">
        <f t="shared" si="3"/>
        <v>8.3900226757369616E-3</v>
      </c>
      <c r="G69" s="772"/>
      <c r="I69" s="772"/>
      <c r="J69" s="718"/>
      <c r="K69" s="797"/>
      <c r="L69" s="797"/>
    </row>
    <row r="70" spans="2:16">
      <c r="B70" s="772"/>
      <c r="C70" s="773" t="s">
        <v>425</v>
      </c>
      <c r="E70" s="796">
        <f t="shared" si="6"/>
        <v>2112</v>
      </c>
      <c r="F70" s="797">
        <f t="shared" si="3"/>
        <v>9.9773242630385485E-3</v>
      </c>
      <c r="G70" s="772"/>
      <c r="I70" s="772"/>
      <c r="J70" s="718"/>
      <c r="K70" s="797"/>
      <c r="L70" s="797"/>
    </row>
    <row r="71" spans="2:16">
      <c r="B71" s="772"/>
      <c r="C71" s="773" t="s">
        <v>426</v>
      </c>
      <c r="E71" s="796">
        <f t="shared" si="6"/>
        <v>1584.0000000000002</v>
      </c>
      <c r="F71" s="797">
        <f t="shared" si="3"/>
        <v>7.4829931972789122E-3</v>
      </c>
      <c r="G71" s="772"/>
      <c r="I71" s="772"/>
      <c r="J71" s="718"/>
      <c r="K71" s="797"/>
      <c r="L71" s="797"/>
    </row>
    <row r="72" spans="2:16" ht="19.5" thickBot="1">
      <c r="B72" s="775"/>
      <c r="C72" s="776" t="s">
        <v>427</v>
      </c>
      <c r="D72" s="777"/>
      <c r="E72" s="803">
        <f t="shared" si="6"/>
        <v>720</v>
      </c>
      <c r="F72" s="816">
        <f t="shared" si="3"/>
        <v>3.4013605442176869E-3</v>
      </c>
      <c r="G72" s="775"/>
      <c r="H72" s="817">
        <f>$C$7*$C$8*0</f>
        <v>0</v>
      </c>
      <c r="I72" s="775"/>
      <c r="J72" s="818">
        <f>$C$7*$C$8*1122</f>
        <v>53856</v>
      </c>
      <c r="K72" s="819"/>
      <c r="L72" s="807">
        <f t="shared" si="5"/>
        <v>5.0786426915502648E-2</v>
      </c>
    </row>
    <row r="73" spans="2:16" ht="19.5" thickTop="1" thickBot="1">
      <c r="B73" s="820"/>
      <c r="C73" s="821"/>
      <c r="D73" s="822" t="s">
        <v>415</v>
      </c>
      <c r="E73" s="823">
        <f t="shared" si="6"/>
        <v>151200</v>
      </c>
      <c r="F73" s="797">
        <f>E73/$E$75</f>
        <v>0.7142857142857143</v>
      </c>
      <c r="G73" s="820"/>
      <c r="H73" s="824">
        <f>SUM(H60:H72)</f>
        <v>202944</v>
      </c>
      <c r="I73" s="820"/>
      <c r="J73" s="823">
        <f>SUM(J60:J72)</f>
        <v>1043280</v>
      </c>
      <c r="K73" s="797">
        <f t="shared" si="4"/>
        <v>0.96927459150279971</v>
      </c>
      <c r="L73" s="797">
        <f t="shared" si="5"/>
        <v>0.98381728075619446</v>
      </c>
    </row>
    <row r="74" spans="2:16" ht="19.5" thickBot="1">
      <c r="G74" s="729"/>
      <c r="H74" s="726"/>
      <c r="I74" s="772"/>
      <c r="J74" s="718"/>
    </row>
    <row r="75" spans="2:16" thickBot="1">
      <c r="D75" s="825" t="s">
        <v>438</v>
      </c>
      <c r="E75" s="826">
        <f>E73+E58</f>
        <v>211680</v>
      </c>
      <c r="F75" s="781"/>
      <c r="G75" s="781"/>
      <c r="H75" s="827">
        <f>H73+H58</f>
        <v>209377.2</v>
      </c>
      <c r="I75" s="828"/>
      <c r="J75" s="829">
        <f>J73+J58</f>
        <v>1060440.8160000001</v>
      </c>
    </row>
    <row r="76" spans="2:16" ht="19.5" thickBot="1"/>
    <row r="77" spans="2:16" ht="16.5" thickBot="1">
      <c r="D77" s="830" t="s">
        <v>439</v>
      </c>
      <c r="E77" s="831">
        <f>H15-E75</f>
        <v>-9308.5714285714203</v>
      </c>
      <c r="F77" s="832"/>
      <c r="G77" s="833"/>
      <c r="H77" s="831">
        <f>H15-H75</f>
        <v>-7005.7714285714319</v>
      </c>
      <c r="I77" s="833"/>
      <c r="J77" s="834">
        <f>J15-J75</f>
        <v>-792213.38742857147</v>
      </c>
    </row>
  </sheetData>
  <mergeCells count="7">
    <mergeCell ref="B59:C59"/>
    <mergeCell ref="G16:J16"/>
    <mergeCell ref="B18:C18"/>
    <mergeCell ref="B22:C22"/>
    <mergeCell ref="B36:C36"/>
    <mergeCell ref="B40:C40"/>
    <mergeCell ref="B54:C54"/>
  </mergeCells>
  <hyperlinks>
    <hyperlink ref="G16" r:id="rId1" display="C:\Users\Sarah-MaudeLarose\FOREST LAVOIE CONSEIL\FOREST LAVOIE CONSEIL - %C3%89quipe FLC\Mandats\Actifs\TFIC- %C3%A9tude technico-%C3%A9conomique\Documentation\Sources Co%C3%BBts De Production\2023 - Tenebrion Pays-Bas - Postes de d%C3%A9penses.pdf" xr:uid="{6FFE14A1-59EE-114C-99BE-864425ADD827}"/>
    <hyperlink ref="E16" r:id="rId2" display="file://C:\Users\Sarah-MaudeLarose\FOREST LAVOIE CONSEIL\FOREST LAVOIE CONSEIL - %C3%89quipe FLC\Mandats\Actifs\TFIC- %C3%A9tude technico-%C3%A9conomique\Documentation\Sources Co%C3%BBts De Production\2020 - Pays-bas - Tenebrion - r%C3%A9f%C3%A9rence de couts par enrtevue et litterature.pdf" xr:uid="{754D4831-32FC-CE4A-A6BA-9ABA0A509C47}"/>
  </hyperlinks>
  <pageMargins left="0.7" right="0.7" top="0.75" bottom="0.75" header="0.3" footer="0.3"/>
  <pageSetup orientation="portrait"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F1FED-2241-444C-872D-F36D576D1447}">
  <dimension ref="A5:O57"/>
  <sheetViews>
    <sheetView showGridLines="0" topLeftCell="A23" zoomScale="145" zoomScaleNormal="145" workbookViewId="0">
      <selection activeCell="D13" sqref="D13"/>
    </sheetView>
  </sheetViews>
  <sheetFormatPr baseColWidth="10" defaultColWidth="10.85546875" defaultRowHeight="12.75"/>
  <cols>
    <col min="1" max="1" width="30.140625" style="1762" customWidth="1"/>
    <col min="2" max="6" width="15.5703125" style="1762" customWidth="1"/>
    <col min="7" max="7" width="10.85546875" style="1762"/>
    <col min="8" max="14" width="15.5703125" style="1762" customWidth="1"/>
    <col min="15" max="16384" width="10.85546875" style="1762"/>
  </cols>
  <sheetData>
    <row r="5" spans="1:15" ht="13.5" thickBot="1"/>
    <row r="6" spans="1:15" ht="16.5" thickBot="1">
      <c r="A6" s="1948" t="str">
        <f>Scénarios!L7</f>
        <v>Mouches Soldats Noires</v>
      </c>
      <c r="B6" s="1949"/>
      <c r="C6" s="1949"/>
      <c r="D6" s="1949"/>
      <c r="E6" s="1949"/>
      <c r="F6" s="1950"/>
      <c r="H6" s="1945" t="s">
        <v>163</v>
      </c>
      <c r="I6" s="1946"/>
      <c r="J6" s="1946"/>
      <c r="K6" s="1946"/>
      <c r="L6" s="1946"/>
      <c r="M6" s="1946"/>
      <c r="N6" s="1946"/>
      <c r="O6" s="1947"/>
    </row>
    <row r="7" spans="1:15" ht="39" thickBot="1">
      <c r="B7" s="1953" t="s">
        <v>448</v>
      </c>
      <c r="C7" s="1954"/>
      <c r="D7" s="1934" t="s">
        <v>451</v>
      </c>
      <c r="E7" s="1953" t="s">
        <v>447</v>
      </c>
      <c r="F7" s="1955"/>
      <c r="H7" s="1852" t="str">
        <f>'Projet Investissement'!D8</f>
        <v>Description</v>
      </c>
      <c r="I7" s="1853" t="str">
        <f>'Projet Investissement'!E8</f>
        <v>Montant</v>
      </c>
      <c r="J7" s="1853" t="str">
        <f>'Projet Investissement'!H8</f>
        <v>Taux amortissement Linéaire</v>
      </c>
      <c r="K7" s="1853" t="str">
        <f>'Projet Investissement'!I8</f>
        <v>Montant</v>
      </c>
      <c r="L7" s="1853" t="str">
        <f>'Projet Investissement'!K8</f>
        <v>Taux de mise de fond</v>
      </c>
      <c r="M7" s="1853" t="str">
        <f>'Projet Investissement'!L8</f>
        <v xml:space="preserve">  $$ Mise de Fond</v>
      </c>
      <c r="N7" s="1910" t="str">
        <f>'Projet Investissement'!N8</f>
        <v xml:space="preserve"> $$ de Financement </v>
      </c>
      <c r="O7" s="1909" t="s">
        <v>464</v>
      </c>
    </row>
    <row r="8" spans="1:15" ht="13.5" thickBot="1">
      <c r="B8" s="1763" t="s">
        <v>255</v>
      </c>
      <c r="C8" s="1764" t="s">
        <v>349</v>
      </c>
      <c r="D8" s="1935"/>
      <c r="E8" s="1763" t="s">
        <v>255</v>
      </c>
      <c r="F8" s="1766" t="s">
        <v>349</v>
      </c>
      <c r="H8" s="1854" t="str">
        <f>'Projet Investissement'!D10</f>
        <v>Reproduction</v>
      </c>
      <c r="I8" s="1855">
        <f>'Projet Investissement'!E10</f>
        <v>1742064</v>
      </c>
      <c r="J8" s="1904">
        <f>'Projet Investissement'!H10</f>
        <v>0.05</v>
      </c>
      <c r="K8" s="1856">
        <f>I8*J8</f>
        <v>87103.200000000012</v>
      </c>
      <c r="L8" s="1890">
        <v>0.5</v>
      </c>
      <c r="M8" s="1856">
        <f>I8*L8</f>
        <v>871032</v>
      </c>
      <c r="N8" s="1911">
        <f>I8-M8</f>
        <v>871032</v>
      </c>
      <c r="O8" s="1920">
        <v>0.05</v>
      </c>
    </row>
    <row r="9" spans="1:15" ht="13.5" thickBot="1">
      <c r="A9" s="1940" t="s">
        <v>443</v>
      </c>
      <c r="B9" s="1941"/>
      <c r="C9" s="1941"/>
      <c r="D9" s="1941"/>
      <c r="E9" s="1941"/>
      <c r="F9" s="1942"/>
      <c r="H9" s="1857" t="str">
        <f>'Projet Investissement'!D14</f>
        <v>Séchage</v>
      </c>
      <c r="I9" s="1858">
        <f>'Projet Investissement'!E14</f>
        <v>3583481.1599999997</v>
      </c>
      <c r="J9" s="1905">
        <f>'Projet Investissement'!H14</f>
        <v>0.1</v>
      </c>
      <c r="K9" s="1859">
        <f t="shared" ref="K9:K10" si="0">I9*J9</f>
        <v>358348.11599999998</v>
      </c>
      <c r="L9" s="1891">
        <v>0.5</v>
      </c>
      <c r="M9" s="1859">
        <f t="shared" ref="M9:M10" si="1">I9*L9</f>
        <v>1791740.5799999998</v>
      </c>
      <c r="N9" s="1912">
        <f t="shared" ref="N9:N10" si="2">I9-M9</f>
        <v>1791740.5799999998</v>
      </c>
      <c r="O9" s="1922">
        <v>0.05</v>
      </c>
    </row>
    <row r="10" spans="1:15" ht="26.25" thickBot="1">
      <c r="A10" s="1767" t="str">
        <f>Scénarios!F11</f>
        <v>Larves vivantes  - Tonnes</v>
      </c>
      <c r="B10" s="1768">
        <f>Scénarios!L11</f>
        <v>2000</v>
      </c>
      <c r="C10" s="1769"/>
      <c r="D10" s="1770"/>
      <c r="E10" s="1771">
        <f>B10</f>
        <v>2000</v>
      </c>
      <c r="F10" s="1769"/>
      <c r="H10" s="1860" t="str">
        <f>'Projet Investissement'!D16</f>
        <v>Équipement de production</v>
      </c>
      <c r="I10" s="1861">
        <f>'Projet Investissement'!E16</f>
        <v>3246033.6399999997</v>
      </c>
      <c r="J10" s="1906">
        <f>'Projet Investissement'!H16</f>
        <v>0.1</v>
      </c>
      <c r="K10" s="1862">
        <f t="shared" si="0"/>
        <v>324603.364</v>
      </c>
      <c r="L10" s="1892">
        <v>0.5</v>
      </c>
      <c r="M10" s="1862">
        <f t="shared" si="1"/>
        <v>1623016.8199999998</v>
      </c>
      <c r="N10" s="1913">
        <f t="shared" si="2"/>
        <v>1623016.8199999998</v>
      </c>
      <c r="O10" s="1921">
        <v>0.05</v>
      </c>
    </row>
    <row r="11" spans="1:15" ht="13.5" thickBot="1">
      <c r="A11" s="1767" t="str">
        <f>Scénarios!F12</f>
        <v>Larves séchées - Tonnes</v>
      </c>
      <c r="B11" s="1772">
        <f>Scénarios!L12</f>
        <v>700</v>
      </c>
      <c r="C11" s="1773"/>
      <c r="D11" s="1774"/>
      <c r="E11" s="1772">
        <f t="shared" ref="E11:E12" si="3">B11</f>
        <v>700</v>
      </c>
      <c r="F11" s="1773"/>
      <c r="G11" s="1850"/>
      <c r="H11" s="1863" t="str">
        <f>'Projet Investissement'!D20</f>
        <v>Total</v>
      </c>
      <c r="I11" s="1864">
        <f>SUM(I8:I10)</f>
        <v>8571578.8000000007</v>
      </c>
      <c r="J11" s="1865"/>
      <c r="K11" s="1864">
        <f>SUM(K8:K10)</f>
        <v>770054.67999999993</v>
      </c>
      <c r="L11" s="1865"/>
      <c r="M11" s="1864">
        <f>SUM(M8:M10)</f>
        <v>4285789.4000000004</v>
      </c>
      <c r="N11" s="1866">
        <f>SUM(N8:N10)</f>
        <v>4285789.4000000004</v>
      </c>
    </row>
    <row r="12" spans="1:15" ht="13.5" thickBot="1">
      <c r="A12" s="1775" t="str">
        <f>Scénarios!F13</f>
        <v>Frass - Tonnes</v>
      </c>
      <c r="B12" s="1776">
        <f>Scénarios!L13</f>
        <v>2500</v>
      </c>
      <c r="C12" s="1777"/>
      <c r="D12" s="1765"/>
      <c r="E12" s="1776">
        <f t="shared" si="3"/>
        <v>2500</v>
      </c>
      <c r="F12" s="1778"/>
      <c r="H12" s="1762" t="s">
        <v>464</v>
      </c>
      <c r="J12" s="1849"/>
      <c r="K12" s="1849"/>
      <c r="L12" s="1851"/>
    </row>
    <row r="13" spans="1:15">
      <c r="A13" s="1834" t="s">
        <v>453</v>
      </c>
      <c r="B13" s="1761">
        <f>C17</f>
        <v>0</v>
      </c>
      <c r="C13" s="1773"/>
      <c r="D13" s="1884">
        <v>0</v>
      </c>
      <c r="E13" s="1847">
        <f>IF(D13="",B13,D13)</f>
        <v>0</v>
      </c>
      <c r="F13" s="1773"/>
      <c r="G13" s="1780" t="str">
        <f>IF(OR(E13&gt;B13*1.5,E13&lt;B13*0.5),"Attention. La valeur saisie diffère grandements des données utilisées dans le scénario initial. Assurez-vous qu'il ne s'agit pas d'une erreur de saisie","")</f>
        <v/>
      </c>
      <c r="H13" s="1780"/>
      <c r="I13" s="1780"/>
    </row>
    <row r="14" spans="1:15">
      <c r="A14" s="1834" t="s">
        <v>452</v>
      </c>
      <c r="B14" s="1761">
        <f>C18</f>
        <v>5110</v>
      </c>
      <c r="C14" s="1773"/>
      <c r="D14" s="1885">
        <f t="shared" ref="D14" si="4">B14</f>
        <v>5110</v>
      </c>
      <c r="E14" s="1788">
        <f t="shared" ref="E14:E15" si="5">IF(D14="",B14,D14)</f>
        <v>5110</v>
      </c>
      <c r="F14" s="1773"/>
      <c r="G14" s="1780" t="str">
        <f>IF(OR(E14&gt;B14*1.5,E14&lt;B14*0.5),"Attention. La valeur saisie diffère grandements des données utilisées dans le scénario initial. Assurez-vous qu'il ne s'agit pas d'une erreur de saisie","")</f>
        <v/>
      </c>
      <c r="J14" s="1849"/>
      <c r="K14" s="1849"/>
      <c r="L14" s="1851"/>
    </row>
    <row r="15" spans="1:15" ht="13.5" thickBot="1">
      <c r="A15" s="1834" t="s">
        <v>454</v>
      </c>
      <c r="B15" s="1761">
        <f>C20</f>
        <v>150</v>
      </c>
      <c r="C15" s="1773"/>
      <c r="D15" s="1886">
        <f>B15</f>
        <v>150</v>
      </c>
      <c r="E15" s="1788">
        <f t="shared" si="5"/>
        <v>150</v>
      </c>
      <c r="F15" s="1773"/>
      <c r="G15" s="1780" t="str">
        <f>IF(OR(E15&gt;B15*1.5,E15&lt;B15*0.5),"Attention. La valeur saisie diffère grandements des données utilisées dans le scénario initial. Assurez-vous qu'il ne s'agit pas d'une erreur de saisie","")</f>
        <v/>
      </c>
      <c r="H15" s="1780"/>
      <c r="I15" s="1780"/>
    </row>
    <row r="16" spans="1:15" ht="13.5" thickBot="1">
      <c r="A16" s="1838" t="str">
        <f>Scénarios!F20</f>
        <v>Revenus</v>
      </c>
      <c r="B16" s="1842" t="s">
        <v>255</v>
      </c>
      <c r="C16" s="1841" t="s">
        <v>349</v>
      </c>
      <c r="D16" s="1817" t="s">
        <v>457</v>
      </c>
      <c r="E16" s="1817" t="s">
        <v>255</v>
      </c>
      <c r="F16" s="1818" t="s">
        <v>349</v>
      </c>
      <c r="H16" s="1780"/>
      <c r="I16" s="1780"/>
      <c r="J16" s="1849"/>
      <c r="K16" s="1849"/>
      <c r="L16" s="1851"/>
    </row>
    <row r="17" spans="1:11">
      <c r="A17" s="1804" t="str">
        <f>Scénarios!F21</f>
        <v>Larves vivantes</v>
      </c>
      <c r="B17" s="1843">
        <f>Scénarios!L21</f>
        <v>0</v>
      </c>
      <c r="C17" s="1781">
        <f>B17/B10</f>
        <v>0</v>
      </c>
      <c r="D17" s="1839"/>
      <c r="E17" s="1761">
        <f>E10*F17</f>
        <v>0</v>
      </c>
      <c r="F17" s="1781">
        <f>E13</f>
        <v>0</v>
      </c>
      <c r="H17" s="1780"/>
      <c r="I17" s="1780"/>
      <c r="J17" s="1849"/>
      <c r="K17" s="1849"/>
    </row>
    <row r="18" spans="1:11">
      <c r="A18" s="1804" t="str">
        <f>Scénarios!F22</f>
        <v>Larves séchées</v>
      </c>
      <c r="B18" s="1843">
        <f>Scénarios!L22</f>
        <v>3577000</v>
      </c>
      <c r="C18" s="1781">
        <f>B18/B11</f>
        <v>5110</v>
      </c>
      <c r="D18" s="1848"/>
      <c r="E18" s="1761">
        <f>E11*F18</f>
        <v>3577000</v>
      </c>
      <c r="F18" s="1781">
        <f>E14</f>
        <v>5110</v>
      </c>
      <c r="J18" s="1849"/>
      <c r="K18" s="1849"/>
    </row>
    <row r="19" spans="1:11" ht="25.5">
      <c r="A19" s="1805" t="str">
        <f>Scénarios!F23</f>
        <v>Pertes dans le processus de production 2%</v>
      </c>
      <c r="B19" s="1843">
        <f>Scénarios!L23</f>
        <v>-71540</v>
      </c>
      <c r="C19" s="1781">
        <f>B19/B10</f>
        <v>-35.770000000000003</v>
      </c>
      <c r="D19" s="1887">
        <v>0.02</v>
      </c>
      <c r="E19" s="1761">
        <f>E18*-D19</f>
        <v>-71540</v>
      </c>
      <c r="F19" s="1781">
        <f>E19/E10</f>
        <v>-35.770000000000003</v>
      </c>
      <c r="G19" s="1780" t="str">
        <f>IF(OR(-E19&gt;-B19*1.5,-E19&lt;-B19*0.5),"Attention. La valeur saisie diffère grandements des données utilisées dans le scénario initial. Assurez-vous qu'il ne s'agit pas d'une erreur de saisie","")</f>
        <v/>
      </c>
    </row>
    <row r="20" spans="1:11" ht="13.5" thickBot="1">
      <c r="A20" s="1804" t="str">
        <f>Scénarios!F24</f>
        <v xml:space="preserve">Frass </v>
      </c>
      <c r="B20" s="1843">
        <f>Scénarios!L24</f>
        <v>375000</v>
      </c>
      <c r="C20" s="1781">
        <f>B20/B12</f>
        <v>150</v>
      </c>
      <c r="D20" s="1839"/>
      <c r="E20" s="1761">
        <f>E12*F20</f>
        <v>375000</v>
      </c>
      <c r="F20" s="1781">
        <f>E15</f>
        <v>150</v>
      </c>
    </row>
    <row r="21" spans="1:11" ht="13.5" thickBot="1">
      <c r="A21" s="1784" t="s">
        <v>44</v>
      </c>
      <c r="B21" s="1844">
        <f>SUM(B17:B20)</f>
        <v>3880460</v>
      </c>
      <c r="C21" s="1786"/>
      <c r="D21" s="1840"/>
      <c r="E21" s="1785">
        <f>SUM(E17:E20)</f>
        <v>3880460</v>
      </c>
      <c r="F21" s="1786"/>
    </row>
    <row r="22" spans="1:11">
      <c r="B22" s="1779"/>
      <c r="C22" s="1773"/>
      <c r="D22" s="1774"/>
      <c r="E22" s="1779"/>
      <c r="F22" s="1773"/>
    </row>
    <row r="23" spans="1:11" ht="13.5" thickBot="1">
      <c r="B23" s="1779"/>
      <c r="C23" s="1773"/>
      <c r="D23" s="1774"/>
      <c r="E23" s="1779"/>
      <c r="F23" s="1773"/>
    </row>
    <row r="24" spans="1:11" ht="13.5" thickBot="1">
      <c r="A24" s="1837" t="str">
        <f>Scénarios!F37</f>
        <v>Coûts des ventes</v>
      </c>
      <c r="B24" s="1819" t="s">
        <v>255</v>
      </c>
      <c r="C24" s="1819" t="s">
        <v>349</v>
      </c>
      <c r="D24" s="1819" t="s">
        <v>458</v>
      </c>
      <c r="E24" s="1819" t="s">
        <v>255</v>
      </c>
      <c r="F24" s="1820" t="s">
        <v>349</v>
      </c>
    </row>
    <row r="25" spans="1:11">
      <c r="A25" s="1804" t="str">
        <f>Scénarios!F38</f>
        <v>Achat de néonates</v>
      </c>
      <c r="B25" s="1835">
        <f>Scénarios!L38</f>
        <v>366800</v>
      </c>
      <c r="C25" s="1836">
        <f>B25/$B$10</f>
        <v>183.4</v>
      </c>
      <c r="D25" s="1888">
        <f>B25</f>
        <v>366800</v>
      </c>
      <c r="E25" s="1788">
        <f>IF(D25="",B25,D25)</f>
        <v>366800</v>
      </c>
      <c r="F25" s="1789">
        <f>E25/$E$10</f>
        <v>183.4</v>
      </c>
      <c r="G25" s="1780" t="str">
        <f>IF(OR(E25&gt;B25*1.5,E25&lt;B25*0.5),"Attention. La valeur saisie diffère grandements des données utilisées dans le scénario initial. Assurez-vous qu'il ne s'agit pas d'une erreur de saisie","")</f>
        <v/>
      </c>
    </row>
    <row r="26" spans="1:11">
      <c r="A26" s="1804" t="str">
        <f>Scénarios!F39</f>
        <v>Substrat</v>
      </c>
      <c r="B26" s="1835">
        <f>Scénarios!L39</f>
        <v>600000</v>
      </c>
      <c r="C26" s="1836">
        <f t="shared" ref="C26:C32" si="6">B26/$B$10</f>
        <v>300</v>
      </c>
      <c r="D26" s="1889">
        <f>B26</f>
        <v>600000</v>
      </c>
      <c r="E26" s="1788">
        <f>IF(D26="",B26,D26)</f>
        <v>600000</v>
      </c>
      <c r="F26" s="1789">
        <f t="shared" ref="F26:F32" si="7">E26/$E$10</f>
        <v>300</v>
      </c>
      <c r="G26" s="1780" t="str">
        <f>IF(OR(E26&gt;B26*1.5,E26&lt;B26*0.5),"Attention. La valeur saisie diffère grandements des données utilisées dans le scénario initial. Assurez-vous qu'il ne s'agit pas d'une erreur de saisie","")</f>
        <v/>
      </c>
    </row>
    <row r="27" spans="1:11">
      <c r="A27" s="1804" t="str">
        <f>Scénarios!F40</f>
        <v>Location d'équipement</v>
      </c>
      <c r="B27" s="1835">
        <f>Scénarios!L40</f>
        <v>186816</v>
      </c>
      <c r="C27" s="1836">
        <f t="shared" si="6"/>
        <v>93.408000000000001</v>
      </c>
      <c r="D27" s="1774"/>
      <c r="E27" s="1788">
        <f t="shared" ref="E27" si="8">B27</f>
        <v>186816</v>
      </c>
      <c r="F27" s="1789">
        <f t="shared" si="7"/>
        <v>93.408000000000001</v>
      </c>
    </row>
    <row r="28" spans="1:11">
      <c r="A28" s="1804" t="str">
        <f>Scénarios!F41</f>
        <v>Électricité</v>
      </c>
      <c r="B28" s="1835">
        <f>Scénarios!L41</f>
        <v>348295</v>
      </c>
      <c r="C28" s="1836">
        <f t="shared" si="6"/>
        <v>174.14750000000001</v>
      </c>
      <c r="D28" s="1889">
        <f>B28</f>
        <v>348295</v>
      </c>
      <c r="E28" s="1788">
        <f>IF(D28="",B28,D28)</f>
        <v>348295</v>
      </c>
      <c r="F28" s="1789">
        <f t="shared" si="7"/>
        <v>174.14750000000001</v>
      </c>
      <c r="G28" s="1780" t="str">
        <f>IF(OR(E28&gt;B28*1.5,E28&lt;B28*0.5),"Attention. La valeur saisie diffère grandements des données utilisées dans le scénario initial. Assurez-vous qu'il ne s'agit pas d'une erreur de saisie","")</f>
        <v/>
      </c>
    </row>
    <row r="29" spans="1:11">
      <c r="A29" s="1804" t="str">
        <f>Scénarios!F42</f>
        <v>Entretien matériel</v>
      </c>
      <c r="B29" s="1835">
        <f>Scénarios!L42</f>
        <v>65000</v>
      </c>
      <c r="C29" s="1836">
        <f t="shared" si="6"/>
        <v>32.5</v>
      </c>
      <c r="D29" s="1774"/>
      <c r="E29" s="1788">
        <f t="shared" ref="E29:E30" si="9">B29</f>
        <v>65000</v>
      </c>
      <c r="F29" s="1789">
        <f t="shared" si="7"/>
        <v>32.5</v>
      </c>
    </row>
    <row r="30" spans="1:11">
      <c r="A30" s="1804" t="str">
        <f>Scénarios!F43</f>
        <v>Frais de loyer</v>
      </c>
      <c r="B30" s="1835">
        <f>Scénarios!L43</f>
        <v>49039</v>
      </c>
      <c r="C30" s="1836">
        <f t="shared" si="6"/>
        <v>24.519500000000001</v>
      </c>
      <c r="D30" s="1774"/>
      <c r="E30" s="1788">
        <f t="shared" si="9"/>
        <v>49039</v>
      </c>
      <c r="F30" s="1789">
        <f t="shared" si="7"/>
        <v>24.519500000000001</v>
      </c>
    </row>
    <row r="31" spans="1:11">
      <c r="A31" s="1804" t="str">
        <f>Scénarios!F45</f>
        <v>Salaires d'opérations</v>
      </c>
      <c r="B31" s="1835">
        <f>Scénarios!L45</f>
        <v>1541200</v>
      </c>
      <c r="C31" s="1836">
        <f t="shared" si="6"/>
        <v>770.6</v>
      </c>
      <c r="D31" s="1889">
        <f>B31</f>
        <v>1541200</v>
      </c>
      <c r="E31" s="1788">
        <f>IF(D31="",B31,D31)</f>
        <v>1541200</v>
      </c>
      <c r="F31" s="1789">
        <f t="shared" si="7"/>
        <v>770.6</v>
      </c>
      <c r="G31" s="1780" t="str">
        <f>IF(OR(E31&gt;B31*1.5,E31&lt;B31*0.5),"Attention. La valeur saisie diffère grandements des données utilisées dans le scénario initial. Assurez-vous qu'il ne s'agit pas d'une erreur de saisie","")</f>
        <v/>
      </c>
    </row>
    <row r="32" spans="1:11" ht="13.5" thickBot="1">
      <c r="A32" s="1804" t="str">
        <f>Scénarios!F46</f>
        <v>Frais bancaires</v>
      </c>
      <c r="B32" s="1835">
        <f>Scénarios!L46</f>
        <v>31233.75</v>
      </c>
      <c r="C32" s="1836">
        <f t="shared" si="6"/>
        <v>15.616875</v>
      </c>
      <c r="D32" s="1774"/>
      <c r="E32" s="1788">
        <f t="shared" ref="E32" si="10">B32</f>
        <v>31233.75</v>
      </c>
      <c r="F32" s="1789">
        <f t="shared" si="7"/>
        <v>15.616875</v>
      </c>
    </row>
    <row r="33" spans="1:6" ht="13.5" thickBot="1">
      <c r="A33" s="1792" t="s">
        <v>445</v>
      </c>
      <c r="B33" s="1793">
        <f>SUM(B25:B32)</f>
        <v>3188383.75</v>
      </c>
      <c r="C33" s="1794">
        <f>SUM(C25:C32)</f>
        <v>1594.191875</v>
      </c>
      <c r="D33" s="1795"/>
      <c r="E33" s="1793">
        <f>SUM(E25:E32)</f>
        <v>3188383.75</v>
      </c>
      <c r="F33" s="1794">
        <f>SUM(F25:F32)</f>
        <v>1594.191875</v>
      </c>
    </row>
    <row r="34" spans="1:6" ht="13.5" thickBot="1">
      <c r="A34" s="1780"/>
      <c r="B34" s="1779"/>
      <c r="C34" s="1773"/>
      <c r="D34" s="1774"/>
      <c r="E34" s="1779"/>
      <c r="F34" s="1773"/>
    </row>
    <row r="35" spans="1:6">
      <c r="A35" s="1796" t="str">
        <f>Scénarios!F51</f>
        <v>Bénéfice brut</v>
      </c>
      <c r="B35" s="1797">
        <f>B21-B33</f>
        <v>692076.25</v>
      </c>
      <c r="C35" s="1798">
        <f t="shared" ref="C35" si="11">B35/$B$10</f>
        <v>346.03812499999998</v>
      </c>
      <c r="D35" s="1799"/>
      <c r="E35" s="1901">
        <f>E21-E33</f>
        <v>692076.25</v>
      </c>
      <c r="F35" s="1798">
        <f>E35/$E$10</f>
        <v>346.03812499999998</v>
      </c>
    </row>
    <row r="36" spans="1:6" ht="13.5" thickBot="1">
      <c r="A36" s="1823" t="str">
        <f>Scénarios!F52</f>
        <v>Marge brute (%)</v>
      </c>
      <c r="B36" s="1951">
        <f>B35/B21</f>
        <v>0.17834902305396783</v>
      </c>
      <c r="C36" s="1952"/>
      <c r="D36" s="1824"/>
      <c r="E36" s="1951">
        <f>E35/E21</f>
        <v>0.17834902305396783</v>
      </c>
      <c r="F36" s="1952"/>
    </row>
    <row r="37" spans="1:6">
      <c r="A37" s="1780"/>
      <c r="B37" s="1779"/>
      <c r="C37" s="1773"/>
      <c r="D37" s="1774"/>
      <c r="E37" s="1779"/>
      <c r="F37" s="1773"/>
    </row>
    <row r="38" spans="1:6">
      <c r="A38" s="1806" t="str">
        <f>Scénarios!F54</f>
        <v>Frais fixes</v>
      </c>
      <c r="B38" s="1788">
        <f>7%*B21</f>
        <v>271632.2</v>
      </c>
      <c r="C38" s="1789">
        <f t="shared" ref="C38" si="12">B38/$B$10</f>
        <v>135.81610000000001</v>
      </c>
      <c r="D38" s="1774"/>
      <c r="E38" s="1788">
        <f t="shared" ref="E38" si="13">B38</f>
        <v>271632.2</v>
      </c>
      <c r="F38" s="1789">
        <f>E38/E10</f>
        <v>135.81610000000001</v>
      </c>
    </row>
    <row r="39" spans="1:6" ht="13.5" thickBot="1">
      <c r="A39" s="1780"/>
      <c r="B39" s="1779"/>
      <c r="C39" s="1773"/>
      <c r="D39" s="1774"/>
      <c r="E39" s="1779"/>
      <c r="F39" s="1773"/>
    </row>
    <row r="40" spans="1:6" ht="25.5">
      <c r="A40" s="1800" t="str">
        <f>Scénarios!F60</f>
        <v>Bénéfice avant intérêts, impôts et amortissement (BAIIA)</v>
      </c>
      <c r="B40" s="1801">
        <f>B35-B38</f>
        <v>420444.05</v>
      </c>
      <c r="C40" s="1802">
        <f>C35-C38</f>
        <v>210.22202499999997</v>
      </c>
      <c r="D40" s="1803"/>
      <c r="E40" s="1900">
        <f>E35-E38</f>
        <v>420444.05</v>
      </c>
      <c r="F40" s="1802">
        <f>F35-F38</f>
        <v>210.22202499999997</v>
      </c>
    </row>
    <row r="41" spans="1:6" ht="13.5" thickBot="1">
      <c r="A41" s="1825" t="s">
        <v>197</v>
      </c>
      <c r="B41" s="1938">
        <f>B40/B21</f>
        <v>0.10834902305396782</v>
      </c>
      <c r="C41" s="1939"/>
      <c r="D41" s="1826"/>
      <c r="E41" s="1938">
        <f>E40/E21</f>
        <v>0.10834902305396782</v>
      </c>
      <c r="F41" s="1939"/>
    </row>
    <row r="42" spans="1:6">
      <c r="B42" s="1782"/>
      <c r="C42" s="1773"/>
      <c r="D42" s="1774"/>
      <c r="E42" s="1782"/>
      <c r="F42" s="1773"/>
    </row>
    <row r="43" spans="1:6" ht="13.5" thickBot="1">
      <c r="B43" s="1779"/>
      <c r="C43" s="1773"/>
      <c r="D43" s="1774"/>
      <c r="E43" s="1779"/>
      <c r="F43" s="1773"/>
    </row>
    <row r="44" spans="1:6" ht="13.5" thickBot="1">
      <c r="A44" s="1940" t="s">
        <v>449</v>
      </c>
      <c r="B44" s="1941"/>
      <c r="C44" s="1941"/>
      <c r="D44" s="1941"/>
      <c r="E44" s="1941"/>
      <c r="F44" s="1942"/>
    </row>
    <row r="45" spans="1:6" ht="25.5">
      <c r="A45" s="1800" t="str">
        <f>A40</f>
        <v>Bénéfice avant intérêts, impôts et amortissement (BAIIA)</v>
      </c>
      <c r="B45" s="1801">
        <f>B40</f>
        <v>420444.05</v>
      </c>
      <c r="C45" s="1802"/>
      <c r="D45" s="1803"/>
      <c r="E45" s="1900">
        <f>E40</f>
        <v>420444.05</v>
      </c>
      <c r="F45" s="1802"/>
    </row>
    <row r="46" spans="1:6">
      <c r="A46" s="1902" t="str">
        <f>A41</f>
        <v>Marge nette (%)</v>
      </c>
      <c r="B46" s="1943">
        <f>B41</f>
        <v>0.10834902305396782</v>
      </c>
      <c r="C46" s="1944"/>
      <c r="D46" s="1903"/>
      <c r="E46" s="1943">
        <f>E41</f>
        <v>0.10834902305396782</v>
      </c>
      <c r="F46" s="1944"/>
    </row>
    <row r="47" spans="1:6" ht="13.5" thickBot="1">
      <c r="B47" s="1779"/>
      <c r="C47" s="1773"/>
      <c r="D47" s="1774"/>
      <c r="E47" s="1779"/>
      <c r="F47" s="1773"/>
    </row>
    <row r="48" spans="1:6">
      <c r="A48" s="1809" t="str">
        <f>Scénarios!F90</f>
        <v>Intérêts</v>
      </c>
      <c r="B48" s="1807">
        <f>Scénarios!L90</f>
        <v>235718.41700000002</v>
      </c>
      <c r="C48" s="1808"/>
      <c r="D48" s="1770"/>
      <c r="E48" s="1807">
        <f>'Fin Mouches Soldat noir-simul'!L102</f>
        <v>214289.47</v>
      </c>
      <c r="F48" s="1808"/>
    </row>
    <row r="49" spans="1:6" ht="13.5" thickBot="1">
      <c r="A49" s="1810" t="str">
        <f>Scénarios!F91</f>
        <v>Capital</v>
      </c>
      <c r="B49" s="1788">
        <f>Scénarios!L91</f>
        <v>158754.09215532333</v>
      </c>
      <c r="C49" s="1789"/>
      <c r="D49" s="1774"/>
      <c r="E49" s="1788">
        <f>'Fin Mouches Soldat noir-simul'!K102</f>
        <v>165856.37142104356</v>
      </c>
      <c r="F49" s="1789"/>
    </row>
    <row r="50" spans="1:6" ht="13.5" thickBot="1">
      <c r="A50" s="1783" t="str">
        <f>Scénarios!F92</f>
        <v>Service de la dette</v>
      </c>
      <c r="B50" s="1790">
        <f>SUM(B48:B49)</f>
        <v>394472.50915532338</v>
      </c>
      <c r="C50" s="1791"/>
      <c r="D50" s="1811"/>
      <c r="E50" s="1790">
        <f>SUM(E48:E49)</f>
        <v>380145.84142104356</v>
      </c>
      <c r="F50" s="1791"/>
    </row>
    <row r="51" spans="1:6" ht="13.5" thickBot="1">
      <c r="B51" s="1779"/>
      <c r="C51" s="1773"/>
      <c r="D51" s="1774"/>
      <c r="E51" s="1779"/>
      <c r="F51" s="1773"/>
    </row>
    <row r="52" spans="1:6" ht="13.5" thickBot="1">
      <c r="A52" s="1812" t="s">
        <v>450</v>
      </c>
      <c r="B52" s="1813">
        <f>B45-B50</f>
        <v>25971.540844676609</v>
      </c>
      <c r="C52" s="1814"/>
      <c r="D52" s="1815"/>
      <c r="E52" s="1899">
        <f>E45-E50</f>
        <v>40298.20857895643</v>
      </c>
      <c r="F52" s="1814"/>
    </row>
    <row r="53" spans="1:6">
      <c r="A53" s="1827" t="s">
        <v>213</v>
      </c>
      <c r="B53" s="1932">
        <f>B45/B50</f>
        <v>1.0658386585678403</v>
      </c>
      <c r="C53" s="1933"/>
      <c r="D53" s="1828"/>
      <c r="E53" s="1932">
        <f>E45/E50</f>
        <v>1.1060072324566685</v>
      </c>
      <c r="F53" s="1933"/>
    </row>
    <row r="54" spans="1:6">
      <c r="B54" s="1779"/>
      <c r="C54" s="1773"/>
      <c r="D54" s="1774"/>
      <c r="E54" s="1779"/>
      <c r="F54" s="1773"/>
    </row>
    <row r="55" spans="1:6">
      <c r="A55" s="1780" t="str">
        <f>Scénarios!F98</f>
        <v>Durée d'amortissement moyen</v>
      </c>
      <c r="B55" s="1821">
        <f>Scénarios!L98</f>
        <v>17.000000000000018</v>
      </c>
      <c r="C55" s="1773"/>
      <c r="D55" s="1774"/>
      <c r="E55" s="1821">
        <f>NPER('Fin Mouches Soldat noir-simul'!O102,-'Fin Mouches Soldat noir-simul'!I102,'Fin Mouches Soldat noir-simul'!D102,,0)</f>
        <v>16.999999999999989</v>
      </c>
      <c r="F55" s="1773"/>
    </row>
    <row r="56" spans="1:6">
      <c r="A56" s="1780" t="str">
        <f>Scénarios!F99</f>
        <v>Dettes portant intérêts</v>
      </c>
      <c r="B56" s="1822">
        <f>Scénarios!L99</f>
        <v>4285789.3999999994</v>
      </c>
      <c r="C56" s="1789"/>
      <c r="D56" s="1774"/>
      <c r="E56" s="1822">
        <f>N11</f>
        <v>4285789.4000000004</v>
      </c>
      <c r="F56" s="1789"/>
    </row>
    <row r="57" spans="1:6" ht="13.5" thickBot="1">
      <c r="A57" s="1829" t="str">
        <f>Scénarios!F101</f>
        <v>Ratio DPI/BAIIA</v>
      </c>
      <c r="B57" s="1936">
        <f>B56/B45</f>
        <v>10.19348329462624</v>
      </c>
      <c r="C57" s="1937"/>
      <c r="D57" s="1830"/>
      <c r="E57" s="1936">
        <f>E56/E45</f>
        <v>10.193483294626242</v>
      </c>
      <c r="F57" s="1937"/>
    </row>
  </sheetData>
  <sheetProtection algorithmName="SHA-512" hashValue="3Xux0D1AUGgZZGOPEIBTu3kxcv6Qn2O3rz0Wbcxeli7Qc7ceHQ+CUDL9woilQBv0uCJBaQ7JGoMMPTKsxJYzhw==" saltValue="ZvEaPAR9TiMolzhnxY8Bsg==" spinCount="100000" sheet="1" selectLockedCells="1"/>
  <mergeCells count="17">
    <mergeCell ref="H6:O6"/>
    <mergeCell ref="A6:F6"/>
    <mergeCell ref="A9:F9"/>
    <mergeCell ref="E41:F41"/>
    <mergeCell ref="B36:C36"/>
    <mergeCell ref="B7:C7"/>
    <mergeCell ref="E7:F7"/>
    <mergeCell ref="E36:F36"/>
    <mergeCell ref="E53:F53"/>
    <mergeCell ref="D7:D8"/>
    <mergeCell ref="B57:C57"/>
    <mergeCell ref="E57:F57"/>
    <mergeCell ref="B41:C41"/>
    <mergeCell ref="A44:F44"/>
    <mergeCell ref="B46:C46"/>
    <mergeCell ref="E46:F46"/>
    <mergeCell ref="B53:C53"/>
  </mergeCells>
  <printOptions horizontalCentered="1"/>
  <pageMargins left="0.25" right="0.25" top="0.75" bottom="0.75" header="0.3" footer="0.3"/>
  <pageSetup scale="96" orientation="portrait" r:id="rId1"/>
  <colBreaks count="1" manualBreakCount="1">
    <brk id="6"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4853-C2A8-44A5-9F4E-D23C51F52AB3}">
  <dimension ref="A5:S58"/>
  <sheetViews>
    <sheetView showGridLines="0" zoomScale="130" zoomScaleNormal="130" workbookViewId="0">
      <selection activeCell="O8" sqref="O8"/>
    </sheetView>
  </sheetViews>
  <sheetFormatPr baseColWidth="10" defaultColWidth="10.85546875" defaultRowHeight="12.75"/>
  <cols>
    <col min="1" max="1" width="30.140625" style="1762" customWidth="1"/>
    <col min="2" max="6" width="15.5703125" style="1762" customWidth="1"/>
    <col min="7" max="7" width="10.85546875" style="1762"/>
    <col min="8" max="14" width="15.5703125" style="1762" customWidth="1"/>
    <col min="15" max="16384" width="10.85546875" style="1762"/>
  </cols>
  <sheetData>
    <row r="5" spans="1:19" ht="13.5" thickBot="1"/>
    <row r="6" spans="1:19" ht="16.5" thickBot="1">
      <c r="A6" s="1956" t="str">
        <f>Scénarios!R7</f>
        <v>Ténébrions</v>
      </c>
      <c r="B6" s="1957"/>
      <c r="C6" s="1957"/>
      <c r="D6" s="1957"/>
      <c r="E6" s="1957"/>
      <c r="F6" s="1958"/>
      <c r="H6" s="1945" t="s">
        <v>163</v>
      </c>
      <c r="I6" s="1946"/>
      <c r="J6" s="1946"/>
      <c r="K6" s="1946"/>
      <c r="L6" s="1946"/>
      <c r="M6" s="1946"/>
      <c r="N6" s="1946"/>
      <c r="O6" s="1947"/>
    </row>
    <row r="7" spans="1:19" ht="39" thickBot="1">
      <c r="B7" s="1959" t="s">
        <v>448</v>
      </c>
      <c r="C7" s="1960"/>
      <c r="D7" s="1816" t="s">
        <v>446</v>
      </c>
      <c r="E7" s="1959" t="s">
        <v>447</v>
      </c>
      <c r="F7" s="1960"/>
      <c r="H7" s="1914" t="str">
        <f>'Projet Investissement'!D32</f>
        <v>Description</v>
      </c>
      <c r="I7" s="1915" t="str">
        <f>'Projet Investissement'!E32</f>
        <v>Montant</v>
      </c>
      <c r="J7" s="1915" t="str">
        <f>'Projet Investissement'!H32</f>
        <v>Taux amortissement Linéaire</v>
      </c>
      <c r="K7" s="1915" t="str">
        <f>'Projet Investissement'!I32</f>
        <v>Montant</v>
      </c>
      <c r="L7" s="1915" t="str">
        <f>'Projet Investissement'!K32</f>
        <v>Taux de mise de fond</v>
      </c>
      <c r="M7" s="1915" t="str">
        <f>'Projet Investissement'!L32</f>
        <v xml:space="preserve">  $$ Mise de Fond</v>
      </c>
      <c r="N7" s="1918" t="str">
        <f>'Projet Investissement'!N32</f>
        <v xml:space="preserve"> $$ de Financement </v>
      </c>
      <c r="O7" s="1919" t="s">
        <v>464</v>
      </c>
      <c r="P7" s="1780"/>
    </row>
    <row r="8" spans="1:19" ht="13.5" thickBot="1">
      <c r="B8" s="1763" t="s">
        <v>255</v>
      </c>
      <c r="C8" s="1764" t="s">
        <v>444</v>
      </c>
      <c r="D8" s="1765"/>
      <c r="E8" s="1763" t="s">
        <v>255</v>
      </c>
      <c r="F8" s="1766" t="s">
        <v>444</v>
      </c>
      <c r="H8" s="1854" t="str">
        <f>'Projet Investissement'!D34</f>
        <v>Bâtiment</v>
      </c>
      <c r="I8" s="1875">
        <f>'Projet Investissement'!E34</f>
        <v>500000</v>
      </c>
      <c r="J8" s="1907">
        <f>'Projet Investissement'!H34</f>
        <v>0.05</v>
      </c>
      <c r="K8" s="1876">
        <f>I8*J8</f>
        <v>25000</v>
      </c>
      <c r="L8" s="1897">
        <v>0.5</v>
      </c>
      <c r="M8" s="1883">
        <f>I8*L8</f>
        <v>250000</v>
      </c>
      <c r="N8" s="1917">
        <f>I8-M8</f>
        <v>250000</v>
      </c>
      <c r="O8" s="1923">
        <v>5.5E-2</v>
      </c>
      <c r="P8" s="1780"/>
    </row>
    <row r="9" spans="1:19" ht="26.25" thickBot="1">
      <c r="A9" s="1940" t="s">
        <v>443</v>
      </c>
      <c r="B9" s="1941"/>
      <c r="C9" s="1941"/>
      <c r="D9" s="1941"/>
      <c r="E9" s="1941"/>
      <c r="F9" s="1942"/>
      <c r="H9" s="1860" t="str">
        <f>'Projet Investissement'!D37</f>
        <v>Équipement de production</v>
      </c>
      <c r="I9" s="1877">
        <f>'Projet Investissement'!E37</f>
        <v>100000</v>
      </c>
      <c r="J9" s="1908">
        <f>'Projet Investissement'!H37</f>
        <v>0.15</v>
      </c>
      <c r="K9" s="1878">
        <f>I9*J9</f>
        <v>15000</v>
      </c>
      <c r="L9" s="1898">
        <v>0.5</v>
      </c>
      <c r="M9" s="1879">
        <f>I9*L9</f>
        <v>50000</v>
      </c>
      <c r="N9" s="1916">
        <f>I9-M9</f>
        <v>50000</v>
      </c>
      <c r="O9" s="1924">
        <v>5.5E-2</v>
      </c>
      <c r="P9" s="1780"/>
    </row>
    <row r="10" spans="1:19" ht="13.5" thickBot="1">
      <c r="A10" s="1767" t="str">
        <f>Scénarios!F11</f>
        <v>Larves vivantes  - Tonnes</v>
      </c>
      <c r="B10" s="1831">
        <f>Scénarios!R11</f>
        <v>20</v>
      </c>
      <c r="C10" s="1769"/>
      <c r="D10" s="1770"/>
      <c r="E10" s="1771">
        <f>B10</f>
        <v>20</v>
      </c>
      <c r="F10" s="1769"/>
      <c r="H10" s="1863" t="s">
        <v>142</v>
      </c>
      <c r="I10" s="1880">
        <f>SUM(I8:I9)</f>
        <v>600000</v>
      </c>
      <c r="J10" s="1881"/>
      <c r="K10" s="1880">
        <f>SUM(K8:K9)</f>
        <v>40000</v>
      </c>
      <c r="L10" s="1881"/>
      <c r="M10" s="1880">
        <f>SUM(M8:M9)</f>
        <v>300000</v>
      </c>
      <c r="N10" s="1882">
        <f>SUM(N8:N9)</f>
        <v>300000</v>
      </c>
      <c r="O10" s="1780"/>
      <c r="P10" s="1780"/>
      <c r="Q10" s="1780"/>
      <c r="R10" s="1780"/>
      <c r="S10" s="1780"/>
    </row>
    <row r="11" spans="1:19">
      <c r="A11" s="1767" t="str">
        <f>Scénarios!F12</f>
        <v>Larves séchées - Tonnes</v>
      </c>
      <c r="B11" s="1832">
        <f>Scénarios!R12</f>
        <v>4</v>
      </c>
      <c r="C11" s="1773"/>
      <c r="D11" s="1774"/>
      <c r="E11" s="1772">
        <f t="shared" ref="E11:E12" si="0">B11</f>
        <v>4</v>
      </c>
      <c r="F11" s="1773"/>
    </row>
    <row r="12" spans="1:19" ht="13.5" thickBot="1">
      <c r="A12" s="1775" t="str">
        <f>Scénarios!F13</f>
        <v>Frass - Tonnes</v>
      </c>
      <c r="B12" s="1833">
        <v>90</v>
      </c>
      <c r="C12" s="1777"/>
      <c r="D12" s="1765"/>
      <c r="E12" s="1776">
        <f t="shared" si="0"/>
        <v>90</v>
      </c>
      <c r="F12" s="1778"/>
    </row>
    <row r="13" spans="1:19">
      <c r="A13" s="1834" t="s">
        <v>453</v>
      </c>
      <c r="B13" s="1761">
        <f>C17</f>
        <v>12000</v>
      </c>
      <c r="C13" s="1773"/>
      <c r="D13" s="1893">
        <f>B13</f>
        <v>12000</v>
      </c>
      <c r="E13" s="1847">
        <f>IF(D13="",B13,D13)</f>
        <v>12000</v>
      </c>
      <c r="F13" s="1773"/>
      <c r="G13" s="1780" t="str">
        <f>IF(OR(E13&gt;B13*1.5,E13&lt;B13*0.5),"Attention. La valeur saisie diffère grandements des données utilisées dans le scénario initial. Assurez-vous qu'il ne s'agit pas d'une erreur de saisie","")</f>
        <v/>
      </c>
    </row>
    <row r="14" spans="1:19">
      <c r="A14" s="1834" t="s">
        <v>452</v>
      </c>
      <c r="B14" s="1761">
        <f>C18</f>
        <v>4000</v>
      </c>
      <c r="C14" s="1773"/>
      <c r="D14" s="1894">
        <f>B14</f>
        <v>4000</v>
      </c>
      <c r="E14" s="1847">
        <f t="shared" ref="E14:E15" si="1">IF(D14="",B14,D14)</f>
        <v>4000</v>
      </c>
      <c r="F14" s="1773"/>
      <c r="G14" s="1780" t="str">
        <f t="shared" ref="G14:G15" si="2">IF(OR(E14&gt;B14*1.5,E14&lt;B14*0.5),"Attention. La valeur saisie diffère grandements des données utilisées dans le scénario initial. Assurez-vous qu'il ne s'agit pas d'une erreur de saisie","")</f>
        <v/>
      </c>
    </row>
    <row r="15" spans="1:19" ht="13.5" thickBot="1">
      <c r="A15" s="1834" t="s">
        <v>454</v>
      </c>
      <c r="B15" s="1761">
        <f>C20</f>
        <v>250</v>
      </c>
      <c r="C15" s="1773"/>
      <c r="D15" s="1895">
        <f>B15</f>
        <v>250</v>
      </c>
      <c r="E15" s="1847">
        <f t="shared" si="1"/>
        <v>250</v>
      </c>
      <c r="F15" s="1773"/>
      <c r="G15" s="1780" t="str">
        <f t="shared" si="2"/>
        <v/>
      </c>
    </row>
    <row r="16" spans="1:19" ht="13.5" thickBot="1">
      <c r="A16" s="1867" t="str">
        <f>Scénarios!F20</f>
        <v>Revenus</v>
      </c>
      <c r="B16" s="1868" t="s">
        <v>255</v>
      </c>
      <c r="C16" s="1869" t="s">
        <v>349</v>
      </c>
      <c r="D16" s="1870" t="s">
        <v>457</v>
      </c>
      <c r="E16" s="1868" t="s">
        <v>255</v>
      </c>
      <c r="F16" s="1869" t="s">
        <v>349</v>
      </c>
    </row>
    <row r="17" spans="1:7">
      <c r="A17" s="1804" t="str">
        <f>Scénarios!F21</f>
        <v>Larves vivantes</v>
      </c>
      <c r="B17" s="1761">
        <v>240000</v>
      </c>
      <c r="C17" s="1781">
        <f>B17/B10</f>
        <v>12000</v>
      </c>
      <c r="D17" s="1774"/>
      <c r="E17" s="1761">
        <f>E10*F17</f>
        <v>240000</v>
      </c>
      <c r="F17" s="1781">
        <f>E13</f>
        <v>12000</v>
      </c>
    </row>
    <row r="18" spans="1:7">
      <c r="A18" s="1804" t="str">
        <f>Scénarios!F22</f>
        <v>Larves séchées</v>
      </c>
      <c r="B18" s="1761">
        <f>Scénarios!R22</f>
        <v>16000</v>
      </c>
      <c r="C18" s="1781">
        <f>B18/B11</f>
        <v>4000</v>
      </c>
      <c r="D18" s="1774"/>
      <c r="E18" s="1761">
        <f>E11*F18</f>
        <v>16000</v>
      </c>
      <c r="F18" s="1781">
        <f>E14</f>
        <v>4000</v>
      </c>
    </row>
    <row r="19" spans="1:7" ht="25.5">
      <c r="A19" s="1805" t="str">
        <f>Scénarios!F23</f>
        <v>Pertes dans le processus de production 2%</v>
      </c>
      <c r="B19" s="1761">
        <f>-2%*B17</f>
        <v>-4800</v>
      </c>
      <c r="C19" s="1781">
        <f>B19/30</f>
        <v>-160</v>
      </c>
      <c r="D19" s="1887">
        <v>0.02</v>
      </c>
      <c r="E19" s="1761">
        <f>E17*-D19</f>
        <v>-4800</v>
      </c>
      <c r="F19" s="1781">
        <f>E19/E10</f>
        <v>-240</v>
      </c>
      <c r="G19" s="1780" t="str">
        <f>IF(OR(-E19&gt;-B19*1.5,-E19&lt;-B19*0.5),"Attention. La valeur saisie diffère grandements des données utilisées dans le scénario initial. Assurez-vous qu'il ne s'agit pas d'une erreur de saisie","")</f>
        <v/>
      </c>
    </row>
    <row r="20" spans="1:7" ht="13.5" thickBot="1">
      <c r="A20" s="1804" t="str">
        <f>Scénarios!F24</f>
        <v xml:space="preserve">Frass </v>
      </c>
      <c r="B20" s="1761">
        <f>250*90</f>
        <v>22500</v>
      </c>
      <c r="C20" s="1781">
        <f>B20/B12</f>
        <v>250</v>
      </c>
      <c r="D20" s="1774"/>
      <c r="E20" s="1761">
        <f>E12*F20</f>
        <v>22500</v>
      </c>
      <c r="F20" s="1781">
        <f>E15</f>
        <v>250</v>
      </c>
    </row>
    <row r="21" spans="1:7" ht="13.5" thickBot="1">
      <c r="A21" s="1784" t="s">
        <v>44</v>
      </c>
      <c r="B21" s="1785">
        <f>SUM(B17:B20)</f>
        <v>273700</v>
      </c>
      <c r="C21" s="1786"/>
      <c r="D21" s="1787"/>
      <c r="E21" s="1785">
        <f>SUM(E17:E20)</f>
        <v>273700</v>
      </c>
      <c r="F21" s="1786"/>
    </row>
    <row r="22" spans="1:7">
      <c r="B22" s="1779"/>
      <c r="C22" s="1773"/>
      <c r="D22" s="1774"/>
      <c r="E22" s="1779"/>
      <c r="F22" s="1773"/>
    </row>
    <row r="23" spans="1:7" ht="13.5" thickBot="1">
      <c r="B23" s="1779"/>
      <c r="C23" s="1773"/>
      <c r="D23" s="1774"/>
      <c r="E23" s="1779"/>
      <c r="F23" s="1773"/>
    </row>
    <row r="24" spans="1:7" ht="13.5" thickBot="1">
      <c r="A24" s="1837" t="str">
        <f>Scénarios!F37</f>
        <v>Coûts des ventes</v>
      </c>
      <c r="B24" s="1871" t="s">
        <v>255</v>
      </c>
      <c r="C24" s="1872" t="s">
        <v>349</v>
      </c>
      <c r="D24" s="1873" t="s">
        <v>458</v>
      </c>
      <c r="E24" s="1871" t="s">
        <v>255</v>
      </c>
      <c r="F24" s="1872" t="s">
        <v>349</v>
      </c>
    </row>
    <row r="25" spans="1:7">
      <c r="A25" s="1804" t="str">
        <f>Scénarios!F38</f>
        <v>Achat de néonates</v>
      </c>
      <c r="B25" s="1788">
        <f>Scénarios!R38</f>
        <v>5000</v>
      </c>
      <c r="C25" s="1874">
        <f>B25/30</f>
        <v>166.66666666666666</v>
      </c>
      <c r="D25" s="1888">
        <f>B25</f>
        <v>5000</v>
      </c>
      <c r="E25" s="1788">
        <f>IF(D25="",B25,D25)</f>
        <v>5000</v>
      </c>
      <c r="F25" s="1789">
        <f>E25/30</f>
        <v>166.66666666666666</v>
      </c>
      <c r="G25" s="1780" t="str">
        <f>IF(OR(E25&gt;B25*1.5,E25&lt;B25*0.5),"Attention. La valeur saisie diffère grandements des données utilisées dans le scénario initial. Assurez-vous qu'il ne s'agit pas d'une erreur de saisie","")</f>
        <v/>
      </c>
    </row>
    <row r="26" spans="1:7">
      <c r="A26" s="1804" t="str">
        <f>Scénarios!F39</f>
        <v>Substrat</v>
      </c>
      <c r="B26" s="1788">
        <v>50000</v>
      </c>
      <c r="C26" s="1874">
        <f t="shared" ref="C26:C33" si="3">B26/30</f>
        <v>1666.6666666666667</v>
      </c>
      <c r="D26" s="1889">
        <f>B26</f>
        <v>50000</v>
      </c>
      <c r="E26" s="1788">
        <f>IF(D26="",B26,D26)</f>
        <v>50000</v>
      </c>
      <c r="F26" s="1789">
        <f t="shared" ref="F26:F33" si="4">E26/30</f>
        <v>1666.6666666666667</v>
      </c>
      <c r="G26" s="1780" t="str">
        <f>IF(OR(E26&gt;B26*1.5,E26&lt;B26*0.5),"Attention. La valeur saisie diffère grandements des données utilisées dans le scénario initial. Assurez-vous qu'il ne s'agit pas d'une erreur de saisie","")</f>
        <v/>
      </c>
    </row>
    <row r="27" spans="1:7">
      <c r="A27" s="1804" t="str">
        <f>Scénarios!F40</f>
        <v>Location d'équipement</v>
      </c>
      <c r="B27" s="1788">
        <f>Scénarios!R40</f>
        <v>1500</v>
      </c>
      <c r="C27" s="1874">
        <f t="shared" si="3"/>
        <v>50</v>
      </c>
      <c r="D27" s="1774"/>
      <c r="E27" s="1788">
        <f t="shared" ref="E27" si="5">B27</f>
        <v>1500</v>
      </c>
      <c r="F27" s="1789">
        <f t="shared" si="4"/>
        <v>50</v>
      </c>
    </row>
    <row r="28" spans="1:7">
      <c r="A28" s="1804" t="str">
        <f>Scénarios!F41</f>
        <v>Électricité</v>
      </c>
      <c r="B28" s="1788">
        <v>13685</v>
      </c>
      <c r="C28" s="1874">
        <f t="shared" si="3"/>
        <v>456.16666666666669</v>
      </c>
      <c r="D28" s="1889">
        <f>B28</f>
        <v>13685</v>
      </c>
      <c r="E28" s="1788">
        <f>IF(D28="",B28,D28)</f>
        <v>13685</v>
      </c>
      <c r="F28" s="1789">
        <f t="shared" si="4"/>
        <v>456.16666666666669</v>
      </c>
      <c r="G28" s="1780" t="str">
        <f>IF(OR(E28&gt;B28*1.5,E28&lt;B28*0.5),"Attention. La valeur saisie diffère grandements des données utilisées dans le scénario initial. Assurez-vous qu'il ne s'agit pas d'une erreur de saisie","")</f>
        <v/>
      </c>
    </row>
    <row r="29" spans="1:7">
      <c r="A29" s="1804" t="str">
        <f>Scénarios!F42</f>
        <v>Entretien matériel</v>
      </c>
      <c r="B29" s="1788">
        <v>6843</v>
      </c>
      <c r="C29" s="1874">
        <f t="shared" si="3"/>
        <v>228.1</v>
      </c>
      <c r="D29" s="1774"/>
      <c r="E29" s="1788">
        <f t="shared" ref="E29:E30" si="6">B29</f>
        <v>6843</v>
      </c>
      <c r="F29" s="1789">
        <f t="shared" si="4"/>
        <v>228.1</v>
      </c>
    </row>
    <row r="30" spans="1:7">
      <c r="A30" s="1804" t="str">
        <f>Scénarios!F43</f>
        <v>Frais de loyer</v>
      </c>
      <c r="B30" s="1788">
        <f>Scénarios!R43</f>
        <v>6000</v>
      </c>
      <c r="C30" s="1874">
        <f t="shared" si="3"/>
        <v>200</v>
      </c>
      <c r="D30" s="1774"/>
      <c r="E30" s="1788">
        <f t="shared" si="6"/>
        <v>6000</v>
      </c>
      <c r="F30" s="1789">
        <f t="shared" si="4"/>
        <v>200</v>
      </c>
    </row>
    <row r="31" spans="1:7">
      <c r="A31" s="1804" t="str">
        <f>Scénarios!F44</f>
        <v>Autres frais d'opérations (forfait)</v>
      </c>
      <c r="B31" s="1788">
        <f>Scénarios!R44</f>
        <v>37000</v>
      </c>
      <c r="C31" s="1874">
        <f t="shared" si="3"/>
        <v>1233.3333333333333</v>
      </c>
      <c r="D31" s="1896">
        <f>B31</f>
        <v>37000</v>
      </c>
      <c r="E31" s="1788">
        <f>IF(D31="",B31,D31)</f>
        <v>37000</v>
      </c>
      <c r="F31" s="1789">
        <f t="shared" si="4"/>
        <v>1233.3333333333333</v>
      </c>
      <c r="G31" s="1780" t="str">
        <f>IF(OR(E31&gt;B31*1.5,E31&lt;B31*0.5),"Attention. La valeur saisie diffère grandements des données utilisées dans le scénario initial. Assurez-vous qu'il ne s'agit pas d'une erreur de saisie","")</f>
        <v/>
      </c>
    </row>
    <row r="32" spans="1:7">
      <c r="A32" s="1804" t="str">
        <f>Scénarios!F45</f>
        <v>Salaires d'opérations</v>
      </c>
      <c r="B32" s="1788">
        <v>93600</v>
      </c>
      <c r="C32" s="1874">
        <f t="shared" si="3"/>
        <v>3120</v>
      </c>
      <c r="D32" s="1889">
        <f>B32</f>
        <v>93600</v>
      </c>
      <c r="E32" s="1788">
        <f>IF(D32="",B32,D32)</f>
        <v>93600</v>
      </c>
      <c r="F32" s="1789">
        <f t="shared" si="4"/>
        <v>3120</v>
      </c>
      <c r="G32" s="1780" t="str">
        <f>IF(OR(E32&gt;B32*1.5,E32&lt;B32*0.5),"Attention. La valeur saisie diffère grandements des données utilisées dans le scénario initial. Assurez-vous qu'il ne s'agit pas d'une erreur de saisie","")</f>
        <v/>
      </c>
    </row>
    <row r="33" spans="1:6" ht="13.5" thickBot="1">
      <c r="A33" s="1804" t="str">
        <f>Scénarios!F46</f>
        <v>Frais bancaires</v>
      </c>
      <c r="B33" s="1788">
        <f>Scénarios!R46</f>
        <v>1000</v>
      </c>
      <c r="C33" s="1874">
        <f t="shared" si="3"/>
        <v>33.333333333333336</v>
      </c>
      <c r="D33" s="1774"/>
      <c r="E33" s="1788">
        <f t="shared" ref="E33" si="7">B33</f>
        <v>1000</v>
      </c>
      <c r="F33" s="1789">
        <f t="shared" si="4"/>
        <v>33.333333333333336</v>
      </c>
    </row>
    <row r="34" spans="1:6" ht="13.5" thickBot="1">
      <c r="A34" s="1792" t="s">
        <v>445</v>
      </c>
      <c r="B34" s="1793">
        <f>SUM(B25:B33)</f>
        <v>214628</v>
      </c>
      <c r="C34" s="1794">
        <f>SUM(C25:C33)</f>
        <v>7154.2666666666664</v>
      </c>
      <c r="D34" s="1795"/>
      <c r="E34" s="1793">
        <f>SUM(E25:E33)</f>
        <v>214628</v>
      </c>
      <c r="F34" s="1794">
        <f>SUM(F25:F33)</f>
        <v>7154.2666666666664</v>
      </c>
    </row>
    <row r="35" spans="1:6" ht="13.5" thickBot="1">
      <c r="A35" s="1780"/>
      <c r="B35" s="1779"/>
      <c r="C35" s="1773"/>
      <c r="D35" s="1774"/>
      <c r="E35" s="1779"/>
      <c r="F35" s="1773"/>
    </row>
    <row r="36" spans="1:6">
      <c r="A36" s="1796" t="str">
        <f>Scénarios!F51</f>
        <v>Bénéfice brut</v>
      </c>
      <c r="B36" s="1797">
        <f>B21-B34</f>
        <v>59072</v>
      </c>
      <c r="C36" s="1798">
        <f>B36/30</f>
        <v>1969.0666666666666</v>
      </c>
      <c r="D36" s="1799"/>
      <c r="E36" s="1901">
        <f>E21-E34</f>
        <v>59072</v>
      </c>
      <c r="F36" s="1798">
        <f>E36/30</f>
        <v>1969.0666666666666</v>
      </c>
    </row>
    <row r="37" spans="1:6" ht="13.5" thickBot="1">
      <c r="A37" s="1823" t="str">
        <f>Scénarios!F52</f>
        <v>Marge brute (%)</v>
      </c>
      <c r="B37" s="1951">
        <f>B36/B21</f>
        <v>0.21582754841066862</v>
      </c>
      <c r="C37" s="1952"/>
      <c r="D37" s="1824"/>
      <c r="E37" s="1951">
        <f>E36/E21</f>
        <v>0.21582754841066862</v>
      </c>
      <c r="F37" s="1952"/>
    </row>
    <row r="38" spans="1:6">
      <c r="A38" s="1780"/>
      <c r="B38" s="1779"/>
      <c r="C38" s="1773"/>
      <c r="D38" s="1774"/>
      <c r="E38" s="1779"/>
      <c r="F38" s="1773"/>
    </row>
    <row r="39" spans="1:6">
      <c r="A39" s="1806" t="str">
        <f>Scénarios!F54</f>
        <v>Frais fixes</v>
      </c>
      <c r="B39" s="1788">
        <f>8%*B21</f>
        <v>21896</v>
      </c>
      <c r="C39" s="1789">
        <f>B39/30</f>
        <v>729.86666666666667</v>
      </c>
      <c r="D39" s="1774"/>
      <c r="E39" s="1788">
        <f t="shared" ref="E39" si="8">B39</f>
        <v>21896</v>
      </c>
      <c r="F39" s="1789">
        <f>E39/30</f>
        <v>729.86666666666667</v>
      </c>
    </row>
    <row r="40" spans="1:6" ht="13.5" thickBot="1">
      <c r="A40" s="1780"/>
      <c r="B40" s="1779"/>
      <c r="C40" s="1773"/>
      <c r="D40" s="1774"/>
      <c r="E40" s="1779"/>
      <c r="F40" s="1773"/>
    </row>
    <row r="41" spans="1:6" ht="25.5">
      <c r="A41" s="1800" t="str">
        <f>Scénarios!F60</f>
        <v>Bénéfice avant intérêts, impôts et amortissement (BAIIA)</v>
      </c>
      <c r="B41" s="1801">
        <f>B36-B39+1</f>
        <v>37177</v>
      </c>
      <c r="C41" s="1802">
        <f>C36-C39</f>
        <v>1239.1999999999998</v>
      </c>
      <c r="D41" s="1803"/>
      <c r="E41" s="1900">
        <f>E36-E39</f>
        <v>37176</v>
      </c>
      <c r="F41" s="1802">
        <f>F36-F39</f>
        <v>1239.1999999999998</v>
      </c>
    </row>
    <row r="42" spans="1:6" ht="13.5" thickBot="1">
      <c r="A42" s="1825" t="s">
        <v>197</v>
      </c>
      <c r="B42" s="1938">
        <f>B41/B21</f>
        <v>0.1358312020460358</v>
      </c>
      <c r="C42" s="1939"/>
      <c r="D42" s="1826"/>
      <c r="E42" s="1938">
        <f>E41/E21</f>
        <v>0.1358275484106686</v>
      </c>
      <c r="F42" s="1939"/>
    </row>
    <row r="43" spans="1:6">
      <c r="B43" s="1782"/>
      <c r="C43" s="1773"/>
      <c r="D43" s="1774"/>
      <c r="E43" s="1782"/>
      <c r="F43" s="1773"/>
    </row>
    <row r="44" spans="1:6" ht="13.5" thickBot="1">
      <c r="B44" s="1779"/>
      <c r="C44" s="1773"/>
      <c r="D44" s="1774"/>
      <c r="E44" s="1779"/>
      <c r="F44" s="1773"/>
    </row>
    <row r="45" spans="1:6" ht="13.5" thickBot="1">
      <c r="A45" s="1940" t="s">
        <v>449</v>
      </c>
      <c r="B45" s="1941"/>
      <c r="C45" s="1941"/>
      <c r="D45" s="1941"/>
      <c r="E45" s="1941"/>
      <c r="F45" s="1942"/>
    </row>
    <row r="46" spans="1:6" ht="25.5">
      <c r="A46" s="1800" t="str">
        <f>A41</f>
        <v>Bénéfice avant intérêts, impôts et amortissement (BAIIA)</v>
      </c>
      <c r="B46" s="1801">
        <f>B41</f>
        <v>37177</v>
      </c>
      <c r="C46" s="1802"/>
      <c r="D46" s="1803"/>
      <c r="E46" s="1900">
        <f>E41</f>
        <v>37176</v>
      </c>
      <c r="F46" s="1802"/>
    </row>
    <row r="47" spans="1:6">
      <c r="A47" s="1902" t="str">
        <f>A42</f>
        <v>Marge nette (%)</v>
      </c>
      <c r="B47" s="1943">
        <f>B42</f>
        <v>0.1358312020460358</v>
      </c>
      <c r="C47" s="1944"/>
      <c r="D47" s="1903"/>
      <c r="E47" s="1943">
        <f>E42</f>
        <v>0.1358275484106686</v>
      </c>
      <c r="F47" s="1944"/>
    </row>
    <row r="48" spans="1:6" ht="13.5" thickBot="1">
      <c r="B48" s="1779"/>
      <c r="C48" s="1773"/>
      <c r="D48" s="1774"/>
      <c r="E48" s="1779"/>
      <c r="F48" s="1773"/>
    </row>
    <row r="49" spans="1:6">
      <c r="A49" s="1809" t="str">
        <f>Scénarios!F90</f>
        <v>Intérêts</v>
      </c>
      <c r="B49" s="1807">
        <f>Scénarios!R90</f>
        <v>16500</v>
      </c>
      <c r="C49" s="1808"/>
      <c r="D49" s="1770"/>
      <c r="E49" s="1807">
        <f>'Financement Ténébrions-simul'!L77</f>
        <v>16500</v>
      </c>
      <c r="F49" s="1808"/>
    </row>
    <row r="50" spans="1:6" ht="13.5" thickBot="1">
      <c r="A50" s="1810" t="str">
        <f>Scénarios!F91</f>
        <v>Capital</v>
      </c>
      <c r="B50" s="1788">
        <f>Scénarios!R91</f>
        <v>11053.220943903199</v>
      </c>
      <c r="C50" s="1789"/>
      <c r="D50" s="1774"/>
      <c r="E50" s="1788">
        <f>'Financement Ténébrions-simul'!K77</f>
        <v>11053.220943903199</v>
      </c>
      <c r="F50" s="1789"/>
    </row>
    <row r="51" spans="1:6" ht="13.5" thickBot="1">
      <c r="A51" s="1783" t="str">
        <f>Scénarios!F92</f>
        <v>Service de la dette</v>
      </c>
      <c r="B51" s="1790">
        <f>SUM(B49:B50)</f>
        <v>27553.220943903201</v>
      </c>
      <c r="C51" s="1791"/>
      <c r="D51" s="1811"/>
      <c r="E51" s="1790">
        <f>SUM(E49:E50)</f>
        <v>27553.220943903201</v>
      </c>
      <c r="F51" s="1791"/>
    </row>
    <row r="52" spans="1:6" ht="13.5" thickBot="1">
      <c r="B52" s="1779"/>
      <c r="C52" s="1773"/>
      <c r="D52" s="1774"/>
      <c r="E52" s="1779"/>
      <c r="F52" s="1773"/>
    </row>
    <row r="53" spans="1:6" ht="13.5" thickBot="1">
      <c r="A53" s="1812" t="s">
        <v>450</v>
      </c>
      <c r="B53" s="1813">
        <f>B46-B51-1</f>
        <v>9622.7790560967987</v>
      </c>
      <c r="C53" s="1814"/>
      <c r="D53" s="1815"/>
      <c r="E53" s="1899">
        <f>E46-E51</f>
        <v>9622.7790560967987</v>
      </c>
      <c r="F53" s="1814"/>
    </row>
    <row r="54" spans="1:6">
      <c r="A54" s="1827" t="s">
        <v>213</v>
      </c>
      <c r="B54" s="1932">
        <f>B46/B51</f>
        <v>1.3492796386923427</v>
      </c>
      <c r="C54" s="1933"/>
      <c r="D54" s="1828"/>
      <c r="E54" s="1932">
        <f>E46/E51</f>
        <v>1.3492433452948471</v>
      </c>
      <c r="F54" s="1933"/>
    </row>
    <row r="55" spans="1:6">
      <c r="B55" s="1779"/>
      <c r="C55" s="1773"/>
      <c r="D55" s="1774"/>
      <c r="E55" s="1779"/>
      <c r="F55" s="1773"/>
    </row>
    <row r="56" spans="1:6">
      <c r="A56" s="1780" t="str">
        <f>Scénarios!F98</f>
        <v>Durée d'amortissement moyen</v>
      </c>
      <c r="B56" s="1821">
        <f>Scénarios!R98</f>
        <v>17.059852150268043</v>
      </c>
      <c r="C56" s="1773"/>
      <c r="D56" s="1774"/>
      <c r="E56" s="1821">
        <f>NPER('Financement Ténébrions-simul'!O102,-'Financement Ténébrions-simul'!I102,'Financement Ténébrions-simul'!D102,,0)</f>
        <v>17.059852150268043</v>
      </c>
      <c r="F56" s="1773"/>
    </row>
    <row r="57" spans="1:6">
      <c r="A57" s="1780" t="str">
        <f>Scénarios!F99</f>
        <v>Dettes portant intérêts</v>
      </c>
      <c r="B57" s="1822">
        <f>Scénarios!R99</f>
        <v>300000</v>
      </c>
      <c r="C57" s="1789"/>
      <c r="D57" s="1774"/>
      <c r="E57" s="1822">
        <f>N10</f>
        <v>300000</v>
      </c>
      <c r="F57" s="1789"/>
    </row>
    <row r="58" spans="1:6" ht="13.5" thickBot="1">
      <c r="A58" s="1829" t="str">
        <f>Scénarios!F101</f>
        <v>Ratio DPI/BAIIA</v>
      </c>
      <c r="B58" s="1936">
        <f>B57/B46</f>
        <v>8.0695053393226992</v>
      </c>
      <c r="C58" s="1937"/>
      <c r="D58" s="1830"/>
      <c r="E58" s="1936">
        <f>E57/E46</f>
        <v>8.0697224015493862</v>
      </c>
      <c r="F58" s="1937"/>
    </row>
  </sheetData>
  <sheetProtection algorithmName="SHA-512" hashValue="+hutkhLi9hrDa5dmnbLsvlbUaz2N4nC9Ke9ZdTq/jVN4qj6WXDTyBEOJFxBMu7NotA5weTDz1AJbCJExacWUFw==" saltValue="xfWhEKdIlgOhqJYfJb9gxw==" spinCount="100000" sheet="1" selectLockedCells="1"/>
  <mergeCells count="16">
    <mergeCell ref="H6:O6"/>
    <mergeCell ref="B54:C54"/>
    <mergeCell ref="E54:F54"/>
    <mergeCell ref="B58:C58"/>
    <mergeCell ref="E58:F58"/>
    <mergeCell ref="B37:C37"/>
    <mergeCell ref="E37:F37"/>
    <mergeCell ref="B42:C42"/>
    <mergeCell ref="E42:F42"/>
    <mergeCell ref="A45:F45"/>
    <mergeCell ref="B47:C47"/>
    <mergeCell ref="E47:F47"/>
    <mergeCell ref="A6:F6"/>
    <mergeCell ref="B7:C7"/>
    <mergeCell ref="E7:F7"/>
    <mergeCell ref="A9:F9"/>
  </mergeCells>
  <printOptions horizontalCentered="1"/>
  <pageMargins left="0.25" right="0.25" top="0.75" bottom="0.75" header="0.3" footer="0.3"/>
  <pageSetup scale="96" orientation="portrait" r:id="rId1"/>
  <colBreaks count="1" manualBreakCount="1">
    <brk id="6"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4203-4DED-4349-B13F-45BB2E427E55}">
  <sheetPr>
    <tabColor rgb="FF92D050"/>
    <pageSetUpPr fitToPage="1"/>
  </sheetPr>
  <dimension ref="A1:BA135"/>
  <sheetViews>
    <sheetView showGridLines="0" zoomScaleNormal="100" zoomScaleSheetLayoutView="75" workbookViewId="0">
      <pane xSplit="9" ySplit="9" topLeftCell="J10" activePane="bottomRight" state="frozen"/>
      <selection activeCell="C232" sqref="C232"/>
      <selection pane="topRight" activeCell="C232" sqref="C232"/>
      <selection pane="bottomLeft" activeCell="C232" sqref="C232"/>
      <selection pane="bottomRight" activeCell="C232" sqref="C232"/>
    </sheetView>
  </sheetViews>
  <sheetFormatPr baseColWidth="10" defaultColWidth="10.85546875" defaultRowHeight="20.25"/>
  <cols>
    <col min="1" max="1" width="30.85546875" style="223" bestFit="1" customWidth="1"/>
    <col min="2" max="2" width="13.85546875" style="223" customWidth="1"/>
    <col min="3" max="3" width="26.5703125" style="223" bestFit="1" customWidth="1"/>
    <col min="4" max="4" width="41.140625" style="1" customWidth="1"/>
    <col min="5" max="5" width="1.85546875" style="1" customWidth="1"/>
    <col min="6" max="6" width="51.85546875" style="1132" customWidth="1"/>
    <col min="7" max="7" width="0.85546875" style="1139" hidden="1" customWidth="1"/>
    <col min="8" max="8" width="0.140625" style="1139" customWidth="1"/>
    <col min="9" max="9" width="1.5703125" style="1221" hidden="1" customWidth="1"/>
    <col min="10" max="11" width="0.85546875" style="1139" customWidth="1"/>
    <col min="12" max="12" width="19.140625" style="1139" customWidth="1"/>
    <col min="13" max="14" width="12.42578125" style="1139" customWidth="1"/>
    <col min="15" max="15" width="8.42578125" style="1139" customWidth="1"/>
    <col min="16" max="16" width="15" style="1139" customWidth="1"/>
    <col min="17" max="17" width="2.140625" style="1139" customWidth="1"/>
    <col min="18" max="18" width="17.42578125" style="1139" customWidth="1"/>
    <col min="19" max="19" width="13.140625" style="1139" customWidth="1"/>
    <col min="20" max="20" width="12.42578125" style="1139" customWidth="1"/>
    <col min="21" max="21" width="8.140625" style="1139" customWidth="1"/>
    <col min="22" max="22" width="17.140625" style="1222" customWidth="1"/>
    <col min="23" max="23" width="0.85546875" style="1222" customWidth="1"/>
    <col min="24" max="24" width="1.85546875" style="1223" customWidth="1"/>
    <col min="25" max="25" width="10.5703125" style="1223" customWidth="1"/>
    <col min="26" max="27" width="7.140625" style="1314" hidden="1" customWidth="1"/>
    <col min="28" max="28" width="8.5703125" style="1314" hidden="1" customWidth="1"/>
    <col min="29" max="29" width="18.42578125" style="1314" customWidth="1"/>
    <col min="30" max="30" width="9" style="1314" customWidth="1"/>
    <col min="31" max="31" width="20.140625" style="1314" customWidth="1"/>
    <col min="32" max="32" width="7.140625" style="1314" customWidth="1"/>
    <col min="33" max="33" width="16.85546875" style="1314" customWidth="1"/>
    <col min="34" max="34" width="7.140625" style="1314" customWidth="1"/>
    <col min="35" max="35" width="17.140625" style="1314" customWidth="1"/>
    <col min="36" max="36" width="9" style="1314" customWidth="1"/>
    <col min="37" max="37" width="16.85546875" style="1314" hidden="1" customWidth="1"/>
    <col min="38" max="38" width="7.140625" style="1314" hidden="1" customWidth="1"/>
    <col min="39" max="39" width="18.140625" style="1314" customWidth="1"/>
    <col min="40" max="40" width="7.85546875" style="1314" customWidth="1"/>
    <col min="41" max="41" width="1.5703125" style="223" customWidth="1"/>
    <col min="42" max="42" width="4.42578125" style="223" customWidth="1"/>
    <col min="43" max="43" width="16.140625" style="223" customWidth="1"/>
    <col min="44" max="44" width="10.85546875" style="223"/>
    <col min="45" max="45" width="16" style="223" customWidth="1"/>
    <col min="46" max="46" width="10.85546875" style="223"/>
    <col min="47" max="47" width="17.5703125" style="223" customWidth="1"/>
    <col min="48" max="48" width="10.85546875" style="223"/>
    <col min="49" max="49" width="17.42578125" style="223" customWidth="1"/>
    <col min="50" max="50" width="10.85546875" style="223"/>
    <col min="51" max="51" width="15.85546875" style="223" bestFit="1" customWidth="1"/>
    <col min="52" max="52" width="0" style="223" hidden="1" customWidth="1"/>
    <col min="53" max="53" width="15" style="223" hidden="1" customWidth="1"/>
    <col min="54" max="54" width="2.140625" style="223" customWidth="1"/>
    <col min="55" max="55" width="10.85546875" style="223" customWidth="1"/>
    <col min="56" max="16384" width="10.85546875" style="223"/>
  </cols>
  <sheetData>
    <row r="1" spans="1:53" s="1" customFormat="1" ht="21" customHeight="1">
      <c r="D1" s="863"/>
      <c r="E1" s="863"/>
      <c r="F1" s="1132"/>
      <c r="G1" s="1132"/>
      <c r="H1" s="1132"/>
      <c r="I1" s="1133"/>
      <c r="J1" s="1132"/>
      <c r="K1" s="1132"/>
      <c r="L1" s="1132"/>
      <c r="M1" s="1132"/>
      <c r="N1" s="1132"/>
      <c r="O1" s="1132"/>
      <c r="P1" s="1132"/>
      <c r="Q1" s="1132"/>
      <c r="R1" s="1132"/>
      <c r="S1" s="1132"/>
      <c r="T1" s="1132"/>
      <c r="U1" s="1132"/>
      <c r="V1" s="1134"/>
      <c r="W1" s="1134"/>
      <c r="X1" s="1135"/>
      <c r="Y1" s="1135"/>
      <c r="AA1" s="1314"/>
      <c r="AB1" s="1314"/>
      <c r="AC1" s="1314"/>
      <c r="AD1" s="1314"/>
      <c r="AE1" s="1314"/>
      <c r="AF1" s="1314"/>
      <c r="AG1" s="1314"/>
      <c r="AH1" s="1314"/>
      <c r="AI1" s="1314"/>
      <c r="AJ1" s="1314"/>
      <c r="AK1" s="1314"/>
      <c r="AL1" s="1314"/>
      <c r="AM1" s="1314"/>
      <c r="AN1" s="1314"/>
      <c r="AO1" s="1327"/>
      <c r="AP1" s="1124"/>
      <c r="AQ1" s="1124"/>
    </row>
    <row r="2" spans="1:53" s="1" customFormat="1" ht="15.6" customHeight="1">
      <c r="D2" s="865" t="s">
        <v>170</v>
      </c>
      <c r="E2" s="863"/>
      <c r="F2" s="1132"/>
      <c r="G2" s="1132"/>
      <c r="H2" s="1132"/>
      <c r="I2" s="1133"/>
      <c r="J2" s="1132"/>
      <c r="K2" s="1132"/>
      <c r="L2" s="1132"/>
      <c r="M2" s="1132"/>
      <c r="N2" s="1132"/>
      <c r="O2" s="1132"/>
      <c r="P2" s="1132"/>
      <c r="Q2" s="1132"/>
      <c r="R2" s="1132"/>
      <c r="S2" s="1132"/>
      <c r="T2" s="1132"/>
      <c r="U2" s="1132"/>
      <c r="V2" s="1134"/>
      <c r="W2" s="1134"/>
      <c r="X2" s="1135"/>
      <c r="Y2" s="1135"/>
      <c r="Z2" s="1314"/>
      <c r="AA2" s="1314"/>
      <c r="AB2" s="1314"/>
      <c r="AC2" s="1314"/>
      <c r="AD2" s="1314"/>
      <c r="AE2" s="1314"/>
      <c r="AF2" s="1314"/>
      <c r="AG2" s="1314"/>
      <c r="AH2" s="1314"/>
      <c r="AI2" s="1314"/>
      <c r="AJ2" s="1314"/>
      <c r="AK2" s="1314"/>
      <c r="AL2" s="1314"/>
      <c r="AM2" s="1314"/>
      <c r="AN2" s="1314"/>
      <c r="AO2" s="1327"/>
    </row>
    <row r="3" spans="1:53" s="1" customFormat="1" ht="15.6" customHeight="1">
      <c r="D3" s="865"/>
      <c r="E3" s="863"/>
      <c r="F3" s="1132"/>
      <c r="G3" s="1132"/>
      <c r="H3" s="1132"/>
      <c r="I3" s="1133"/>
      <c r="J3" s="1132"/>
      <c r="K3" s="1132"/>
      <c r="L3" s="1132"/>
      <c r="M3" s="1132"/>
      <c r="N3" s="1132"/>
      <c r="O3" s="1132"/>
      <c r="P3" s="1132"/>
      <c r="Q3" s="1132"/>
      <c r="R3" s="1132"/>
      <c r="S3" s="1132"/>
      <c r="T3" s="1132"/>
      <c r="U3" s="1132"/>
      <c r="V3" s="1134"/>
      <c r="W3" s="1134"/>
      <c r="X3" s="1135"/>
      <c r="Y3" s="1135"/>
      <c r="Z3" s="1314"/>
      <c r="AA3" s="1314"/>
      <c r="AB3" s="1314"/>
      <c r="AC3" s="1314"/>
      <c r="AD3" s="1314"/>
      <c r="AE3" s="1314"/>
      <c r="AF3" s="1314"/>
      <c r="AG3" s="1314"/>
      <c r="AH3" s="1314"/>
      <c r="AI3" s="1314"/>
      <c r="AJ3" s="1314"/>
      <c r="AK3" s="1314"/>
      <c r="AL3" s="1314"/>
      <c r="AM3" s="1314"/>
      <c r="AN3" s="1314"/>
      <c r="AO3" s="1327"/>
    </row>
    <row r="4" spans="1:53" s="1" customFormat="1" ht="21" thickBot="1">
      <c r="D4" s="863"/>
      <c r="E4" s="1127"/>
      <c r="F4" s="1273"/>
      <c r="G4" s="1273"/>
      <c r="H4" s="1273"/>
      <c r="I4" s="1274"/>
      <c r="J4" s="1273"/>
      <c r="K4" s="1273"/>
      <c r="L4" s="1273"/>
      <c r="M4" s="1273"/>
      <c r="N4" s="1273"/>
      <c r="O4" s="1273"/>
      <c r="P4" s="1273"/>
      <c r="Q4" s="1273"/>
      <c r="R4" s="1273"/>
      <c r="S4" s="1273"/>
      <c r="T4" s="1273"/>
      <c r="U4" s="1273"/>
      <c r="V4" s="1273"/>
      <c r="W4" s="1273"/>
      <c r="X4" s="1274"/>
      <c r="Y4" s="1274"/>
      <c r="Z4" s="1314"/>
      <c r="AA4" s="1314"/>
      <c r="AB4" s="1314"/>
      <c r="AC4" s="1314"/>
      <c r="AD4" s="1314"/>
      <c r="AE4" s="1314"/>
      <c r="AF4" s="1314"/>
      <c r="AG4" s="1314"/>
      <c r="AH4" s="1314"/>
      <c r="AI4" s="1314"/>
      <c r="AJ4" s="1314"/>
      <c r="AK4" s="1314"/>
      <c r="AL4" s="1314"/>
      <c r="AM4" s="1314"/>
      <c r="AN4" s="1314"/>
      <c r="AO4" s="1327"/>
    </row>
    <row r="5" spans="1:53" s="1" customFormat="1" ht="13.5" customHeight="1">
      <c r="D5" s="863"/>
      <c r="E5" s="1964" t="s">
        <v>219</v>
      </c>
      <c r="F5" s="1965"/>
      <c r="G5" s="1275"/>
      <c r="H5" s="1275"/>
      <c r="I5" s="1276"/>
      <c r="J5" s="1275"/>
      <c r="K5" s="1275"/>
      <c r="L5" s="1275"/>
      <c r="M5" s="1275"/>
      <c r="N5" s="1275"/>
      <c r="O5" s="1275"/>
      <c r="P5" s="1275"/>
      <c r="Q5" s="1275"/>
      <c r="R5" s="1275"/>
      <c r="S5" s="1275"/>
      <c r="T5" s="1275"/>
      <c r="U5" s="1275"/>
      <c r="V5" s="1275"/>
      <c r="W5" s="1275"/>
      <c r="X5" s="1277"/>
      <c r="Y5" s="1149"/>
      <c r="Z5" s="1314"/>
      <c r="AA5" s="1314"/>
      <c r="AB5" s="1314"/>
      <c r="AC5" s="1314"/>
      <c r="AD5" s="1314"/>
      <c r="AE5" s="1314"/>
      <c r="AF5" s="1314"/>
      <c r="AG5" s="1314"/>
      <c r="AH5" s="1314"/>
      <c r="AI5" s="1314"/>
      <c r="AJ5" s="1314"/>
      <c r="AK5" s="1314"/>
      <c r="AL5" s="1314"/>
      <c r="AM5" s="1314"/>
      <c r="AN5" s="1314"/>
      <c r="AO5" s="1327"/>
    </row>
    <row r="6" spans="1:53" s="1" customFormat="1" ht="27.6" customHeight="1" thickBot="1">
      <c r="D6" s="863"/>
      <c r="E6" s="1966"/>
      <c r="F6" s="1967"/>
      <c r="G6" s="1278"/>
      <c r="H6" s="1278"/>
      <c r="I6" s="1149"/>
      <c r="J6" s="1278"/>
      <c r="K6" s="1278"/>
      <c r="L6" s="1278"/>
      <c r="M6" s="1278"/>
      <c r="N6" s="1278"/>
      <c r="O6" s="1278"/>
      <c r="P6" s="1278"/>
      <c r="Q6" s="1278"/>
      <c r="R6" s="1278"/>
      <c r="S6" s="1278"/>
      <c r="T6" s="1278"/>
      <c r="U6" s="1278"/>
      <c r="V6" s="1278"/>
      <c r="W6" s="1278"/>
      <c r="X6" s="1150"/>
      <c r="Y6" s="1392"/>
      <c r="Z6" s="1314"/>
      <c r="AA6" s="1314"/>
      <c r="AB6" s="1314"/>
      <c r="AN6" s="1314"/>
      <c r="AO6" s="1327"/>
    </row>
    <row r="7" spans="1:53" s="1" customFormat="1" ht="27" thickBot="1">
      <c r="D7" s="863"/>
      <c r="E7" s="1966"/>
      <c r="F7" s="1967"/>
      <c r="G7" s="1151"/>
      <c r="H7" s="1152"/>
      <c r="I7" s="1149"/>
      <c r="J7" s="1337"/>
      <c r="K7" s="1624"/>
      <c r="L7" s="1970" t="s">
        <v>459</v>
      </c>
      <c r="M7" s="1970"/>
      <c r="N7" s="1970"/>
      <c r="O7" s="1970"/>
      <c r="P7" s="1970"/>
      <c r="Q7" s="1406"/>
      <c r="R7" s="1961" t="s">
        <v>21</v>
      </c>
      <c r="S7" s="1961"/>
      <c r="T7" s="1624"/>
      <c r="U7" s="1961"/>
      <c r="V7" s="1624"/>
      <c r="W7" s="1338"/>
      <c r="X7" s="1149"/>
      <c r="Y7" s="1390"/>
      <c r="Z7" s="1314"/>
      <c r="AA7" s="1314"/>
      <c r="AB7" s="1314"/>
      <c r="AC7" s="1332" t="s">
        <v>220</v>
      </c>
      <c r="AD7" s="1333"/>
      <c r="AE7" s="1333"/>
      <c r="AF7" s="1333" t="s">
        <v>221</v>
      </c>
      <c r="AG7" s="1333"/>
      <c r="AH7" s="1333"/>
      <c r="AI7" s="1333"/>
      <c r="AJ7" s="1333"/>
      <c r="AK7" s="1333"/>
      <c r="AL7" s="1333"/>
      <c r="AM7" s="1334"/>
      <c r="AN7" s="1314"/>
      <c r="AO7" s="1124"/>
      <c r="AQ7" s="1329" t="s">
        <v>222</v>
      </c>
      <c r="AR7" s="1330"/>
      <c r="AS7" s="1330"/>
      <c r="AT7" s="1330"/>
      <c r="AU7" s="1330" t="s">
        <v>21</v>
      </c>
      <c r="AV7" s="1330"/>
      <c r="AW7" s="1330"/>
      <c r="AX7" s="1330"/>
      <c r="AY7" s="1330"/>
      <c r="AZ7" s="1331"/>
      <c r="BA7" s="1331"/>
    </row>
    <row r="8" spans="1:53" s="1" customFormat="1" ht="39.950000000000003" customHeight="1" thickBot="1">
      <c r="D8" s="863"/>
      <c r="E8" s="1966"/>
      <c r="F8" s="1967"/>
      <c r="G8" s="1156"/>
      <c r="H8" s="1157"/>
      <c r="I8" s="1149"/>
      <c r="J8" s="1339"/>
      <c r="K8" s="1159"/>
      <c r="L8" s="1971"/>
      <c r="M8" s="1971"/>
      <c r="N8" s="1971"/>
      <c r="O8" s="1971"/>
      <c r="P8" s="1971"/>
      <c r="Q8" s="1407"/>
      <c r="R8" s="1962"/>
      <c r="S8" s="1962"/>
      <c r="T8" s="1159"/>
      <c r="U8" s="1962"/>
      <c r="V8" s="1159"/>
      <c r="W8" s="1340"/>
      <c r="X8" s="1149"/>
      <c r="Y8" s="1396"/>
      <c r="Z8" s="1389"/>
      <c r="AA8" s="1388"/>
      <c r="AB8" s="1394"/>
      <c r="AC8" s="1625" t="s">
        <v>223</v>
      </c>
      <c r="AD8" s="1399"/>
      <c r="AE8" s="1400" t="s">
        <v>224</v>
      </c>
      <c r="AF8" s="1399"/>
      <c r="AG8" s="1400" t="s">
        <v>225</v>
      </c>
      <c r="AH8" s="1399"/>
      <c r="AI8" s="1400" t="s">
        <v>226</v>
      </c>
      <c r="AJ8" s="1399"/>
      <c r="AK8" s="1400" t="s">
        <v>227</v>
      </c>
      <c r="AL8" s="1399"/>
      <c r="AM8" s="1401" t="s">
        <v>228</v>
      </c>
      <c r="AN8" s="1314"/>
      <c r="AO8" s="1124"/>
      <c r="AQ8" s="1401" t="s">
        <v>223</v>
      </c>
      <c r="AR8" s="1314"/>
      <c r="AS8" s="1401" t="s">
        <v>224</v>
      </c>
      <c r="AT8" s="1314"/>
      <c r="AU8" s="1401" t="s">
        <v>225</v>
      </c>
      <c r="AV8" s="1314"/>
      <c r="AW8" s="1401" t="s">
        <v>226</v>
      </c>
      <c r="AX8" s="1314"/>
      <c r="AY8" s="1401" t="s">
        <v>229</v>
      </c>
      <c r="AZ8" s="1314"/>
      <c r="BA8" s="1315" t="s">
        <v>230</v>
      </c>
    </row>
    <row r="9" spans="1:53" s="1" customFormat="1" ht="18" customHeight="1">
      <c r="D9" s="863"/>
      <c r="E9" s="1126"/>
      <c r="F9" s="1161"/>
      <c r="G9" s="1161"/>
      <c r="H9" s="1279"/>
      <c r="I9" s="1149"/>
      <c r="J9" s="1341"/>
      <c r="K9" s="1161"/>
      <c r="L9" s="1161"/>
      <c r="M9" s="1161"/>
      <c r="N9" s="1161"/>
      <c r="O9" s="1274"/>
      <c r="P9" s="1274"/>
      <c r="Q9" s="1341"/>
      <c r="R9" s="1387">
        <v>30</v>
      </c>
      <c r="S9" s="1274"/>
      <c r="T9" s="1274"/>
      <c r="U9" s="1161"/>
      <c r="V9" s="1161"/>
      <c r="W9" s="1342"/>
      <c r="X9" s="1149"/>
      <c r="Y9" s="1396"/>
      <c r="Z9" s="1314"/>
      <c r="AA9" s="1314"/>
      <c r="AB9" s="1314"/>
      <c r="AC9" s="1314"/>
      <c r="AD9" s="1314"/>
      <c r="AE9" s="1314"/>
      <c r="AF9" s="1314"/>
      <c r="AG9" s="1314"/>
      <c r="AH9" s="1314"/>
      <c r="AI9" s="1314"/>
      <c r="AJ9" s="1314"/>
      <c r="AK9" s="1314"/>
      <c r="AL9" s="1314"/>
      <c r="AM9" s="1314"/>
      <c r="AN9" s="1314"/>
      <c r="AO9" s="1124"/>
      <c r="AQ9" s="1314"/>
      <c r="AR9" s="1314"/>
      <c r="AS9" s="1314"/>
      <c r="AT9" s="1314"/>
      <c r="AU9" s="1314"/>
      <c r="AV9" s="1314"/>
      <c r="AW9" s="1314"/>
      <c r="AX9" s="1314"/>
      <c r="AY9" s="1314"/>
      <c r="AZ9" s="1314"/>
      <c r="BA9" s="1314"/>
    </row>
    <row r="10" spans="1:53" s="1" customFormat="1" ht="12" customHeight="1">
      <c r="D10" s="863"/>
      <c r="E10" s="1126"/>
      <c r="F10" s="1161"/>
      <c r="G10" s="1161"/>
      <c r="H10" s="1279"/>
      <c r="I10" s="1149"/>
      <c r="J10" s="1341"/>
      <c r="K10" s="1161"/>
      <c r="L10" s="1161"/>
      <c r="M10" s="1274"/>
      <c r="N10" s="1274"/>
      <c r="O10" s="1274"/>
      <c r="P10" s="1274"/>
      <c r="Q10" s="1341"/>
      <c r="R10" s="1273"/>
      <c r="S10" s="1280"/>
      <c r="T10" s="1280"/>
      <c r="U10" s="1161"/>
      <c r="V10" s="1161"/>
      <c r="W10" s="1342"/>
      <c r="X10" s="1149"/>
      <c r="Y10" s="1396"/>
      <c r="Z10" s="1314"/>
      <c r="AA10" s="1314"/>
      <c r="AB10" s="1314"/>
      <c r="AC10" s="1314"/>
      <c r="AD10" s="1314"/>
      <c r="AE10" s="1314"/>
      <c r="AF10" s="1314"/>
      <c r="AG10" s="1314"/>
      <c r="AH10" s="1314"/>
      <c r="AI10" s="1314"/>
      <c r="AJ10" s="1314"/>
      <c r="AK10" s="1314"/>
      <c r="AL10" s="1314"/>
      <c r="AM10" s="1314"/>
      <c r="AN10" s="1314"/>
      <c r="AO10" s="1124"/>
      <c r="AQ10" s="1314"/>
      <c r="AR10" s="1314"/>
      <c r="AS10" s="1314"/>
      <c r="AT10" s="1314"/>
      <c r="AU10" s="1314"/>
      <c r="AV10" s="1314"/>
      <c r="AW10" s="1314"/>
      <c r="AX10" s="1314"/>
      <c r="AY10" s="1314"/>
      <c r="AZ10" s="1314"/>
      <c r="BA10" s="1314"/>
    </row>
    <row r="11" spans="1:53" s="1" customFormat="1">
      <c r="A11" s="1191"/>
      <c r="B11" s="1133"/>
      <c r="D11" s="863"/>
      <c r="E11" s="1126"/>
      <c r="F11" s="1191" t="s">
        <v>176</v>
      </c>
      <c r="G11" s="1281"/>
      <c r="H11" s="1282"/>
      <c r="I11" s="1149"/>
      <c r="J11" s="1343"/>
      <c r="K11" s="1281"/>
      <c r="L11" s="1344">
        <f>'Etats des Resultats'!EV7</f>
        <v>2000</v>
      </c>
      <c r="M11" s="1161"/>
      <c r="N11" s="1161"/>
      <c r="O11" s="1274"/>
      <c r="P11" s="1274"/>
      <c r="Q11" s="1343"/>
      <c r="R11" s="1345">
        <v>20</v>
      </c>
      <c r="S11" s="1963"/>
      <c r="T11" s="1963"/>
      <c r="U11" s="1963"/>
      <c r="V11" s="1281"/>
      <c r="W11" s="1346"/>
      <c r="X11" s="1149"/>
      <c r="Y11" s="1396"/>
      <c r="Z11" s="1314"/>
      <c r="AA11" s="1314"/>
      <c r="AB11" s="1314"/>
      <c r="AC11" s="1316">
        <f t="shared" ref="AC11:AC19" si="0">L11</f>
        <v>2000</v>
      </c>
      <c r="AD11" s="1314"/>
      <c r="AE11" s="1316">
        <f>L11</f>
        <v>2000</v>
      </c>
      <c r="AF11" s="1314"/>
      <c r="AG11" s="1316">
        <f>AC11</f>
        <v>2000</v>
      </c>
      <c r="AH11" s="1314"/>
      <c r="AI11" s="1316">
        <f>AE11</f>
        <v>2000</v>
      </c>
      <c r="AJ11" s="1314"/>
      <c r="AK11" s="1316">
        <f>AG11</f>
        <v>2000</v>
      </c>
      <c r="AL11" s="1314"/>
      <c r="AM11" s="1316">
        <f>AI11</f>
        <v>2000</v>
      </c>
      <c r="AN11" s="1314"/>
      <c r="AO11" s="1124"/>
      <c r="AQ11" s="1316">
        <f>$R$11</f>
        <v>20</v>
      </c>
      <c r="AR11" s="1314"/>
      <c r="AS11" s="1316">
        <f>$R$11</f>
        <v>20</v>
      </c>
      <c r="AT11" s="1314"/>
      <c r="AU11" s="1316">
        <f>$R$11</f>
        <v>20</v>
      </c>
      <c r="AV11" s="1314"/>
      <c r="AW11" s="1316">
        <f>$R$11</f>
        <v>20</v>
      </c>
      <c r="AX11" s="1314"/>
      <c r="AY11" s="1316">
        <f>$R$11</f>
        <v>20</v>
      </c>
      <c r="AZ11" s="1314"/>
      <c r="BA11" s="1316">
        <f>$R$11</f>
        <v>20</v>
      </c>
    </row>
    <row r="12" spans="1:53" s="1" customFormat="1" ht="27" customHeight="1">
      <c r="A12" s="1504" t="s">
        <v>231</v>
      </c>
      <c r="B12" s="1505"/>
      <c r="C12" s="1505"/>
      <c r="D12" s="1505"/>
      <c r="E12" s="1126"/>
      <c r="F12" s="1191" t="s">
        <v>178</v>
      </c>
      <c r="G12" s="1284"/>
      <c r="H12" s="1285"/>
      <c r="I12" s="1149"/>
      <c r="J12" s="1347"/>
      <c r="K12" s="1283"/>
      <c r="L12" s="1344">
        <v>700</v>
      </c>
      <c r="M12" s="1281"/>
      <c r="N12" s="1281"/>
      <c r="O12" s="1274"/>
      <c r="P12" s="1274"/>
      <c r="Q12" s="1343"/>
      <c r="R12" s="1281">
        <v>4</v>
      </c>
      <c r="S12" s="1274"/>
      <c r="T12" s="1274"/>
      <c r="U12" s="1274"/>
      <c r="V12" s="1284"/>
      <c r="W12" s="1348"/>
      <c r="X12" s="1149"/>
      <c r="Y12" s="1396"/>
      <c r="Z12" s="1314"/>
      <c r="AA12" s="1314"/>
      <c r="AB12" s="1314"/>
      <c r="AC12" s="1316">
        <f t="shared" si="0"/>
        <v>700</v>
      </c>
      <c r="AD12" s="1314"/>
      <c r="AE12" s="1316">
        <f>L12</f>
        <v>700</v>
      </c>
      <c r="AF12" s="1314"/>
      <c r="AG12" s="1316">
        <f>AC12</f>
        <v>700</v>
      </c>
      <c r="AH12" s="1314"/>
      <c r="AI12" s="1316">
        <f t="shared" ref="AI12:AI13" si="1">AE12</f>
        <v>700</v>
      </c>
      <c r="AJ12" s="1314"/>
      <c r="AK12" s="1316">
        <f t="shared" ref="AK12:AK13" si="2">AG12</f>
        <v>700</v>
      </c>
      <c r="AL12" s="1314"/>
      <c r="AM12" s="1316">
        <f t="shared" ref="AM12:AM13" si="3">AI12</f>
        <v>700</v>
      </c>
      <c r="AN12" s="1314"/>
      <c r="AO12" s="1124"/>
      <c r="AQ12" s="1316">
        <f>$R$12</f>
        <v>4</v>
      </c>
      <c r="AR12" s="1314"/>
      <c r="AS12" s="1316">
        <f>$R$12</f>
        <v>4</v>
      </c>
      <c r="AT12" s="1314"/>
      <c r="AU12" s="1316">
        <f>$R$12</f>
        <v>4</v>
      </c>
      <c r="AV12" s="1314"/>
      <c r="AW12" s="1316">
        <f>$R$12</f>
        <v>4</v>
      </c>
      <c r="AX12" s="1314"/>
      <c r="AY12" s="1316">
        <f>$R$12</f>
        <v>4</v>
      </c>
      <c r="AZ12" s="1314"/>
      <c r="BA12" s="1316">
        <f>$R$12</f>
        <v>4</v>
      </c>
    </row>
    <row r="13" spans="1:53" s="1" customFormat="1" ht="20.100000000000001" customHeight="1">
      <c r="D13" s="863"/>
      <c r="E13" s="1126"/>
      <c r="F13" s="1191" t="s">
        <v>180</v>
      </c>
      <c r="G13" s="1284"/>
      <c r="H13" s="1285"/>
      <c r="I13" s="1149"/>
      <c r="J13" s="1347"/>
      <c r="K13" s="1283"/>
      <c r="L13" s="1626">
        <v>2500</v>
      </c>
      <c r="M13" s="1627"/>
      <c r="N13" s="1627"/>
      <c r="O13" s="1628"/>
      <c r="P13" s="1628"/>
      <c r="Q13" s="1629"/>
      <c r="R13" s="1627">
        <v>105</v>
      </c>
      <c r="S13" s="1628"/>
      <c r="T13" s="1628"/>
      <c r="U13" s="1628"/>
      <c r="V13" s="1630"/>
      <c r="W13" s="1348"/>
      <c r="X13" s="1149"/>
      <c r="Y13" s="1396"/>
      <c r="Z13" s="1314"/>
      <c r="AA13" s="1314"/>
      <c r="AB13" s="1314"/>
      <c r="AC13" s="1316">
        <f t="shared" si="0"/>
        <v>2500</v>
      </c>
      <c r="AD13" s="1314"/>
      <c r="AE13" s="1316">
        <f>L13</f>
        <v>2500</v>
      </c>
      <c r="AF13" s="1314"/>
      <c r="AG13" s="1316">
        <f>AC13</f>
        <v>2500</v>
      </c>
      <c r="AH13" s="1314"/>
      <c r="AI13" s="1316">
        <f t="shared" si="1"/>
        <v>2500</v>
      </c>
      <c r="AJ13" s="1314"/>
      <c r="AK13" s="1316">
        <f t="shared" si="2"/>
        <v>2500</v>
      </c>
      <c r="AL13" s="1314"/>
      <c r="AM13" s="1316">
        <f t="shared" si="3"/>
        <v>2500</v>
      </c>
      <c r="AN13" s="1314"/>
      <c r="AO13" s="1124"/>
      <c r="AQ13" s="1316">
        <f>$R$13</f>
        <v>105</v>
      </c>
      <c r="AR13" s="1314"/>
      <c r="AS13" s="1316">
        <f>$R$13</f>
        <v>105</v>
      </c>
      <c r="AT13" s="1314"/>
      <c r="AU13" s="1316">
        <f>$R$13</f>
        <v>105</v>
      </c>
      <c r="AV13" s="1314"/>
      <c r="AW13" s="1316">
        <f>$R$13</f>
        <v>105</v>
      </c>
      <c r="AX13" s="1314"/>
      <c r="AY13" s="1316">
        <f>$R$13</f>
        <v>105</v>
      </c>
      <c r="AZ13" s="1314"/>
      <c r="BA13" s="1316">
        <f>$R$13</f>
        <v>105</v>
      </c>
    </row>
    <row r="14" spans="1:53" ht="20.100000000000001" hidden="1" customHeight="1">
      <c r="D14" s="863"/>
      <c r="E14" s="1126"/>
      <c r="F14" s="1280" t="s">
        <v>12</v>
      </c>
      <c r="G14" s="1286"/>
      <c r="H14" s="1287"/>
      <c r="I14" s="1168"/>
      <c r="J14" s="1349"/>
      <c r="K14" s="1286"/>
      <c r="L14" s="1286"/>
      <c r="M14" s="1281"/>
      <c r="N14" s="1281"/>
      <c r="O14" s="1350"/>
      <c r="P14" s="1350"/>
      <c r="Q14" s="1349"/>
      <c r="R14" s="1286"/>
      <c r="S14" s="1286"/>
      <c r="T14" s="1286"/>
      <c r="U14" s="1286"/>
      <c r="V14" s="1286"/>
      <c r="W14" s="1351"/>
      <c r="X14" s="1168"/>
      <c r="Y14" s="1395"/>
      <c r="AC14" s="1316">
        <f t="shared" si="0"/>
        <v>0</v>
      </c>
      <c r="AQ14" s="1316">
        <f t="shared" ref="AQ14:AQ19" si="4">Z14</f>
        <v>0</v>
      </c>
      <c r="AR14" s="1314"/>
      <c r="AS14" s="1314"/>
      <c r="AT14" s="1314"/>
      <c r="AU14" s="1314"/>
      <c r="AV14" s="1314"/>
      <c r="AW14" s="1314"/>
      <c r="AX14" s="1314"/>
      <c r="AY14" s="1314"/>
      <c r="AZ14" s="1314"/>
      <c r="BA14" s="1314"/>
    </row>
    <row r="15" spans="1:53" ht="20.100000000000001" hidden="1" customHeight="1">
      <c r="D15" s="863"/>
      <c r="E15" s="1126"/>
      <c r="F15" s="1190" t="str">
        <f>'Etats des Resultats'!A19</f>
        <v>Ventes de Larves - Néonates</v>
      </c>
      <c r="G15" s="1182"/>
      <c r="H15" s="1183"/>
      <c r="I15" s="1168"/>
      <c r="J15" s="1352"/>
      <c r="K15" s="1182"/>
      <c r="L15" s="1182">
        <f>'Etats des Resultats'!FI19</f>
        <v>0</v>
      </c>
      <c r="M15" s="1286"/>
      <c r="N15" s="1286"/>
      <c r="O15" s="1350"/>
      <c r="P15" s="1350"/>
      <c r="Q15" s="1352"/>
      <c r="R15" s="1182">
        <f>'Etats des Resultats'!GD19</f>
        <v>0</v>
      </c>
      <c r="S15" s="1182"/>
      <c r="T15" s="1182"/>
      <c r="U15" s="1182"/>
      <c r="V15" s="1182"/>
      <c r="W15" s="1353"/>
      <c r="X15" s="1168"/>
      <c r="Y15" s="1395"/>
      <c r="AC15" s="1316">
        <f t="shared" si="0"/>
        <v>0</v>
      </c>
      <c r="AQ15" s="1316">
        <f t="shared" si="4"/>
        <v>0</v>
      </c>
      <c r="AR15" s="1314"/>
      <c r="AS15" s="1314"/>
      <c r="AT15" s="1314"/>
      <c r="AU15" s="1314"/>
      <c r="AV15" s="1314"/>
      <c r="AW15" s="1314"/>
      <c r="AX15" s="1314"/>
      <c r="AY15" s="1314"/>
      <c r="AZ15" s="1314"/>
      <c r="BA15" s="1314"/>
    </row>
    <row r="16" spans="1:53" ht="20.100000000000001" hidden="1" customHeight="1">
      <c r="D16" s="863"/>
      <c r="E16" s="1126"/>
      <c r="F16" s="1190" t="str">
        <f>'Etats des Resultats'!A20</f>
        <v>Frass</v>
      </c>
      <c r="G16" s="1182"/>
      <c r="H16" s="1183"/>
      <c r="I16" s="1168"/>
      <c r="J16" s="1352"/>
      <c r="K16" s="1182"/>
      <c r="L16" s="1182">
        <f>'Etats des Resultats'!FI20</f>
        <v>0</v>
      </c>
      <c r="M16" s="1182"/>
      <c r="N16" s="1182"/>
      <c r="O16" s="1350"/>
      <c r="P16" s="1350"/>
      <c r="Q16" s="1352"/>
      <c r="R16" s="1182">
        <f>'Etats des Resultats'!GD20</f>
        <v>0</v>
      </c>
      <c r="S16" s="1182"/>
      <c r="T16" s="1182"/>
      <c r="U16" s="1182"/>
      <c r="V16" s="1182"/>
      <c r="W16" s="1353"/>
      <c r="X16" s="1168"/>
      <c r="Y16" s="1395"/>
      <c r="AC16" s="1316">
        <f t="shared" si="0"/>
        <v>0</v>
      </c>
      <c r="AQ16" s="1316">
        <f t="shared" si="4"/>
        <v>0</v>
      </c>
      <c r="AR16" s="1314"/>
      <c r="AS16" s="1314"/>
      <c r="AT16" s="1314"/>
      <c r="AU16" s="1314"/>
      <c r="AV16" s="1314"/>
      <c r="AW16" s="1314"/>
      <c r="AX16" s="1314"/>
      <c r="AY16" s="1314"/>
      <c r="AZ16" s="1314"/>
      <c r="BA16" s="1314"/>
    </row>
    <row r="17" spans="1:53" ht="20.100000000000001" hidden="1" customHeight="1">
      <c r="D17" s="863"/>
      <c r="E17" s="1126"/>
      <c r="F17" s="1190" t="str">
        <f>'Etats des Resultats'!A21</f>
        <v>Huiles</v>
      </c>
      <c r="G17" s="1182"/>
      <c r="H17" s="1183"/>
      <c r="I17" s="1168"/>
      <c r="J17" s="1352"/>
      <c r="K17" s="1182"/>
      <c r="L17" s="1182">
        <f>'Etats des Resultats'!FI21</f>
        <v>0</v>
      </c>
      <c r="M17" s="1182"/>
      <c r="N17" s="1182"/>
      <c r="O17" s="1350"/>
      <c r="P17" s="1350"/>
      <c r="Q17" s="1352"/>
      <c r="R17" s="1182">
        <f>'Etats des Resultats'!GD21</f>
        <v>0</v>
      </c>
      <c r="S17" s="1182"/>
      <c r="T17" s="1182"/>
      <c r="U17" s="1182"/>
      <c r="V17" s="1182"/>
      <c r="W17" s="1353"/>
      <c r="X17" s="1168"/>
      <c r="Y17" s="1395"/>
      <c r="AC17" s="1316">
        <f t="shared" si="0"/>
        <v>0</v>
      </c>
      <c r="AQ17" s="1316">
        <f t="shared" si="4"/>
        <v>0</v>
      </c>
      <c r="AR17" s="1314"/>
      <c r="AS17" s="1314"/>
      <c r="AT17" s="1314"/>
      <c r="AU17" s="1314"/>
      <c r="AV17" s="1314"/>
      <c r="AW17" s="1314"/>
      <c r="AX17" s="1314"/>
      <c r="AY17" s="1314"/>
      <c r="AZ17" s="1314"/>
      <c r="BA17" s="1314"/>
    </row>
    <row r="18" spans="1:53" ht="20.100000000000001" hidden="1" customHeight="1">
      <c r="D18" s="863"/>
      <c r="E18" s="1126"/>
      <c r="F18" s="1190" t="str">
        <f>'Etats des Resultats'!A22</f>
        <v xml:space="preserve"> </v>
      </c>
      <c r="G18" s="1182"/>
      <c r="H18" s="1183"/>
      <c r="I18" s="1168"/>
      <c r="J18" s="1352"/>
      <c r="K18" s="1182"/>
      <c r="L18" s="1182">
        <f>'Etats des Resultats'!FI22</f>
        <v>0</v>
      </c>
      <c r="M18" s="1182"/>
      <c r="N18" s="1182"/>
      <c r="O18" s="1350"/>
      <c r="P18" s="1350"/>
      <c r="Q18" s="1352"/>
      <c r="R18" s="1182">
        <f>'Etats des Resultats'!GD22</f>
        <v>0</v>
      </c>
      <c r="S18" s="1182"/>
      <c r="T18" s="1182"/>
      <c r="U18" s="1182"/>
      <c r="V18" s="1182"/>
      <c r="W18" s="1353"/>
      <c r="X18" s="1168"/>
      <c r="Y18" s="1395"/>
      <c r="AC18" s="1316">
        <f t="shared" si="0"/>
        <v>0</v>
      </c>
      <c r="AQ18" s="1316">
        <f t="shared" si="4"/>
        <v>0</v>
      </c>
      <c r="AR18" s="1314"/>
      <c r="AS18" s="1314"/>
      <c r="AT18" s="1314"/>
      <c r="AU18" s="1314"/>
      <c r="AV18" s="1314"/>
      <c r="AW18" s="1314"/>
      <c r="AX18" s="1314"/>
      <c r="AY18" s="1314"/>
      <c r="AZ18" s="1314"/>
      <c r="BA18" s="1314"/>
    </row>
    <row r="19" spans="1:53" ht="24.6" hidden="1" customHeight="1">
      <c r="D19" s="863"/>
      <c r="E19" s="1126"/>
      <c r="F19" s="1191" t="s">
        <v>35</v>
      </c>
      <c r="G19" s="1193"/>
      <c r="H19" s="1195"/>
      <c r="I19" s="1168"/>
      <c r="J19" s="1354"/>
      <c r="K19" s="1193"/>
      <c r="L19" s="1194">
        <f>SUM(L15:L18)</f>
        <v>0</v>
      </c>
      <c r="M19" s="1182"/>
      <c r="N19" s="1182"/>
      <c r="O19" s="1350"/>
      <c r="P19" s="1350"/>
      <c r="Q19" s="1631"/>
      <c r="R19" s="1194">
        <f>SUM(R15:R18)</f>
        <v>0</v>
      </c>
      <c r="S19" s="1194"/>
      <c r="T19" s="1194"/>
      <c r="U19" s="1194"/>
      <c r="V19" s="1193"/>
      <c r="W19" s="1355"/>
      <c r="X19" s="1168"/>
      <c r="Y19" s="1395"/>
      <c r="AC19" s="1316">
        <f t="shared" si="0"/>
        <v>0</v>
      </c>
      <c r="AQ19" s="1316">
        <f t="shared" si="4"/>
        <v>0</v>
      </c>
      <c r="AR19" s="1314"/>
      <c r="AS19" s="1314"/>
      <c r="AT19" s="1314"/>
      <c r="AU19" s="1314"/>
      <c r="AV19" s="1314"/>
      <c r="AW19" s="1314"/>
      <c r="AX19" s="1314"/>
      <c r="AY19" s="1314"/>
      <c r="AZ19" s="1314"/>
      <c r="BA19" s="1314"/>
    </row>
    <row r="20" spans="1:53">
      <c r="A20" s="1280" t="s">
        <v>232</v>
      </c>
      <c r="D20" s="1490">
        <v>-0.1</v>
      </c>
      <c r="E20" s="1126"/>
      <c r="F20" s="1280" t="s">
        <v>29</v>
      </c>
      <c r="G20" s="1193"/>
      <c r="H20" s="1195"/>
      <c r="I20" s="1168"/>
      <c r="J20" s="1354"/>
      <c r="K20" s="1193"/>
      <c r="L20" s="1193"/>
      <c r="M20" s="1356"/>
      <c r="N20" s="1356"/>
      <c r="O20" s="1350"/>
      <c r="P20" s="1350"/>
      <c r="Q20" s="1354"/>
      <c r="R20" s="1193"/>
      <c r="S20" s="1356"/>
      <c r="T20" s="1356"/>
      <c r="U20" s="1350"/>
      <c r="V20" s="1193"/>
      <c r="W20" s="1355"/>
      <c r="X20" s="1168"/>
      <c r="Y20" s="1395"/>
      <c r="AC20" s="1316"/>
      <c r="AQ20" s="1316"/>
      <c r="AR20" s="1314"/>
      <c r="AS20" s="1314"/>
      <c r="AT20" s="1314"/>
      <c r="AU20" s="1314"/>
      <c r="AV20" s="1314"/>
      <c r="AW20" s="1314"/>
      <c r="AX20" s="1314"/>
      <c r="AY20" s="1314"/>
      <c r="AZ20" s="1314"/>
      <c r="BA20" s="1314"/>
    </row>
    <row r="21" spans="1:53">
      <c r="D21" s="863"/>
      <c r="E21" s="1126"/>
      <c r="F21" s="1190" t="str">
        <f>'Etats des Resultats'!A26</f>
        <v>Larves vivantes</v>
      </c>
      <c r="G21" s="1182"/>
      <c r="H21" s="1183"/>
      <c r="I21" s="1168"/>
      <c r="J21" s="1352"/>
      <c r="K21" s="1182"/>
      <c r="L21" s="1182">
        <f>'Etats des Resultats'!FI26</f>
        <v>0</v>
      </c>
      <c r="M21" s="1182"/>
      <c r="N21" s="1182"/>
      <c r="O21" s="1350"/>
      <c r="P21" s="1350"/>
      <c r="Q21" s="1352"/>
      <c r="R21" s="1182">
        <f>20*10000</f>
        <v>200000</v>
      </c>
      <c r="S21" s="1357">
        <f>R21/R11</f>
        <v>10000</v>
      </c>
      <c r="T21" s="1358" t="s">
        <v>233</v>
      </c>
      <c r="U21" s="1350"/>
      <c r="V21" s="1182"/>
      <c r="W21" s="1353"/>
      <c r="X21" s="1168"/>
      <c r="Y21" s="1395"/>
      <c r="AC21" s="1316"/>
      <c r="AQ21" s="1317">
        <f t="shared" ref="AQ21:AQ34" si="5">R21*1.1</f>
        <v>220000.00000000003</v>
      </c>
      <c r="AR21" s="1315"/>
      <c r="AS21" s="1317">
        <f t="shared" ref="AS21:AS34" si="6">R21*0.9</f>
        <v>180000</v>
      </c>
      <c r="AT21" s="1314"/>
      <c r="AU21" s="1182">
        <f t="shared" ref="AU21:AU34" si="7">R21</f>
        <v>200000</v>
      </c>
      <c r="AV21" s="1314"/>
      <c r="AW21" s="1182">
        <f t="shared" ref="AW21:AW34" si="8">R21</f>
        <v>200000</v>
      </c>
      <c r="AX21" s="1314"/>
      <c r="AY21" s="1182">
        <f t="shared" ref="AY21:AY34" si="9">R21</f>
        <v>200000</v>
      </c>
      <c r="AZ21" s="1314"/>
      <c r="BA21" s="1182">
        <f t="shared" ref="BA21:BA34" si="10">R21</f>
        <v>200000</v>
      </c>
    </row>
    <row r="22" spans="1:53">
      <c r="D22" s="863"/>
      <c r="E22" s="1126"/>
      <c r="F22" s="1190" t="str">
        <f>'Etats des Resultats'!A27</f>
        <v>Larves séchées</v>
      </c>
      <c r="G22" s="1182"/>
      <c r="H22" s="1183"/>
      <c r="I22" s="1168"/>
      <c r="J22" s="1352"/>
      <c r="K22" s="1182"/>
      <c r="L22" s="1182">
        <f>'Etats des Resultats'!FI27</f>
        <v>3577000</v>
      </c>
      <c r="M22" s="1182">
        <f>L22/L12</f>
        <v>5110</v>
      </c>
      <c r="N22" s="1358" t="s">
        <v>234</v>
      </c>
      <c r="O22" s="1350"/>
      <c r="P22" s="1350"/>
      <c r="Q22" s="1352"/>
      <c r="R22" s="1182">
        <f>4*4000</f>
        <v>16000</v>
      </c>
      <c r="S22" s="1357">
        <f>R22/4</f>
        <v>4000</v>
      </c>
      <c r="T22" s="1358" t="s">
        <v>234</v>
      </c>
      <c r="U22" s="1350"/>
      <c r="V22" s="1182"/>
      <c r="W22" s="1353"/>
      <c r="X22" s="1168"/>
      <c r="Y22" s="1395"/>
      <c r="AC22" s="1317">
        <f t="shared" ref="AC22:AC34" si="11">L22*1.1</f>
        <v>3934700.0000000005</v>
      </c>
      <c r="AD22" s="1315"/>
      <c r="AE22" s="1317">
        <f t="shared" ref="AE22:AE34" si="12">L22*0.9</f>
        <v>3219300</v>
      </c>
      <c r="AG22" s="1182">
        <f t="shared" ref="AG22:AG34" si="13">L22</f>
        <v>3577000</v>
      </c>
      <c r="AH22" s="1182"/>
      <c r="AI22" s="1182">
        <f t="shared" ref="AI22:AI34" si="14">L22</f>
        <v>3577000</v>
      </c>
      <c r="AJ22" s="1182"/>
      <c r="AK22" s="1182">
        <f t="shared" ref="AK22:AK34" si="15">L22</f>
        <v>3577000</v>
      </c>
      <c r="AL22" s="1182"/>
      <c r="AM22" s="1182">
        <f t="shared" ref="AM22:AM34" si="16">L22</f>
        <v>3577000</v>
      </c>
      <c r="AQ22" s="1317">
        <f t="shared" si="5"/>
        <v>17600</v>
      </c>
      <c r="AR22" s="1315"/>
      <c r="AS22" s="1317">
        <f t="shared" si="6"/>
        <v>14400</v>
      </c>
      <c r="AT22" s="1314"/>
      <c r="AU22" s="1182">
        <f t="shared" si="7"/>
        <v>16000</v>
      </c>
      <c r="AV22" s="1182"/>
      <c r="AW22" s="1182">
        <f t="shared" si="8"/>
        <v>16000</v>
      </c>
      <c r="AX22" s="1314"/>
      <c r="AY22" s="1182">
        <f t="shared" si="9"/>
        <v>16000</v>
      </c>
      <c r="AZ22" s="1314"/>
      <c r="BA22" s="1182">
        <f t="shared" si="10"/>
        <v>16000</v>
      </c>
    </row>
    <row r="23" spans="1:53">
      <c r="D23" s="863"/>
      <c r="E23" s="1126"/>
      <c r="F23" s="1190" t="s">
        <v>183</v>
      </c>
      <c r="G23" s="1182"/>
      <c r="H23" s="1183"/>
      <c r="I23" s="1168"/>
      <c r="J23" s="1352"/>
      <c r="K23" s="1182"/>
      <c r="L23" s="1182">
        <f>-2%*L22</f>
        <v>-71540</v>
      </c>
      <c r="M23" s="1182">
        <f>L23/L11</f>
        <v>-35.770000000000003</v>
      </c>
      <c r="N23" s="1358" t="s">
        <v>233</v>
      </c>
      <c r="O23" s="1350"/>
      <c r="P23" s="1350"/>
      <c r="Q23" s="1352"/>
      <c r="R23" s="1182">
        <f>-2%*R21</f>
        <v>-4000</v>
      </c>
      <c r="S23" s="1182">
        <f>R23/R9</f>
        <v>-133.33333333333334</v>
      </c>
      <c r="T23" s="1358" t="s">
        <v>233</v>
      </c>
      <c r="U23" s="1350"/>
      <c r="V23" s="1182"/>
      <c r="W23" s="1353"/>
      <c r="X23" s="1168"/>
      <c r="Y23" s="1395"/>
      <c r="AC23" s="1317">
        <f t="shared" si="11"/>
        <v>-78694</v>
      </c>
      <c r="AD23" s="1315"/>
      <c r="AE23" s="1317">
        <f t="shared" si="12"/>
        <v>-64386</v>
      </c>
      <c r="AG23" s="1182">
        <f t="shared" si="13"/>
        <v>-71540</v>
      </c>
      <c r="AH23" s="1182"/>
      <c r="AI23" s="1182">
        <f t="shared" si="14"/>
        <v>-71540</v>
      </c>
      <c r="AJ23" s="1182"/>
      <c r="AK23" s="1182">
        <f t="shared" si="15"/>
        <v>-71540</v>
      </c>
      <c r="AL23" s="1182"/>
      <c r="AM23" s="1182">
        <f t="shared" si="16"/>
        <v>-71540</v>
      </c>
      <c r="AO23" s="1124"/>
      <c r="AQ23" s="1317">
        <f t="shared" si="5"/>
        <v>-4400</v>
      </c>
      <c r="AR23" s="1315"/>
      <c r="AS23" s="1317">
        <f t="shared" si="6"/>
        <v>-3600</v>
      </c>
      <c r="AT23" s="1314"/>
      <c r="AU23" s="1182">
        <f t="shared" si="7"/>
        <v>-4000</v>
      </c>
      <c r="AV23" s="1182"/>
      <c r="AW23" s="1182">
        <f t="shared" si="8"/>
        <v>-4000</v>
      </c>
      <c r="AX23" s="1314"/>
      <c r="AY23" s="1182">
        <f t="shared" si="9"/>
        <v>-4000</v>
      </c>
      <c r="AZ23" s="1314"/>
      <c r="BA23" s="1182">
        <f t="shared" si="10"/>
        <v>-4000</v>
      </c>
    </row>
    <row r="24" spans="1:53" ht="21" thickBot="1">
      <c r="D24" s="863"/>
      <c r="E24" s="1126"/>
      <c r="F24" s="1190" t="str">
        <f>'Etats des Resultats'!A28</f>
        <v xml:space="preserve">Frass </v>
      </c>
      <c r="G24" s="1182"/>
      <c r="H24" s="1183"/>
      <c r="I24" s="1168"/>
      <c r="J24" s="1352"/>
      <c r="K24" s="1182"/>
      <c r="L24" s="1182">
        <f>L13*M24</f>
        <v>375000</v>
      </c>
      <c r="M24" s="1182">
        <v>150</v>
      </c>
      <c r="N24" s="1358" t="s">
        <v>235</v>
      </c>
      <c r="O24" s="1350"/>
      <c r="P24" s="1350"/>
      <c r="Q24" s="1352"/>
      <c r="R24" s="1182">
        <f>R13*S24</f>
        <v>26250</v>
      </c>
      <c r="S24" s="1488">
        <v>250</v>
      </c>
      <c r="T24" s="1489" t="s">
        <v>235</v>
      </c>
      <c r="U24" s="1350"/>
      <c r="V24" s="1182"/>
      <c r="W24" s="1353"/>
      <c r="X24" s="1168"/>
      <c r="Y24" s="1395"/>
      <c r="AC24" s="1318">
        <f t="shared" si="11"/>
        <v>412500.00000000006</v>
      </c>
      <c r="AD24" s="1315"/>
      <c r="AE24" s="1318">
        <f t="shared" si="12"/>
        <v>337500</v>
      </c>
      <c r="AG24" s="1182">
        <f t="shared" si="13"/>
        <v>375000</v>
      </c>
      <c r="AH24" s="1182"/>
      <c r="AI24" s="1182">
        <f t="shared" si="14"/>
        <v>375000</v>
      </c>
      <c r="AJ24" s="1182"/>
      <c r="AK24" s="1182">
        <f t="shared" si="15"/>
        <v>375000</v>
      </c>
      <c r="AL24" s="1182"/>
      <c r="AM24" s="1182">
        <f t="shared" si="16"/>
        <v>375000</v>
      </c>
      <c r="AO24" s="1124"/>
      <c r="AQ24" s="1317">
        <f t="shared" si="5"/>
        <v>28875.000000000004</v>
      </c>
      <c r="AR24" s="1315"/>
      <c r="AS24" s="1317">
        <f t="shared" si="6"/>
        <v>23625</v>
      </c>
      <c r="AT24" s="1314"/>
      <c r="AU24" s="1182">
        <f t="shared" si="7"/>
        <v>26250</v>
      </c>
      <c r="AV24" s="1182"/>
      <c r="AW24" s="1182">
        <f t="shared" si="8"/>
        <v>26250</v>
      </c>
      <c r="AX24" s="1314"/>
      <c r="AY24" s="1182">
        <f t="shared" si="9"/>
        <v>26250</v>
      </c>
      <c r="AZ24" s="1314"/>
      <c r="BA24" s="1182">
        <f t="shared" si="10"/>
        <v>26250</v>
      </c>
    </row>
    <row r="25" spans="1:53" ht="20.45" customHeight="1">
      <c r="D25" s="863"/>
      <c r="E25" s="1126"/>
      <c r="F25" s="1191" t="s">
        <v>184</v>
      </c>
      <c r="G25" s="1193"/>
      <c r="H25" s="1195"/>
      <c r="I25" s="1168"/>
      <c r="J25" s="1354"/>
      <c r="K25" s="1193"/>
      <c r="L25" s="1194">
        <f>SUM(L21:L24)</f>
        <v>3880460</v>
      </c>
      <c r="M25" s="1194"/>
      <c r="N25" s="1194"/>
      <c r="O25" s="1194"/>
      <c r="P25" s="1194"/>
      <c r="Q25" s="1631"/>
      <c r="R25" s="1194">
        <f>SUM(R21:R24)</f>
        <v>238250</v>
      </c>
      <c r="S25" s="1194"/>
      <c r="T25" s="1194"/>
      <c r="U25" s="1194"/>
      <c r="V25" s="1193"/>
      <c r="W25" s="1355"/>
      <c r="X25" s="1168"/>
      <c r="Y25" s="1395"/>
      <c r="AC25" s="1317">
        <f t="shared" si="11"/>
        <v>4268506</v>
      </c>
      <c r="AE25" s="1317">
        <f t="shared" si="12"/>
        <v>3492414</v>
      </c>
      <c r="AG25" s="1194">
        <f t="shared" si="13"/>
        <v>3880460</v>
      </c>
      <c r="AH25" s="1194"/>
      <c r="AI25" s="1194">
        <f t="shared" si="14"/>
        <v>3880460</v>
      </c>
      <c r="AJ25" s="1194"/>
      <c r="AK25" s="1194">
        <f t="shared" si="15"/>
        <v>3880460</v>
      </c>
      <c r="AL25" s="1194"/>
      <c r="AM25" s="1194">
        <f t="shared" si="16"/>
        <v>3880460</v>
      </c>
      <c r="AO25" s="1124"/>
      <c r="AQ25" s="1317">
        <f t="shared" si="5"/>
        <v>262075.00000000003</v>
      </c>
      <c r="AR25" s="1317"/>
      <c r="AS25" s="1317">
        <f t="shared" si="6"/>
        <v>214425</v>
      </c>
      <c r="AT25" s="1314"/>
      <c r="AU25" s="1194">
        <f t="shared" si="7"/>
        <v>238250</v>
      </c>
      <c r="AV25" s="1194"/>
      <c r="AW25" s="1194">
        <f t="shared" si="8"/>
        <v>238250</v>
      </c>
      <c r="AX25" s="1314"/>
      <c r="AY25" s="1194">
        <f t="shared" si="9"/>
        <v>238250</v>
      </c>
      <c r="AZ25" s="1314"/>
      <c r="BA25" s="1194">
        <f t="shared" si="10"/>
        <v>238250</v>
      </c>
    </row>
    <row r="26" spans="1:53" ht="20.45" hidden="1" customHeight="1">
      <c r="D26" s="863"/>
      <c r="E26" s="1126"/>
      <c r="F26" s="1280" t="s">
        <v>236</v>
      </c>
      <c r="G26" s="1289"/>
      <c r="H26" s="1290"/>
      <c r="I26" s="1168"/>
      <c r="J26" s="1359"/>
      <c r="K26" s="1288"/>
      <c r="L26" s="1288"/>
      <c r="M26" s="1288"/>
      <c r="N26" s="1288"/>
      <c r="O26" s="1288"/>
      <c r="P26" s="1288"/>
      <c r="Q26" s="1359"/>
      <c r="R26" s="1288"/>
      <c r="S26" s="1288"/>
      <c r="T26" s="1288"/>
      <c r="U26" s="1288"/>
      <c r="V26" s="1289"/>
      <c r="W26" s="1360"/>
      <c r="X26" s="1168"/>
      <c r="Y26" s="1395"/>
      <c r="AC26" s="1317">
        <f t="shared" si="11"/>
        <v>0</v>
      </c>
      <c r="AE26" s="1317">
        <f t="shared" si="12"/>
        <v>0</v>
      </c>
      <c r="AG26" s="1288">
        <f t="shared" si="13"/>
        <v>0</v>
      </c>
      <c r="AH26" s="1288"/>
      <c r="AI26" s="1288">
        <f t="shared" si="14"/>
        <v>0</v>
      </c>
      <c r="AJ26" s="1288"/>
      <c r="AK26" s="1288">
        <f t="shared" si="15"/>
        <v>0</v>
      </c>
      <c r="AL26" s="1288"/>
      <c r="AM26" s="1288">
        <f t="shared" si="16"/>
        <v>0</v>
      </c>
      <c r="AO26" s="1124"/>
      <c r="AQ26" s="1317">
        <f t="shared" si="5"/>
        <v>0</v>
      </c>
      <c r="AR26" s="1315"/>
      <c r="AS26" s="1317">
        <f t="shared" si="6"/>
        <v>0</v>
      </c>
      <c r="AT26" s="1314"/>
      <c r="AU26" s="1288">
        <f t="shared" si="7"/>
        <v>0</v>
      </c>
      <c r="AV26" s="1288"/>
      <c r="AW26" s="1288">
        <f t="shared" si="8"/>
        <v>0</v>
      </c>
      <c r="AX26" s="1314"/>
      <c r="AY26" s="1288">
        <f t="shared" si="9"/>
        <v>0</v>
      </c>
      <c r="AZ26" s="1314"/>
      <c r="BA26" s="1288">
        <f t="shared" si="10"/>
        <v>0</v>
      </c>
    </row>
    <row r="27" spans="1:53" ht="20.45" hidden="1" customHeight="1">
      <c r="D27" s="863"/>
      <c r="E27" s="1126"/>
      <c r="F27" s="1190" t="str">
        <f>'Etats des Resultats'!A34</f>
        <v>Autres</v>
      </c>
      <c r="G27" s="1182"/>
      <c r="H27" s="1183"/>
      <c r="I27" s="1168"/>
      <c r="J27" s="1352"/>
      <c r="K27" s="1182"/>
      <c r="L27" s="1182">
        <f>'Etats des Resultats'!FI34</f>
        <v>0</v>
      </c>
      <c r="M27" s="1182"/>
      <c r="N27" s="1182"/>
      <c r="O27" s="1182"/>
      <c r="P27" s="1182"/>
      <c r="Q27" s="1352"/>
      <c r="R27" s="1182">
        <f>'Etats des Resultats'!GD34</f>
        <v>0</v>
      </c>
      <c r="S27" s="1182"/>
      <c r="T27" s="1182"/>
      <c r="U27" s="1182"/>
      <c r="V27" s="1182"/>
      <c r="W27" s="1353"/>
      <c r="X27" s="1168"/>
      <c r="Y27" s="1395"/>
      <c r="AC27" s="1317">
        <f t="shared" si="11"/>
        <v>0</v>
      </c>
      <c r="AE27" s="1317">
        <f t="shared" si="12"/>
        <v>0</v>
      </c>
      <c r="AG27" s="1182">
        <f t="shared" si="13"/>
        <v>0</v>
      </c>
      <c r="AH27" s="1182"/>
      <c r="AI27" s="1182">
        <f t="shared" si="14"/>
        <v>0</v>
      </c>
      <c r="AJ27" s="1182"/>
      <c r="AK27" s="1182">
        <f t="shared" si="15"/>
        <v>0</v>
      </c>
      <c r="AL27" s="1182"/>
      <c r="AM27" s="1182">
        <f t="shared" si="16"/>
        <v>0</v>
      </c>
      <c r="AO27" s="1124"/>
      <c r="AQ27" s="1317">
        <f t="shared" si="5"/>
        <v>0</v>
      </c>
      <c r="AR27" s="1315"/>
      <c r="AS27" s="1317">
        <f t="shared" si="6"/>
        <v>0</v>
      </c>
      <c r="AT27" s="1314"/>
      <c r="AU27" s="1182">
        <f t="shared" si="7"/>
        <v>0</v>
      </c>
      <c r="AV27" s="1182"/>
      <c r="AW27" s="1182">
        <f t="shared" si="8"/>
        <v>0</v>
      </c>
      <c r="AX27" s="1314"/>
      <c r="AY27" s="1182">
        <f t="shared" si="9"/>
        <v>0</v>
      </c>
      <c r="AZ27" s="1314"/>
      <c r="BA27" s="1182">
        <f t="shared" si="10"/>
        <v>0</v>
      </c>
    </row>
    <row r="28" spans="1:53" ht="20.45" hidden="1" customHeight="1">
      <c r="D28" s="863"/>
      <c r="E28" s="1126"/>
      <c r="F28" s="1190" t="str">
        <f>'Etats des Resultats'!A35</f>
        <v>Autres</v>
      </c>
      <c r="G28" s="1182"/>
      <c r="H28" s="1183"/>
      <c r="I28" s="1168"/>
      <c r="J28" s="1352"/>
      <c r="K28" s="1182"/>
      <c r="L28" s="1182">
        <f>'Etats des Resultats'!FI35</f>
        <v>0</v>
      </c>
      <c r="M28" s="1182"/>
      <c r="N28" s="1182"/>
      <c r="O28" s="1182"/>
      <c r="P28" s="1182"/>
      <c r="Q28" s="1352"/>
      <c r="R28" s="1182">
        <f>'Etats des Resultats'!GD35</f>
        <v>0</v>
      </c>
      <c r="S28" s="1182"/>
      <c r="T28" s="1182"/>
      <c r="U28" s="1182"/>
      <c r="V28" s="1182"/>
      <c r="W28" s="1353"/>
      <c r="X28" s="1168"/>
      <c r="Y28" s="1395"/>
      <c r="AC28" s="1317">
        <f t="shared" si="11"/>
        <v>0</v>
      </c>
      <c r="AE28" s="1317">
        <f t="shared" si="12"/>
        <v>0</v>
      </c>
      <c r="AG28" s="1182">
        <f t="shared" si="13"/>
        <v>0</v>
      </c>
      <c r="AH28" s="1182"/>
      <c r="AI28" s="1182">
        <f t="shared" si="14"/>
        <v>0</v>
      </c>
      <c r="AJ28" s="1182"/>
      <c r="AK28" s="1182">
        <f t="shared" si="15"/>
        <v>0</v>
      </c>
      <c r="AL28" s="1182"/>
      <c r="AM28" s="1182">
        <f t="shared" si="16"/>
        <v>0</v>
      </c>
      <c r="AO28" s="1124"/>
      <c r="AQ28" s="1317">
        <f t="shared" si="5"/>
        <v>0</v>
      </c>
      <c r="AR28" s="1315"/>
      <c r="AS28" s="1317">
        <f t="shared" si="6"/>
        <v>0</v>
      </c>
      <c r="AT28" s="1314"/>
      <c r="AU28" s="1182">
        <f t="shared" si="7"/>
        <v>0</v>
      </c>
      <c r="AV28" s="1182"/>
      <c r="AW28" s="1182">
        <f t="shared" si="8"/>
        <v>0</v>
      </c>
      <c r="AX28" s="1314"/>
      <c r="AY28" s="1182">
        <f t="shared" si="9"/>
        <v>0</v>
      </c>
      <c r="AZ28" s="1314"/>
      <c r="BA28" s="1182">
        <f t="shared" si="10"/>
        <v>0</v>
      </c>
    </row>
    <row r="29" spans="1:53" ht="20.45" hidden="1" customHeight="1">
      <c r="D29" s="863"/>
      <c r="E29" s="1126"/>
      <c r="F29" s="1190" t="str">
        <f>'Etats des Resultats'!A36</f>
        <v>Autres</v>
      </c>
      <c r="G29" s="1182"/>
      <c r="H29" s="1183"/>
      <c r="I29" s="1168"/>
      <c r="J29" s="1352"/>
      <c r="K29" s="1182"/>
      <c r="L29" s="1182">
        <f>'Etats des Resultats'!FI36</f>
        <v>0</v>
      </c>
      <c r="M29" s="1182"/>
      <c r="N29" s="1182"/>
      <c r="O29" s="1182"/>
      <c r="P29" s="1182"/>
      <c r="Q29" s="1352"/>
      <c r="R29" s="1182">
        <f>'Etats des Resultats'!GD36</f>
        <v>0</v>
      </c>
      <c r="S29" s="1182"/>
      <c r="T29" s="1182"/>
      <c r="U29" s="1182"/>
      <c r="V29" s="1182"/>
      <c r="W29" s="1353"/>
      <c r="X29" s="1168"/>
      <c r="Y29" s="1395"/>
      <c r="AC29" s="1317">
        <f t="shared" si="11"/>
        <v>0</v>
      </c>
      <c r="AE29" s="1317">
        <f t="shared" si="12"/>
        <v>0</v>
      </c>
      <c r="AG29" s="1182">
        <f t="shared" si="13"/>
        <v>0</v>
      </c>
      <c r="AH29" s="1182"/>
      <c r="AI29" s="1182">
        <f t="shared" si="14"/>
        <v>0</v>
      </c>
      <c r="AJ29" s="1182"/>
      <c r="AK29" s="1182">
        <f t="shared" si="15"/>
        <v>0</v>
      </c>
      <c r="AL29" s="1182"/>
      <c r="AM29" s="1182">
        <f t="shared" si="16"/>
        <v>0</v>
      </c>
      <c r="AO29" s="1124"/>
      <c r="AQ29" s="1317">
        <f t="shared" si="5"/>
        <v>0</v>
      </c>
      <c r="AR29" s="1315"/>
      <c r="AS29" s="1317">
        <f t="shared" si="6"/>
        <v>0</v>
      </c>
      <c r="AT29" s="1314"/>
      <c r="AU29" s="1182">
        <f t="shared" si="7"/>
        <v>0</v>
      </c>
      <c r="AV29" s="1182"/>
      <c r="AW29" s="1182">
        <f t="shared" si="8"/>
        <v>0</v>
      </c>
      <c r="AX29" s="1314"/>
      <c r="AY29" s="1182">
        <f t="shared" si="9"/>
        <v>0</v>
      </c>
      <c r="AZ29" s="1314"/>
      <c r="BA29" s="1182">
        <f t="shared" si="10"/>
        <v>0</v>
      </c>
    </row>
    <row r="30" spans="1:53" ht="20.45" hidden="1" customHeight="1">
      <c r="D30" s="863"/>
      <c r="E30" s="1126"/>
      <c r="F30" s="1190" t="str">
        <f>'Etats des Resultats'!A37</f>
        <v>Autres</v>
      </c>
      <c r="G30" s="1182"/>
      <c r="H30" s="1183"/>
      <c r="I30" s="1168"/>
      <c r="J30" s="1352"/>
      <c r="K30" s="1182"/>
      <c r="L30" s="1182">
        <f>'Etats des Resultats'!FI37</f>
        <v>0</v>
      </c>
      <c r="M30" s="1182"/>
      <c r="N30" s="1182"/>
      <c r="O30" s="1182"/>
      <c r="P30" s="1182"/>
      <c r="Q30" s="1352"/>
      <c r="R30" s="1182">
        <f>'Etats des Resultats'!GD37</f>
        <v>0</v>
      </c>
      <c r="S30" s="1182"/>
      <c r="T30" s="1182"/>
      <c r="U30" s="1182"/>
      <c r="V30" s="1182"/>
      <c r="W30" s="1353"/>
      <c r="X30" s="1168"/>
      <c r="Y30" s="1395"/>
      <c r="AC30" s="1317">
        <f t="shared" si="11"/>
        <v>0</v>
      </c>
      <c r="AE30" s="1317">
        <f t="shared" si="12"/>
        <v>0</v>
      </c>
      <c r="AG30" s="1182">
        <f t="shared" si="13"/>
        <v>0</v>
      </c>
      <c r="AH30" s="1182"/>
      <c r="AI30" s="1182">
        <f t="shared" si="14"/>
        <v>0</v>
      </c>
      <c r="AJ30" s="1182"/>
      <c r="AK30" s="1182">
        <f t="shared" si="15"/>
        <v>0</v>
      </c>
      <c r="AL30" s="1182"/>
      <c r="AM30" s="1182">
        <f t="shared" si="16"/>
        <v>0</v>
      </c>
      <c r="AO30" s="1124"/>
      <c r="AQ30" s="1317">
        <f t="shared" si="5"/>
        <v>0</v>
      </c>
      <c r="AR30" s="1315"/>
      <c r="AS30" s="1317">
        <f t="shared" si="6"/>
        <v>0</v>
      </c>
      <c r="AT30" s="1314"/>
      <c r="AU30" s="1182">
        <f t="shared" si="7"/>
        <v>0</v>
      </c>
      <c r="AV30" s="1182"/>
      <c r="AW30" s="1182">
        <f t="shared" si="8"/>
        <v>0</v>
      </c>
      <c r="AX30" s="1314"/>
      <c r="AY30" s="1182">
        <f t="shared" si="9"/>
        <v>0</v>
      </c>
      <c r="AZ30" s="1314"/>
      <c r="BA30" s="1182">
        <f t="shared" si="10"/>
        <v>0</v>
      </c>
    </row>
    <row r="31" spans="1:53" ht="20.45" hidden="1" customHeight="1">
      <c r="D31" s="863"/>
      <c r="E31" s="1126"/>
      <c r="F31" s="1190" t="str">
        <f>'Etats des Resultats'!A38</f>
        <v>Autres</v>
      </c>
      <c r="G31" s="1182"/>
      <c r="H31" s="1183"/>
      <c r="I31" s="1168"/>
      <c r="J31" s="1352"/>
      <c r="K31" s="1182"/>
      <c r="L31" s="1182">
        <f>'Etats des Resultats'!FI38</f>
        <v>0</v>
      </c>
      <c r="M31" s="1182"/>
      <c r="N31" s="1182"/>
      <c r="O31" s="1182"/>
      <c r="P31" s="1182"/>
      <c r="Q31" s="1352"/>
      <c r="R31" s="1182">
        <f>'Etats des Resultats'!GD38</f>
        <v>0</v>
      </c>
      <c r="S31" s="1182"/>
      <c r="T31" s="1182"/>
      <c r="U31" s="1182"/>
      <c r="V31" s="1182"/>
      <c r="W31" s="1353"/>
      <c r="X31" s="1168"/>
      <c r="Y31" s="1395"/>
      <c r="AC31" s="1317">
        <f t="shared" si="11"/>
        <v>0</v>
      </c>
      <c r="AE31" s="1317">
        <f t="shared" si="12"/>
        <v>0</v>
      </c>
      <c r="AG31" s="1182">
        <f t="shared" si="13"/>
        <v>0</v>
      </c>
      <c r="AH31" s="1182"/>
      <c r="AI31" s="1182">
        <f t="shared" si="14"/>
        <v>0</v>
      </c>
      <c r="AJ31" s="1182"/>
      <c r="AK31" s="1182">
        <f t="shared" si="15"/>
        <v>0</v>
      </c>
      <c r="AL31" s="1182"/>
      <c r="AM31" s="1182">
        <f t="shared" si="16"/>
        <v>0</v>
      </c>
      <c r="AO31" s="1124"/>
      <c r="AQ31" s="1317">
        <f t="shared" si="5"/>
        <v>0</v>
      </c>
      <c r="AR31" s="1315"/>
      <c r="AS31" s="1317">
        <f t="shared" si="6"/>
        <v>0</v>
      </c>
      <c r="AT31" s="1314"/>
      <c r="AU31" s="1182">
        <f t="shared" si="7"/>
        <v>0</v>
      </c>
      <c r="AV31" s="1182"/>
      <c r="AW31" s="1182">
        <f t="shared" si="8"/>
        <v>0</v>
      </c>
      <c r="AX31" s="1314"/>
      <c r="AY31" s="1182">
        <f t="shared" si="9"/>
        <v>0</v>
      </c>
      <c r="AZ31" s="1314"/>
      <c r="BA31" s="1182">
        <f t="shared" si="10"/>
        <v>0</v>
      </c>
    </row>
    <row r="32" spans="1:53" ht="20.45" hidden="1" customHeight="1">
      <c r="D32" s="863"/>
      <c r="E32" s="1126"/>
      <c r="F32" s="1191" t="s">
        <v>237</v>
      </c>
      <c r="G32" s="1193"/>
      <c r="H32" s="1195"/>
      <c r="I32" s="1168"/>
      <c r="J32" s="1354"/>
      <c r="K32" s="1193"/>
      <c r="L32" s="1194">
        <f>SUM(L27:L31)</f>
        <v>0</v>
      </c>
      <c r="M32" s="1194"/>
      <c r="N32" s="1194"/>
      <c r="O32" s="1194"/>
      <c r="P32" s="1194"/>
      <c r="Q32" s="1631"/>
      <c r="R32" s="1194">
        <f>SUM(R27:R31)</f>
        <v>0</v>
      </c>
      <c r="S32" s="1194"/>
      <c r="T32" s="1194"/>
      <c r="U32" s="1194"/>
      <c r="V32" s="1193"/>
      <c r="W32" s="1355"/>
      <c r="X32" s="1168"/>
      <c r="Y32" s="1395"/>
      <c r="AC32" s="1317">
        <f t="shared" si="11"/>
        <v>0</v>
      </c>
      <c r="AE32" s="1317">
        <f t="shared" si="12"/>
        <v>0</v>
      </c>
      <c r="AG32" s="1194">
        <f t="shared" si="13"/>
        <v>0</v>
      </c>
      <c r="AH32" s="1194"/>
      <c r="AI32" s="1194">
        <f t="shared" si="14"/>
        <v>0</v>
      </c>
      <c r="AJ32" s="1194"/>
      <c r="AK32" s="1194">
        <f t="shared" si="15"/>
        <v>0</v>
      </c>
      <c r="AL32" s="1194"/>
      <c r="AM32" s="1194">
        <f t="shared" si="16"/>
        <v>0</v>
      </c>
      <c r="AO32" s="1124"/>
      <c r="AQ32" s="1317">
        <f t="shared" si="5"/>
        <v>0</v>
      </c>
      <c r="AR32" s="1315"/>
      <c r="AS32" s="1317">
        <f t="shared" si="6"/>
        <v>0</v>
      </c>
      <c r="AT32" s="1314"/>
      <c r="AU32" s="1194">
        <f t="shared" si="7"/>
        <v>0</v>
      </c>
      <c r="AV32" s="1194"/>
      <c r="AW32" s="1194">
        <f t="shared" si="8"/>
        <v>0</v>
      </c>
      <c r="AX32" s="1314"/>
      <c r="AY32" s="1194">
        <f t="shared" si="9"/>
        <v>0</v>
      </c>
      <c r="AZ32" s="1314"/>
      <c r="BA32" s="1194">
        <f t="shared" si="10"/>
        <v>0</v>
      </c>
    </row>
    <row r="33" spans="1:53" ht="20.45" hidden="1" customHeight="1">
      <c r="D33" s="863"/>
      <c r="E33" s="1126"/>
      <c r="F33" s="1161"/>
      <c r="G33" s="1286"/>
      <c r="H33" s="1287"/>
      <c r="I33" s="1168"/>
      <c r="J33" s="1349"/>
      <c r="K33" s="1286"/>
      <c r="L33" s="1286"/>
      <c r="M33" s="1286"/>
      <c r="N33" s="1286"/>
      <c r="O33" s="1286"/>
      <c r="P33" s="1286"/>
      <c r="Q33" s="1349"/>
      <c r="R33" s="1286"/>
      <c r="S33" s="1286"/>
      <c r="T33" s="1286"/>
      <c r="U33" s="1286"/>
      <c r="V33" s="1286"/>
      <c r="W33" s="1351"/>
      <c r="X33" s="1168"/>
      <c r="Y33" s="1395"/>
      <c r="AC33" s="1317">
        <f t="shared" si="11"/>
        <v>0</v>
      </c>
      <c r="AE33" s="1317">
        <f t="shared" si="12"/>
        <v>0</v>
      </c>
      <c r="AG33" s="1286">
        <f t="shared" si="13"/>
        <v>0</v>
      </c>
      <c r="AH33" s="1286"/>
      <c r="AI33" s="1286">
        <f t="shared" si="14"/>
        <v>0</v>
      </c>
      <c r="AJ33" s="1286"/>
      <c r="AK33" s="1286">
        <f t="shared" si="15"/>
        <v>0</v>
      </c>
      <c r="AL33" s="1286"/>
      <c r="AM33" s="1286">
        <f t="shared" si="16"/>
        <v>0</v>
      </c>
      <c r="AO33" s="1124"/>
      <c r="AQ33" s="1317">
        <f t="shared" si="5"/>
        <v>0</v>
      </c>
      <c r="AR33" s="1315"/>
      <c r="AS33" s="1317">
        <f t="shared" si="6"/>
        <v>0</v>
      </c>
      <c r="AT33" s="1314"/>
      <c r="AU33" s="1286">
        <f t="shared" si="7"/>
        <v>0</v>
      </c>
      <c r="AV33" s="1286"/>
      <c r="AW33" s="1286">
        <f t="shared" si="8"/>
        <v>0</v>
      </c>
      <c r="AX33" s="1314"/>
      <c r="AY33" s="1286">
        <f t="shared" si="9"/>
        <v>0</v>
      </c>
      <c r="AZ33" s="1314"/>
      <c r="BA33" s="1286">
        <f t="shared" si="10"/>
        <v>0</v>
      </c>
    </row>
    <row r="34" spans="1:53" ht="20.45" hidden="1" customHeight="1">
      <c r="D34" s="863"/>
      <c r="E34" s="1126"/>
      <c r="F34" s="1280" t="s">
        <v>41</v>
      </c>
      <c r="G34" s="1182"/>
      <c r="H34" s="1183"/>
      <c r="I34" s="1168"/>
      <c r="J34" s="1352"/>
      <c r="K34" s="1182"/>
      <c r="L34" s="1182">
        <f>'Etats des Resultats'!FI47</f>
        <v>0</v>
      </c>
      <c r="M34" s="1182"/>
      <c r="N34" s="1182"/>
      <c r="O34" s="1182"/>
      <c r="P34" s="1182"/>
      <c r="Q34" s="1352"/>
      <c r="R34" s="1182">
        <f>'Etats des Resultats'!GD47</f>
        <v>0</v>
      </c>
      <c r="S34" s="1182"/>
      <c r="T34" s="1182"/>
      <c r="U34" s="1182"/>
      <c r="V34" s="1182"/>
      <c r="W34" s="1353"/>
      <c r="X34" s="1168"/>
      <c r="Y34" s="1395"/>
      <c r="AC34" s="1317">
        <f t="shared" si="11"/>
        <v>0</v>
      </c>
      <c r="AE34" s="1317">
        <f t="shared" si="12"/>
        <v>0</v>
      </c>
      <c r="AG34" s="1182">
        <f t="shared" si="13"/>
        <v>0</v>
      </c>
      <c r="AH34" s="1182"/>
      <c r="AI34" s="1182">
        <f t="shared" si="14"/>
        <v>0</v>
      </c>
      <c r="AJ34" s="1182"/>
      <c r="AK34" s="1182">
        <f t="shared" si="15"/>
        <v>0</v>
      </c>
      <c r="AL34" s="1182"/>
      <c r="AM34" s="1182">
        <f t="shared" si="16"/>
        <v>0</v>
      </c>
      <c r="AO34" s="1124"/>
      <c r="AQ34" s="1317">
        <f t="shared" si="5"/>
        <v>0</v>
      </c>
      <c r="AR34" s="1315"/>
      <c r="AS34" s="1317">
        <f t="shared" si="6"/>
        <v>0</v>
      </c>
      <c r="AT34" s="1314"/>
      <c r="AU34" s="1182">
        <f t="shared" si="7"/>
        <v>0</v>
      </c>
      <c r="AV34" s="1182"/>
      <c r="AW34" s="1182">
        <f t="shared" si="8"/>
        <v>0</v>
      </c>
      <c r="AX34" s="1314"/>
      <c r="AY34" s="1182">
        <f t="shared" si="9"/>
        <v>0</v>
      </c>
      <c r="AZ34" s="1314"/>
      <c r="BA34" s="1182">
        <f t="shared" si="10"/>
        <v>0</v>
      </c>
    </row>
    <row r="35" spans="1:53" s="1472" customFormat="1" ht="20.45" customHeight="1" thickBot="1">
      <c r="D35" s="1444"/>
      <c r="E35" s="1445"/>
      <c r="F35" s="1476"/>
      <c r="G35" s="1467"/>
      <c r="H35" s="1477"/>
      <c r="I35" s="1465"/>
      <c r="J35" s="1469"/>
      <c r="K35" s="1467"/>
      <c r="L35" s="1478"/>
      <c r="M35" s="1478"/>
      <c r="N35" s="1478"/>
      <c r="O35" s="1478"/>
      <c r="P35" s="1478"/>
      <c r="Q35" s="1479"/>
      <c r="R35" s="1478"/>
      <c r="S35" s="1478"/>
      <c r="T35" s="1478"/>
      <c r="U35" s="1478"/>
      <c r="V35" s="1467"/>
      <c r="W35" s="1480"/>
      <c r="X35" s="1465"/>
      <c r="Y35" s="1471"/>
      <c r="Z35" s="1460"/>
      <c r="AA35" s="1460"/>
      <c r="AB35" s="1460"/>
      <c r="AC35" s="1481"/>
      <c r="AD35" s="1460"/>
      <c r="AE35" s="1481"/>
      <c r="AF35" s="1460"/>
      <c r="AG35" s="1478"/>
      <c r="AH35" s="1478"/>
      <c r="AI35" s="1478"/>
      <c r="AJ35" s="1478"/>
      <c r="AK35" s="1478"/>
      <c r="AL35" s="1478"/>
      <c r="AM35" s="1478"/>
      <c r="AN35" s="1460"/>
      <c r="AO35" s="1482"/>
      <c r="AQ35" s="1481"/>
      <c r="AR35" s="1483"/>
      <c r="AS35" s="1481"/>
      <c r="AT35" s="1460"/>
      <c r="AU35" s="1478"/>
      <c r="AV35" s="1478"/>
      <c r="AW35" s="1478"/>
      <c r="AX35" s="1460"/>
      <c r="AY35" s="1478"/>
      <c r="AZ35" s="1460"/>
      <c r="BA35" s="1478"/>
    </row>
    <row r="36" spans="1:53" ht="20.45" customHeight="1">
      <c r="D36" s="884">
        <f>L36*(1+D20)</f>
        <v>3492414</v>
      </c>
      <c r="E36" s="1126"/>
      <c r="F36" s="1184" t="s">
        <v>185</v>
      </c>
      <c r="G36" s="1293"/>
      <c r="H36" s="1195"/>
      <c r="I36" s="1168"/>
      <c r="J36" s="1361"/>
      <c r="K36" s="1291"/>
      <c r="L36" s="1969">
        <f>L25</f>
        <v>3880460</v>
      </c>
      <c r="M36" s="1969"/>
      <c r="N36" s="1292"/>
      <c r="O36" s="1292"/>
      <c r="P36" s="1292"/>
      <c r="Q36" s="1408"/>
      <c r="R36" s="1319">
        <f>R25</f>
        <v>238250</v>
      </c>
      <c r="S36" s="1319"/>
      <c r="T36" s="1292"/>
      <c r="U36" s="1292"/>
      <c r="V36" s="1293"/>
      <c r="W36" s="1355"/>
      <c r="X36" s="1168"/>
      <c r="Y36" s="1395"/>
      <c r="AC36" s="1484">
        <f>L36*1.1</f>
        <v>4268506</v>
      </c>
      <c r="AD36" s="1460"/>
      <c r="AE36" s="1484">
        <f>L36*0.9</f>
        <v>3492414</v>
      </c>
      <c r="AG36" s="1319">
        <f>L36</f>
        <v>3880460</v>
      </c>
      <c r="AH36" s="1182"/>
      <c r="AI36" s="1319">
        <f>L36</f>
        <v>3880460</v>
      </c>
      <c r="AJ36" s="1182"/>
      <c r="AK36" s="1319">
        <f>L36</f>
        <v>3880460</v>
      </c>
      <c r="AL36" s="1182"/>
      <c r="AM36" s="1319">
        <f>L36</f>
        <v>3880460</v>
      </c>
      <c r="AQ36" s="1323">
        <f>R36*1.1</f>
        <v>262075.00000000003</v>
      </c>
      <c r="AR36" s="1315"/>
      <c r="AS36" s="1323">
        <f>R36*0.9</f>
        <v>214425</v>
      </c>
      <c r="AT36" s="1314"/>
      <c r="AU36" s="1319">
        <f>R36</f>
        <v>238250</v>
      </c>
      <c r="AV36" s="1182"/>
      <c r="AW36" s="1319">
        <f>R36</f>
        <v>238250</v>
      </c>
      <c r="AX36" s="1314"/>
      <c r="AY36" s="1319">
        <f>R36</f>
        <v>238250</v>
      </c>
      <c r="AZ36" s="1314"/>
      <c r="BA36" s="1319">
        <f>R36</f>
        <v>238250</v>
      </c>
    </row>
    <row r="37" spans="1:53" s="862" customFormat="1" ht="21" thickBot="1">
      <c r="D37" s="895"/>
      <c r="E37" s="1128"/>
      <c r="F37" s="1294" t="s">
        <v>238</v>
      </c>
      <c r="G37" s="1296"/>
      <c r="H37" s="1297"/>
      <c r="I37" s="1298"/>
      <c r="J37" s="1362"/>
      <c r="K37" s="1295"/>
      <c r="L37" s="1295"/>
      <c r="M37" s="1363"/>
      <c r="N37" s="1363"/>
      <c r="O37" s="1364"/>
      <c r="P37" s="1364"/>
      <c r="Q37" s="1409"/>
      <c r="R37" s="1364"/>
      <c r="S37" s="1363"/>
      <c r="T37" s="1365"/>
      <c r="U37" s="1295"/>
      <c r="V37" s="1296"/>
      <c r="W37" s="1366"/>
      <c r="X37" s="1298"/>
      <c r="Y37" s="1397"/>
      <c r="Z37" s="1314"/>
      <c r="AA37" s="1314"/>
      <c r="AB37" s="1314"/>
      <c r="AC37" s="1314"/>
      <c r="AD37" s="1314"/>
      <c r="AE37" s="1314"/>
      <c r="AF37" s="1314"/>
      <c r="AG37" s="1314"/>
      <c r="AH37" s="1314"/>
      <c r="AI37" s="1314"/>
      <c r="AJ37" s="1314"/>
      <c r="AK37" s="1295"/>
      <c r="AL37" s="1182"/>
      <c r="AM37" s="1295"/>
      <c r="AN37" s="1314"/>
      <c r="AQ37" s="1314"/>
      <c r="AR37" s="1314"/>
      <c r="AS37" s="1314"/>
      <c r="AT37" s="1314"/>
      <c r="AU37" s="1314"/>
      <c r="AV37" s="1314"/>
      <c r="AW37" s="1314"/>
      <c r="AX37" s="1314"/>
      <c r="AY37" s="1295"/>
      <c r="AZ37" s="1182"/>
      <c r="BA37" s="1295">
        <f t="shared" ref="BA37:BA47" si="17">Z37</f>
        <v>0</v>
      </c>
    </row>
    <row r="38" spans="1:53" ht="24" customHeight="1" thickBot="1">
      <c r="D38" s="1494"/>
      <c r="E38" s="1126"/>
      <c r="F38" s="1180" t="s">
        <v>188</v>
      </c>
      <c r="G38" s="1182"/>
      <c r="H38" s="1183"/>
      <c r="I38" s="1168"/>
      <c r="J38" s="1352"/>
      <c r="K38" s="1182"/>
      <c r="L38" s="1182">
        <f>'Etats des Resultats'!FI62</f>
        <v>366800</v>
      </c>
      <c r="M38" s="1182">
        <f>L38/$L$11</f>
        <v>183.4</v>
      </c>
      <c r="N38" s="1182"/>
      <c r="O38" s="1367">
        <f t="shared" ref="O38:O44" si="18">L38/$L$36</f>
        <v>9.4524875916772749E-2</v>
      </c>
      <c r="P38" s="1367"/>
      <c r="Q38" s="1352"/>
      <c r="R38" s="1182">
        <f>'Etats des Resultats'!FQ65</f>
        <v>5000</v>
      </c>
      <c r="S38" s="1182">
        <f>R38/$R$9</f>
        <v>166.66666666666666</v>
      </c>
      <c r="T38" s="1368"/>
      <c r="U38" s="1369">
        <f t="shared" ref="U38:U46" si="19">R38/$R$36</f>
        <v>2.098635886673662E-2</v>
      </c>
      <c r="V38" s="1182"/>
      <c r="W38" s="1353"/>
      <c r="X38" s="1168"/>
      <c r="Y38" s="1395"/>
      <c r="AK38" s="1182"/>
      <c r="AL38" s="1182"/>
      <c r="AM38" s="1182"/>
      <c r="AQ38" s="1314"/>
      <c r="AR38" s="1314"/>
      <c r="AS38" s="1314"/>
      <c r="AT38" s="1314"/>
      <c r="AU38" s="1314"/>
      <c r="AV38" s="1314"/>
      <c r="AW38" s="1314"/>
      <c r="AX38" s="1314"/>
      <c r="AY38" s="1182"/>
      <c r="AZ38" s="1182"/>
      <c r="BA38" s="1182">
        <f t="shared" si="17"/>
        <v>0</v>
      </c>
    </row>
    <row r="39" spans="1:53" ht="18" customHeight="1" thickBot="1">
      <c r="C39" s="1495" t="s">
        <v>239</v>
      </c>
      <c r="D39" s="1494"/>
      <c r="E39" s="1493"/>
      <c r="F39" s="1180" t="s">
        <v>47</v>
      </c>
      <c r="G39" s="1182"/>
      <c r="H39" s="1183"/>
      <c r="I39" s="1168"/>
      <c r="J39" s="1352"/>
      <c r="K39" s="1182"/>
      <c r="L39" s="1182">
        <f>'Etats des Resultats'!FI66</f>
        <v>600000</v>
      </c>
      <c r="M39" s="1182">
        <f>L39/$L$11</f>
        <v>300</v>
      </c>
      <c r="N39" s="1182"/>
      <c r="O39" s="1367">
        <f>L39/$L$36</f>
        <v>0.15462084392056613</v>
      </c>
      <c r="P39" s="1367"/>
      <c r="Q39" s="1352"/>
      <c r="R39" s="1182">
        <f>'Etats des Resultats'!FQ66</f>
        <v>48890.625</v>
      </c>
      <c r="S39" s="1182">
        <f t="shared" ref="S39:S46" si="20">R39/$R$9</f>
        <v>1629.6875</v>
      </c>
      <c r="T39" s="1368"/>
      <c r="U39" s="1369">
        <f t="shared" si="19"/>
        <v>0.20520724029380902</v>
      </c>
      <c r="V39" s="1182"/>
      <c r="W39" s="1353"/>
      <c r="X39" s="1168"/>
      <c r="Y39" s="1395"/>
      <c r="AK39" s="1182"/>
      <c r="AL39" s="1182"/>
      <c r="AM39" s="1182"/>
      <c r="AQ39" s="1314"/>
      <c r="AR39" s="1314"/>
      <c r="AS39" s="1314"/>
      <c r="AT39" s="1314"/>
      <c r="AU39" s="1314"/>
      <c r="AV39" s="1314"/>
      <c r="AW39" s="1314"/>
      <c r="AX39" s="1314"/>
      <c r="AY39" s="1182"/>
      <c r="AZ39" s="1182"/>
      <c r="BA39" s="1182">
        <f t="shared" si="17"/>
        <v>0</v>
      </c>
    </row>
    <row r="40" spans="1:53" ht="18" customHeight="1" thickBot="1">
      <c r="D40" s="863"/>
      <c r="E40" s="1126"/>
      <c r="F40" s="1180" t="s">
        <v>48</v>
      </c>
      <c r="G40" s="1182"/>
      <c r="H40" s="1183"/>
      <c r="I40" s="1168"/>
      <c r="J40" s="1352"/>
      <c r="K40" s="1182"/>
      <c r="L40" s="1182">
        <f>'Etats des Resultats'!FI67</f>
        <v>186816</v>
      </c>
      <c r="M40" s="1182">
        <f t="shared" ref="M40:M48" si="21">L40/$L$11</f>
        <v>93.408000000000001</v>
      </c>
      <c r="N40" s="1182"/>
      <c r="O40" s="1367">
        <f>L40/$L$36</f>
        <v>4.8142745963107469E-2</v>
      </c>
      <c r="P40" s="1367"/>
      <c r="Q40" s="1352"/>
      <c r="R40" s="1182">
        <f>'Etats des Resultats'!FQ67</f>
        <v>1500</v>
      </c>
      <c r="S40" s="1182">
        <f t="shared" si="20"/>
        <v>50</v>
      </c>
      <c r="T40" s="1368"/>
      <c r="U40" s="1369">
        <f t="shared" si="19"/>
        <v>6.2959076600209865E-3</v>
      </c>
      <c r="V40" s="1182"/>
      <c r="W40" s="1353"/>
      <c r="X40" s="1168"/>
      <c r="Y40" s="1395"/>
      <c r="AK40" s="1182"/>
      <c r="AL40" s="1182"/>
      <c r="AM40" s="1182"/>
      <c r="AQ40" s="1314"/>
      <c r="AR40" s="1314"/>
      <c r="AS40" s="1314"/>
      <c r="AT40" s="1314"/>
      <c r="AU40" s="1314"/>
      <c r="AV40" s="1314"/>
      <c r="AW40" s="1314"/>
      <c r="AX40" s="1314"/>
      <c r="AY40" s="1182"/>
      <c r="AZ40" s="1182"/>
      <c r="BA40" s="1182">
        <f t="shared" si="17"/>
        <v>0</v>
      </c>
    </row>
    <row r="41" spans="1:53" ht="18" customHeight="1" thickBot="1">
      <c r="D41" s="1494"/>
      <c r="E41" s="1493"/>
      <c r="F41" s="1180" t="s">
        <v>49</v>
      </c>
      <c r="G41" s="1182"/>
      <c r="H41" s="1183"/>
      <c r="I41" s="1168"/>
      <c r="J41" s="1352"/>
      <c r="K41" s="1182"/>
      <c r="L41" s="1182">
        <f>'Etats des Resultats'!FI68</f>
        <v>348295</v>
      </c>
      <c r="M41" s="1182">
        <f t="shared" si="21"/>
        <v>174.14750000000001</v>
      </c>
      <c r="N41" s="1182"/>
      <c r="O41" s="1367">
        <f>L41/$L$36</f>
        <v>8.9756111388855961E-2</v>
      </c>
      <c r="P41" s="1367"/>
      <c r="Q41" s="1352"/>
      <c r="R41" s="1182">
        <f>'Etats des Resultats'!FQ68</f>
        <v>11062.5</v>
      </c>
      <c r="S41" s="1182">
        <f t="shared" si="20"/>
        <v>368.75</v>
      </c>
      <c r="T41" s="1368"/>
      <c r="U41" s="1369">
        <f t="shared" si="19"/>
        <v>4.6432318992654771E-2</v>
      </c>
      <c r="V41" s="1182"/>
      <c r="W41" s="1353"/>
      <c r="X41" s="1168"/>
      <c r="Y41" s="1395"/>
      <c r="AK41" s="1182"/>
      <c r="AL41" s="1182"/>
      <c r="AM41" s="1182"/>
      <c r="AQ41" s="1314"/>
      <c r="AR41" s="1314"/>
      <c r="AS41" s="1314"/>
      <c r="AT41" s="1314"/>
      <c r="AU41" s="1314"/>
      <c r="AV41" s="1314"/>
      <c r="AW41" s="1314"/>
      <c r="AX41" s="1314"/>
      <c r="AY41" s="1182"/>
      <c r="AZ41" s="1182"/>
      <c r="BA41" s="1182">
        <f t="shared" si="17"/>
        <v>0</v>
      </c>
    </row>
    <row r="42" spans="1:53" ht="18" customHeight="1">
      <c r="D42" s="863"/>
      <c r="E42" s="1126"/>
      <c r="F42" s="1180" t="s">
        <v>51</v>
      </c>
      <c r="G42" s="1182"/>
      <c r="H42" s="1183"/>
      <c r="I42" s="1168"/>
      <c r="J42" s="1352"/>
      <c r="K42" s="1182"/>
      <c r="L42" s="1182">
        <f>'Etats des Resultats'!FI69</f>
        <v>65000</v>
      </c>
      <c r="M42" s="1182">
        <f t="shared" si="21"/>
        <v>32.5</v>
      </c>
      <c r="N42" s="1182"/>
      <c r="O42" s="1367">
        <f>L42/$L$36</f>
        <v>1.6750591424727995E-2</v>
      </c>
      <c r="P42" s="1367"/>
      <c r="Q42" s="1352"/>
      <c r="R42" s="1182">
        <f>'Etats des Resultats'!FQ69</f>
        <v>5531.25</v>
      </c>
      <c r="S42" s="1182">
        <f t="shared" si="20"/>
        <v>184.375</v>
      </c>
      <c r="T42" s="1368"/>
      <c r="U42" s="1369">
        <f t="shared" si="19"/>
        <v>2.3216159496327386E-2</v>
      </c>
      <c r="V42" s="1182"/>
      <c r="W42" s="1353"/>
      <c r="X42" s="1168"/>
      <c r="Y42" s="1395"/>
      <c r="AK42" s="1182"/>
      <c r="AL42" s="1182"/>
      <c r="AM42" s="1182"/>
      <c r="AQ42" s="1314"/>
      <c r="AR42" s="1314"/>
      <c r="AS42" s="1314"/>
      <c r="AT42" s="1314"/>
      <c r="AU42" s="1314"/>
      <c r="AV42" s="1314"/>
      <c r="AW42" s="1314"/>
      <c r="AX42" s="1314"/>
      <c r="AY42" s="1182"/>
      <c r="AZ42" s="1182"/>
      <c r="BA42" s="1182">
        <f t="shared" si="17"/>
        <v>0</v>
      </c>
    </row>
    <row r="43" spans="1:53" ht="18" customHeight="1" thickBot="1">
      <c r="D43" s="863"/>
      <c r="E43" s="1126"/>
      <c r="F43" s="1180" t="s">
        <v>55</v>
      </c>
      <c r="G43" s="1182"/>
      <c r="H43" s="1183"/>
      <c r="I43" s="1168"/>
      <c r="J43" s="1352"/>
      <c r="K43" s="1182"/>
      <c r="L43" s="1182">
        <f>'Etats des Resultats'!FI70</f>
        <v>49039</v>
      </c>
      <c r="M43" s="1182">
        <f t="shared" si="21"/>
        <v>24.519500000000001</v>
      </c>
      <c r="N43" s="1182"/>
      <c r="O43" s="1367">
        <f>L43/$L$36</f>
        <v>1.2637419275034404E-2</v>
      </c>
      <c r="P43" s="1367"/>
      <c r="Q43" s="1352"/>
      <c r="R43" s="1182">
        <f>'Etats des Resultats'!FQ70</f>
        <v>6000</v>
      </c>
      <c r="S43" s="1182">
        <f t="shared" si="20"/>
        <v>200</v>
      </c>
      <c r="T43" s="1368"/>
      <c r="U43" s="1369">
        <f t="shared" si="19"/>
        <v>2.5183630640083946E-2</v>
      </c>
      <c r="V43" s="1182"/>
      <c r="W43" s="1353"/>
      <c r="X43" s="1168"/>
      <c r="Y43" s="1395"/>
      <c r="AK43" s="1182"/>
      <c r="AL43" s="1182"/>
      <c r="AM43" s="1182"/>
      <c r="AQ43" s="1314"/>
      <c r="AR43" s="1314"/>
      <c r="AS43" s="1314"/>
      <c r="AT43" s="1314"/>
      <c r="AU43" s="1314"/>
      <c r="AV43" s="1314"/>
      <c r="AW43" s="1314"/>
      <c r="AX43" s="1314"/>
      <c r="AY43" s="1182"/>
      <c r="AZ43" s="1182"/>
      <c r="BA43" s="1182">
        <f t="shared" si="17"/>
        <v>0</v>
      </c>
    </row>
    <row r="44" spans="1:53" ht="18" customHeight="1" thickBot="1">
      <c r="D44" s="1494"/>
      <c r="E44" s="1493"/>
      <c r="F44" s="1180" t="s">
        <v>189</v>
      </c>
      <c r="G44" s="1182"/>
      <c r="H44" s="1183"/>
      <c r="I44" s="1168"/>
      <c r="J44" s="1352"/>
      <c r="K44" s="1182"/>
      <c r="L44" s="1182">
        <f>'Etats des Resultats'!FI87</f>
        <v>0</v>
      </c>
      <c r="M44" s="1182">
        <f t="shared" si="21"/>
        <v>0</v>
      </c>
      <c r="N44" s="1182"/>
      <c r="O44" s="1367">
        <f t="shared" si="18"/>
        <v>0</v>
      </c>
      <c r="P44" s="1367"/>
      <c r="Q44" s="1352"/>
      <c r="R44" s="1182">
        <f>'Etats des Resultats'!FQ71</f>
        <v>37000</v>
      </c>
      <c r="S44" s="1182">
        <f t="shared" si="20"/>
        <v>1233.3333333333333</v>
      </c>
      <c r="T44" s="1368"/>
      <c r="U44" s="1369">
        <f t="shared" si="19"/>
        <v>0.15529905561385099</v>
      </c>
      <c r="V44" s="1182"/>
      <c r="W44" s="1353"/>
      <c r="X44" s="1168"/>
      <c r="Y44" s="1395"/>
      <c r="AK44" s="1182"/>
      <c r="AL44" s="1182"/>
      <c r="AM44" s="1182"/>
      <c r="AQ44" s="1314"/>
      <c r="AR44" s="1314"/>
      <c r="AS44" s="1314"/>
      <c r="AT44" s="1314"/>
      <c r="AU44" s="1314"/>
      <c r="AV44" s="1314"/>
      <c r="AW44" s="1314"/>
      <c r="AX44" s="1314"/>
      <c r="AY44" s="1182"/>
      <c r="AZ44" s="1182"/>
      <c r="BA44" s="1182">
        <f t="shared" si="17"/>
        <v>0</v>
      </c>
    </row>
    <row r="45" spans="1:53" ht="18" customHeight="1" thickBot="1">
      <c r="D45" s="1494"/>
      <c r="E45" s="1493"/>
      <c r="F45" s="1180" t="s">
        <v>191</v>
      </c>
      <c r="G45" s="1182"/>
      <c r="H45" s="1183"/>
      <c r="I45" s="1168"/>
      <c r="J45" s="1352"/>
      <c r="K45" s="1182"/>
      <c r="L45" s="1182">
        <f>+'Etats des Resultats'!FI99</f>
        <v>1541200</v>
      </c>
      <c r="M45" s="1182">
        <f t="shared" si="21"/>
        <v>770.6</v>
      </c>
      <c r="N45" s="1182"/>
      <c r="O45" s="1367">
        <f>L45/$L$36</f>
        <v>0.39716940775062748</v>
      </c>
      <c r="P45" s="1367"/>
      <c r="Q45" s="1352"/>
      <c r="R45" s="1182">
        <f>+'Etats des Resultats'!GD99</f>
        <v>63828.125</v>
      </c>
      <c r="S45" s="1182">
        <f t="shared" si="20"/>
        <v>2127.6041666666665</v>
      </c>
      <c r="T45" s="1368"/>
      <c r="U45" s="1369">
        <f t="shared" si="19"/>
        <v>0.26790398740818466</v>
      </c>
      <c r="V45" s="1182"/>
      <c r="W45" s="1353"/>
      <c r="X45" s="1168"/>
      <c r="Y45" s="1395"/>
      <c r="AK45" s="1182"/>
      <c r="AL45" s="1182"/>
      <c r="AM45" s="1182"/>
      <c r="AQ45" s="1314"/>
      <c r="AR45" s="1314"/>
      <c r="AS45" s="1314"/>
      <c r="AT45" s="1314"/>
      <c r="AU45" s="1314"/>
      <c r="AV45" s="1314"/>
      <c r="AW45" s="1314"/>
      <c r="AX45" s="1314"/>
      <c r="AY45" s="1182"/>
      <c r="AZ45" s="1182"/>
      <c r="BA45" s="1182">
        <f t="shared" si="17"/>
        <v>0</v>
      </c>
    </row>
    <row r="46" spans="1:53" ht="20.100000000000001" customHeight="1">
      <c r="D46" s="863"/>
      <c r="E46" s="1126"/>
      <c r="F46" s="1190" t="s">
        <v>70</v>
      </c>
      <c r="G46" s="1182"/>
      <c r="H46" s="1183"/>
      <c r="I46" s="1168"/>
      <c r="J46" s="1352"/>
      <c r="K46" s="1182"/>
      <c r="L46" s="1182">
        <f>'Etats des Resultats'!FI92</f>
        <v>31233.75</v>
      </c>
      <c r="M46" s="1182">
        <f t="shared" si="21"/>
        <v>15.616875</v>
      </c>
      <c r="N46" s="1182"/>
      <c r="O46" s="1367">
        <f>L46/$L$36</f>
        <v>8.0489813063399692E-3</v>
      </c>
      <c r="P46" s="1367"/>
      <c r="Q46" s="1352"/>
      <c r="R46" s="1182">
        <f>'Etats des Resultats'!GD91</f>
        <v>1000</v>
      </c>
      <c r="S46" s="1182">
        <f t="shared" si="20"/>
        <v>33.333333333333336</v>
      </c>
      <c r="T46" s="1368"/>
      <c r="U46" s="1369">
        <f t="shared" si="19"/>
        <v>4.1972717733473244E-3</v>
      </c>
      <c r="V46" s="1182"/>
      <c r="W46" s="1353"/>
      <c r="X46" s="1168"/>
      <c r="Y46" s="1395"/>
      <c r="AK46" s="1182"/>
      <c r="AL46" s="1182"/>
      <c r="AM46" s="1182"/>
      <c r="AQ46" s="1314"/>
      <c r="AR46" s="1314"/>
      <c r="AS46" s="1314"/>
      <c r="AT46" s="1314"/>
      <c r="AU46" s="1314"/>
      <c r="AV46" s="1314"/>
      <c r="AW46" s="1314"/>
      <c r="AX46" s="1314"/>
      <c r="AY46" s="1182"/>
      <c r="AZ46" s="1182"/>
      <c r="BA46" s="1182">
        <f t="shared" si="17"/>
        <v>0</v>
      </c>
    </row>
    <row r="47" spans="1:53" ht="20.100000000000001" customHeight="1">
      <c r="D47" s="863"/>
      <c r="E47" s="1126"/>
      <c r="F47" s="1190" t="s">
        <v>18</v>
      </c>
      <c r="G47" s="1182"/>
      <c r="H47" s="1183"/>
      <c r="I47" s="1168"/>
      <c r="J47" s="1352"/>
      <c r="K47" s="1182"/>
      <c r="L47" s="1182"/>
      <c r="M47" s="1182"/>
      <c r="N47" s="1182"/>
      <c r="O47" s="1182"/>
      <c r="P47" s="1182"/>
      <c r="Q47" s="1352"/>
      <c r="R47" s="1182"/>
      <c r="S47" s="1182"/>
      <c r="T47" s="1368"/>
      <c r="U47" s="1182"/>
      <c r="V47" s="1182"/>
      <c r="W47" s="1353"/>
      <c r="X47" s="1168"/>
      <c r="Y47" s="1395"/>
      <c r="AK47" s="1182"/>
      <c r="AL47" s="1182"/>
      <c r="AM47" s="1182"/>
      <c r="AQ47" s="1314"/>
      <c r="AR47" s="1314"/>
      <c r="AS47" s="1314"/>
      <c r="AT47" s="1314"/>
      <c r="AU47" s="1314"/>
      <c r="AV47" s="1314"/>
      <c r="AW47" s="1314"/>
      <c r="AX47" s="1314"/>
      <c r="AY47" s="1182"/>
      <c r="AZ47" s="1182"/>
      <c r="BA47" s="1182">
        <f t="shared" si="17"/>
        <v>0</v>
      </c>
    </row>
    <row r="48" spans="1:53">
      <c r="A48" s="1500" t="s">
        <v>240</v>
      </c>
      <c r="B48" s="1498"/>
      <c r="C48" s="1498"/>
      <c r="D48" s="1499"/>
      <c r="E48" s="1126"/>
      <c r="F48" s="1190" t="s">
        <v>186</v>
      </c>
      <c r="G48" s="1193"/>
      <c r="H48" s="1195"/>
      <c r="I48" s="1168"/>
      <c r="J48" s="1354"/>
      <c r="K48" s="1193"/>
      <c r="L48" s="1193">
        <f>SUM(L38:L47)</f>
        <v>3188383.75</v>
      </c>
      <c r="M48" s="1193">
        <f t="shared" si="21"/>
        <v>1594.191875</v>
      </c>
      <c r="N48" s="1358" t="s">
        <v>233</v>
      </c>
      <c r="O48" s="1386">
        <f>L48/L36</f>
        <v>0.82165097694603217</v>
      </c>
      <c r="P48" s="1358" t="s">
        <v>241</v>
      </c>
      <c r="Q48" s="1354"/>
      <c r="R48" s="1193">
        <f>SUM(R38:R47)</f>
        <v>179812.5</v>
      </c>
      <c r="S48" s="1193">
        <f>R48/$R$9</f>
        <v>5993.75</v>
      </c>
      <c r="T48" s="1358" t="s">
        <v>233</v>
      </c>
      <c r="U48" s="1386">
        <f>R48/R36</f>
        <v>0.7547219307450157</v>
      </c>
      <c r="V48" s="1358" t="s">
        <v>241</v>
      </c>
      <c r="W48" s="1355"/>
      <c r="X48" s="1168"/>
      <c r="Y48" s="1395"/>
      <c r="AC48" s="1182">
        <f>L48</f>
        <v>3188383.75</v>
      </c>
      <c r="AE48" s="1182">
        <f t="shared" ref="AE48:AE56" si="22">L48</f>
        <v>3188383.75</v>
      </c>
      <c r="AG48" s="1320">
        <f>L48*1.1</f>
        <v>3507222.1250000005</v>
      </c>
      <c r="AI48" s="1320">
        <f>L48*0.9</f>
        <v>2869545.375</v>
      </c>
      <c r="AK48" s="1193">
        <f>L48</f>
        <v>3188383.75</v>
      </c>
      <c r="AL48" s="1193"/>
      <c r="AM48" s="1193">
        <f>L48</f>
        <v>3188383.75</v>
      </c>
      <c r="AQ48" s="1182">
        <f>R48</f>
        <v>179812.5</v>
      </c>
      <c r="AR48" s="1314"/>
      <c r="AS48" s="1182">
        <f>AQ48</f>
        <v>179812.5</v>
      </c>
      <c r="AT48" s="1314"/>
      <c r="AU48" s="1320">
        <f>R48*1.1</f>
        <v>197793.75000000003</v>
      </c>
      <c r="AV48" s="1314"/>
      <c r="AW48" s="1320">
        <f>R48*0.9</f>
        <v>161831.25</v>
      </c>
      <c r="AX48" s="1314"/>
      <c r="AY48" s="1193">
        <f>R48</f>
        <v>179812.5</v>
      </c>
      <c r="AZ48" s="1193"/>
      <c r="BA48" s="1193">
        <f>R48</f>
        <v>179812.5</v>
      </c>
    </row>
    <row r="49" spans="1:53" s="1461" customFormat="1" ht="20.100000000000001" customHeight="1">
      <c r="B49" s="1452" t="s">
        <v>242</v>
      </c>
      <c r="D49" s="1444"/>
      <c r="E49" s="1445"/>
      <c r="F49" s="1446"/>
      <c r="G49" s="1447"/>
      <c r="H49" s="1448"/>
      <c r="I49" s="1449"/>
      <c r="J49" s="1450"/>
      <c r="K49" s="1451"/>
      <c r="L49" s="1452"/>
      <c r="M49" s="1453"/>
      <c r="N49" s="1454"/>
      <c r="O49" s="1453"/>
      <c r="P49" s="1455"/>
      <c r="Q49" s="1456"/>
      <c r="R49" s="1457"/>
      <c r="S49" s="1453"/>
      <c r="T49" s="1454"/>
      <c r="U49" s="1453"/>
      <c r="V49" s="1455"/>
      <c r="W49" s="1458"/>
      <c r="X49" s="1449"/>
      <c r="Y49" s="1459"/>
      <c r="Z49" s="1460"/>
      <c r="AA49" s="1460"/>
      <c r="AB49" s="1460"/>
      <c r="AC49" s="1452"/>
      <c r="AD49" s="1460"/>
      <c r="AE49" s="1452"/>
      <c r="AF49" s="1460"/>
      <c r="AG49" s="1452"/>
      <c r="AH49" s="1460"/>
      <c r="AI49" s="1452"/>
      <c r="AJ49" s="1460"/>
      <c r="AK49" s="1452"/>
      <c r="AL49" s="1453"/>
      <c r="AM49" s="1452"/>
      <c r="AN49" s="1460"/>
      <c r="AQ49" s="1462"/>
      <c r="AR49" s="1460"/>
      <c r="AS49" s="1452"/>
      <c r="AT49" s="1460"/>
      <c r="AU49" s="1452"/>
      <c r="AV49" s="1460"/>
      <c r="AW49" s="1452"/>
      <c r="AX49" s="1460"/>
      <c r="AY49" s="1452"/>
      <c r="AZ49" s="1453"/>
      <c r="BA49" s="1452"/>
    </row>
    <row r="50" spans="1:53" s="1472" customFormat="1" ht="20.100000000000001" customHeight="1" thickBot="1">
      <c r="A50" s="1503" t="s">
        <v>243</v>
      </c>
      <c r="B50" s="1501" t="s">
        <v>244</v>
      </c>
      <c r="D50" s="1444"/>
      <c r="E50" s="1445"/>
      <c r="F50" s="1463"/>
      <c r="G50" s="1462"/>
      <c r="H50" s="1464"/>
      <c r="I50" s="1465"/>
      <c r="J50" s="1466"/>
      <c r="K50" s="1462"/>
      <c r="L50" s="1462"/>
      <c r="M50" s="1467"/>
      <c r="N50" s="1454"/>
      <c r="O50" s="1467"/>
      <c r="P50" s="1468"/>
      <c r="Q50" s="1469"/>
      <c r="R50" s="1467"/>
      <c r="S50" s="1467"/>
      <c r="T50" s="1454"/>
      <c r="U50" s="1467"/>
      <c r="V50" s="1468"/>
      <c r="W50" s="1470"/>
      <c r="X50" s="1465"/>
      <c r="Y50" s="1471"/>
      <c r="Z50" s="1460"/>
      <c r="AA50" s="1460"/>
      <c r="AB50" s="1460"/>
      <c r="AC50" s="1462"/>
      <c r="AD50" s="1460"/>
      <c r="AE50" s="1462"/>
      <c r="AF50" s="1460"/>
      <c r="AG50" s="1462"/>
      <c r="AH50" s="1460"/>
      <c r="AI50" s="1462"/>
      <c r="AJ50" s="1460"/>
      <c r="AK50" s="1462"/>
      <c r="AL50" s="1467"/>
      <c r="AM50" s="1462"/>
      <c r="AN50" s="1460"/>
      <c r="AQ50" s="1462"/>
      <c r="AR50" s="1460"/>
      <c r="AS50" s="1462"/>
      <c r="AT50" s="1460"/>
      <c r="AU50" s="1462"/>
      <c r="AV50" s="1460"/>
      <c r="AW50" s="1462"/>
      <c r="AX50" s="1460"/>
      <c r="AY50" s="1462"/>
      <c r="AZ50" s="1467"/>
      <c r="BA50" s="1462"/>
    </row>
    <row r="51" spans="1:53" ht="23.1" customHeight="1">
      <c r="B51" s="1502" t="s">
        <v>245</v>
      </c>
      <c r="D51" s="863"/>
      <c r="E51" s="1126"/>
      <c r="F51" s="1180" t="s">
        <v>192</v>
      </c>
      <c r="G51" s="1301"/>
      <c r="H51" s="1195"/>
      <c r="I51" s="1168"/>
      <c r="J51" s="1361"/>
      <c r="K51" s="1302"/>
      <c r="L51" s="1302">
        <f>L36-L48</f>
        <v>692076.25</v>
      </c>
      <c r="M51" s="1302">
        <f t="shared" ref="M51" si="23">L51/$L$11</f>
        <v>346.03812499999998</v>
      </c>
      <c r="N51" s="1372" t="s">
        <v>233</v>
      </c>
      <c r="O51" s="1302"/>
      <c r="P51" s="1372"/>
      <c r="Q51" s="1410"/>
      <c r="R51" s="1302">
        <f>R36-R48</f>
        <v>58437.5</v>
      </c>
      <c r="S51" s="1302">
        <f>R51/$R$9</f>
        <v>1947.9166666666667</v>
      </c>
      <c r="T51" s="1372" t="s">
        <v>233</v>
      </c>
      <c r="U51" s="1302"/>
      <c r="V51" s="1372"/>
      <c r="W51" s="1355"/>
      <c r="X51" s="1168"/>
      <c r="Y51" s="1395"/>
      <c r="AC51" s="1324">
        <f>L51</f>
        <v>692076.25</v>
      </c>
      <c r="AE51" s="1324">
        <f t="shared" si="22"/>
        <v>692076.25</v>
      </c>
      <c r="AG51" s="1322">
        <f>L51*1.1</f>
        <v>761283.87500000012</v>
      </c>
      <c r="AI51" s="1322">
        <f>L51*0.9</f>
        <v>622868.625</v>
      </c>
      <c r="AK51" s="1302">
        <f>L51</f>
        <v>692076.25</v>
      </c>
      <c r="AL51" s="1302"/>
      <c r="AM51" s="1302">
        <f>L51</f>
        <v>692076.25</v>
      </c>
      <c r="AQ51" s="1182">
        <f>R51</f>
        <v>58437.5</v>
      </c>
      <c r="AR51" s="1314"/>
      <c r="AS51" s="1324">
        <f>Z51</f>
        <v>0</v>
      </c>
      <c r="AT51" s="1314"/>
      <c r="AU51" s="1322">
        <f>Z51*1.1</f>
        <v>0</v>
      </c>
      <c r="AV51" s="1314"/>
      <c r="AW51" s="1322">
        <f>Z51*0.9</f>
        <v>0</v>
      </c>
      <c r="AX51" s="1314"/>
      <c r="AY51" s="1302">
        <f>Z51</f>
        <v>0</v>
      </c>
      <c r="AZ51" s="1302"/>
      <c r="BA51" s="1302">
        <f>Z51</f>
        <v>0</v>
      </c>
    </row>
    <row r="52" spans="1:53" s="1461" customFormat="1" ht="20.100000000000001" customHeight="1">
      <c r="B52" s="1502" t="s">
        <v>246</v>
      </c>
      <c r="D52" s="1444"/>
      <c r="E52" s="1445"/>
      <c r="F52" s="1446" t="s">
        <v>193</v>
      </c>
      <c r="G52" s="1447"/>
      <c r="H52" s="1448"/>
      <c r="I52" s="1449"/>
      <c r="J52" s="1450"/>
      <c r="K52" s="1451"/>
      <c r="L52" s="1451">
        <f>L51/L36</f>
        <v>0.17834902305396783</v>
      </c>
      <c r="M52" s="1473"/>
      <c r="N52" s="1454"/>
      <c r="O52" s="1473"/>
      <c r="P52" s="1474"/>
      <c r="Q52" s="1475"/>
      <c r="R52" s="1453">
        <f>R51/R36</f>
        <v>0.24527806925498427</v>
      </c>
      <c r="S52" s="1473"/>
      <c r="T52" s="1454"/>
      <c r="U52" s="1473"/>
      <c r="V52" s="1474"/>
      <c r="W52" s="1458"/>
      <c r="X52" s="1449"/>
      <c r="Y52" s="1459"/>
      <c r="Z52" s="1460"/>
      <c r="AA52" s="1460"/>
      <c r="AB52" s="1460"/>
      <c r="AC52" s="1451">
        <f>L52</f>
        <v>0.17834902305396783</v>
      </c>
      <c r="AD52" s="1460"/>
      <c r="AE52" s="1451">
        <f t="shared" si="22"/>
        <v>0.17834902305396783</v>
      </c>
      <c r="AF52" s="1460"/>
      <c r="AG52" s="1451">
        <f>L52*1.1</f>
        <v>0.19618392535936463</v>
      </c>
      <c r="AH52" s="1460"/>
      <c r="AI52" s="1451">
        <f>L52*0.9</f>
        <v>0.16051412074857105</v>
      </c>
      <c r="AJ52" s="1460"/>
      <c r="AK52" s="1451">
        <f>L52</f>
        <v>0.17834902305396783</v>
      </c>
      <c r="AL52" s="1473"/>
      <c r="AM52" s="1451">
        <f>L52</f>
        <v>0.17834902305396783</v>
      </c>
      <c r="AN52" s="1460"/>
      <c r="AQ52" s="1462">
        <f>R52</f>
        <v>0.24527806925498427</v>
      </c>
      <c r="AR52" s="1460"/>
      <c r="AS52" s="1451">
        <f>Z52</f>
        <v>0</v>
      </c>
      <c r="AT52" s="1460"/>
      <c r="AU52" s="1451">
        <f>Z52*1.1</f>
        <v>0</v>
      </c>
      <c r="AV52" s="1460"/>
      <c r="AW52" s="1451">
        <f>Z52*0.9</f>
        <v>0</v>
      </c>
      <c r="AX52" s="1460"/>
      <c r="AY52" s="1451">
        <f>Z52</f>
        <v>0</v>
      </c>
      <c r="AZ52" s="1473"/>
      <c r="BA52" s="1451">
        <f>Z52</f>
        <v>0</v>
      </c>
    </row>
    <row r="53" spans="1:53" s="1472" customFormat="1" ht="20.100000000000001" customHeight="1">
      <c r="D53" s="1444"/>
      <c r="E53" s="1445"/>
      <c r="F53" s="1463"/>
      <c r="G53" s="1462"/>
      <c r="H53" s="1464"/>
      <c r="I53" s="1465"/>
      <c r="J53" s="1466"/>
      <c r="K53" s="1462"/>
      <c r="L53" s="1462"/>
      <c r="M53" s="1467"/>
      <c r="N53" s="1454"/>
      <c r="O53" s="1467"/>
      <c r="P53" s="1468"/>
      <c r="Q53" s="1469"/>
      <c r="R53" s="1467"/>
      <c r="S53" s="1467"/>
      <c r="T53" s="1454"/>
      <c r="U53" s="1467"/>
      <c r="V53" s="1468"/>
      <c r="W53" s="1470"/>
      <c r="X53" s="1465"/>
      <c r="Y53" s="1471"/>
      <c r="Z53" s="1460"/>
      <c r="AA53" s="1460"/>
      <c r="AB53" s="1460"/>
      <c r="AC53" s="1462"/>
      <c r="AD53" s="1460"/>
      <c r="AE53" s="1462"/>
      <c r="AF53" s="1460"/>
      <c r="AG53" s="1462"/>
      <c r="AH53" s="1460"/>
      <c r="AI53" s="1462"/>
      <c r="AJ53" s="1460"/>
      <c r="AK53" s="1462"/>
      <c r="AL53" s="1467"/>
      <c r="AM53" s="1462"/>
      <c r="AN53" s="1460"/>
      <c r="AQ53" s="1462"/>
      <c r="AR53" s="1460"/>
      <c r="AS53" s="1462"/>
      <c r="AT53" s="1460"/>
      <c r="AU53" s="1462"/>
      <c r="AV53" s="1460"/>
      <c r="AW53" s="1462"/>
      <c r="AX53" s="1460"/>
      <c r="AY53" s="1462"/>
      <c r="AZ53" s="1467"/>
      <c r="BA53" s="1462"/>
    </row>
    <row r="54" spans="1:53" s="1125" customFormat="1">
      <c r="D54" s="941"/>
      <c r="E54" s="1129"/>
      <c r="F54" s="1190" t="s">
        <v>88</v>
      </c>
      <c r="G54" s="1193"/>
      <c r="H54" s="1195"/>
      <c r="I54" s="1213"/>
      <c r="J54" s="1354"/>
      <c r="K54" s="1193"/>
      <c r="L54" s="1193">
        <f>'Etats des Resultats'!FI147</f>
        <v>263515</v>
      </c>
      <c r="M54" s="1193">
        <f t="shared" ref="M54" si="24">L54/$L$11</f>
        <v>131.75749999999999</v>
      </c>
      <c r="N54" s="1358" t="s">
        <v>233</v>
      </c>
      <c r="O54" s="1386">
        <f>L54/$L$36</f>
        <v>6.7908186142879967E-2</v>
      </c>
      <c r="P54" s="1358" t="s">
        <v>241</v>
      </c>
      <c r="Q54" s="1354"/>
      <c r="R54" s="1193">
        <f>+'Etats des Resultats'!GD147</f>
        <v>15487.500000000002</v>
      </c>
      <c r="S54" s="1193">
        <f t="shared" ref="S54" si="25">R54/$R$9</f>
        <v>516.25000000000011</v>
      </c>
      <c r="T54" s="1358" t="s">
        <v>233</v>
      </c>
      <c r="U54" s="1386">
        <f>R54/$R$36</f>
        <v>6.5005246589716695E-2</v>
      </c>
      <c r="V54" s="1358" t="s">
        <v>241</v>
      </c>
      <c r="W54" s="1355"/>
      <c r="X54" s="1213"/>
      <c r="Y54" s="1398"/>
      <c r="Z54" s="1314"/>
      <c r="AA54" s="1314"/>
      <c r="AB54" s="1314"/>
      <c r="AC54" s="1182">
        <f>L54</f>
        <v>263515</v>
      </c>
      <c r="AD54" s="1314"/>
      <c r="AE54" s="1182">
        <f t="shared" si="22"/>
        <v>263515</v>
      </c>
      <c r="AF54" s="1314"/>
      <c r="AG54" s="1320">
        <f>L54*1.1</f>
        <v>289866.5</v>
      </c>
      <c r="AH54" s="1314"/>
      <c r="AI54" s="1320">
        <f>L54*0.9</f>
        <v>237163.5</v>
      </c>
      <c r="AJ54" s="1314"/>
      <c r="AK54" s="1193">
        <f>L54</f>
        <v>263515</v>
      </c>
      <c r="AL54" s="1193"/>
      <c r="AM54" s="1193">
        <f>L54</f>
        <v>263515</v>
      </c>
      <c r="AN54" s="1314"/>
      <c r="AQ54" s="1182">
        <f>R54</f>
        <v>15487.500000000002</v>
      </c>
      <c r="AR54" s="1314"/>
      <c r="AS54" s="1182">
        <f>AQ54</f>
        <v>15487.500000000002</v>
      </c>
      <c r="AT54" s="1314"/>
      <c r="AU54" s="1320">
        <f>R54*1.1</f>
        <v>17036.250000000004</v>
      </c>
      <c r="AV54" s="1314"/>
      <c r="AW54" s="1320">
        <f>R54*0.9</f>
        <v>13938.750000000002</v>
      </c>
      <c r="AX54" s="1314"/>
      <c r="AY54" s="1193">
        <f>R54</f>
        <v>15487.500000000002</v>
      </c>
      <c r="AZ54" s="1193"/>
      <c r="BA54" s="1193">
        <f>R54</f>
        <v>15487.500000000002</v>
      </c>
    </row>
    <row r="55" spans="1:53" s="1472" customFormat="1" ht="20.45" customHeight="1">
      <c r="C55" s="1280" t="s">
        <v>247</v>
      </c>
      <c r="D55" s="1507"/>
      <c r="E55" s="1506"/>
      <c r="F55" s="1463"/>
      <c r="G55" s="1462"/>
      <c r="H55" s="1464"/>
      <c r="I55" s="1465"/>
      <c r="J55" s="1466"/>
      <c r="K55" s="1462"/>
      <c r="L55" s="1462"/>
      <c r="M55" s="1462"/>
      <c r="N55" s="1462"/>
      <c r="O55" s="1462"/>
      <c r="P55" s="1462"/>
      <c r="Q55" s="1466"/>
      <c r="R55" s="1462"/>
      <c r="S55" s="1462"/>
      <c r="T55" s="1462"/>
      <c r="U55" s="1462"/>
      <c r="V55" s="1462"/>
      <c r="W55" s="1470"/>
      <c r="X55" s="1465"/>
      <c r="Y55" s="1485"/>
      <c r="Z55" s="1460"/>
      <c r="AA55" s="1460"/>
      <c r="AB55" s="1460"/>
      <c r="AC55" s="1486"/>
      <c r="AD55" s="1460"/>
      <c r="AE55" s="1462"/>
      <c r="AF55" s="1460"/>
      <c r="AG55" s="1462"/>
      <c r="AH55" s="1460"/>
      <c r="AI55" s="1462"/>
      <c r="AJ55" s="1460"/>
      <c r="AK55" s="1462"/>
      <c r="AL55" s="1462"/>
      <c r="AM55" s="1462"/>
      <c r="AN55" s="1460"/>
      <c r="AQ55" s="1462"/>
      <c r="AR55" s="1460"/>
      <c r="AS55" s="1462"/>
      <c r="AT55" s="1460"/>
      <c r="AU55" s="1462"/>
      <c r="AV55" s="1460"/>
      <c r="AW55" s="1462"/>
      <c r="AX55" s="1460"/>
      <c r="AY55" s="1462"/>
      <c r="AZ55" s="1462"/>
      <c r="BA55" s="1462"/>
    </row>
    <row r="56" spans="1:53" ht="24.6" customHeight="1">
      <c r="D56" s="884"/>
      <c r="E56" s="1126"/>
      <c r="F56" s="1184" t="s">
        <v>108</v>
      </c>
      <c r="G56" s="1305"/>
      <c r="H56" s="1195"/>
      <c r="I56" s="1168"/>
      <c r="J56" s="1361"/>
      <c r="K56" s="1303"/>
      <c r="L56" s="1304">
        <f>L48+L54</f>
        <v>3451898.75</v>
      </c>
      <c r="M56" s="1304">
        <f t="shared" ref="M56" si="26">L56/$L$11</f>
        <v>1725.9493749999999</v>
      </c>
      <c r="N56" s="1385" t="s">
        <v>233</v>
      </c>
      <c r="O56" s="1304"/>
      <c r="P56" s="1304"/>
      <c r="Q56" s="1411"/>
      <c r="R56" s="1304">
        <f>R48+R54</f>
        <v>195300</v>
      </c>
      <c r="S56" s="1304">
        <f>R56/$R$9</f>
        <v>6510</v>
      </c>
      <c r="T56" s="1385" t="s">
        <v>233</v>
      </c>
      <c r="U56" s="1304"/>
      <c r="V56" s="1305"/>
      <c r="W56" s="1355"/>
      <c r="X56" s="1168"/>
      <c r="Y56" s="1395"/>
      <c r="AC56" s="1304">
        <f>L56</f>
        <v>3451898.75</v>
      </c>
      <c r="AE56" s="1304">
        <f t="shared" si="22"/>
        <v>3451898.75</v>
      </c>
      <c r="AG56" s="1323">
        <f>L56*1.1</f>
        <v>3797088.6250000005</v>
      </c>
      <c r="AI56" s="1323">
        <f>L56*0.9</f>
        <v>3106708.875</v>
      </c>
      <c r="AK56" s="1304">
        <f>L56</f>
        <v>3451898.75</v>
      </c>
      <c r="AL56" s="1193"/>
      <c r="AM56" s="1304">
        <f>L56</f>
        <v>3451898.75</v>
      </c>
      <c r="AQ56" s="1304">
        <f>R56</f>
        <v>195300</v>
      </c>
      <c r="AR56" s="1314"/>
      <c r="AS56" s="1304">
        <f>AQ56</f>
        <v>195300</v>
      </c>
      <c r="AT56" s="1314"/>
      <c r="AU56" s="1323">
        <f>R56*1.1</f>
        <v>214830.00000000003</v>
      </c>
      <c r="AV56" s="1314"/>
      <c r="AW56" s="1323">
        <f>R56*0.9</f>
        <v>175770</v>
      </c>
      <c r="AX56" s="1314"/>
      <c r="AY56" s="1304">
        <f>R56</f>
        <v>195300</v>
      </c>
      <c r="AZ56" s="1193"/>
      <c r="BA56" s="1304">
        <f>R56</f>
        <v>195300</v>
      </c>
    </row>
    <row r="57" spans="1:53" s="1" customFormat="1">
      <c r="D57" s="863"/>
      <c r="E57" s="1126"/>
      <c r="F57" s="1170" t="s">
        <v>195</v>
      </c>
      <c r="G57" s="1299"/>
      <c r="H57" s="1300"/>
      <c r="I57" s="1149"/>
      <c r="J57" s="1370"/>
      <c r="K57" s="1172"/>
      <c r="L57" s="1306">
        <f>L56/L36</f>
        <v>0.88955916308891214</v>
      </c>
      <c r="M57" s="1306"/>
      <c r="N57" s="1306"/>
      <c r="O57" s="1306"/>
      <c r="P57" s="1306"/>
      <c r="Q57" s="1412"/>
      <c r="R57" s="1306">
        <f>R56/R36</f>
        <v>0.81972717733473244</v>
      </c>
      <c r="S57" s="1306"/>
      <c r="T57" s="1306"/>
      <c r="U57" s="1306"/>
      <c r="V57" s="1299"/>
      <c r="W57" s="1371"/>
      <c r="X57" s="1149"/>
      <c r="Y57" s="1396"/>
      <c r="Z57" s="1314"/>
      <c r="AA57" s="1314"/>
      <c r="AB57" s="1314"/>
      <c r="AC57" s="1393"/>
      <c r="AD57" s="1314"/>
      <c r="AE57" s="1314"/>
      <c r="AF57" s="1314"/>
      <c r="AG57" s="1314"/>
      <c r="AH57" s="1314"/>
      <c r="AI57" s="1314"/>
      <c r="AJ57" s="1314"/>
      <c r="AK57" s="1306"/>
      <c r="AL57" s="1306"/>
      <c r="AM57" s="1306"/>
      <c r="AN57" s="1314"/>
      <c r="AQ57" s="1314"/>
      <c r="AR57" s="1314"/>
      <c r="AS57" s="1314"/>
      <c r="AT57" s="1314"/>
      <c r="AU57" s="1314"/>
      <c r="AV57" s="1314"/>
      <c r="AW57" s="1314"/>
      <c r="AX57" s="1314"/>
      <c r="AY57" s="1306"/>
      <c r="AZ57" s="1306"/>
      <c r="BA57" s="1306"/>
    </row>
    <row r="58" spans="1:53">
      <c r="D58" s="863"/>
      <c r="E58" s="1126"/>
      <c r="F58" s="1180"/>
      <c r="G58" s="1182"/>
      <c r="H58" s="1183"/>
      <c r="I58" s="1168"/>
      <c r="J58" s="1352"/>
      <c r="K58" s="1182"/>
      <c r="L58" s="1306"/>
      <c r="M58" s="1182"/>
      <c r="N58" s="1182"/>
      <c r="O58" s="1182"/>
      <c r="P58" s="1182"/>
      <c r="Q58" s="1352"/>
      <c r="R58" s="1182"/>
      <c r="S58" s="1182"/>
      <c r="T58" s="1182"/>
      <c r="U58" s="1182"/>
      <c r="V58" s="1182"/>
      <c r="W58" s="1353"/>
      <c r="X58" s="1168"/>
      <c r="Y58" s="1396"/>
      <c r="AK58" s="1182"/>
      <c r="AL58" s="1182"/>
      <c r="AM58" s="1182"/>
      <c r="AQ58" s="1314"/>
      <c r="AR58" s="1314"/>
      <c r="AS58" s="1314"/>
      <c r="AT58" s="1314"/>
      <c r="AU58" s="1314"/>
      <c r="AV58" s="1314"/>
      <c r="AW58" s="1314"/>
      <c r="AX58" s="1314"/>
      <c r="AY58" s="1182"/>
      <c r="AZ58" s="1182"/>
      <c r="BA58" s="1182"/>
    </row>
    <row r="59" spans="1:53" ht="20.45" customHeight="1" thickBot="1">
      <c r="A59" s="223" t="s">
        <v>248</v>
      </c>
      <c r="D59" s="863"/>
      <c r="E59" s="1126"/>
      <c r="F59" s="1170"/>
      <c r="G59" s="1308"/>
      <c r="H59" s="1309"/>
      <c r="I59" s="1168"/>
      <c r="J59" s="1373"/>
      <c r="K59" s="1441"/>
      <c r="L59" s="1441"/>
      <c r="M59" s="1441"/>
      <c r="N59" s="1441"/>
      <c r="O59" s="1441"/>
      <c r="P59" s="1441"/>
      <c r="Q59" s="1373"/>
      <c r="R59" s="1441"/>
      <c r="S59" s="1441"/>
      <c r="T59" s="1441"/>
      <c r="U59" s="1441"/>
      <c r="V59" s="1442"/>
      <c r="W59" s="1374"/>
      <c r="X59" s="1168"/>
      <c r="Y59" s="1391"/>
      <c r="AK59" s="1307"/>
      <c r="AL59" s="1307"/>
      <c r="AM59" s="1307"/>
      <c r="AQ59" s="1314"/>
      <c r="AR59" s="1314"/>
      <c r="AS59" s="1314"/>
      <c r="AT59" s="1314"/>
      <c r="AU59" s="1314"/>
      <c r="AV59" s="1314"/>
      <c r="AW59" s="1314"/>
      <c r="AX59" s="1314"/>
      <c r="AY59" s="1307"/>
      <c r="AZ59" s="1307"/>
      <c r="BA59" s="1307"/>
    </row>
    <row r="60" spans="1:53" ht="42" customHeight="1" thickTop="1" thickBot="1">
      <c r="A60" s="223" t="s">
        <v>249</v>
      </c>
      <c r="B60" s="1492">
        <v>0.5</v>
      </c>
      <c r="C60" s="223" t="s">
        <v>250</v>
      </c>
      <c r="D60" s="863"/>
      <c r="E60" s="1126"/>
      <c r="F60" s="1165" t="s">
        <v>196</v>
      </c>
      <c r="G60" s="1632"/>
      <c r="H60" s="1167"/>
      <c r="I60" s="1168"/>
      <c r="J60" s="1375"/>
      <c r="K60" s="1633"/>
      <c r="L60" s="1634">
        <f>L36-L56</f>
        <v>428561.25</v>
      </c>
      <c r="M60" s="1634">
        <f>L60/$L$11</f>
        <v>214.28062499999999</v>
      </c>
      <c r="N60" s="1634"/>
      <c r="O60" s="1634"/>
      <c r="P60" s="1634"/>
      <c r="Q60" s="1443"/>
      <c r="R60" s="1634">
        <f>R36-R56</f>
        <v>42950</v>
      </c>
      <c r="S60" s="1634">
        <f>R60/$R$9</f>
        <v>1431.6666666666667</v>
      </c>
      <c r="T60" s="1634"/>
      <c r="U60" s="1634"/>
      <c r="V60" s="1635"/>
      <c r="W60" s="1376"/>
      <c r="X60" s="1168"/>
      <c r="Y60" s="1391"/>
      <c r="AC60" s="1325">
        <f>AC36-AC56</f>
        <v>816607.25</v>
      </c>
      <c r="AE60" s="1325">
        <f>AE36-AE56</f>
        <v>40515.25</v>
      </c>
      <c r="AG60" s="1325">
        <f>AG36-AG56</f>
        <v>83371.374999999534</v>
      </c>
      <c r="AI60" s="1325">
        <f>AI36-AI56</f>
        <v>773751.125</v>
      </c>
      <c r="AK60" s="1325">
        <f>L60</f>
        <v>428561.25</v>
      </c>
      <c r="AL60" s="1182"/>
      <c r="AM60" s="1325">
        <f>L60</f>
        <v>428561.25</v>
      </c>
      <c r="AN60" s="1314" t="s">
        <v>201</v>
      </c>
      <c r="AQ60" s="1325">
        <f>AQ36-AQ56</f>
        <v>66775.000000000029</v>
      </c>
      <c r="AR60" s="1314"/>
      <c r="AS60" s="1325">
        <f>AS36-AS56</f>
        <v>19125</v>
      </c>
      <c r="AT60" s="1314"/>
      <c r="AU60" s="1325">
        <f>AU36-AU56</f>
        <v>23419.999999999971</v>
      </c>
      <c r="AV60" s="1314"/>
      <c r="AW60" s="1325">
        <f>AW36-AW56</f>
        <v>62480</v>
      </c>
      <c r="AX60" s="1314"/>
      <c r="AY60" s="1325">
        <f>AY36-AY56</f>
        <v>42950</v>
      </c>
      <c r="AZ60" s="1182"/>
      <c r="BA60" s="1328">
        <f>BA36-BA56</f>
        <v>42950</v>
      </c>
    </row>
    <row r="61" spans="1:53" s="1" customFormat="1">
      <c r="D61" s="863"/>
      <c r="E61" s="1126"/>
      <c r="F61" s="1170" t="s">
        <v>197</v>
      </c>
      <c r="G61" s="1174"/>
      <c r="H61" s="1175"/>
      <c r="I61" s="1149"/>
      <c r="J61" s="1375"/>
      <c r="K61" s="1384"/>
      <c r="L61" s="1383">
        <f>L60/L36</f>
        <v>0.11044083691108786</v>
      </c>
      <c r="M61" s="1306"/>
      <c r="N61" s="1306"/>
      <c r="O61" s="1306"/>
      <c r="P61" s="1306"/>
      <c r="Q61" s="1412"/>
      <c r="R61" s="1306">
        <f>R60/R36</f>
        <v>0.18027282266526756</v>
      </c>
      <c r="S61" s="1306"/>
      <c r="T61" s="1306"/>
      <c r="U61" s="1306"/>
      <c r="V61" s="1174"/>
      <c r="W61" s="1377"/>
      <c r="X61" s="1149"/>
      <c r="Y61" s="1390"/>
      <c r="Z61" s="1314"/>
      <c r="AA61" s="1314"/>
      <c r="AC61" s="1636">
        <f>AC60/$L$11</f>
        <v>408.30362500000001</v>
      </c>
      <c r="AD61" s="1314"/>
      <c r="AE61" s="1636">
        <f>AE60/$L$11</f>
        <v>20.257625000000001</v>
      </c>
      <c r="AF61" s="1314"/>
      <c r="AG61" s="1636">
        <f>AG60/$L$11</f>
        <v>41.685687499999766</v>
      </c>
      <c r="AH61" s="1314"/>
      <c r="AI61" s="1636">
        <f>AI60/$L$11</f>
        <v>386.8755625</v>
      </c>
      <c r="AJ61" s="1314"/>
      <c r="AK61" s="1636">
        <f>M60</f>
        <v>214.28062499999999</v>
      </c>
      <c r="AL61" s="1314"/>
      <c r="AM61" s="1636">
        <f>M60</f>
        <v>214.28062499999999</v>
      </c>
      <c r="AN61" s="1314"/>
      <c r="AQ61" s="1636">
        <f>AQ60/$R$9</f>
        <v>2225.8333333333344</v>
      </c>
      <c r="AR61" s="1314"/>
      <c r="AS61" s="1636">
        <f>AS60/$R$9</f>
        <v>637.5</v>
      </c>
      <c r="AT61" s="1314"/>
      <c r="AU61" s="1636">
        <f>AU60/$R$9</f>
        <v>780.66666666666572</v>
      </c>
      <c r="AV61" s="1314"/>
      <c r="AW61" s="1636">
        <f>AW60/$R$9</f>
        <v>2082.6666666666665</v>
      </c>
      <c r="AX61" s="1314"/>
      <c r="AY61" s="1636">
        <f>AY60/$R$9</f>
        <v>1431.6666666666667</v>
      </c>
      <c r="AZ61" s="1314"/>
      <c r="BA61" s="1636">
        <f>BA60/$R$9</f>
        <v>1431.6666666666667</v>
      </c>
    </row>
    <row r="62" spans="1:53" ht="21" thickBot="1">
      <c r="D62" s="863"/>
      <c r="E62" s="1126"/>
      <c r="F62" s="1170"/>
      <c r="G62" s="1174"/>
      <c r="H62" s="1175"/>
      <c r="I62" s="1149"/>
      <c r="J62" s="1378"/>
      <c r="K62" s="1379"/>
      <c r="L62" s="1380"/>
      <c r="M62" s="1381"/>
      <c r="N62" s="1381"/>
      <c r="O62" s="1381"/>
      <c r="P62" s="1381"/>
      <c r="Q62" s="1413"/>
      <c r="R62" s="1381"/>
      <c r="S62" s="1381"/>
      <c r="T62" s="1381"/>
      <c r="U62" s="1381"/>
      <c r="V62" s="1381"/>
      <c r="W62" s="1382"/>
      <c r="X62" s="1168"/>
      <c r="Y62" s="1395"/>
      <c r="AC62" s="1383">
        <f>AC60/AC36</f>
        <v>0.1913098517373526</v>
      </c>
      <c r="AD62" s="1306"/>
      <c r="AE62" s="1306">
        <f>AE60/AE36</f>
        <v>1.1600929901208734E-2</v>
      </c>
      <c r="AF62" s="1306"/>
      <c r="AG62" s="1306">
        <f>AG60/AG36</f>
        <v>2.1484920602196526E-2</v>
      </c>
      <c r="AH62" s="1306"/>
      <c r="AI62" s="1306">
        <f>AI60/AI36</f>
        <v>0.19939675321997907</v>
      </c>
      <c r="AK62" s="1306">
        <f>AK60/AK36</f>
        <v>0.11044083691108786</v>
      </c>
      <c r="AL62" s="1306"/>
      <c r="AM62" s="1306">
        <f>AM60/AM36</f>
        <v>0.11044083691108786</v>
      </c>
      <c r="AQ62" s="1306">
        <f>AQ60/AQ36</f>
        <v>0.25479347515024331</v>
      </c>
      <c r="AR62" s="1306"/>
      <c r="AS62" s="1306">
        <f>AS60/AS36</f>
        <v>8.9192025183630647E-2</v>
      </c>
      <c r="AT62" s="1306"/>
      <c r="AU62" s="1306">
        <f>AU60/AU36</f>
        <v>9.830010493179421E-2</v>
      </c>
      <c r="AV62" s="1306"/>
      <c r="AW62" s="1306">
        <f>AW60/AW36</f>
        <v>0.26224554039874082</v>
      </c>
      <c r="AX62" s="1314"/>
      <c r="AY62" s="1306">
        <f>AY60/AY36</f>
        <v>0.18027282266526756</v>
      </c>
      <c r="AZ62" s="1306"/>
      <c r="BA62" s="1306">
        <f>BA60/BA36</f>
        <v>0.18027282266526756</v>
      </c>
    </row>
    <row r="63" spans="1:53" ht="21" thickBot="1">
      <c r="D63" s="863"/>
      <c r="E63" s="1130"/>
      <c r="F63" s="1310"/>
      <c r="G63" s="1311"/>
      <c r="H63" s="1311"/>
      <c r="I63" s="1312"/>
      <c r="J63" s="1336"/>
      <c r="K63" s="1336"/>
      <c r="L63" s="1336"/>
      <c r="M63" s="1336"/>
      <c r="N63" s="1336"/>
      <c r="O63" s="1336"/>
      <c r="P63" s="1336"/>
      <c r="Q63" s="1414"/>
      <c r="R63" s="1336"/>
      <c r="S63" s="1336"/>
      <c r="T63" s="1336"/>
      <c r="U63" s="1336"/>
      <c r="V63" s="1336"/>
      <c r="W63" s="1415"/>
      <c r="X63" s="1313"/>
      <c r="Y63" s="1168"/>
      <c r="AQ63" s="1314"/>
      <c r="AR63" s="1314"/>
      <c r="AS63" s="1314"/>
      <c r="AT63" s="1314"/>
      <c r="AU63" s="1314"/>
      <c r="AV63" s="1314"/>
      <c r="AW63" s="1314"/>
      <c r="AX63" s="1314"/>
      <c r="AY63" s="1314"/>
      <c r="AZ63" s="1314"/>
      <c r="BA63" s="1314"/>
    </row>
    <row r="64" spans="1:53" ht="15.6" customHeight="1">
      <c r="D64" s="863"/>
      <c r="E64" s="867"/>
      <c r="F64" s="1136"/>
      <c r="G64" s="1137"/>
      <c r="H64" s="1137"/>
      <c r="I64" s="1138"/>
      <c r="J64" s="1137"/>
      <c r="K64" s="1137"/>
      <c r="L64" s="1137"/>
      <c r="M64" s="1137"/>
      <c r="N64" s="1137"/>
      <c r="O64" s="1137"/>
      <c r="P64" s="1137"/>
      <c r="Q64" s="1416"/>
      <c r="R64" s="1137"/>
      <c r="S64" s="1137"/>
      <c r="T64" s="1137"/>
      <c r="U64" s="1137"/>
      <c r="V64" s="1417"/>
      <c r="W64" s="1418"/>
      <c r="X64" s="1144"/>
      <c r="Y64" s="1144"/>
      <c r="AQ64" s="1314"/>
      <c r="AR64" s="1314"/>
      <c r="AS64" s="1314"/>
      <c r="AT64" s="1314"/>
      <c r="AU64" s="1314"/>
      <c r="AV64" s="1314"/>
      <c r="AW64" s="1314"/>
      <c r="AX64" s="1314"/>
      <c r="AY64" s="1314"/>
      <c r="AZ64" s="1314"/>
      <c r="BA64" s="1314"/>
    </row>
    <row r="65" spans="4:53" ht="15.6" hidden="1" customHeight="1">
      <c r="D65" s="863"/>
      <c r="E65" s="867"/>
      <c r="F65" s="1141" t="s">
        <v>198</v>
      </c>
      <c r="G65" s="1140"/>
      <c r="H65" s="1140"/>
      <c r="I65" s="1138"/>
      <c r="J65" s="1140"/>
      <c r="K65" s="1140"/>
      <c r="L65" s="1140">
        <f>(L19+L25+L32+L34)-L36</f>
        <v>0</v>
      </c>
      <c r="M65" s="1140"/>
      <c r="N65" s="1140"/>
      <c r="O65" s="1140"/>
      <c r="P65" s="1140"/>
      <c r="Q65" s="1419"/>
      <c r="R65" s="1140">
        <f>(R19+R25+R32+R34)-R36</f>
        <v>0</v>
      </c>
      <c r="S65" s="1140"/>
      <c r="T65" s="1140"/>
      <c r="U65" s="1140"/>
      <c r="V65" s="1420"/>
      <c r="W65" s="1421"/>
      <c r="X65" s="1144"/>
      <c r="Y65" s="1144"/>
      <c r="AQ65" s="1314"/>
      <c r="AR65" s="1314"/>
      <c r="AS65" s="1314"/>
      <c r="AT65" s="1314"/>
      <c r="AU65" s="1314"/>
      <c r="AV65" s="1314"/>
      <c r="AW65" s="1314"/>
      <c r="AX65" s="1314"/>
      <c r="AY65" s="1314"/>
      <c r="AZ65" s="1314"/>
      <c r="BA65" s="1314"/>
    </row>
    <row r="66" spans="4:53" ht="15.6" hidden="1" customHeight="1">
      <c r="D66" s="863"/>
      <c r="E66" s="867"/>
      <c r="F66" s="1141" t="s">
        <v>199</v>
      </c>
      <c r="G66" s="1140"/>
      <c r="H66" s="1140"/>
      <c r="I66" s="1138"/>
      <c r="J66" s="1140"/>
      <c r="K66" s="1140"/>
      <c r="L66" s="1140">
        <f>(L36-L56)-L60</f>
        <v>0</v>
      </c>
      <c r="M66" s="1140"/>
      <c r="N66" s="1140"/>
      <c r="O66" s="1140"/>
      <c r="P66" s="1140"/>
      <c r="Q66" s="1419"/>
      <c r="R66" s="1140">
        <f>(R36-R56)-R60</f>
        <v>0</v>
      </c>
      <c r="S66" s="1140"/>
      <c r="T66" s="1140"/>
      <c r="U66" s="1140"/>
      <c r="V66" s="1420"/>
      <c r="W66" s="1421"/>
      <c r="X66" s="1144"/>
      <c r="Y66" s="1144"/>
      <c r="AQ66" s="1314"/>
      <c r="AR66" s="1314"/>
      <c r="AS66" s="1314"/>
      <c r="AT66" s="1314"/>
      <c r="AU66" s="1314"/>
      <c r="AV66" s="1314"/>
      <c r="AW66" s="1314"/>
      <c r="AX66" s="1314"/>
      <c r="AY66" s="1314"/>
      <c r="AZ66" s="1314"/>
      <c r="BA66" s="1314"/>
    </row>
    <row r="67" spans="4:53" ht="15.6" hidden="1" customHeight="1">
      <c r="D67" s="863"/>
      <c r="E67" s="867"/>
      <c r="F67" s="1136"/>
      <c r="G67" s="1137"/>
      <c r="H67" s="1137"/>
      <c r="I67" s="1138"/>
      <c r="J67" s="1137"/>
      <c r="K67" s="1137"/>
      <c r="L67" s="1137"/>
      <c r="M67" s="1137"/>
      <c r="N67" s="1137"/>
      <c r="O67" s="1137"/>
      <c r="P67" s="1137"/>
      <c r="Q67" s="1416"/>
      <c r="R67" s="1137"/>
      <c r="S67" s="1137"/>
      <c r="T67" s="1137"/>
      <c r="U67" s="1137"/>
      <c r="V67" s="1417"/>
      <c r="W67" s="1418"/>
      <c r="X67" s="1144"/>
      <c r="Y67" s="1144"/>
      <c r="AQ67" s="1314"/>
      <c r="AR67" s="1314"/>
      <c r="AS67" s="1314"/>
      <c r="AT67" s="1314"/>
      <c r="AU67" s="1314"/>
      <c r="AV67" s="1314"/>
      <c r="AW67" s="1314"/>
      <c r="AX67" s="1314"/>
      <c r="AY67" s="1314"/>
      <c r="AZ67" s="1314"/>
      <c r="BA67" s="1314"/>
    </row>
    <row r="68" spans="4:53" ht="15.95" customHeight="1" thickBot="1">
      <c r="D68" s="863"/>
      <c r="E68" s="925"/>
      <c r="F68" s="1142"/>
      <c r="G68" s="1145"/>
      <c r="H68" s="1145"/>
      <c r="I68" s="1143"/>
      <c r="J68" s="1145"/>
      <c r="K68" s="1145"/>
      <c r="L68" s="1145"/>
      <c r="M68" s="1145"/>
      <c r="N68" s="1145"/>
      <c r="O68" s="1145"/>
      <c r="P68" s="1145"/>
      <c r="Q68" s="1422"/>
      <c r="R68" s="1145"/>
      <c r="S68" s="1145"/>
      <c r="T68" s="1145"/>
      <c r="U68" s="1145"/>
      <c r="V68" s="1146"/>
      <c r="W68" s="1423"/>
      <c r="X68" s="1147"/>
      <c r="Y68" s="1144"/>
      <c r="AQ68" s="1314"/>
      <c r="AR68" s="1314"/>
      <c r="AS68" s="1314"/>
      <c r="AT68" s="1314"/>
      <c r="AU68" s="1314"/>
      <c r="AV68" s="1314"/>
      <c r="AW68" s="1314"/>
      <c r="AX68" s="1314"/>
      <c r="AY68" s="1314"/>
      <c r="AZ68" s="1314"/>
      <c r="BA68" s="1314"/>
    </row>
    <row r="69" spans="4:53" s="1" customFormat="1" ht="12.95" customHeight="1">
      <c r="D69" s="863"/>
      <c r="E69" s="1964" t="s">
        <v>200</v>
      </c>
      <c r="F69" s="1965"/>
      <c r="G69" s="1148"/>
      <c r="H69" s="1148"/>
      <c r="I69" s="1149"/>
      <c r="J69" s="1148"/>
      <c r="K69" s="1148"/>
      <c r="L69" s="1148"/>
      <c r="M69" s="1148"/>
      <c r="N69" s="1148"/>
      <c r="O69" s="1148"/>
      <c r="P69" s="1148"/>
      <c r="Q69" s="1424"/>
      <c r="R69" s="1148"/>
      <c r="S69" s="1148"/>
      <c r="T69" s="1148"/>
      <c r="U69" s="1148"/>
      <c r="V69" s="1148"/>
      <c r="W69" s="1425"/>
      <c r="X69" s="1150"/>
      <c r="Y69" s="1149"/>
      <c r="Z69" s="1314"/>
      <c r="AA69" s="1314"/>
      <c r="AB69" s="1314"/>
      <c r="AC69" s="1314"/>
      <c r="AD69" s="1314"/>
      <c r="AE69" s="1314"/>
      <c r="AF69" s="1314"/>
      <c r="AG69" s="1314"/>
      <c r="AH69" s="1314"/>
      <c r="AI69" s="1314"/>
      <c r="AJ69" s="1314"/>
      <c r="AK69" s="1314"/>
      <c r="AL69" s="1314"/>
      <c r="AM69" s="1314"/>
      <c r="AN69" s="1314"/>
      <c r="AQ69" s="1314"/>
      <c r="AR69" s="1314"/>
      <c r="AS69" s="1314"/>
      <c r="AT69" s="1314"/>
      <c r="AU69" s="1314"/>
      <c r="AV69" s="1314"/>
      <c r="AW69" s="1314"/>
      <c r="AX69" s="1314"/>
      <c r="AY69" s="1314"/>
      <c r="AZ69" s="1314"/>
      <c r="BA69" s="1314"/>
    </row>
    <row r="70" spans="4:53" s="1" customFormat="1" ht="14.25" customHeight="1" thickBot="1">
      <c r="D70" s="1444"/>
      <c r="E70" s="1966"/>
      <c r="F70" s="1967"/>
      <c r="G70" s="1148"/>
      <c r="H70" s="1148"/>
      <c r="I70" s="1149"/>
      <c r="J70" s="1148"/>
      <c r="K70" s="1148"/>
      <c r="L70" s="1148"/>
      <c r="M70" s="1148"/>
      <c r="N70" s="1148"/>
      <c r="O70" s="1148"/>
      <c r="P70" s="1148"/>
      <c r="Q70" s="1424"/>
      <c r="R70" s="1148"/>
      <c r="S70" s="1148"/>
      <c r="T70" s="1148"/>
      <c r="U70" s="1148"/>
      <c r="V70" s="1148"/>
      <c r="W70" s="1425"/>
      <c r="X70" s="1150"/>
      <c r="Y70" s="1274"/>
      <c r="Z70" s="1314"/>
      <c r="AA70" s="1314"/>
      <c r="AB70" s="1314"/>
      <c r="AC70" s="1314"/>
      <c r="AD70" s="1314"/>
      <c r="AE70" s="1314"/>
      <c r="AF70" s="1314"/>
      <c r="AG70" s="1314"/>
      <c r="AH70" s="1314"/>
      <c r="AI70" s="1314"/>
      <c r="AJ70" s="1314"/>
      <c r="AK70" s="1314"/>
      <c r="AL70" s="1314"/>
      <c r="AM70" s="1314"/>
      <c r="AN70" s="1314"/>
      <c r="BA70" s="1314"/>
    </row>
    <row r="71" spans="4:53" s="1" customFormat="1" ht="26.25" thickBot="1">
      <c r="D71" s="884"/>
      <c r="E71" s="1966"/>
      <c r="F71" s="1967"/>
      <c r="G71" s="1151"/>
      <c r="H71" s="1152"/>
      <c r="I71" s="1149"/>
      <c r="J71" s="1153"/>
      <c r="K71" s="1154"/>
      <c r="L71" s="1972" t="str">
        <f>L7</f>
        <v>Mouches Soldats Noires</v>
      </c>
      <c r="M71" s="1972"/>
      <c r="N71" s="1155"/>
      <c r="O71" s="1155"/>
      <c r="P71" s="1155"/>
      <c r="Q71" s="1426"/>
      <c r="R71" s="1968" t="s">
        <v>21</v>
      </c>
      <c r="S71" s="1154"/>
      <c r="T71" s="1154"/>
      <c r="U71" s="1154"/>
      <c r="V71" s="1154"/>
      <c r="W71" s="1427"/>
      <c r="X71" s="1149"/>
      <c r="Y71" s="1396"/>
      <c r="Z71" s="1314"/>
      <c r="AA71" s="1314"/>
      <c r="AB71" s="1314"/>
      <c r="AC71" s="1332" t="s">
        <v>251</v>
      </c>
      <c r="AD71" s="1333"/>
      <c r="AE71" s="1333"/>
      <c r="AF71" s="1333" t="s">
        <v>221</v>
      </c>
      <c r="AG71" s="1333"/>
      <c r="AH71" s="1333"/>
      <c r="AI71" s="1333"/>
      <c r="AJ71" s="1333"/>
      <c r="AK71" s="1333"/>
      <c r="AL71" s="1333"/>
      <c r="AM71" s="1334"/>
      <c r="AN71" s="1314"/>
      <c r="AQ71" s="1329" t="s">
        <v>222</v>
      </c>
      <c r="AR71" s="1330"/>
      <c r="AS71" s="1330"/>
      <c r="AT71" s="1330"/>
      <c r="AU71" s="1330" t="s">
        <v>21</v>
      </c>
      <c r="AV71" s="1330"/>
      <c r="AW71" s="1330"/>
      <c r="AX71" s="1330"/>
      <c r="AY71" s="1330"/>
      <c r="AZ71" s="1331"/>
      <c r="BA71" s="1314"/>
    </row>
    <row r="72" spans="4:53" s="1" customFormat="1" ht="44.1" customHeight="1">
      <c r="D72" s="863"/>
      <c r="E72" s="1966"/>
      <c r="F72" s="1967"/>
      <c r="G72" s="1156"/>
      <c r="H72" s="1157"/>
      <c r="I72" s="1149"/>
      <c r="J72" s="1158"/>
      <c r="K72" s="1159"/>
      <c r="L72" s="1973"/>
      <c r="M72" s="1973"/>
      <c r="N72" s="1160"/>
      <c r="O72" s="1160"/>
      <c r="P72" s="1160"/>
      <c r="Q72" s="1407"/>
      <c r="R72" s="1962"/>
      <c r="S72" s="1159"/>
      <c r="T72" s="1159"/>
      <c r="U72" s="1159"/>
      <c r="V72" s="1159"/>
      <c r="W72" s="1340"/>
      <c r="X72" s="1149"/>
      <c r="Y72" s="1396"/>
      <c r="Z72" s="1314"/>
      <c r="AA72" s="1314"/>
      <c r="AB72" s="1314"/>
      <c r="AC72" s="1404" t="s">
        <v>223</v>
      </c>
      <c r="AD72" s="1399"/>
      <c r="AE72" s="1404" t="s">
        <v>224</v>
      </c>
      <c r="AF72" s="1399"/>
      <c r="AG72" s="1404" t="s">
        <v>225</v>
      </c>
      <c r="AH72" s="1399"/>
      <c r="AI72" s="1404" t="s">
        <v>226</v>
      </c>
      <c r="AJ72" s="1399"/>
      <c r="AK72" s="1404" t="s">
        <v>252</v>
      </c>
      <c r="AL72" s="1399"/>
      <c r="AM72" s="1405" t="s">
        <v>228</v>
      </c>
      <c r="AN72" s="1314"/>
      <c r="AQ72" s="1401" t="s">
        <v>223</v>
      </c>
      <c r="AR72" s="1314"/>
      <c r="AS72" s="1401" t="s">
        <v>224</v>
      </c>
      <c r="AT72" s="1314"/>
      <c r="AU72" s="1401" t="s">
        <v>225</v>
      </c>
      <c r="AV72" s="1314"/>
      <c r="AW72" s="1401" t="s">
        <v>226</v>
      </c>
      <c r="AX72" s="1314"/>
      <c r="AY72" s="1401" t="s">
        <v>229</v>
      </c>
      <c r="AZ72" s="1314"/>
      <c r="BA72" s="1314"/>
    </row>
    <row r="73" spans="4:53" s="1" customFormat="1" ht="21" thickBot="1">
      <c r="D73" s="863"/>
      <c r="E73" s="1126"/>
      <c r="F73" s="1161"/>
      <c r="G73" s="1163"/>
      <c r="H73" s="1164"/>
      <c r="I73" s="1149"/>
      <c r="J73" s="1162"/>
      <c r="K73" s="1163"/>
      <c r="L73" s="1163"/>
      <c r="M73" s="1163"/>
      <c r="N73" s="1163"/>
      <c r="O73" s="1163"/>
      <c r="P73" s="1163"/>
      <c r="Q73" s="1428"/>
      <c r="R73" s="1163"/>
      <c r="S73" s="1163"/>
      <c r="T73" s="1163"/>
      <c r="U73" s="1163"/>
      <c r="V73" s="1163"/>
      <c r="W73" s="1425"/>
      <c r="X73" s="1150"/>
      <c r="Y73" s="1396"/>
      <c r="Z73" s="1314"/>
      <c r="AA73" s="1314"/>
      <c r="AB73" s="1314"/>
      <c r="AC73" s="1402"/>
      <c r="AD73" s="1314"/>
      <c r="AE73" s="1314"/>
      <c r="AF73" s="1314"/>
      <c r="AG73" s="1314"/>
      <c r="AH73" s="1314"/>
      <c r="AI73" s="1314"/>
      <c r="AJ73" s="1314"/>
      <c r="AK73" s="1314"/>
      <c r="AL73" s="1314"/>
      <c r="AM73" s="1314"/>
      <c r="AN73" s="1314"/>
      <c r="AQ73" s="1314"/>
      <c r="AR73" s="1314"/>
      <c r="AS73" s="1314"/>
      <c r="AT73" s="1314"/>
      <c r="AU73" s="1314"/>
      <c r="AV73" s="1314"/>
      <c r="AW73" s="1314"/>
      <c r="AX73" s="1314"/>
      <c r="AY73" s="1314"/>
      <c r="AZ73" s="1314"/>
      <c r="BA73" s="1314"/>
    </row>
    <row r="74" spans="4:53" ht="21" thickBot="1">
      <c r="D74" s="863"/>
      <c r="E74" s="1126"/>
      <c r="F74" s="1165" t="s">
        <v>201</v>
      </c>
      <c r="G74" s="1632"/>
      <c r="H74" s="1167"/>
      <c r="I74" s="1168"/>
      <c r="J74" s="1166"/>
      <c r="K74" s="1637"/>
      <c r="L74" s="1636">
        <f>L60</f>
        <v>428561.25</v>
      </c>
      <c r="M74" s="1636"/>
      <c r="N74" s="1636"/>
      <c r="O74" s="1636"/>
      <c r="P74" s="1636"/>
      <c r="Q74" s="1638"/>
      <c r="R74" s="1636">
        <f>R60</f>
        <v>42950</v>
      </c>
      <c r="S74" s="1636"/>
      <c r="T74" s="1636"/>
      <c r="U74" s="1636"/>
      <c r="V74" s="1632"/>
      <c r="W74" s="1376"/>
      <c r="X74" s="1169"/>
      <c r="Y74" s="1396"/>
      <c r="AC74" s="1325">
        <v>816607.25</v>
      </c>
      <c r="AE74" s="1325">
        <v>40515.25</v>
      </c>
      <c r="AG74" s="1325">
        <v>83371.374999999534</v>
      </c>
      <c r="AI74" s="1325">
        <v>773751.125</v>
      </c>
      <c r="AK74" s="1325">
        <v>83371.374999999534</v>
      </c>
      <c r="AM74" s="1325">
        <f>AM60</f>
        <v>428561.25</v>
      </c>
      <c r="AQ74" s="1325">
        <f>AQ60</f>
        <v>66775.000000000029</v>
      </c>
      <c r="AR74" s="1314"/>
      <c r="AS74" s="1325">
        <f>AS60</f>
        <v>19125</v>
      </c>
      <c r="AT74" s="1314"/>
      <c r="AU74" s="1325">
        <f>AU60</f>
        <v>23419.999999999971</v>
      </c>
      <c r="AV74" s="1314"/>
      <c r="AW74" s="1325">
        <f>AW60</f>
        <v>62480</v>
      </c>
      <c r="AX74" s="1314"/>
      <c r="AY74" s="1325">
        <f>AY60</f>
        <v>42950</v>
      </c>
      <c r="AZ74" s="1314"/>
      <c r="BA74" s="1328">
        <f>BA60</f>
        <v>42950</v>
      </c>
    </row>
    <row r="75" spans="4:53" s="1" customFormat="1">
      <c r="D75" s="863"/>
      <c r="E75" s="1126"/>
      <c r="F75" s="1170" t="s">
        <v>197</v>
      </c>
      <c r="G75" s="1174"/>
      <c r="H75" s="1175"/>
      <c r="I75" s="1149"/>
      <c r="J75" s="1171"/>
      <c r="K75" s="1172"/>
      <c r="L75" s="1173">
        <f>L74/L36</f>
        <v>0.11044083691108786</v>
      </c>
      <c r="M75" s="1173"/>
      <c r="N75" s="1173"/>
      <c r="O75" s="1173"/>
      <c r="P75" s="1173"/>
      <c r="Q75" s="1429"/>
      <c r="R75" s="1173">
        <f>R74/R36</f>
        <v>0.18027282266526756</v>
      </c>
      <c r="S75" s="1173"/>
      <c r="T75" s="1173"/>
      <c r="U75" s="1173"/>
      <c r="V75" s="1174"/>
      <c r="W75" s="1377"/>
      <c r="X75" s="1150"/>
      <c r="Y75" s="1396"/>
      <c r="Z75" s="1314"/>
      <c r="AA75" s="1314"/>
      <c r="AB75" s="1314"/>
      <c r="AC75" s="1314"/>
      <c r="AD75" s="1314"/>
      <c r="AE75" s="1314"/>
      <c r="AF75" s="1314"/>
      <c r="AG75" s="1314"/>
      <c r="AH75" s="1314"/>
      <c r="AI75" s="1314"/>
      <c r="AJ75" s="1314"/>
      <c r="AK75" s="1314"/>
      <c r="AL75" s="1314"/>
      <c r="AM75" s="1314"/>
      <c r="AN75" s="1314"/>
      <c r="AQ75" s="1314"/>
      <c r="AR75" s="1314"/>
      <c r="AS75" s="1314"/>
      <c r="AT75" s="1314"/>
      <c r="AU75" s="1314"/>
      <c r="AV75" s="1314"/>
      <c r="AW75" s="1314"/>
      <c r="AX75" s="1314"/>
      <c r="AY75" s="1314"/>
      <c r="AZ75" s="1314"/>
      <c r="BA75" s="1314"/>
    </row>
    <row r="76" spans="4:53" ht="20.100000000000001" hidden="1" customHeight="1">
      <c r="D76" s="863"/>
      <c r="E76" s="1126"/>
      <c r="F76" s="1176" t="s">
        <v>202</v>
      </c>
      <c r="G76" s="1178"/>
      <c r="H76" s="1179"/>
      <c r="I76" s="1168"/>
      <c r="J76" s="1177"/>
      <c r="K76" s="1178"/>
      <c r="L76" s="1178"/>
      <c r="M76" s="1178"/>
      <c r="N76" s="1178"/>
      <c r="O76" s="1178"/>
      <c r="P76" s="1178"/>
      <c r="Q76" s="1361"/>
      <c r="R76" s="1178"/>
      <c r="S76" s="1178"/>
      <c r="T76" s="1178"/>
      <c r="U76" s="1178"/>
      <c r="V76" s="1178"/>
      <c r="W76" s="1430"/>
      <c r="X76" s="1169"/>
      <c r="Y76" s="1396"/>
      <c r="AQ76" s="1314"/>
      <c r="AR76" s="1314"/>
      <c r="AS76" s="1314"/>
      <c r="AT76" s="1314"/>
      <c r="AU76" s="1314"/>
      <c r="AV76" s="1314"/>
      <c r="AW76" s="1314"/>
      <c r="AX76" s="1314"/>
      <c r="AY76" s="1314"/>
      <c r="AZ76" s="1314"/>
      <c r="BA76" s="1314"/>
    </row>
    <row r="77" spans="4:53" ht="5.25" hidden="1" customHeight="1">
      <c r="D77" s="863"/>
      <c r="E77" s="1126"/>
      <c r="F77" s="1180"/>
      <c r="G77" s="1182"/>
      <c r="H77" s="1183"/>
      <c r="I77" s="1168"/>
      <c r="J77" s="1181"/>
      <c r="K77" s="1182"/>
      <c r="L77" s="1182"/>
      <c r="M77" s="1182"/>
      <c r="N77" s="1182"/>
      <c r="O77" s="1182"/>
      <c r="P77" s="1182"/>
      <c r="Q77" s="1352"/>
      <c r="R77" s="1182"/>
      <c r="S77" s="1182"/>
      <c r="T77" s="1182"/>
      <c r="U77" s="1182"/>
      <c r="V77" s="1182"/>
      <c r="W77" s="1353"/>
      <c r="X77" s="1169"/>
      <c r="Y77" s="1396"/>
      <c r="AQ77" s="1314"/>
      <c r="AR77" s="1314"/>
      <c r="AS77" s="1314"/>
      <c r="AT77" s="1314"/>
      <c r="AU77" s="1314"/>
      <c r="AV77" s="1314"/>
      <c r="AW77" s="1314"/>
      <c r="AX77" s="1314"/>
      <c r="AY77" s="1314"/>
      <c r="AZ77" s="1314"/>
      <c r="BA77" s="1314"/>
    </row>
    <row r="78" spans="4:53" ht="20.100000000000001" hidden="1" customHeight="1">
      <c r="D78" s="863"/>
      <c r="E78" s="1126"/>
      <c r="F78" s="1180" t="s">
        <v>203</v>
      </c>
      <c r="G78" s="1182"/>
      <c r="H78" s="1183"/>
      <c r="I78" s="1168"/>
      <c r="J78" s="1181"/>
      <c r="K78" s="1182"/>
      <c r="L78" s="1182" t="e">
        <f>#REF!</f>
        <v>#REF!</v>
      </c>
      <c r="M78" s="1182"/>
      <c r="N78" s="1182"/>
      <c r="O78" s="1182"/>
      <c r="P78" s="1182"/>
      <c r="Q78" s="1352"/>
      <c r="R78" s="1182" t="e">
        <f>#REF!</f>
        <v>#REF!</v>
      </c>
      <c r="S78" s="1182"/>
      <c r="T78" s="1182"/>
      <c r="U78" s="1182"/>
      <c r="V78" s="1182"/>
      <c r="W78" s="1353"/>
      <c r="X78" s="1169"/>
      <c r="Y78" s="1396"/>
      <c r="AQ78" s="1314"/>
      <c r="AR78" s="1314"/>
      <c r="AS78" s="1314"/>
      <c r="AT78" s="1314"/>
      <c r="AU78" s="1314"/>
      <c r="AV78" s="1314"/>
      <c r="AW78" s="1314"/>
      <c r="AX78" s="1314"/>
      <c r="AY78" s="1314"/>
      <c r="AZ78" s="1314"/>
      <c r="BA78" s="1314"/>
    </row>
    <row r="79" spans="4:53" ht="20.100000000000001" hidden="1" customHeight="1">
      <c r="D79" s="863"/>
      <c r="E79" s="1126"/>
      <c r="F79" s="1180" t="s">
        <v>204</v>
      </c>
      <c r="G79" s="1182"/>
      <c r="H79" s="1183"/>
      <c r="I79" s="1168"/>
      <c r="J79" s="1181"/>
      <c r="K79" s="1182"/>
      <c r="L79" s="1182" t="e">
        <f>#REF!</f>
        <v>#REF!</v>
      </c>
      <c r="M79" s="1182"/>
      <c r="N79" s="1182"/>
      <c r="O79" s="1182"/>
      <c r="P79" s="1182"/>
      <c r="Q79" s="1352"/>
      <c r="R79" s="1182" t="e">
        <f>#REF!</f>
        <v>#REF!</v>
      </c>
      <c r="S79" s="1182"/>
      <c r="T79" s="1182"/>
      <c r="U79" s="1182"/>
      <c r="V79" s="1182"/>
      <c r="W79" s="1353"/>
      <c r="X79" s="1169"/>
      <c r="Y79" s="1396"/>
      <c r="AQ79" s="1314"/>
      <c r="AR79" s="1314"/>
      <c r="AS79" s="1314"/>
      <c r="AT79" s="1314"/>
      <c r="AU79" s="1314"/>
      <c r="AV79" s="1314"/>
      <c r="AW79" s="1314"/>
      <c r="AX79" s="1314"/>
      <c r="AY79" s="1314"/>
      <c r="AZ79" s="1314"/>
      <c r="BA79" s="1314"/>
    </row>
    <row r="80" spans="4:53" ht="20.100000000000001" hidden="1" customHeight="1">
      <c r="D80" s="863"/>
      <c r="E80" s="1126"/>
      <c r="F80" s="1180" t="s">
        <v>205</v>
      </c>
      <c r="G80" s="1182"/>
      <c r="H80" s="1183"/>
      <c r="I80" s="1168"/>
      <c r="J80" s="1181"/>
      <c r="K80" s="1182"/>
      <c r="L80" s="1182" t="e">
        <f>#REF!</f>
        <v>#REF!</v>
      </c>
      <c r="M80" s="1182"/>
      <c r="N80" s="1182"/>
      <c r="O80" s="1182"/>
      <c r="P80" s="1182"/>
      <c r="Q80" s="1352"/>
      <c r="R80" s="1182" t="e">
        <f>#REF!</f>
        <v>#REF!</v>
      </c>
      <c r="S80" s="1182"/>
      <c r="T80" s="1182"/>
      <c r="U80" s="1182"/>
      <c r="V80" s="1182"/>
      <c r="W80" s="1353"/>
      <c r="X80" s="1169"/>
      <c r="Y80" s="1395"/>
      <c r="AQ80" s="1314"/>
      <c r="AR80" s="1314"/>
      <c r="AS80" s="1314"/>
      <c r="AT80" s="1314"/>
      <c r="AU80" s="1314"/>
      <c r="AV80" s="1314"/>
      <c r="AW80" s="1314"/>
      <c r="AX80" s="1314"/>
      <c r="AY80" s="1314"/>
      <c r="AZ80" s="1314"/>
      <c r="BA80" s="1314"/>
    </row>
    <row r="81" spans="4:53" ht="20.100000000000001" hidden="1" customHeight="1">
      <c r="D81" s="863"/>
      <c r="E81" s="1126"/>
      <c r="F81" s="1180" t="s">
        <v>206</v>
      </c>
      <c r="G81" s="1182"/>
      <c r="H81" s="1183"/>
      <c r="I81" s="1168"/>
      <c r="J81" s="1181"/>
      <c r="K81" s="1182"/>
      <c r="L81" s="1182" t="e">
        <f>#REF!</f>
        <v>#REF!</v>
      </c>
      <c r="M81" s="1182"/>
      <c r="N81" s="1182"/>
      <c r="O81" s="1182"/>
      <c r="P81" s="1182"/>
      <c r="Q81" s="1352"/>
      <c r="R81" s="1182" t="e">
        <f>#REF!</f>
        <v>#REF!</v>
      </c>
      <c r="S81" s="1182"/>
      <c r="T81" s="1182"/>
      <c r="U81" s="1182"/>
      <c r="V81" s="1182"/>
      <c r="W81" s="1353"/>
      <c r="X81" s="1169"/>
      <c r="Y81" s="1395"/>
      <c r="AQ81" s="1314"/>
      <c r="AR81" s="1314"/>
      <c r="AS81" s="1314"/>
      <c r="AT81" s="1314"/>
      <c r="AU81" s="1314"/>
      <c r="AV81" s="1314"/>
      <c r="AW81" s="1314"/>
      <c r="AX81" s="1314"/>
      <c r="AY81" s="1314"/>
      <c r="AZ81" s="1314"/>
      <c r="BA81" s="1314"/>
    </row>
    <row r="82" spans="4:53" ht="20.100000000000001" hidden="1" customHeight="1">
      <c r="D82" s="863"/>
      <c r="E82" s="1126"/>
      <c r="F82" s="1180" t="s">
        <v>207</v>
      </c>
      <c r="G82" s="1182"/>
      <c r="H82" s="1183"/>
      <c r="I82" s="1168"/>
      <c r="J82" s="1181"/>
      <c r="K82" s="1182"/>
      <c r="L82" s="1182" t="e">
        <f>#REF!</f>
        <v>#REF!</v>
      </c>
      <c r="M82" s="1182"/>
      <c r="N82" s="1182"/>
      <c r="O82" s="1182"/>
      <c r="P82" s="1182"/>
      <c r="Q82" s="1352"/>
      <c r="R82" s="1182" t="e">
        <f>#REF!</f>
        <v>#REF!</v>
      </c>
      <c r="S82" s="1182"/>
      <c r="T82" s="1182"/>
      <c r="U82" s="1182"/>
      <c r="V82" s="1182"/>
      <c r="W82" s="1353"/>
      <c r="X82" s="1169"/>
      <c r="Y82" s="1395"/>
      <c r="AQ82" s="1314"/>
      <c r="AR82" s="1314"/>
      <c r="AS82" s="1314"/>
      <c r="AT82" s="1314"/>
      <c r="AU82" s="1314"/>
      <c r="AV82" s="1314"/>
      <c r="AW82" s="1314"/>
      <c r="AX82" s="1314"/>
      <c r="AY82" s="1314"/>
      <c r="AZ82" s="1314"/>
      <c r="BA82" s="1314"/>
    </row>
    <row r="83" spans="4:53" ht="20.100000000000001" hidden="1" customHeight="1">
      <c r="D83" s="863"/>
      <c r="E83" s="1126"/>
      <c r="F83" s="1180" t="s">
        <v>208</v>
      </c>
      <c r="G83" s="1182"/>
      <c r="H83" s="1183"/>
      <c r="I83" s="1168"/>
      <c r="J83" s="1181"/>
      <c r="K83" s="1182"/>
      <c r="L83" s="1182" t="e">
        <f>#REF!</f>
        <v>#REF!</v>
      </c>
      <c r="M83" s="1182"/>
      <c r="N83" s="1182"/>
      <c r="O83" s="1182"/>
      <c r="P83" s="1182"/>
      <c r="Q83" s="1352"/>
      <c r="R83" s="1182" t="e">
        <f>#REF!</f>
        <v>#REF!</v>
      </c>
      <c r="S83" s="1182"/>
      <c r="T83" s="1182"/>
      <c r="U83" s="1182"/>
      <c r="V83" s="1182"/>
      <c r="W83" s="1353"/>
      <c r="X83" s="1169"/>
      <c r="Y83" s="1395"/>
      <c r="AQ83" s="1314"/>
      <c r="AR83" s="1314"/>
      <c r="AS83" s="1314"/>
      <c r="AT83" s="1314"/>
      <c r="AU83" s="1314"/>
      <c r="AV83" s="1314"/>
      <c r="AW83" s="1314"/>
      <c r="AX83" s="1314"/>
      <c r="AY83" s="1314"/>
      <c r="AZ83" s="1314"/>
      <c r="BA83" s="1314"/>
    </row>
    <row r="84" spans="4:53" ht="5.25" hidden="1" customHeight="1">
      <c r="D84" s="863"/>
      <c r="E84" s="1126"/>
      <c r="F84" s="1180"/>
      <c r="G84" s="1182"/>
      <c r="H84" s="1183"/>
      <c r="I84" s="1168"/>
      <c r="J84" s="1181"/>
      <c r="K84" s="1182"/>
      <c r="L84" s="1639"/>
      <c r="M84" s="1639"/>
      <c r="N84" s="1639"/>
      <c r="O84" s="1639"/>
      <c r="P84" s="1639"/>
      <c r="Q84" s="1640"/>
      <c r="R84" s="1639"/>
      <c r="S84" s="1639"/>
      <c r="T84" s="1639"/>
      <c r="U84" s="1639"/>
      <c r="V84" s="1182"/>
      <c r="W84" s="1353"/>
      <c r="X84" s="1169"/>
      <c r="Y84" s="1395"/>
      <c r="AQ84" s="1314"/>
      <c r="AR84" s="1314"/>
      <c r="AS84" s="1314"/>
      <c r="AT84" s="1314"/>
      <c r="AU84" s="1314"/>
      <c r="AV84" s="1314"/>
      <c r="AW84" s="1314"/>
      <c r="AX84" s="1314"/>
      <c r="AY84" s="1314"/>
      <c r="AZ84" s="1314"/>
      <c r="BA84" s="1314"/>
    </row>
    <row r="85" spans="4:53" ht="20.100000000000001" hidden="1" customHeight="1">
      <c r="D85" s="863"/>
      <c r="E85" s="1126"/>
      <c r="F85" s="1184" t="s">
        <v>209</v>
      </c>
      <c r="G85" s="1178"/>
      <c r="H85" s="1179"/>
      <c r="I85" s="1168"/>
      <c r="J85" s="1177"/>
      <c r="K85" s="1178"/>
      <c r="L85" s="1178" t="e">
        <f>SUM(L78:L84)</f>
        <v>#REF!</v>
      </c>
      <c r="M85" s="1178"/>
      <c r="N85" s="1178"/>
      <c r="O85" s="1178"/>
      <c r="P85" s="1178"/>
      <c r="Q85" s="1361"/>
      <c r="R85" s="1178" t="e">
        <f>SUM(R78:R84)</f>
        <v>#REF!</v>
      </c>
      <c r="S85" s="1178"/>
      <c r="T85" s="1178"/>
      <c r="U85" s="1178"/>
      <c r="V85" s="1178"/>
      <c r="W85" s="1430"/>
      <c r="X85" s="1169"/>
      <c r="Y85" s="1395"/>
      <c r="AQ85" s="1314"/>
      <c r="AR85" s="1314"/>
      <c r="AS85" s="1314"/>
      <c r="AT85" s="1314"/>
      <c r="AU85" s="1314"/>
      <c r="AV85" s="1314"/>
      <c r="AW85" s="1314"/>
      <c r="AX85" s="1314"/>
      <c r="AY85" s="1314"/>
      <c r="AZ85" s="1314"/>
      <c r="BA85" s="1314"/>
    </row>
    <row r="86" spans="4:53" ht="20.100000000000001" hidden="1" customHeight="1">
      <c r="D86" s="863"/>
      <c r="E86" s="1126"/>
      <c r="F86" s="1180"/>
      <c r="G86" s="1182"/>
      <c r="H86" s="1183"/>
      <c r="I86" s="1168"/>
      <c r="J86" s="1181"/>
      <c r="K86" s="1182"/>
      <c r="L86" s="1182"/>
      <c r="M86" s="1182"/>
      <c r="N86" s="1182"/>
      <c r="O86" s="1182"/>
      <c r="P86" s="1182"/>
      <c r="Q86" s="1352"/>
      <c r="R86" s="1182"/>
      <c r="S86" s="1182"/>
      <c r="T86" s="1182"/>
      <c r="U86" s="1182"/>
      <c r="V86" s="1182"/>
      <c r="W86" s="1353"/>
      <c r="X86" s="1169"/>
      <c r="Y86" s="1395"/>
      <c r="AQ86" s="1314"/>
      <c r="AR86" s="1314"/>
      <c r="AS86" s="1314"/>
      <c r="AT86" s="1314"/>
      <c r="AU86" s="1314"/>
      <c r="AV86" s="1314"/>
      <c r="AW86" s="1314"/>
      <c r="AX86" s="1314"/>
      <c r="AY86" s="1314"/>
      <c r="AZ86" s="1314"/>
      <c r="BA86" s="1314"/>
    </row>
    <row r="87" spans="4:53" ht="20.100000000000001" hidden="1" customHeight="1">
      <c r="D87" s="863"/>
      <c r="E87" s="1126"/>
      <c r="F87" s="1180"/>
      <c r="G87" s="1182"/>
      <c r="H87" s="1183"/>
      <c r="I87" s="1168"/>
      <c r="J87" s="1181"/>
      <c r="K87" s="1182"/>
      <c r="L87" s="1182"/>
      <c r="M87" s="1182"/>
      <c r="N87" s="1182"/>
      <c r="O87" s="1182"/>
      <c r="P87" s="1182"/>
      <c r="Q87" s="1352"/>
      <c r="R87" s="1182"/>
      <c r="S87" s="1182"/>
      <c r="T87" s="1182"/>
      <c r="U87" s="1182"/>
      <c r="V87" s="1182"/>
      <c r="W87" s="1353"/>
      <c r="X87" s="1169"/>
      <c r="Y87" s="1395"/>
      <c r="AQ87" s="1314"/>
      <c r="AR87" s="1314"/>
      <c r="AS87" s="1314"/>
      <c r="AT87" s="1314"/>
      <c r="AU87" s="1314"/>
      <c r="AV87" s="1314"/>
      <c r="AW87" s="1314"/>
      <c r="AX87" s="1314"/>
      <c r="AY87" s="1314"/>
      <c r="AZ87" s="1314"/>
      <c r="BA87" s="1314"/>
    </row>
    <row r="88" spans="4:53" ht="20.100000000000001" hidden="1" customHeight="1">
      <c r="D88" s="863"/>
      <c r="E88" s="1126"/>
      <c r="F88" s="1176" t="s">
        <v>210</v>
      </c>
      <c r="G88" s="1178"/>
      <c r="H88" s="1179"/>
      <c r="I88" s="1168"/>
      <c r="J88" s="1177"/>
      <c r="K88" s="1178"/>
      <c r="L88" s="1178" t="e">
        <f>#REF!</f>
        <v>#REF!</v>
      </c>
      <c r="M88" s="1178"/>
      <c r="N88" s="1178"/>
      <c r="O88" s="1178"/>
      <c r="P88" s="1178"/>
      <c r="Q88" s="1361"/>
      <c r="R88" s="1178" t="e">
        <f>#REF!</f>
        <v>#REF!</v>
      </c>
      <c r="S88" s="1178"/>
      <c r="T88" s="1178"/>
      <c r="U88" s="1178"/>
      <c r="V88" s="1178"/>
      <c r="W88" s="1430"/>
      <c r="X88" s="1169"/>
      <c r="Y88" s="1395"/>
      <c r="AQ88" s="1314"/>
      <c r="AR88" s="1314"/>
      <c r="AS88" s="1314"/>
      <c r="AT88" s="1314"/>
      <c r="AU88" s="1314"/>
      <c r="AV88" s="1314"/>
      <c r="AW88" s="1314"/>
      <c r="AX88" s="1314"/>
      <c r="AY88" s="1314"/>
      <c r="AZ88" s="1314"/>
      <c r="BA88" s="1314"/>
    </row>
    <row r="89" spans="4:53">
      <c r="D89" s="863"/>
      <c r="E89" s="1126"/>
      <c r="F89" s="1180"/>
      <c r="G89" s="1187"/>
      <c r="H89" s="1188"/>
      <c r="I89" s="1168"/>
      <c r="J89" s="1185"/>
      <c r="K89" s="1186"/>
      <c r="L89" s="1186"/>
      <c r="M89" s="1186"/>
      <c r="N89" s="1186"/>
      <c r="O89" s="1186"/>
      <c r="P89" s="1186"/>
      <c r="Q89" s="1216"/>
      <c r="R89" s="1186"/>
      <c r="S89" s="1186"/>
      <c r="T89" s="1186"/>
      <c r="U89" s="1186"/>
      <c r="V89" s="1187"/>
      <c r="W89" s="1431"/>
      <c r="X89" s="1169"/>
      <c r="Y89" s="1395"/>
      <c r="AQ89" s="1314"/>
      <c r="AR89" s="1314"/>
      <c r="AS89" s="1314"/>
      <c r="AT89" s="1314"/>
      <c r="AU89" s="1314"/>
      <c r="AV89" s="1314"/>
      <c r="AW89" s="1314"/>
      <c r="AX89" s="1314"/>
      <c r="AY89" s="1314"/>
      <c r="AZ89" s="1314"/>
      <c r="BA89" s="1314"/>
    </row>
    <row r="90" spans="4:53">
      <c r="D90" s="863"/>
      <c r="E90" s="1126"/>
      <c r="F90" s="1180" t="s">
        <v>154</v>
      </c>
      <c r="G90" s="1182"/>
      <c r="H90" s="1188"/>
      <c r="I90" s="1168"/>
      <c r="J90" s="1185"/>
      <c r="K90" s="1186"/>
      <c r="L90" s="1182">
        <f>'Fin Mouches Soldat noir'!L102</f>
        <v>235718.41700000002</v>
      </c>
      <c r="M90" s="1182"/>
      <c r="N90" s="1182"/>
      <c r="O90" s="1189"/>
      <c r="P90" s="1189"/>
      <c r="Q90" s="1432"/>
      <c r="R90" s="1182">
        <f>'Financement Ténébrions'!L102</f>
        <v>16500</v>
      </c>
      <c r="S90" s="1189"/>
      <c r="T90" s="1189"/>
      <c r="U90" s="1189"/>
      <c r="V90" s="1182"/>
      <c r="W90" s="1431"/>
      <c r="X90" s="1169"/>
      <c r="Y90" s="1395"/>
      <c r="AC90" s="1182">
        <f>L90</f>
        <v>235718.41700000002</v>
      </c>
      <c r="AE90" s="1182">
        <f>L90</f>
        <v>235718.41700000002</v>
      </c>
      <c r="AG90" s="1182">
        <f>L90</f>
        <v>235718.41700000002</v>
      </c>
      <c r="AI90" s="1182">
        <f>L90</f>
        <v>235718.41700000002</v>
      </c>
      <c r="AK90" s="1321"/>
      <c r="AM90" s="1321">
        <v>353578</v>
      </c>
      <c r="AQ90" s="1182">
        <f>$R$90</f>
        <v>16500</v>
      </c>
      <c r="AR90" s="1314"/>
      <c r="AS90" s="1182">
        <f>$R$90</f>
        <v>16500</v>
      </c>
      <c r="AT90" s="1314"/>
      <c r="AU90" s="1182">
        <f>$R$90</f>
        <v>16500</v>
      </c>
      <c r="AV90" s="1314"/>
      <c r="AW90" s="1182">
        <f>$R$90</f>
        <v>16500</v>
      </c>
      <c r="AX90" s="1314"/>
      <c r="AY90" s="1321">
        <v>24750</v>
      </c>
      <c r="AZ90" s="1314"/>
      <c r="BA90" s="1321">
        <f>R90*0.9</f>
        <v>14850</v>
      </c>
    </row>
    <row r="91" spans="4:53">
      <c r="D91" s="863"/>
      <c r="E91" s="1126"/>
      <c r="F91" s="1190" t="s">
        <v>153</v>
      </c>
      <c r="G91" s="1182"/>
      <c r="H91" s="1183"/>
      <c r="I91" s="1168"/>
      <c r="J91" s="1181"/>
      <c r="K91" s="1182"/>
      <c r="L91" s="1182">
        <f>'Fin Mouches Soldat noir'!K102</f>
        <v>158754.09215532333</v>
      </c>
      <c r="M91" s="1182"/>
      <c r="N91" s="1182"/>
      <c r="O91" s="1182"/>
      <c r="P91" s="1182"/>
      <c r="Q91" s="1352"/>
      <c r="R91" s="1182">
        <f>'Financement Ténébrions'!K102</f>
        <v>11053.220943903199</v>
      </c>
      <c r="S91" s="1182"/>
      <c r="T91" s="1182"/>
      <c r="U91" s="1182"/>
      <c r="V91" s="1182"/>
      <c r="W91" s="1353"/>
      <c r="X91" s="1169"/>
      <c r="Y91" s="1395"/>
      <c r="AC91" s="1182">
        <f>L91</f>
        <v>158754.09215532333</v>
      </c>
      <c r="AE91" s="1182">
        <f>L91</f>
        <v>158754.09215532333</v>
      </c>
      <c r="AG91" s="1182">
        <f>L91</f>
        <v>158754.09215532333</v>
      </c>
      <c r="AI91" s="1182">
        <f>L91</f>
        <v>158754.09215532333</v>
      </c>
      <c r="AK91" s="1321"/>
      <c r="AM91" s="1321">
        <v>238131</v>
      </c>
      <c r="AQ91" s="1182">
        <f>$R$91</f>
        <v>11053.220943903199</v>
      </c>
      <c r="AR91" s="1314"/>
      <c r="AS91" s="1182">
        <f>$R$91</f>
        <v>11053.220943903199</v>
      </c>
      <c r="AT91" s="1314"/>
      <c r="AU91" s="1182">
        <f>$R$91</f>
        <v>11053.220943903199</v>
      </c>
      <c r="AV91" s="1314"/>
      <c r="AW91" s="1182">
        <f>$R$91</f>
        <v>11053.220943903199</v>
      </c>
      <c r="AX91" s="1314"/>
      <c r="AY91" s="1321">
        <v>16580</v>
      </c>
      <c r="AZ91" s="1314"/>
      <c r="BA91" s="1321">
        <f>R91*0.9</f>
        <v>9947.8988495128797</v>
      </c>
    </row>
    <row r="92" spans="4:53">
      <c r="D92" s="863"/>
      <c r="E92" s="1126"/>
      <c r="F92" s="1191" t="s">
        <v>211</v>
      </c>
      <c r="G92" s="1193"/>
      <c r="H92" s="1195"/>
      <c r="I92" s="1168"/>
      <c r="J92" s="1192"/>
      <c r="K92" s="1193"/>
      <c r="L92" s="1194">
        <f>SUM(L90:L91)</f>
        <v>394472.50915532338</v>
      </c>
      <c r="M92" s="1194"/>
      <c r="N92" s="1194"/>
      <c r="O92" s="1194"/>
      <c r="P92" s="1194"/>
      <c r="Q92" s="1631"/>
      <c r="R92" s="1194">
        <f>SUM(R90:R91)</f>
        <v>27553.220943903201</v>
      </c>
      <c r="S92" s="1194"/>
      <c r="T92" s="1194"/>
      <c r="U92" s="1194"/>
      <c r="V92" s="1193"/>
      <c r="W92" s="1355"/>
      <c r="X92" s="1169"/>
      <c r="Y92" s="1395"/>
      <c r="AC92" s="1194">
        <f>L92</f>
        <v>394472.50915532338</v>
      </c>
      <c r="AE92" s="1194">
        <f>L92</f>
        <v>394472.50915532338</v>
      </c>
      <c r="AG92" s="1194">
        <f>L92</f>
        <v>394472.50915532338</v>
      </c>
      <c r="AI92" s="1194">
        <f>L92</f>
        <v>394472.50915532338</v>
      </c>
      <c r="AK92" s="1326"/>
      <c r="AM92" s="1326">
        <v>591709</v>
      </c>
      <c r="AQ92" s="1194">
        <f>$R$92</f>
        <v>27553.220943903201</v>
      </c>
      <c r="AR92" s="1314"/>
      <c r="AS92" s="1194">
        <f>$R$92</f>
        <v>27553.220943903201</v>
      </c>
      <c r="AT92" s="1314"/>
      <c r="AU92" s="1194">
        <f>$R$92</f>
        <v>27553.220943903201</v>
      </c>
      <c r="AV92" s="1314"/>
      <c r="AW92" s="1194">
        <f>$R$92</f>
        <v>27553.220943903201</v>
      </c>
      <c r="AX92" s="1314"/>
      <c r="AY92" s="1326">
        <v>41330</v>
      </c>
      <c r="AZ92" s="1314"/>
      <c r="BA92" s="1326">
        <f>R92*0.9</f>
        <v>24797.898849512883</v>
      </c>
    </row>
    <row r="93" spans="4:53">
      <c r="D93" s="863"/>
      <c r="E93" s="1126"/>
      <c r="F93" s="1180"/>
      <c r="G93" s="1187"/>
      <c r="H93" s="1188"/>
      <c r="I93" s="1168"/>
      <c r="J93" s="1185"/>
      <c r="K93" s="1186"/>
      <c r="L93" s="1186"/>
      <c r="M93" s="1186"/>
      <c r="N93" s="1186"/>
      <c r="O93" s="1186"/>
      <c r="P93" s="1186"/>
      <c r="Q93" s="1216"/>
      <c r="R93" s="1186"/>
      <c r="S93" s="1186"/>
      <c r="T93" s="1186"/>
      <c r="U93" s="1186"/>
      <c r="V93" s="1187"/>
      <c r="W93" s="1431"/>
      <c r="X93" s="1169"/>
      <c r="Y93" s="1395"/>
      <c r="AC93" s="1182"/>
      <c r="AQ93" s="1182"/>
      <c r="AR93" s="1314"/>
      <c r="AS93" s="1314"/>
      <c r="AT93" s="1314"/>
      <c r="AU93" s="1314"/>
      <c r="AV93" s="1314"/>
      <c r="AW93" s="1314"/>
      <c r="AX93" s="1314"/>
      <c r="AY93" s="1314"/>
      <c r="AZ93" s="1314"/>
      <c r="BA93" s="1314"/>
    </row>
    <row r="94" spans="4:53">
      <c r="D94" s="863"/>
      <c r="E94" s="1126"/>
      <c r="F94" s="1180"/>
      <c r="G94" s="1187"/>
      <c r="H94" s="1188"/>
      <c r="I94" s="1168"/>
      <c r="J94" s="1185"/>
      <c r="K94" s="1186"/>
      <c r="L94" s="1186"/>
      <c r="M94" s="1186"/>
      <c r="N94" s="1186"/>
      <c r="O94" s="1186"/>
      <c r="P94" s="1186"/>
      <c r="Q94" s="1216"/>
      <c r="R94" s="1186"/>
      <c r="S94" s="1186"/>
      <c r="T94" s="1186"/>
      <c r="U94" s="1186"/>
      <c r="V94" s="1187"/>
      <c r="W94" s="1431"/>
      <c r="X94" s="1169"/>
      <c r="Y94" s="1395"/>
      <c r="AC94" s="1182"/>
      <c r="AQ94" s="1182"/>
      <c r="AR94" s="1314"/>
      <c r="AS94" s="1314"/>
      <c r="AT94" s="1314"/>
      <c r="AU94" s="1314"/>
      <c r="AV94" s="1314"/>
      <c r="AW94" s="1314"/>
      <c r="AX94" s="1314"/>
      <c r="AY94" s="1314"/>
      <c r="AZ94" s="1314"/>
      <c r="BA94" s="1314"/>
    </row>
    <row r="95" spans="4:53" ht="26.1" customHeight="1">
      <c r="D95" s="863"/>
      <c r="E95" s="1126"/>
      <c r="F95" s="1196" t="s">
        <v>212</v>
      </c>
      <c r="G95" s="1641"/>
      <c r="H95" s="1179"/>
      <c r="I95" s="1168"/>
      <c r="J95" s="1177"/>
      <c r="K95" s="1642"/>
      <c r="L95" s="1643">
        <f>L74-L92</f>
        <v>34088.74084467662</v>
      </c>
      <c r="M95" s="1643"/>
      <c r="N95" s="1643"/>
      <c r="O95" s="1644"/>
      <c r="P95" s="1644"/>
      <c r="Q95" s="1433"/>
      <c r="R95" s="1643">
        <f>R74-R92</f>
        <v>15396.779056096799</v>
      </c>
      <c r="S95" s="1644"/>
      <c r="T95" s="1644"/>
      <c r="U95" s="1644"/>
      <c r="V95" s="1641"/>
      <c r="W95" s="1430"/>
      <c r="X95" s="1169"/>
      <c r="Y95" s="1395"/>
      <c r="AC95" s="1643">
        <f>AC60-AC92</f>
        <v>422134.74084467662</v>
      </c>
      <c r="AE95" s="1643">
        <f>AE60-AE92</f>
        <v>-353957.25915532338</v>
      </c>
      <c r="AG95" s="1643">
        <f>AG60-AG92</f>
        <v>-311101.13415532385</v>
      </c>
      <c r="AI95" s="1643">
        <f>AI60-AI92</f>
        <v>379278.61584467662</v>
      </c>
      <c r="AK95" s="1643">
        <f>AK60-AK92</f>
        <v>428561.25</v>
      </c>
      <c r="AM95" s="1643">
        <f>AM60-AM92</f>
        <v>-163147.75</v>
      </c>
      <c r="AN95" s="223" t="s">
        <v>253</v>
      </c>
      <c r="AQ95" s="1643">
        <f>AQ60-AQ92</f>
        <v>39221.779056096828</v>
      </c>
      <c r="AR95" s="1314"/>
      <c r="AS95" s="1643">
        <f>AS60-AS92</f>
        <v>-8428.2209439032013</v>
      </c>
      <c r="AT95" s="1314"/>
      <c r="AU95" s="1643">
        <f>AU60-AU92</f>
        <v>-4133.2209439032304</v>
      </c>
      <c r="AV95" s="1314"/>
      <c r="AW95" s="1643">
        <f>AW60-AW92</f>
        <v>34926.779056096799</v>
      </c>
      <c r="AX95" s="1314"/>
      <c r="AY95" s="1643">
        <f>AY60-AY92</f>
        <v>1620</v>
      </c>
      <c r="AZ95" s="1314"/>
      <c r="BA95" s="1643">
        <f>BA60-BA92</f>
        <v>18152.101150487117</v>
      </c>
    </row>
    <row r="96" spans="4:53" s="262" customFormat="1" ht="21" thickBot="1">
      <c r="D96" s="934"/>
      <c r="E96" s="1131"/>
      <c r="F96" s="1170" t="s">
        <v>213</v>
      </c>
      <c r="G96" s="1198"/>
      <c r="H96" s="1199"/>
      <c r="I96" s="1200"/>
      <c r="J96" s="1197"/>
      <c r="K96" s="1198"/>
      <c r="L96" s="1201">
        <f>L74/L92</f>
        <v>1.0864160113911872</v>
      </c>
      <c r="M96" s="1201"/>
      <c r="N96" s="1201"/>
      <c r="O96" s="1198"/>
      <c r="P96" s="1198"/>
      <c r="Q96" s="1215"/>
      <c r="R96" s="1201">
        <f>R74/R92</f>
        <v>1.5588014224341964</v>
      </c>
      <c r="S96" s="1198"/>
      <c r="T96" s="1198"/>
      <c r="U96" s="1198"/>
      <c r="V96" s="1198"/>
      <c r="W96" s="1434"/>
      <c r="X96" s="1202"/>
      <c r="Y96" s="1395"/>
      <c r="Z96" s="1314"/>
      <c r="AA96" s="1314"/>
      <c r="AB96" s="1314"/>
      <c r="AC96" s="1201">
        <f>AC60/AC92</f>
        <v>2.0701246121018317</v>
      </c>
      <c r="AD96" s="1314"/>
      <c r="AE96" s="1201">
        <f>AE60/AE92</f>
        <v>0.10270741068054286</v>
      </c>
      <c r="AF96" s="1314"/>
      <c r="AG96" s="1201">
        <f>AG60/AG92</f>
        <v>0.2113490118196604</v>
      </c>
      <c r="AH96" s="1314"/>
      <c r="AI96" s="1201">
        <f>AI60/AI92</f>
        <v>1.9614830109627128</v>
      </c>
      <c r="AJ96" s="1314"/>
      <c r="AK96" s="1201" t="e">
        <f>AK60/AK92</f>
        <v>#DIV/0!</v>
      </c>
      <c r="AL96" s="1314"/>
      <c r="AM96" s="1201">
        <f>AM60/AM92</f>
        <v>0.72427705172643986</v>
      </c>
      <c r="AN96" s="1314"/>
      <c r="AQ96" s="1201">
        <f>AQ60/AQ92</f>
        <v>2.4234916177658556</v>
      </c>
      <c r="AR96" s="1314"/>
      <c r="AS96" s="1201">
        <f>AS60/AS92</f>
        <v>0.69411122710253792</v>
      </c>
      <c r="AT96" s="1314"/>
      <c r="AU96" s="1201">
        <f>AU60/AU92</f>
        <v>0.84999136934595654</v>
      </c>
      <c r="AV96" s="1314"/>
      <c r="AW96" s="1201">
        <f>AW60/AW92</f>
        <v>2.2676114755224352</v>
      </c>
      <c r="AX96" s="1314"/>
      <c r="AY96" s="1201">
        <f>AY60/AY92</f>
        <v>1.0391967094120493</v>
      </c>
      <c r="AZ96" s="1314"/>
      <c r="BA96" s="1201">
        <f>BA60/BA92</f>
        <v>1.7320015804824402</v>
      </c>
    </row>
    <row r="97" spans="3:53" s="1" customFormat="1" ht="26.1" customHeight="1">
      <c r="C97" s="1496" t="s">
        <v>254</v>
      </c>
      <c r="D97" s="1508" t="s">
        <v>255</v>
      </c>
      <c r="E97" s="1126"/>
      <c r="F97" s="1180"/>
      <c r="G97" s="1204"/>
      <c r="H97" s="1435"/>
      <c r="I97" s="1149"/>
      <c r="J97" s="1203"/>
      <c r="K97" s="1204"/>
      <c r="L97" s="1204"/>
      <c r="M97" s="1204"/>
      <c r="N97" s="1204"/>
      <c r="O97" s="1204"/>
      <c r="P97" s="1204"/>
      <c r="Q97" s="1203"/>
      <c r="R97" s="1204"/>
      <c r="S97" s="1204"/>
      <c r="T97" s="1204"/>
      <c r="U97" s="1204"/>
      <c r="V97" s="1204"/>
      <c r="W97" s="1435"/>
      <c r="X97" s="1150"/>
      <c r="Y97" s="1395"/>
      <c r="Z97" s="1314"/>
      <c r="AA97" s="1314"/>
      <c r="AB97" s="1314"/>
      <c r="AC97" s="1204"/>
      <c r="AD97" s="1314"/>
      <c r="AE97" s="1204"/>
      <c r="AF97" s="1314"/>
      <c r="AG97" s="1204"/>
      <c r="AH97" s="1314"/>
      <c r="AI97" s="1204"/>
      <c r="AJ97" s="1314"/>
      <c r="AK97" s="1204"/>
      <c r="AL97" s="1314"/>
      <c r="AM97" s="1204"/>
      <c r="AN97" s="1314"/>
      <c r="AQ97" s="1204"/>
      <c r="AR97" s="1314"/>
      <c r="AS97" s="1204"/>
      <c r="AT97" s="1314"/>
      <c r="AU97" s="1204"/>
      <c r="AV97" s="1314"/>
      <c r="AW97" s="1204"/>
      <c r="AX97" s="1314"/>
      <c r="AY97" s="1204"/>
      <c r="AZ97" s="1314"/>
      <c r="BA97" s="1204"/>
    </row>
    <row r="98" spans="3:53" s="46" customFormat="1" ht="21" customHeight="1" thickBot="1">
      <c r="C98" s="1497" t="s">
        <v>256</v>
      </c>
      <c r="D98" s="1509">
        <v>0.25</v>
      </c>
      <c r="E98" s="1129"/>
      <c r="F98" s="1176" t="s">
        <v>214</v>
      </c>
      <c r="G98" s="1208"/>
      <c r="H98" s="1437"/>
      <c r="I98" s="1209"/>
      <c r="J98" s="1205"/>
      <c r="K98" s="1206"/>
      <c r="L98" s="1207">
        <f>NPER((L90/L99),-L92,L99,,)</f>
        <v>17.000000000000018</v>
      </c>
      <c r="M98" s="1207"/>
      <c r="N98" s="1207"/>
      <c r="O98" s="1207"/>
      <c r="P98" s="1207"/>
      <c r="Q98" s="1436"/>
      <c r="R98" s="1207">
        <f>NPER((R90/R99),-R92,R99,,)</f>
        <v>17.059852150268043</v>
      </c>
      <c r="S98" s="1207"/>
      <c r="T98" s="1207"/>
      <c r="U98" s="1207"/>
      <c r="V98" s="1208"/>
      <c r="W98" s="1437"/>
      <c r="X98" s="1210"/>
      <c r="Y98" s="1395"/>
      <c r="Z98" s="1314"/>
      <c r="AA98" s="1314"/>
      <c r="AB98" s="1314"/>
      <c r="AC98" s="1207">
        <f>NPER((AC90/AC99),-AC92,AC99,,)</f>
        <v>17.000000000000018</v>
      </c>
      <c r="AD98" s="1314"/>
      <c r="AE98" s="1207">
        <f>NPER((AE90/AE99),-AE92,AE99,,)</f>
        <v>17.000000000000018</v>
      </c>
      <c r="AF98" s="1314"/>
      <c r="AG98" s="1207">
        <f>NPER((AG90/AG99),-AG92,AG99,,)</f>
        <v>17.000000000000018</v>
      </c>
      <c r="AH98" s="1314"/>
      <c r="AI98" s="1207">
        <f>NPER((AI90/AI99),-AI92,AI99,,)</f>
        <v>17.000000000000018</v>
      </c>
      <c r="AJ98" s="1314"/>
      <c r="AK98" s="1207" t="e">
        <f>NPER((AK90/AK99),-AK92,AK99,,)</f>
        <v>#DIV/0!</v>
      </c>
      <c r="AL98" s="1314"/>
      <c r="AM98" s="1207">
        <f>NPER((AM90/AM99),-AM92,AM99,,)</f>
        <v>17.000000509940044</v>
      </c>
      <c r="AN98" s="1314"/>
      <c r="AQ98" s="1207">
        <f>NPER((AQ90/AQ99),-AQ92,AQ99,,)</f>
        <v>17.059852150268043</v>
      </c>
      <c r="AR98" s="1314"/>
      <c r="AS98" s="1207">
        <f>NPER((AS90/AS99),-AS92,AS99,,)</f>
        <v>17.059852150268043</v>
      </c>
      <c r="AT98" s="1314"/>
      <c r="AU98" s="1207">
        <f>NPER((AU90/AU99),-AU92,AU99,,)</f>
        <v>17.059852150268043</v>
      </c>
      <c r="AV98" s="1314"/>
      <c r="AW98" s="1207">
        <f>NPER((AW90/AW99),-AW92,AW99,,)</f>
        <v>17.059852150268043</v>
      </c>
      <c r="AX98" s="1314"/>
      <c r="AY98" s="1207">
        <f>NPER((AY90/AY99),-AY92,AY99,,)</f>
        <v>17.059738424073856</v>
      </c>
      <c r="AZ98" s="1314"/>
      <c r="BA98" s="1207">
        <f>NPER((BA90/BA99),-BA92,BA99,,)</f>
        <v>17.059852150268039</v>
      </c>
    </row>
    <row r="99" spans="3:53" ht="21" customHeight="1" thickBot="1">
      <c r="C99" s="1496" t="s">
        <v>257</v>
      </c>
      <c r="D99" s="1494"/>
      <c r="E99" s="1493"/>
      <c r="F99" s="1176" t="s">
        <v>215</v>
      </c>
      <c r="G99" s="1182"/>
      <c r="H99" s="1431"/>
      <c r="I99" s="1213"/>
      <c r="J99" s="1211"/>
      <c r="K99" s="1212"/>
      <c r="L99" s="1178">
        <f>'Fin Mouches Soldat noir'!D102</f>
        <v>4285789.3999999994</v>
      </c>
      <c r="M99" s="1178"/>
      <c r="N99" s="1178"/>
      <c r="O99" s="1178"/>
      <c r="P99" s="1178"/>
      <c r="Q99" s="1361"/>
      <c r="R99" s="1178">
        <f>'Financement Ténébrions'!D102</f>
        <v>300000</v>
      </c>
      <c r="S99" s="1178"/>
      <c r="T99" s="1178"/>
      <c r="U99" s="1178"/>
      <c r="V99" s="1182"/>
      <c r="W99" s="1431"/>
      <c r="X99" s="1169"/>
      <c r="Y99" s="1395"/>
      <c r="AC99" s="1178">
        <f>L99</f>
        <v>4285789.3999999994</v>
      </c>
      <c r="AE99" s="1178">
        <f>L99</f>
        <v>4285789.3999999994</v>
      </c>
      <c r="AG99" s="1178">
        <f>L99</f>
        <v>4285789.3999999994</v>
      </c>
      <c r="AI99" s="1178">
        <f>L99</f>
        <v>4285789.3999999994</v>
      </c>
      <c r="AK99" s="1322"/>
      <c r="AM99" s="1322">
        <v>6428684</v>
      </c>
      <c r="AQ99" s="1178">
        <f>R99</f>
        <v>300000</v>
      </c>
      <c r="AR99" s="1314"/>
      <c r="AS99" s="1178">
        <f>R99</f>
        <v>300000</v>
      </c>
      <c r="AT99" s="1314"/>
      <c r="AU99" s="1178">
        <f>R99</f>
        <v>300000</v>
      </c>
      <c r="AV99" s="1314"/>
      <c r="AW99" s="1178">
        <f>R99</f>
        <v>300000</v>
      </c>
      <c r="AX99" s="1314"/>
      <c r="AY99" s="1322">
        <v>450000</v>
      </c>
      <c r="AZ99" s="1314"/>
      <c r="BA99" s="1322">
        <f>R99*0.9</f>
        <v>270000</v>
      </c>
    </row>
    <row r="100" spans="3:53" s="262" customFormat="1" ht="14.25" customHeight="1">
      <c r="D100" s="934"/>
      <c r="E100" s="1131"/>
      <c r="F100" s="1214"/>
      <c r="G100" s="1198"/>
      <c r="H100" s="1434"/>
      <c r="I100" s="1200"/>
      <c r="J100" s="1215"/>
      <c r="K100" s="1198"/>
      <c r="L100" s="1198"/>
      <c r="M100" s="1198"/>
      <c r="N100" s="1198"/>
      <c r="O100" s="1198"/>
      <c r="P100" s="1198"/>
      <c r="Q100" s="1215"/>
      <c r="R100" s="1198"/>
      <c r="S100" s="1198"/>
      <c r="T100" s="1198"/>
      <c r="U100" s="1198"/>
      <c r="V100" s="1198"/>
      <c r="W100" s="1434"/>
      <c r="X100" s="1202"/>
      <c r="Y100" s="1395"/>
      <c r="Z100" s="1314"/>
      <c r="AA100" s="1314"/>
      <c r="AB100" s="1314"/>
      <c r="AC100" s="1198"/>
      <c r="AD100" s="1314"/>
      <c r="AE100" s="1198"/>
      <c r="AF100" s="1314"/>
      <c r="AG100" s="1198"/>
      <c r="AH100" s="1314"/>
      <c r="AI100" s="1198"/>
      <c r="AJ100" s="1314"/>
      <c r="AK100" s="1198"/>
      <c r="AL100" s="1314"/>
      <c r="AM100" s="1198"/>
      <c r="AN100" s="1314"/>
      <c r="AQ100" s="1198"/>
      <c r="AR100" s="1314"/>
      <c r="AS100" s="1198"/>
      <c r="AT100" s="1314"/>
      <c r="AU100" s="1198"/>
      <c r="AV100" s="1314"/>
      <c r="AW100" s="1198"/>
      <c r="AX100" s="1314"/>
      <c r="AY100" s="1198"/>
      <c r="AZ100" s="1314"/>
      <c r="BA100" s="1198"/>
    </row>
    <row r="101" spans="3:53" s="262" customFormat="1" ht="21.95" customHeight="1">
      <c r="D101" s="934"/>
      <c r="E101" s="1131"/>
      <c r="F101" s="1170" t="s">
        <v>216</v>
      </c>
      <c r="G101" s="1645"/>
      <c r="H101" s="1434"/>
      <c r="I101" s="1200"/>
      <c r="J101" s="1215"/>
      <c r="K101" s="1646"/>
      <c r="L101" s="1647">
        <f>L99/L74</f>
        <v>10.000412776470107</v>
      </c>
      <c r="M101" s="1647"/>
      <c r="N101" s="1647"/>
      <c r="O101" s="1647"/>
      <c r="P101" s="1647"/>
      <c r="Q101" s="1438"/>
      <c r="R101" s="1647">
        <f>R99/R74</f>
        <v>6.9848661233993017</v>
      </c>
      <c r="S101" s="1647"/>
      <c r="T101" s="1647"/>
      <c r="U101" s="1647"/>
      <c r="V101" s="1645"/>
      <c r="W101" s="1434"/>
      <c r="X101" s="1202"/>
      <c r="Y101" s="1395"/>
      <c r="Z101" s="1314"/>
      <c r="AA101" s="1314"/>
      <c r="AB101" s="1314"/>
      <c r="AC101" s="1647">
        <f>AC99/AC60</f>
        <v>5.2482872274278725</v>
      </c>
      <c r="AD101" s="1314"/>
      <c r="AE101" s="1647">
        <f>AE99/AE60</f>
        <v>105.78212895144419</v>
      </c>
      <c r="AF101" s="1314"/>
      <c r="AG101" s="1647">
        <f>AG99/AG60</f>
        <v>51.406005958280325</v>
      </c>
      <c r="AH101" s="1314"/>
      <c r="AI101" s="1647">
        <f>AI99/AI60</f>
        <v>5.5389766315363991</v>
      </c>
      <c r="AJ101" s="1314"/>
      <c r="AK101" s="1647">
        <f>AK99/AK60</f>
        <v>0</v>
      </c>
      <c r="AL101" s="1314"/>
      <c r="AM101" s="1647">
        <f>AM99/AM60</f>
        <v>15.000618931366287</v>
      </c>
      <c r="AN101" s="1314"/>
      <c r="AQ101" s="1647">
        <f>AQ99/AQ60</f>
        <v>4.4926993635342551</v>
      </c>
      <c r="AR101" s="1314"/>
      <c r="AS101" s="1647">
        <f>AS99/AS60</f>
        <v>15.686274509803921</v>
      </c>
      <c r="AT101" s="1314"/>
      <c r="AU101" s="1647">
        <f>AU99/AU60</f>
        <v>12.809564474807873</v>
      </c>
      <c r="AV101" s="1314"/>
      <c r="AW101" s="1647">
        <f>AW99/AW60</f>
        <v>4.8015364916773366</v>
      </c>
      <c r="AX101" s="1314"/>
      <c r="AY101" s="1647">
        <f>AY99/AY60</f>
        <v>10.477299185098952</v>
      </c>
      <c r="AZ101" s="1314"/>
      <c r="BA101" s="1647">
        <f>BA99/BA60</f>
        <v>6.286379511059371</v>
      </c>
    </row>
    <row r="102" spans="3:53" ht="21" thickBot="1">
      <c r="D102" s="863"/>
      <c r="E102" s="1126"/>
      <c r="F102" s="1180"/>
      <c r="G102" s="1182"/>
      <c r="H102" s="1431"/>
      <c r="I102" s="1168"/>
      <c r="J102" s="1216"/>
      <c r="K102" s="1186"/>
      <c r="L102" s="1189"/>
      <c r="M102" s="1189"/>
      <c r="N102" s="1189"/>
      <c r="O102" s="1189"/>
      <c r="P102" s="1189"/>
      <c r="Q102" s="1439"/>
      <c r="R102" s="1219"/>
      <c r="S102" s="1219"/>
      <c r="T102" s="1219"/>
      <c r="U102" s="1219"/>
      <c r="V102" s="1220"/>
      <c r="W102" s="1440"/>
      <c r="X102" s="1169"/>
      <c r="Y102" s="1395"/>
    </row>
    <row r="103" spans="3:53" ht="5.25" customHeight="1" thickBot="1">
      <c r="D103" s="863"/>
      <c r="E103" s="1126"/>
      <c r="F103" s="1180"/>
      <c r="G103" s="1220"/>
      <c r="H103" s="1440"/>
      <c r="I103" s="1168"/>
      <c r="J103" s="1217"/>
      <c r="K103" s="1218"/>
      <c r="L103" s="1219"/>
      <c r="M103" s="1219"/>
      <c r="N103" s="1219"/>
      <c r="O103" s="1219"/>
      <c r="P103" s="1219"/>
      <c r="Q103" s="1219"/>
      <c r="R103" s="1219"/>
      <c r="S103" s="1219"/>
      <c r="T103" s="1219"/>
      <c r="U103" s="1219"/>
      <c r="V103" s="1220"/>
      <c r="W103" s="1440"/>
      <c r="X103" s="1169"/>
      <c r="Y103" s="1395"/>
    </row>
    <row r="104" spans="3:53" ht="11.25" customHeight="1" thickBot="1">
      <c r="D104" s="863"/>
      <c r="E104" s="921"/>
      <c r="F104" s="1142"/>
      <c r="G104" s="1145"/>
      <c r="H104" s="1145"/>
      <c r="I104" s="1143"/>
      <c r="J104" s="1145"/>
      <c r="K104" s="1145"/>
      <c r="L104" s="1145"/>
      <c r="M104" s="1145"/>
      <c r="N104" s="1145"/>
      <c r="O104" s="1145"/>
      <c r="P104" s="1145"/>
      <c r="Q104" s="1145"/>
      <c r="R104" s="1145"/>
      <c r="S104" s="1145"/>
      <c r="T104" s="1145"/>
      <c r="U104" s="1145"/>
      <c r="V104" s="1146"/>
      <c r="W104" s="1146"/>
      <c r="X104" s="1147"/>
      <c r="Y104" s="1298"/>
    </row>
    <row r="105" spans="3:53">
      <c r="L105" s="1403"/>
      <c r="Y105" s="1168"/>
    </row>
    <row r="106" spans="3:53">
      <c r="Y106" s="1168"/>
    </row>
    <row r="107" spans="3:53">
      <c r="Y107" s="1168"/>
    </row>
    <row r="108" spans="3:53">
      <c r="Y108" s="1168"/>
    </row>
    <row r="109" spans="3:53">
      <c r="Y109" s="1168"/>
    </row>
    <row r="110" spans="3:53">
      <c r="Y110" s="1168"/>
    </row>
    <row r="111" spans="3:53">
      <c r="Y111" s="1168"/>
    </row>
    <row r="112" spans="3:53">
      <c r="Y112" s="1168"/>
    </row>
    <row r="113" spans="25:25">
      <c r="Y113" s="1168"/>
    </row>
    <row r="114" spans="25:25">
      <c r="Y114" s="1168"/>
    </row>
    <row r="115" spans="25:25">
      <c r="Y115" s="1168"/>
    </row>
    <row r="116" spans="25:25">
      <c r="Y116" s="1168"/>
    </row>
    <row r="117" spans="25:25">
      <c r="Y117" s="1149"/>
    </row>
    <row r="118" spans="25:25">
      <c r="Y118" s="1168"/>
    </row>
    <row r="119" spans="25:25">
      <c r="Y119" s="1168"/>
    </row>
    <row r="120" spans="25:25">
      <c r="Y120" s="1149"/>
    </row>
    <row r="121" spans="25:25">
      <c r="Y121" s="1168"/>
    </row>
    <row r="122" spans="25:25">
      <c r="Y122" s="1213"/>
    </row>
    <row r="123" spans="25:25">
      <c r="Y123" s="1168"/>
    </row>
    <row r="124" spans="25:25">
      <c r="Y124" s="1168"/>
    </row>
    <row r="125" spans="25:25">
      <c r="Y125" s="1149"/>
    </row>
    <row r="126" spans="25:25">
      <c r="Y126" s="1149"/>
    </row>
    <row r="127" spans="25:25">
      <c r="Y127" s="1168"/>
    </row>
    <row r="128" spans="25:25">
      <c r="Y128" s="1168"/>
    </row>
    <row r="129" spans="25:25">
      <c r="Y129" s="1149"/>
    </row>
    <row r="130" spans="25:25">
      <c r="Y130" s="1168"/>
    </row>
    <row r="131" spans="25:25">
      <c r="Y131" s="1168"/>
    </row>
    <row r="132" spans="25:25">
      <c r="Y132" s="1144"/>
    </row>
    <row r="133" spans="25:25">
      <c r="Y133" s="1144"/>
    </row>
    <row r="134" spans="25:25">
      <c r="Y134" s="1144"/>
    </row>
    <row r="135" spans="25:25">
      <c r="Y135" s="1144"/>
    </row>
  </sheetData>
  <sheetProtection selectLockedCells="1" selectUnlockedCells="1"/>
  <mergeCells count="10">
    <mergeCell ref="E69:F72"/>
    <mergeCell ref="R71:R72"/>
    <mergeCell ref="L36:M36"/>
    <mergeCell ref="L7:P8"/>
    <mergeCell ref="L71:M72"/>
    <mergeCell ref="U7:U8"/>
    <mergeCell ref="S11:U11"/>
    <mergeCell ref="E5:F8"/>
    <mergeCell ref="R7:R8"/>
    <mergeCell ref="S7:S8"/>
  </mergeCells>
  <printOptions horizontalCentered="1" verticalCentered="1"/>
  <pageMargins left="0.7" right="0.7" top="0.75" bottom="0.75" header="0.3" footer="0.3"/>
  <pageSetup scale="3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14291-6EB6-4C31-BF1F-0456CB55D327}">
  <sheetPr>
    <tabColor rgb="FFFF00FF"/>
    <pageSetUpPr fitToPage="1"/>
  </sheetPr>
  <dimension ref="A1:S228"/>
  <sheetViews>
    <sheetView showGridLines="0" zoomScale="160" zoomScaleNormal="160" zoomScalePageLayoutView="155" workbookViewId="0">
      <selection activeCell="C232" sqref="C232"/>
    </sheetView>
  </sheetViews>
  <sheetFormatPr baseColWidth="10" defaultColWidth="10.85546875" defaultRowHeight="13.5" outlineLevelRow="1"/>
  <cols>
    <col min="1" max="1" width="7.42578125" style="4" customWidth="1"/>
    <col min="2" max="2" width="1.85546875" style="4" customWidth="1"/>
    <col min="3" max="3" width="31.42578125" style="4" customWidth="1"/>
    <col min="4" max="4" width="21.42578125" style="219" customWidth="1"/>
    <col min="5" max="5" width="10.85546875" style="4"/>
    <col min="6" max="6" width="1.85546875" style="219" customWidth="1"/>
    <col min="7" max="7" width="13.42578125" style="219" hidden="1" customWidth="1"/>
    <col min="8" max="8" width="1.85546875" style="219" hidden="1" customWidth="1"/>
    <col min="9" max="9" width="13.42578125" style="219" customWidth="1"/>
    <col min="10" max="10" width="1.85546875" style="219" customWidth="1"/>
    <col min="11" max="11" width="13.42578125" style="219" customWidth="1"/>
    <col min="12" max="12" width="12.140625" style="219" customWidth="1"/>
    <col min="13" max="13" width="12.140625" style="4" customWidth="1"/>
    <col min="14" max="14" width="12.140625" style="4" hidden="1" customWidth="1"/>
    <col min="15" max="15" width="10" style="4" customWidth="1"/>
    <col min="16" max="16" width="13.42578125" style="219" customWidth="1"/>
    <col min="17" max="17" width="21.42578125" style="219" customWidth="1"/>
    <col min="18" max="18" width="36.42578125" style="219" customWidth="1"/>
    <col min="19" max="19" width="1.85546875" style="219" customWidth="1"/>
    <col min="20" max="16384" width="10.85546875" style="219"/>
  </cols>
  <sheetData>
    <row r="1" spans="1:19" s="4" customFormat="1">
      <c r="D1" s="199"/>
      <c r="E1" s="200"/>
      <c r="F1" s="200"/>
      <c r="G1" s="200"/>
      <c r="H1" s="200"/>
      <c r="I1" s="200"/>
      <c r="J1" s="200"/>
      <c r="K1" s="201"/>
      <c r="L1" s="202"/>
      <c r="M1" s="202"/>
      <c r="N1" s="202"/>
      <c r="O1" s="203"/>
      <c r="P1" s="204"/>
      <c r="Q1" s="199"/>
    </row>
    <row r="2" spans="1:19" s="4" customFormat="1" ht="10.5" hidden="1" customHeight="1">
      <c r="B2" s="1974" t="s">
        <v>148</v>
      </c>
      <c r="C2" s="1975"/>
      <c r="D2" s="1975"/>
      <c r="E2" s="1975"/>
      <c r="F2" s="1975"/>
      <c r="G2" s="1975"/>
      <c r="H2" s="1975"/>
      <c r="I2" s="1975"/>
      <c r="J2" s="1975"/>
      <c r="K2" s="1975"/>
      <c r="L2" s="1975"/>
      <c r="M2" s="1975"/>
      <c r="N2" s="1975"/>
      <c r="O2" s="1975"/>
      <c r="P2" s="1975"/>
      <c r="Q2" s="1975"/>
      <c r="R2" s="1975"/>
      <c r="S2" s="1976"/>
    </row>
    <row r="3" spans="1:19" s="4" customFormat="1" ht="17.25" hidden="1" customHeight="1" thickBot="1">
      <c r="B3" s="1977"/>
      <c r="C3" s="1978"/>
      <c r="D3" s="1978"/>
      <c r="E3" s="1978"/>
      <c r="F3" s="1978"/>
      <c r="G3" s="1978"/>
      <c r="H3" s="1978"/>
      <c r="I3" s="1978"/>
      <c r="J3" s="1978"/>
      <c r="K3" s="1978"/>
      <c r="L3" s="1978"/>
      <c r="M3" s="1978"/>
      <c r="N3" s="1978"/>
      <c r="O3" s="1978"/>
      <c r="P3" s="1978"/>
      <c r="Q3" s="1978"/>
      <c r="R3" s="1978"/>
      <c r="S3" s="1979"/>
    </row>
    <row r="4" spans="1:19" s="4" customFormat="1" ht="15.95" hidden="1" customHeight="1" thickBot="1">
      <c r="C4" s="45"/>
      <c r="D4" s="45"/>
      <c r="E4" s="45"/>
      <c r="F4" s="45"/>
      <c r="G4" s="45"/>
      <c r="H4" s="45"/>
      <c r="I4" s="45"/>
      <c r="J4" s="45"/>
      <c r="K4" s="45"/>
      <c r="L4" s="45"/>
      <c r="M4" s="45"/>
      <c r="N4" s="45"/>
      <c r="O4" s="45"/>
      <c r="P4" s="45"/>
      <c r="Q4" s="45"/>
    </row>
    <row r="5" spans="1:19" s="3" customFormat="1" ht="21" hidden="1" customHeight="1">
      <c r="B5" s="1553"/>
      <c r="C5" s="1980">
        <v>2021</v>
      </c>
      <c r="D5" s="1982" t="s">
        <v>149</v>
      </c>
      <c r="E5" s="1984" t="s">
        <v>150</v>
      </c>
      <c r="F5" s="1554"/>
      <c r="G5" s="1985" t="s">
        <v>151</v>
      </c>
      <c r="H5" s="1555"/>
      <c r="I5" s="1985" t="s">
        <v>152</v>
      </c>
      <c r="J5" s="1555"/>
      <c r="K5" s="1987" t="s">
        <v>153</v>
      </c>
      <c r="L5" s="1987" t="s">
        <v>154</v>
      </c>
      <c r="M5" s="1989" t="s">
        <v>155</v>
      </c>
      <c r="N5" s="1989"/>
      <c r="O5" s="1987" t="s">
        <v>156</v>
      </c>
      <c r="P5" s="1992" t="s">
        <v>157</v>
      </c>
      <c r="Q5" s="1982" t="s">
        <v>149</v>
      </c>
      <c r="R5" s="1994" t="s">
        <v>0</v>
      </c>
      <c r="S5" s="1556"/>
    </row>
    <row r="6" spans="1:19" s="3" customFormat="1" ht="21" hidden="1" customHeight="1">
      <c r="B6" s="319"/>
      <c r="C6" s="1981"/>
      <c r="D6" s="1983"/>
      <c r="E6" s="1983"/>
      <c r="F6" s="461"/>
      <c r="G6" s="1986"/>
      <c r="H6" s="462"/>
      <c r="I6" s="1986"/>
      <c r="J6" s="462"/>
      <c r="K6" s="1988"/>
      <c r="L6" s="1988"/>
      <c r="M6" s="463" t="s">
        <v>153</v>
      </c>
      <c r="N6" s="463" t="s">
        <v>154</v>
      </c>
      <c r="O6" s="1988"/>
      <c r="P6" s="1993"/>
      <c r="Q6" s="1983"/>
      <c r="R6" s="1995"/>
      <c r="S6" s="1557"/>
    </row>
    <row r="7" spans="1:19" s="3" customFormat="1" ht="5.25" hidden="1" customHeight="1">
      <c r="B7" s="173"/>
      <c r="C7" s="296"/>
      <c r="D7" s="205"/>
      <c r="E7" s="205"/>
      <c r="F7" s="205"/>
      <c r="G7" s="224"/>
      <c r="H7" s="224"/>
      <c r="I7" s="224"/>
      <c r="J7" s="224"/>
      <c r="K7" s="207"/>
      <c r="L7" s="207"/>
      <c r="M7" s="206"/>
      <c r="N7" s="206"/>
      <c r="O7" s="207"/>
      <c r="P7" s="16"/>
      <c r="Q7" s="205"/>
      <c r="R7" s="195"/>
      <c r="S7" s="297"/>
    </row>
    <row r="8" spans="1:19" s="269" customFormat="1" ht="11.25" hidden="1" customHeight="1">
      <c r="A8" s="3"/>
      <c r="B8" s="173"/>
      <c r="C8" s="225"/>
      <c r="D8" s="175"/>
      <c r="E8" s="195"/>
      <c r="F8" s="175"/>
      <c r="G8" s="175"/>
      <c r="H8" s="175"/>
      <c r="I8" s="175"/>
      <c r="J8" s="175"/>
      <c r="K8" s="274"/>
      <c r="L8" s="274"/>
      <c r="M8" s="208"/>
      <c r="N8" s="208"/>
      <c r="O8" s="207"/>
      <c r="P8" s="175"/>
      <c r="Q8" s="175"/>
      <c r="S8" s="298"/>
    </row>
    <row r="9" spans="1:19" s="269" customFormat="1" ht="11.25" hidden="1" customHeight="1">
      <c r="A9" s="3"/>
      <c r="B9" s="173"/>
      <c r="C9" s="225" t="s">
        <v>6</v>
      </c>
      <c r="D9" s="175"/>
      <c r="E9" s="195"/>
      <c r="F9" s="175"/>
      <c r="G9" s="175"/>
      <c r="H9" s="175"/>
      <c r="I9" s="175"/>
      <c r="J9" s="175"/>
      <c r="K9" s="274"/>
      <c r="L9" s="274"/>
      <c r="M9" s="3"/>
      <c r="N9" s="3"/>
      <c r="O9" s="207"/>
      <c r="P9" s="175"/>
      <c r="Q9" s="175"/>
      <c r="S9" s="298"/>
    </row>
    <row r="10" spans="1:19" s="269" customFormat="1" ht="11.25" hidden="1" customHeight="1">
      <c r="A10" s="3"/>
      <c r="B10" s="173"/>
      <c r="C10" s="225"/>
      <c r="D10" s="175"/>
      <c r="E10" s="195"/>
      <c r="F10" s="175"/>
      <c r="G10" s="175"/>
      <c r="H10" s="175"/>
      <c r="I10" s="175"/>
      <c r="J10" s="175"/>
      <c r="K10" s="274"/>
      <c r="L10" s="274"/>
      <c r="M10" s="208">
        <v>12</v>
      </c>
      <c r="N10" s="208">
        <v>12</v>
      </c>
      <c r="O10" s="207"/>
      <c r="P10" s="175"/>
      <c r="Q10" s="175"/>
      <c r="S10" s="298"/>
    </row>
    <row r="11" spans="1:19" hidden="1">
      <c r="B11" s="197"/>
      <c r="C11" s="226"/>
      <c r="D11" s="321"/>
      <c r="E11" s="323">
        <v>0</v>
      </c>
      <c r="F11" s="174"/>
      <c r="G11" s="1558">
        <f>IF(E11=0,0,(-PMT(O11,E11,D11,0,0)))</f>
        <v>0</v>
      </c>
      <c r="H11" s="174"/>
      <c r="I11" s="1559">
        <f>L11+K11</f>
        <v>0</v>
      </c>
      <c r="J11" s="174"/>
      <c r="K11" s="325">
        <f t="shared" ref="K11:K26" si="0">IF(D11&lt;((G11-L11)*M11/$M$70),D11,((G11-L11)*M11/$M$70))</f>
        <v>0</v>
      </c>
      <c r="L11" s="325">
        <f t="shared" ref="L11:L26" si="1">((D11*O11)*N11/$N$70)</f>
        <v>0</v>
      </c>
      <c r="M11" s="320">
        <v>12</v>
      </c>
      <c r="N11" s="299">
        <v>12</v>
      </c>
      <c r="O11" s="326">
        <v>0</v>
      </c>
      <c r="P11" s="322">
        <f>I11/N11</f>
        <v>0</v>
      </c>
      <c r="Q11" s="321"/>
      <c r="S11" s="300"/>
    </row>
    <row r="12" spans="1:19" hidden="1">
      <c r="B12" s="197"/>
      <c r="C12" s="226"/>
      <c r="D12" s="321"/>
      <c r="E12" s="323">
        <v>0</v>
      </c>
      <c r="F12" s="174"/>
      <c r="G12" s="301">
        <f>IF(E12=0,0,(-PMT(O12,E12,D12,0,0)))</f>
        <v>0</v>
      </c>
      <c r="H12" s="174"/>
      <c r="I12" s="359">
        <f t="shared" ref="I12:I25" si="2">L12+K12</f>
        <v>0</v>
      </c>
      <c r="J12" s="174"/>
      <c r="K12" s="325">
        <f t="shared" si="0"/>
        <v>0</v>
      </c>
      <c r="L12" s="325">
        <f t="shared" si="1"/>
        <v>0</v>
      </c>
      <c r="M12" s="320">
        <v>12</v>
      </c>
      <c r="N12" s="299">
        <v>12</v>
      </c>
      <c r="O12" s="326">
        <v>0</v>
      </c>
      <c r="P12" s="322">
        <f t="shared" ref="P12:P26" si="3">I12/N12</f>
        <v>0</v>
      </c>
      <c r="Q12" s="321"/>
      <c r="S12" s="300"/>
    </row>
    <row r="13" spans="1:19" hidden="1">
      <c r="B13" s="197"/>
      <c r="C13" s="226"/>
      <c r="D13" s="321"/>
      <c r="E13" s="323">
        <v>0</v>
      </c>
      <c r="F13" s="174"/>
      <c r="G13" s="301">
        <f t="shared" ref="G13:G26" si="4">IF(E13=0,0,(-PMT(O13,E13,D13,0,0)))</f>
        <v>0</v>
      </c>
      <c r="H13" s="174"/>
      <c r="I13" s="359">
        <f t="shared" si="2"/>
        <v>0</v>
      </c>
      <c r="J13" s="174"/>
      <c r="K13" s="325">
        <f t="shared" si="0"/>
        <v>0</v>
      </c>
      <c r="L13" s="325">
        <f t="shared" si="1"/>
        <v>0</v>
      </c>
      <c r="M13" s="320">
        <v>12</v>
      </c>
      <c r="N13" s="299">
        <v>12</v>
      </c>
      <c r="O13" s="326">
        <v>0</v>
      </c>
      <c r="P13" s="322">
        <f t="shared" si="3"/>
        <v>0</v>
      </c>
      <c r="Q13" s="321"/>
      <c r="S13" s="300"/>
    </row>
    <row r="14" spans="1:19" hidden="1">
      <c r="B14" s="197"/>
      <c r="C14" s="226"/>
      <c r="D14" s="321"/>
      <c r="E14" s="323">
        <v>0</v>
      </c>
      <c r="F14" s="174"/>
      <c r="G14" s="301">
        <f t="shared" si="4"/>
        <v>0</v>
      </c>
      <c r="H14" s="174"/>
      <c r="I14" s="359">
        <f t="shared" si="2"/>
        <v>0</v>
      </c>
      <c r="J14" s="174"/>
      <c r="K14" s="325">
        <f t="shared" si="0"/>
        <v>0</v>
      </c>
      <c r="L14" s="325">
        <f t="shared" si="1"/>
        <v>0</v>
      </c>
      <c r="M14" s="320">
        <v>12</v>
      </c>
      <c r="N14" s="299">
        <v>12</v>
      </c>
      <c r="O14" s="326">
        <v>0</v>
      </c>
      <c r="P14" s="322">
        <f t="shared" si="3"/>
        <v>0</v>
      </c>
      <c r="Q14" s="321"/>
      <c r="S14" s="300"/>
    </row>
    <row r="15" spans="1:19" ht="15" hidden="1">
      <c r="B15" s="197"/>
      <c r="C15" s="226"/>
      <c r="D15" s="321"/>
      <c r="E15" s="323">
        <v>0</v>
      </c>
      <c r="F15" s="174"/>
      <c r="G15" s="301">
        <f t="shared" si="4"/>
        <v>0</v>
      </c>
      <c r="H15" s="174"/>
      <c r="I15" s="359">
        <f t="shared" si="2"/>
        <v>0</v>
      </c>
      <c r="J15" s="174"/>
      <c r="K15" s="325">
        <f t="shared" si="0"/>
        <v>0</v>
      </c>
      <c r="L15" s="325">
        <f t="shared" si="1"/>
        <v>0</v>
      </c>
      <c r="M15" s="320">
        <v>12</v>
      </c>
      <c r="N15" s="299">
        <v>12</v>
      </c>
      <c r="O15" s="326">
        <v>0</v>
      </c>
      <c r="P15" s="322">
        <f t="shared" si="3"/>
        <v>0</v>
      </c>
      <c r="Q15" s="321"/>
      <c r="S15" s="302"/>
    </row>
    <row r="16" spans="1:19" hidden="1">
      <c r="B16" s="197"/>
      <c r="C16" s="227"/>
      <c r="D16" s="322"/>
      <c r="E16" s="323">
        <v>0</v>
      </c>
      <c r="F16" s="174"/>
      <c r="G16" s="301">
        <f t="shared" si="4"/>
        <v>0</v>
      </c>
      <c r="H16" s="174"/>
      <c r="I16" s="359">
        <f t="shared" si="2"/>
        <v>0</v>
      </c>
      <c r="J16" s="174"/>
      <c r="K16" s="325">
        <f t="shared" si="0"/>
        <v>0</v>
      </c>
      <c r="L16" s="325">
        <f t="shared" si="1"/>
        <v>0</v>
      </c>
      <c r="M16" s="320">
        <v>12</v>
      </c>
      <c r="N16" s="299">
        <v>12</v>
      </c>
      <c r="O16" s="326">
        <v>0</v>
      </c>
      <c r="P16" s="322">
        <f t="shared" si="3"/>
        <v>0</v>
      </c>
      <c r="Q16" s="322"/>
      <c r="S16" s="300"/>
    </row>
    <row r="17" spans="2:19" hidden="1">
      <c r="B17" s="197"/>
      <c r="C17" s="226"/>
      <c r="D17" s="321"/>
      <c r="E17" s="323">
        <v>0</v>
      </c>
      <c r="F17" s="174"/>
      <c r="G17" s="301">
        <f t="shared" si="4"/>
        <v>0</v>
      </c>
      <c r="H17" s="174"/>
      <c r="I17" s="359">
        <f t="shared" si="2"/>
        <v>0</v>
      </c>
      <c r="J17" s="174"/>
      <c r="K17" s="325">
        <f t="shared" si="0"/>
        <v>0</v>
      </c>
      <c r="L17" s="325">
        <f t="shared" si="1"/>
        <v>0</v>
      </c>
      <c r="M17" s="320">
        <v>12</v>
      </c>
      <c r="N17" s="299">
        <v>12</v>
      </c>
      <c r="O17" s="326">
        <v>0</v>
      </c>
      <c r="P17" s="322">
        <f t="shared" si="3"/>
        <v>0</v>
      </c>
      <c r="Q17" s="321"/>
      <c r="S17" s="300"/>
    </row>
    <row r="18" spans="2:19" hidden="1">
      <c r="B18" s="197"/>
      <c r="C18" s="226"/>
      <c r="D18" s="321"/>
      <c r="E18" s="323">
        <v>0</v>
      </c>
      <c r="F18" s="174"/>
      <c r="G18" s="301">
        <f t="shared" si="4"/>
        <v>0</v>
      </c>
      <c r="H18" s="174"/>
      <c r="I18" s="359">
        <f t="shared" si="2"/>
        <v>0</v>
      </c>
      <c r="J18" s="174"/>
      <c r="K18" s="325">
        <f t="shared" si="0"/>
        <v>0</v>
      </c>
      <c r="L18" s="325">
        <f t="shared" si="1"/>
        <v>0</v>
      </c>
      <c r="M18" s="320">
        <v>12</v>
      </c>
      <c r="N18" s="299">
        <v>12</v>
      </c>
      <c r="O18" s="326">
        <v>0</v>
      </c>
      <c r="P18" s="322">
        <f t="shared" si="3"/>
        <v>0</v>
      </c>
      <c r="Q18" s="321"/>
      <c r="S18" s="300"/>
    </row>
    <row r="19" spans="2:19" hidden="1">
      <c r="B19" s="197"/>
      <c r="C19" s="226"/>
      <c r="D19" s="321"/>
      <c r="E19" s="323">
        <v>0</v>
      </c>
      <c r="F19" s="174"/>
      <c r="G19" s="301">
        <f t="shared" si="4"/>
        <v>0</v>
      </c>
      <c r="H19" s="174"/>
      <c r="I19" s="359">
        <f t="shared" si="2"/>
        <v>0</v>
      </c>
      <c r="J19" s="174"/>
      <c r="K19" s="325">
        <f t="shared" si="0"/>
        <v>0</v>
      </c>
      <c r="L19" s="325">
        <f t="shared" si="1"/>
        <v>0</v>
      </c>
      <c r="M19" s="320">
        <v>12</v>
      </c>
      <c r="N19" s="299">
        <v>12</v>
      </c>
      <c r="O19" s="326">
        <v>0</v>
      </c>
      <c r="P19" s="322">
        <f t="shared" si="3"/>
        <v>0</v>
      </c>
      <c r="Q19" s="321"/>
      <c r="S19" s="300"/>
    </row>
    <row r="20" spans="2:19" hidden="1">
      <c r="B20" s="197"/>
      <c r="C20" s="226"/>
      <c r="D20" s="321"/>
      <c r="E20" s="323">
        <v>0</v>
      </c>
      <c r="F20" s="174"/>
      <c r="G20" s="301">
        <f t="shared" si="4"/>
        <v>0</v>
      </c>
      <c r="H20" s="174"/>
      <c r="I20" s="359">
        <f t="shared" si="2"/>
        <v>0</v>
      </c>
      <c r="J20" s="174"/>
      <c r="K20" s="325">
        <f t="shared" si="0"/>
        <v>0</v>
      </c>
      <c r="L20" s="325">
        <f t="shared" si="1"/>
        <v>0</v>
      </c>
      <c r="M20" s="320">
        <v>12</v>
      </c>
      <c r="N20" s="299">
        <v>12</v>
      </c>
      <c r="O20" s="326">
        <v>0</v>
      </c>
      <c r="P20" s="322">
        <f t="shared" si="3"/>
        <v>0</v>
      </c>
      <c r="Q20" s="321"/>
      <c r="S20" s="300"/>
    </row>
    <row r="21" spans="2:19" hidden="1">
      <c r="B21" s="197"/>
      <c r="C21" s="227" t="s">
        <v>18</v>
      </c>
      <c r="D21" s="322"/>
      <c r="E21" s="323">
        <v>0</v>
      </c>
      <c r="F21" s="174"/>
      <c r="G21" s="301">
        <f t="shared" si="4"/>
        <v>0</v>
      </c>
      <c r="H21" s="174"/>
      <c r="I21" s="359">
        <f t="shared" si="2"/>
        <v>0</v>
      </c>
      <c r="J21" s="174"/>
      <c r="K21" s="325">
        <f t="shared" si="0"/>
        <v>0</v>
      </c>
      <c r="L21" s="325">
        <f t="shared" si="1"/>
        <v>0</v>
      </c>
      <c r="M21" s="320">
        <v>12</v>
      </c>
      <c r="N21" s="299">
        <v>12</v>
      </c>
      <c r="O21" s="326">
        <v>0</v>
      </c>
      <c r="P21" s="322">
        <f t="shared" si="3"/>
        <v>0</v>
      </c>
      <c r="Q21" s="322"/>
      <c r="S21" s="300"/>
    </row>
    <row r="22" spans="2:19" hidden="1">
      <c r="B22" s="197"/>
      <c r="C22" s="227" t="s">
        <v>18</v>
      </c>
      <c r="D22" s="322"/>
      <c r="E22" s="323">
        <v>0</v>
      </c>
      <c r="F22" s="174"/>
      <c r="G22" s="301">
        <f t="shared" si="4"/>
        <v>0</v>
      </c>
      <c r="H22" s="174"/>
      <c r="I22" s="359">
        <f t="shared" si="2"/>
        <v>0</v>
      </c>
      <c r="J22" s="174"/>
      <c r="K22" s="325">
        <f t="shared" si="0"/>
        <v>0</v>
      </c>
      <c r="L22" s="325">
        <f t="shared" si="1"/>
        <v>0</v>
      </c>
      <c r="M22" s="320">
        <v>12</v>
      </c>
      <c r="N22" s="299">
        <v>12</v>
      </c>
      <c r="O22" s="326">
        <v>0</v>
      </c>
      <c r="P22" s="322">
        <f t="shared" si="3"/>
        <v>0</v>
      </c>
      <c r="Q22" s="322"/>
      <c r="S22" s="300"/>
    </row>
    <row r="23" spans="2:19" hidden="1">
      <c r="B23" s="197"/>
      <c r="C23" s="227" t="s">
        <v>18</v>
      </c>
      <c r="D23" s="322"/>
      <c r="E23" s="323">
        <v>0</v>
      </c>
      <c r="F23" s="174"/>
      <c r="G23" s="301">
        <f t="shared" si="4"/>
        <v>0</v>
      </c>
      <c r="H23" s="174"/>
      <c r="I23" s="359">
        <f t="shared" si="2"/>
        <v>0</v>
      </c>
      <c r="J23" s="174"/>
      <c r="K23" s="325">
        <f t="shared" si="0"/>
        <v>0</v>
      </c>
      <c r="L23" s="325">
        <f t="shared" si="1"/>
        <v>0</v>
      </c>
      <c r="M23" s="320">
        <v>12</v>
      </c>
      <c r="N23" s="299">
        <v>12</v>
      </c>
      <c r="O23" s="326">
        <v>0</v>
      </c>
      <c r="P23" s="322">
        <f t="shared" si="3"/>
        <v>0</v>
      </c>
      <c r="Q23" s="322"/>
      <c r="S23" s="300"/>
    </row>
    <row r="24" spans="2:19" hidden="1">
      <c r="B24" s="197"/>
      <c r="C24" s="227" t="s">
        <v>18</v>
      </c>
      <c r="D24" s="322"/>
      <c r="E24" s="323">
        <v>0</v>
      </c>
      <c r="F24" s="174"/>
      <c r="G24" s="301">
        <f t="shared" si="4"/>
        <v>0</v>
      </c>
      <c r="H24" s="174"/>
      <c r="I24" s="359">
        <f t="shared" si="2"/>
        <v>0</v>
      </c>
      <c r="J24" s="174"/>
      <c r="K24" s="325">
        <f t="shared" si="0"/>
        <v>0</v>
      </c>
      <c r="L24" s="325">
        <f t="shared" si="1"/>
        <v>0</v>
      </c>
      <c r="M24" s="320">
        <v>12</v>
      </c>
      <c r="N24" s="299">
        <v>12</v>
      </c>
      <c r="O24" s="326">
        <v>0</v>
      </c>
      <c r="P24" s="322">
        <f t="shared" si="3"/>
        <v>0</v>
      </c>
      <c r="Q24" s="322"/>
      <c r="S24" s="300"/>
    </row>
    <row r="25" spans="2:19" hidden="1">
      <c r="B25" s="197"/>
      <c r="C25" s="227" t="s">
        <v>18</v>
      </c>
      <c r="D25" s="322"/>
      <c r="E25" s="323">
        <v>0</v>
      </c>
      <c r="F25" s="174"/>
      <c r="G25" s="301">
        <f t="shared" si="4"/>
        <v>0</v>
      </c>
      <c r="H25" s="174"/>
      <c r="I25" s="359">
        <f t="shared" si="2"/>
        <v>0</v>
      </c>
      <c r="J25" s="174"/>
      <c r="K25" s="325">
        <f t="shared" si="0"/>
        <v>0</v>
      </c>
      <c r="L25" s="325">
        <f t="shared" si="1"/>
        <v>0</v>
      </c>
      <c r="M25" s="320">
        <v>12</v>
      </c>
      <c r="N25" s="299">
        <v>12</v>
      </c>
      <c r="O25" s="326">
        <v>0</v>
      </c>
      <c r="P25" s="322">
        <f t="shared" si="3"/>
        <v>0</v>
      </c>
      <c r="Q25" s="322"/>
      <c r="S25" s="300"/>
    </row>
    <row r="26" spans="2:19" hidden="1">
      <c r="B26" s="197"/>
      <c r="C26" s="227" t="s">
        <v>18</v>
      </c>
      <c r="D26" s="322"/>
      <c r="E26" s="323">
        <v>0</v>
      </c>
      <c r="F26" s="174"/>
      <c r="G26" s="301">
        <f t="shared" si="4"/>
        <v>0</v>
      </c>
      <c r="H26" s="303"/>
      <c r="I26" s="359">
        <f>L26+K26</f>
        <v>0</v>
      </c>
      <c r="J26" s="283"/>
      <c r="K26" s="325">
        <f t="shared" si="0"/>
        <v>0</v>
      </c>
      <c r="L26" s="325">
        <f t="shared" si="1"/>
        <v>0</v>
      </c>
      <c r="M26" s="320">
        <v>12</v>
      </c>
      <c r="N26" s="299">
        <v>12</v>
      </c>
      <c r="O26" s="326">
        <v>0</v>
      </c>
      <c r="P26" s="322">
        <f t="shared" si="3"/>
        <v>0</v>
      </c>
      <c r="Q26" s="322"/>
      <c r="S26" s="300"/>
    </row>
    <row r="27" spans="2:19" ht="5.25" hidden="1" customHeight="1" thickBot="1">
      <c r="B27" s="197"/>
      <c r="D27" s="174"/>
      <c r="E27" s="230"/>
      <c r="F27" s="174"/>
      <c r="G27" s="301"/>
      <c r="H27" s="174"/>
      <c r="I27" s="359"/>
      <c r="J27" s="174"/>
      <c r="K27" s="263"/>
      <c r="L27" s="263"/>
      <c r="M27" s="211"/>
      <c r="N27" s="211"/>
      <c r="O27" s="231"/>
      <c r="P27" s="174"/>
      <c r="Q27" s="174"/>
      <c r="S27" s="300"/>
    </row>
    <row r="28" spans="2:19" ht="21.95" hidden="1" customHeight="1" outlineLevel="1" thickTop="1">
      <c r="B28" s="197"/>
      <c r="C28" s="11" t="s">
        <v>18</v>
      </c>
      <c r="D28" s="467">
        <f>SUM(D11:D26)</f>
        <v>0</v>
      </c>
      <c r="E28" s="1560" t="e">
        <f>NPER(O28,-I28,D28,,0)</f>
        <v>#DIV/0!</v>
      </c>
      <c r="F28" s="304"/>
      <c r="G28" s="284">
        <f>SUM(G11:G26)</f>
        <v>0</v>
      </c>
      <c r="H28" s="263"/>
      <c r="I28" s="360">
        <f>SUM(I11:I26)</f>
        <v>0</v>
      </c>
      <c r="J28" s="263"/>
      <c r="K28" s="467">
        <f>SUM(K11:K26)</f>
        <v>0</v>
      </c>
      <c r="L28" s="467">
        <f>SUM(L11:L26)</f>
        <v>0</v>
      </c>
      <c r="M28" s="210"/>
      <c r="N28" s="210"/>
      <c r="O28" s="212" t="e">
        <f>L28/D28</f>
        <v>#DIV/0!</v>
      </c>
      <c r="P28" s="467">
        <f>SUM(P11:P26)</f>
        <v>0</v>
      </c>
      <c r="Q28" s="467">
        <f>SUM(Q11:Q26)</f>
        <v>0</v>
      </c>
      <c r="S28" s="300"/>
    </row>
    <row r="29" spans="2:19" s="241" customFormat="1" ht="15" hidden="1" customHeight="1" outlineLevel="1">
      <c r="B29" s="305"/>
      <c r="C29" s="233"/>
      <c r="D29" s="234"/>
      <c r="E29" s="235"/>
      <c r="F29" s="235"/>
      <c r="G29" s="236"/>
      <c r="H29" s="237"/>
      <c r="I29" s="237"/>
      <c r="J29" s="238" t="s">
        <v>158</v>
      </c>
      <c r="K29" s="239">
        <f>IFERROR((SUMIF(K11:K26,0,D11:D26)/D28),0%)</f>
        <v>0</v>
      </c>
      <c r="L29" s="237"/>
      <c r="M29" s="237"/>
      <c r="N29" s="237"/>
      <c r="O29" s="240"/>
      <c r="P29" s="237"/>
      <c r="Q29" s="234"/>
      <c r="S29" s="306"/>
    </row>
    <row r="30" spans="2:19" ht="30.95" hidden="1" customHeight="1" outlineLevel="1">
      <c r="B30" s="197"/>
      <c r="C30" s="228" t="s">
        <v>7</v>
      </c>
      <c r="D30" s="292"/>
      <c r="E30" s="12"/>
      <c r="F30" s="174"/>
      <c r="G30" s="282"/>
      <c r="H30" s="282"/>
      <c r="I30" s="282"/>
      <c r="J30" s="282"/>
      <c r="K30" s="274"/>
      <c r="L30" s="274"/>
      <c r="M30" s="213"/>
      <c r="N30" s="213"/>
      <c r="O30" s="45"/>
      <c r="P30" s="268"/>
      <c r="Q30" s="292"/>
      <c r="S30" s="300"/>
    </row>
    <row r="31" spans="2:19" hidden="1" outlineLevel="1">
      <c r="B31" s="197"/>
      <c r="D31" s="321"/>
      <c r="E31" s="323">
        <v>0</v>
      </c>
      <c r="F31" s="174"/>
      <c r="G31" s="1558">
        <f>IF(E31=0,0,(-PMT(O31,E31,D31,0,0)))</f>
        <v>0</v>
      </c>
      <c r="H31" s="174"/>
      <c r="I31" s="1559">
        <f>L31+K31</f>
        <v>0</v>
      </c>
      <c r="J31" s="174"/>
      <c r="K31" s="325">
        <f t="shared" ref="K31:K40" si="5">IF(D31&lt;((G31-L31)*M31/$M$70),D31,((G31-L31)*M31/$M$70))</f>
        <v>0</v>
      </c>
      <c r="L31" s="325">
        <f t="shared" ref="L31:L40" si="6">((D31*O31)*N31/$N$70)</f>
        <v>0</v>
      </c>
      <c r="M31" s="320">
        <v>12</v>
      </c>
      <c r="N31" s="299">
        <v>12</v>
      </c>
      <c r="O31" s="326">
        <v>0</v>
      </c>
      <c r="P31" s="322">
        <f t="shared" ref="P31:P40" si="7">I31/N31</f>
        <v>0</v>
      </c>
      <c r="Q31" s="321"/>
      <c r="S31" s="300"/>
    </row>
    <row r="32" spans="2:19" hidden="1" outlineLevel="1">
      <c r="B32" s="197"/>
      <c r="D32" s="321"/>
      <c r="E32" s="324">
        <v>0</v>
      </c>
      <c r="F32" s="174"/>
      <c r="G32" s="301">
        <f t="shared" ref="G32:G40" si="8">IF(E32=0,0,(-PMT(O32,E32,D32,0,0)))</f>
        <v>0</v>
      </c>
      <c r="H32" s="174"/>
      <c r="I32" s="359">
        <f t="shared" ref="I32:I39" si="9">L32+K32</f>
        <v>0</v>
      </c>
      <c r="J32" s="174"/>
      <c r="K32" s="325">
        <f t="shared" si="5"/>
        <v>0</v>
      </c>
      <c r="L32" s="325">
        <f t="shared" si="6"/>
        <v>0</v>
      </c>
      <c r="M32" s="320">
        <v>12</v>
      </c>
      <c r="N32" s="299">
        <v>12</v>
      </c>
      <c r="O32" s="326">
        <v>0</v>
      </c>
      <c r="P32" s="322">
        <f t="shared" si="7"/>
        <v>0</v>
      </c>
      <c r="Q32" s="321"/>
      <c r="S32" s="300"/>
    </row>
    <row r="33" spans="2:19" hidden="1" outlineLevel="1">
      <c r="B33" s="197"/>
      <c r="D33" s="321"/>
      <c r="E33" s="324">
        <v>0</v>
      </c>
      <c r="F33" s="174"/>
      <c r="G33" s="301">
        <f t="shared" si="8"/>
        <v>0</v>
      </c>
      <c r="H33" s="174"/>
      <c r="I33" s="359">
        <f t="shared" si="9"/>
        <v>0</v>
      </c>
      <c r="J33" s="174"/>
      <c r="K33" s="325">
        <f t="shared" si="5"/>
        <v>0</v>
      </c>
      <c r="L33" s="325">
        <f t="shared" si="6"/>
        <v>0</v>
      </c>
      <c r="M33" s="320">
        <v>12</v>
      </c>
      <c r="N33" s="299">
        <v>12</v>
      </c>
      <c r="O33" s="326">
        <v>0</v>
      </c>
      <c r="P33" s="322">
        <f t="shared" si="7"/>
        <v>0</v>
      </c>
      <c r="Q33" s="321"/>
      <c r="S33" s="300"/>
    </row>
    <row r="34" spans="2:19" hidden="1" outlineLevel="1">
      <c r="B34" s="197"/>
      <c r="D34" s="321"/>
      <c r="E34" s="324">
        <v>0</v>
      </c>
      <c r="F34" s="174"/>
      <c r="G34" s="301">
        <f t="shared" si="8"/>
        <v>0</v>
      </c>
      <c r="H34" s="174"/>
      <c r="I34" s="359">
        <f t="shared" si="9"/>
        <v>0</v>
      </c>
      <c r="J34" s="174"/>
      <c r="K34" s="325">
        <f t="shared" si="5"/>
        <v>0</v>
      </c>
      <c r="L34" s="325">
        <f t="shared" si="6"/>
        <v>0</v>
      </c>
      <c r="M34" s="320">
        <v>12</v>
      </c>
      <c r="N34" s="299">
        <v>12</v>
      </c>
      <c r="O34" s="326">
        <v>0</v>
      </c>
      <c r="P34" s="322">
        <f t="shared" si="7"/>
        <v>0</v>
      </c>
      <c r="Q34" s="321"/>
      <c r="S34" s="300"/>
    </row>
    <row r="35" spans="2:19" hidden="1" outlineLevel="1">
      <c r="B35" s="197"/>
      <c r="D35" s="321"/>
      <c r="E35" s="324">
        <v>0</v>
      </c>
      <c r="F35" s="174"/>
      <c r="G35" s="301">
        <f t="shared" si="8"/>
        <v>0</v>
      </c>
      <c r="H35" s="174"/>
      <c r="I35" s="359">
        <f t="shared" si="9"/>
        <v>0</v>
      </c>
      <c r="J35" s="174"/>
      <c r="K35" s="325">
        <f t="shared" si="5"/>
        <v>0</v>
      </c>
      <c r="L35" s="325">
        <f t="shared" si="6"/>
        <v>0</v>
      </c>
      <c r="M35" s="320">
        <v>12</v>
      </c>
      <c r="N35" s="299">
        <v>12</v>
      </c>
      <c r="O35" s="326">
        <v>0</v>
      </c>
      <c r="P35" s="322">
        <f t="shared" si="7"/>
        <v>0</v>
      </c>
      <c r="Q35" s="321"/>
      <c r="S35" s="300"/>
    </row>
    <row r="36" spans="2:19" hidden="1" outlineLevel="1">
      <c r="B36" s="197"/>
      <c r="D36" s="322"/>
      <c r="E36" s="324">
        <v>0</v>
      </c>
      <c r="F36" s="174"/>
      <c r="G36" s="301">
        <f t="shared" si="8"/>
        <v>0</v>
      </c>
      <c r="H36" s="174"/>
      <c r="I36" s="359">
        <f t="shared" si="9"/>
        <v>0</v>
      </c>
      <c r="J36" s="174"/>
      <c r="K36" s="325">
        <f t="shared" si="5"/>
        <v>0</v>
      </c>
      <c r="L36" s="325">
        <f t="shared" si="6"/>
        <v>0</v>
      </c>
      <c r="M36" s="320">
        <v>12</v>
      </c>
      <c r="N36" s="299">
        <v>12</v>
      </c>
      <c r="O36" s="326">
        <v>0</v>
      </c>
      <c r="P36" s="322">
        <f t="shared" si="7"/>
        <v>0</v>
      </c>
      <c r="Q36" s="322"/>
      <c r="S36" s="300"/>
    </row>
    <row r="37" spans="2:19" hidden="1" outlineLevel="1">
      <c r="B37" s="197"/>
      <c r="D37" s="322"/>
      <c r="E37" s="324">
        <v>0</v>
      </c>
      <c r="F37" s="174"/>
      <c r="G37" s="301">
        <f t="shared" si="8"/>
        <v>0</v>
      </c>
      <c r="H37" s="174"/>
      <c r="I37" s="359">
        <f t="shared" si="9"/>
        <v>0</v>
      </c>
      <c r="J37" s="174"/>
      <c r="K37" s="325">
        <f t="shared" si="5"/>
        <v>0</v>
      </c>
      <c r="L37" s="325">
        <f t="shared" si="6"/>
        <v>0</v>
      </c>
      <c r="M37" s="320">
        <v>12</v>
      </c>
      <c r="N37" s="299">
        <v>12</v>
      </c>
      <c r="O37" s="326">
        <v>0</v>
      </c>
      <c r="P37" s="322">
        <f t="shared" si="7"/>
        <v>0</v>
      </c>
      <c r="Q37" s="322"/>
      <c r="S37" s="300"/>
    </row>
    <row r="38" spans="2:19" hidden="1" outlineLevel="1">
      <c r="B38" s="197"/>
      <c r="D38" s="322"/>
      <c r="E38" s="324">
        <v>0</v>
      </c>
      <c r="F38" s="174"/>
      <c r="G38" s="301">
        <f t="shared" si="8"/>
        <v>0</v>
      </c>
      <c r="H38" s="174"/>
      <c r="I38" s="359">
        <f t="shared" si="9"/>
        <v>0</v>
      </c>
      <c r="J38" s="174"/>
      <c r="K38" s="325">
        <f t="shared" si="5"/>
        <v>0</v>
      </c>
      <c r="L38" s="325">
        <f t="shared" si="6"/>
        <v>0</v>
      </c>
      <c r="M38" s="320">
        <v>12</v>
      </c>
      <c r="N38" s="299">
        <v>12</v>
      </c>
      <c r="O38" s="326">
        <v>0</v>
      </c>
      <c r="P38" s="322">
        <f t="shared" si="7"/>
        <v>0</v>
      </c>
      <c r="Q38" s="322"/>
      <c r="S38" s="300"/>
    </row>
    <row r="39" spans="2:19" hidden="1" outlineLevel="1">
      <c r="B39" s="197"/>
      <c r="C39" s="4" t="s">
        <v>18</v>
      </c>
      <c r="D39" s="322"/>
      <c r="E39" s="324">
        <v>0</v>
      </c>
      <c r="F39" s="174"/>
      <c r="G39" s="301">
        <f t="shared" si="8"/>
        <v>0</v>
      </c>
      <c r="H39" s="174"/>
      <c r="I39" s="359">
        <f t="shared" si="9"/>
        <v>0</v>
      </c>
      <c r="J39" s="174"/>
      <c r="K39" s="325">
        <f t="shared" si="5"/>
        <v>0</v>
      </c>
      <c r="L39" s="325">
        <f t="shared" si="6"/>
        <v>0</v>
      </c>
      <c r="M39" s="320">
        <v>12</v>
      </c>
      <c r="N39" s="299">
        <v>12</v>
      </c>
      <c r="O39" s="326">
        <v>0</v>
      </c>
      <c r="P39" s="322">
        <f t="shared" si="7"/>
        <v>0</v>
      </c>
      <c r="Q39" s="322"/>
      <c r="S39" s="300"/>
    </row>
    <row r="40" spans="2:19" hidden="1" outlineLevel="1">
      <c r="B40" s="197"/>
      <c r="C40" s="4" t="s">
        <v>18</v>
      </c>
      <c r="D40" s="322"/>
      <c r="E40" s="324">
        <v>0</v>
      </c>
      <c r="F40" s="174"/>
      <c r="G40" s="301">
        <f t="shared" si="8"/>
        <v>0</v>
      </c>
      <c r="H40" s="303"/>
      <c r="I40" s="359">
        <f>L40+K40</f>
        <v>0</v>
      </c>
      <c r="J40" s="283"/>
      <c r="K40" s="325">
        <f t="shared" si="5"/>
        <v>0</v>
      </c>
      <c r="L40" s="325">
        <f t="shared" si="6"/>
        <v>0</v>
      </c>
      <c r="M40" s="320">
        <v>12</v>
      </c>
      <c r="N40" s="299">
        <v>12</v>
      </c>
      <c r="O40" s="326">
        <v>0</v>
      </c>
      <c r="P40" s="322">
        <f t="shared" si="7"/>
        <v>0</v>
      </c>
      <c r="Q40" s="322"/>
      <c r="S40" s="300"/>
    </row>
    <row r="41" spans="2:19" ht="5.25" hidden="1" customHeight="1" outlineLevel="1" thickBot="1">
      <c r="B41" s="197"/>
      <c r="D41" s="174"/>
      <c r="E41" s="230"/>
      <c r="F41" s="174"/>
      <c r="G41" s="301"/>
      <c r="H41" s="174"/>
      <c r="I41" s="359"/>
      <c r="J41" s="174"/>
      <c r="K41" s="263"/>
      <c r="L41" s="263"/>
      <c r="M41" s="211"/>
      <c r="N41" s="211"/>
      <c r="O41" s="231"/>
      <c r="P41" s="174"/>
      <c r="Q41" s="174"/>
      <c r="S41" s="300"/>
    </row>
    <row r="42" spans="2:19" ht="21.95" hidden="1" customHeight="1" outlineLevel="1" thickTop="1">
      <c r="B42" s="197"/>
      <c r="C42" s="11" t="s">
        <v>18</v>
      </c>
      <c r="D42" s="467">
        <f>SUM(D31:D40)</f>
        <v>0</v>
      </c>
      <c r="E42" s="1560" t="e">
        <f>NPER(O42,-I42,D42,,0)</f>
        <v>#DIV/0!</v>
      </c>
      <c r="F42" s="304"/>
      <c r="G42" s="284">
        <f>SUM(G31:G40)</f>
        <v>0</v>
      </c>
      <c r="H42" s="263"/>
      <c r="I42" s="360">
        <f>SUM(I31:I40)</f>
        <v>0</v>
      </c>
      <c r="J42" s="263"/>
      <c r="K42" s="467">
        <f>SUM(K31:K40)</f>
        <v>0</v>
      </c>
      <c r="L42" s="467">
        <f>SUM(L31:L40)</f>
        <v>0</v>
      </c>
      <c r="M42" s="210"/>
      <c r="N42" s="210"/>
      <c r="O42" s="212" t="e">
        <f>L42/D42</f>
        <v>#DIV/0!</v>
      </c>
      <c r="P42" s="467">
        <f>SUM(P31:P40)</f>
        <v>0</v>
      </c>
      <c r="Q42" s="467">
        <f>SUM(Q31:Q40)</f>
        <v>0</v>
      </c>
      <c r="S42" s="300"/>
    </row>
    <row r="43" spans="2:19" s="241" customFormat="1" ht="14.25" hidden="1" customHeight="1" outlineLevel="1">
      <c r="B43" s="305"/>
      <c r="C43" s="233"/>
      <c r="D43" s="234"/>
      <c r="E43" s="235"/>
      <c r="F43" s="235"/>
      <c r="G43" s="236"/>
      <c r="H43" s="237"/>
      <c r="I43" s="237"/>
      <c r="J43" s="238" t="s">
        <v>158</v>
      </c>
      <c r="K43" s="239">
        <f>IFERROR((SUMIF(K31:K40,0,D31:D40)/D42),0%)</f>
        <v>0</v>
      </c>
      <c r="L43" s="237"/>
      <c r="M43" s="237"/>
      <c r="N43" s="237"/>
      <c r="O43" s="240"/>
      <c r="P43" s="237"/>
      <c r="Q43" s="234"/>
      <c r="S43" s="306"/>
    </row>
    <row r="44" spans="2:19" ht="15" hidden="1" customHeight="1" outlineLevel="1">
      <c r="B44" s="197"/>
      <c r="C44" s="228" t="s">
        <v>8</v>
      </c>
      <c r="D44" s="288"/>
      <c r="E44" s="12"/>
      <c r="F44" s="174"/>
      <c r="G44" s="282"/>
      <c r="H44" s="282"/>
      <c r="I44" s="282"/>
      <c r="J44" s="282"/>
      <c r="K44" s="274"/>
      <c r="L44" s="274"/>
      <c r="M44" s="213"/>
      <c r="N44" s="213"/>
      <c r="O44" s="45"/>
      <c r="P44" s="268"/>
      <c r="Q44" s="288"/>
      <c r="S44" s="300"/>
    </row>
    <row r="45" spans="2:19" ht="12" hidden="1" customHeight="1" outlineLevel="1">
      <c r="B45" s="197"/>
      <c r="D45" s="321"/>
      <c r="E45" s="323">
        <v>0</v>
      </c>
      <c r="F45" s="174"/>
      <c r="G45" s="1558">
        <f>IF(E45=0,0,(-PMT(O45,E45,D45,0,0)))</f>
        <v>0</v>
      </c>
      <c r="H45" s="174"/>
      <c r="I45" s="1559">
        <f>L45+K45</f>
        <v>0</v>
      </c>
      <c r="J45" s="174"/>
      <c r="K45" s="325">
        <f t="shared" ref="K45:K54" si="10">IF(D45&lt;((G45-L45)*M45/$M$70),D45,((G45-L45)*M45/$M$70))</f>
        <v>0</v>
      </c>
      <c r="L45" s="325">
        <f t="shared" ref="L45:L54" si="11">((D45*O45)*N45/$N$70)</f>
        <v>0</v>
      </c>
      <c r="M45" s="320">
        <v>12</v>
      </c>
      <c r="N45" s="299">
        <v>12</v>
      </c>
      <c r="O45" s="326">
        <v>0</v>
      </c>
      <c r="P45" s="322">
        <f t="shared" ref="P45:P54" si="12">I45/N45</f>
        <v>0</v>
      </c>
      <c r="Q45" s="321"/>
      <c r="S45" s="300"/>
    </row>
    <row r="46" spans="2:19" ht="12" hidden="1" customHeight="1" outlineLevel="1">
      <c r="B46" s="197"/>
      <c r="D46" s="321"/>
      <c r="E46" s="324">
        <v>0</v>
      </c>
      <c r="F46" s="174"/>
      <c r="G46" s="301">
        <f t="shared" ref="G46:G54" si="13">IF(E46=0,0,(-PMT(O46,E46,D46,0,0)))</f>
        <v>0</v>
      </c>
      <c r="H46" s="174"/>
      <c r="I46" s="359">
        <f t="shared" ref="I46:I53" si="14">L46+K46</f>
        <v>0</v>
      </c>
      <c r="J46" s="174"/>
      <c r="K46" s="325">
        <f t="shared" si="10"/>
        <v>0</v>
      </c>
      <c r="L46" s="325">
        <f t="shared" si="11"/>
        <v>0</v>
      </c>
      <c r="M46" s="320">
        <v>12</v>
      </c>
      <c r="N46" s="299">
        <v>12</v>
      </c>
      <c r="O46" s="326">
        <v>0</v>
      </c>
      <c r="P46" s="322">
        <f t="shared" si="12"/>
        <v>0</v>
      </c>
      <c r="Q46" s="321"/>
      <c r="S46" s="300"/>
    </row>
    <row r="47" spans="2:19" ht="12" hidden="1" customHeight="1" outlineLevel="1">
      <c r="B47" s="197"/>
      <c r="D47" s="321"/>
      <c r="E47" s="324">
        <v>0</v>
      </c>
      <c r="F47" s="174"/>
      <c r="G47" s="301">
        <f t="shared" si="13"/>
        <v>0</v>
      </c>
      <c r="H47" s="174"/>
      <c r="I47" s="359">
        <f t="shared" si="14"/>
        <v>0</v>
      </c>
      <c r="J47" s="174"/>
      <c r="K47" s="325">
        <f t="shared" si="10"/>
        <v>0</v>
      </c>
      <c r="L47" s="325">
        <f t="shared" si="11"/>
        <v>0</v>
      </c>
      <c r="M47" s="320">
        <v>12</v>
      </c>
      <c r="N47" s="299">
        <v>12</v>
      </c>
      <c r="O47" s="326">
        <v>0</v>
      </c>
      <c r="P47" s="322">
        <f t="shared" si="12"/>
        <v>0</v>
      </c>
      <c r="Q47" s="321"/>
      <c r="S47" s="300"/>
    </row>
    <row r="48" spans="2:19" ht="12" hidden="1" customHeight="1" outlineLevel="1">
      <c r="B48" s="197"/>
      <c r="D48" s="321"/>
      <c r="E48" s="324">
        <v>0</v>
      </c>
      <c r="F48" s="174"/>
      <c r="G48" s="301">
        <f t="shared" si="13"/>
        <v>0</v>
      </c>
      <c r="H48" s="174"/>
      <c r="I48" s="359">
        <f t="shared" si="14"/>
        <v>0</v>
      </c>
      <c r="J48" s="174"/>
      <c r="K48" s="325">
        <f t="shared" si="10"/>
        <v>0</v>
      </c>
      <c r="L48" s="325">
        <f t="shared" si="11"/>
        <v>0</v>
      </c>
      <c r="M48" s="320">
        <v>12</v>
      </c>
      <c r="N48" s="299">
        <v>12</v>
      </c>
      <c r="O48" s="326">
        <v>0</v>
      </c>
      <c r="P48" s="322">
        <f t="shared" si="12"/>
        <v>0</v>
      </c>
      <c r="Q48" s="321"/>
      <c r="S48" s="300"/>
    </row>
    <row r="49" spans="1:19" ht="12" hidden="1" customHeight="1" outlineLevel="1">
      <c r="B49" s="197"/>
      <c r="D49" s="321"/>
      <c r="E49" s="324">
        <v>0</v>
      </c>
      <c r="F49" s="174"/>
      <c r="G49" s="301">
        <f t="shared" si="13"/>
        <v>0</v>
      </c>
      <c r="H49" s="174"/>
      <c r="I49" s="359">
        <f t="shared" si="14"/>
        <v>0</v>
      </c>
      <c r="J49" s="174"/>
      <c r="K49" s="325">
        <f t="shared" si="10"/>
        <v>0</v>
      </c>
      <c r="L49" s="325">
        <f t="shared" si="11"/>
        <v>0</v>
      </c>
      <c r="M49" s="320">
        <v>12</v>
      </c>
      <c r="N49" s="299">
        <v>12</v>
      </c>
      <c r="O49" s="326">
        <v>0</v>
      </c>
      <c r="P49" s="322">
        <f t="shared" si="12"/>
        <v>0</v>
      </c>
      <c r="Q49" s="321"/>
      <c r="S49" s="300"/>
    </row>
    <row r="50" spans="1:19" ht="12" hidden="1" customHeight="1" outlineLevel="1">
      <c r="B50" s="197"/>
      <c r="D50" s="322"/>
      <c r="E50" s="324">
        <v>0</v>
      </c>
      <c r="F50" s="174"/>
      <c r="G50" s="301">
        <f t="shared" si="13"/>
        <v>0</v>
      </c>
      <c r="H50" s="174"/>
      <c r="I50" s="359">
        <f t="shared" si="14"/>
        <v>0</v>
      </c>
      <c r="J50" s="174"/>
      <c r="K50" s="325">
        <f t="shared" si="10"/>
        <v>0</v>
      </c>
      <c r="L50" s="325">
        <f t="shared" si="11"/>
        <v>0</v>
      </c>
      <c r="M50" s="320">
        <v>12</v>
      </c>
      <c r="N50" s="299">
        <v>12</v>
      </c>
      <c r="O50" s="326">
        <v>0</v>
      </c>
      <c r="P50" s="322">
        <f t="shared" si="12"/>
        <v>0</v>
      </c>
      <c r="Q50" s="322"/>
      <c r="S50" s="300"/>
    </row>
    <row r="51" spans="1:19" ht="12" hidden="1" customHeight="1" outlineLevel="1">
      <c r="B51" s="197"/>
      <c r="D51" s="322"/>
      <c r="E51" s="324">
        <v>0</v>
      </c>
      <c r="F51" s="174"/>
      <c r="G51" s="301">
        <f t="shared" si="13"/>
        <v>0</v>
      </c>
      <c r="H51" s="174"/>
      <c r="I51" s="359">
        <f t="shared" si="14"/>
        <v>0</v>
      </c>
      <c r="J51" s="174"/>
      <c r="K51" s="325">
        <f t="shared" si="10"/>
        <v>0</v>
      </c>
      <c r="L51" s="325">
        <f t="shared" si="11"/>
        <v>0</v>
      </c>
      <c r="M51" s="320">
        <v>12</v>
      </c>
      <c r="N51" s="299">
        <v>12</v>
      </c>
      <c r="O51" s="326">
        <v>0</v>
      </c>
      <c r="P51" s="322">
        <f t="shared" si="12"/>
        <v>0</v>
      </c>
      <c r="Q51" s="322"/>
      <c r="S51" s="300"/>
    </row>
    <row r="52" spans="1:19" ht="12" hidden="1" customHeight="1" outlineLevel="1">
      <c r="B52" s="197"/>
      <c r="D52" s="322"/>
      <c r="E52" s="324">
        <v>0</v>
      </c>
      <c r="F52" s="174"/>
      <c r="G52" s="301">
        <f t="shared" si="13"/>
        <v>0</v>
      </c>
      <c r="H52" s="174"/>
      <c r="I52" s="359">
        <f t="shared" si="14"/>
        <v>0</v>
      </c>
      <c r="J52" s="174"/>
      <c r="K52" s="325">
        <f t="shared" si="10"/>
        <v>0</v>
      </c>
      <c r="L52" s="325">
        <f t="shared" si="11"/>
        <v>0</v>
      </c>
      <c r="M52" s="320">
        <v>12</v>
      </c>
      <c r="N52" s="299">
        <v>12</v>
      </c>
      <c r="O52" s="326">
        <v>0</v>
      </c>
      <c r="P52" s="322">
        <f t="shared" si="12"/>
        <v>0</v>
      </c>
      <c r="Q52" s="322"/>
      <c r="S52" s="300"/>
    </row>
    <row r="53" spans="1:19" ht="12" hidden="1" customHeight="1" outlineLevel="1">
      <c r="B53" s="197"/>
      <c r="C53" s="4" t="s">
        <v>18</v>
      </c>
      <c r="D53" s="322"/>
      <c r="E53" s="324">
        <v>0</v>
      </c>
      <c r="F53" s="174"/>
      <c r="G53" s="301">
        <f t="shared" si="13"/>
        <v>0</v>
      </c>
      <c r="H53" s="174"/>
      <c r="I53" s="359">
        <f t="shared" si="14"/>
        <v>0</v>
      </c>
      <c r="J53" s="174"/>
      <c r="K53" s="325">
        <f t="shared" si="10"/>
        <v>0</v>
      </c>
      <c r="L53" s="325">
        <f t="shared" si="11"/>
        <v>0</v>
      </c>
      <c r="M53" s="320">
        <v>12</v>
      </c>
      <c r="N53" s="299">
        <v>12</v>
      </c>
      <c r="O53" s="326">
        <v>0</v>
      </c>
      <c r="P53" s="322">
        <f t="shared" si="12"/>
        <v>0</v>
      </c>
      <c r="Q53" s="322"/>
      <c r="S53" s="300"/>
    </row>
    <row r="54" spans="1:19" ht="12" hidden="1" customHeight="1" outlineLevel="1">
      <c r="B54" s="197"/>
      <c r="C54" s="4" t="s">
        <v>18</v>
      </c>
      <c r="D54" s="322"/>
      <c r="E54" s="324">
        <v>0</v>
      </c>
      <c r="F54" s="174"/>
      <c r="G54" s="301">
        <f t="shared" si="13"/>
        <v>0</v>
      </c>
      <c r="H54" s="303"/>
      <c r="I54" s="359">
        <f>L54+K54</f>
        <v>0</v>
      </c>
      <c r="J54" s="283"/>
      <c r="K54" s="325">
        <f t="shared" si="10"/>
        <v>0</v>
      </c>
      <c r="L54" s="325">
        <f t="shared" si="11"/>
        <v>0</v>
      </c>
      <c r="M54" s="320">
        <v>12</v>
      </c>
      <c r="N54" s="299">
        <v>12</v>
      </c>
      <c r="O54" s="326">
        <v>0</v>
      </c>
      <c r="P54" s="322">
        <f t="shared" si="12"/>
        <v>0</v>
      </c>
      <c r="Q54" s="322"/>
      <c r="S54" s="300"/>
    </row>
    <row r="55" spans="1:19" ht="5.25" hidden="1" customHeight="1" outlineLevel="1" thickBot="1">
      <c r="B55" s="197"/>
      <c r="D55" s="174"/>
      <c r="E55" s="230"/>
      <c r="F55" s="174"/>
      <c r="G55" s="301"/>
      <c r="H55" s="174"/>
      <c r="I55" s="359"/>
      <c r="J55" s="174"/>
      <c r="K55" s="263"/>
      <c r="L55" s="263"/>
      <c r="M55" s="211"/>
      <c r="N55" s="211"/>
      <c r="O55" s="231"/>
      <c r="P55" s="174"/>
      <c r="Q55" s="174"/>
      <c r="S55" s="300"/>
    </row>
    <row r="56" spans="1:19" ht="12" hidden="1" customHeight="1" outlineLevel="1" thickTop="1">
      <c r="B56" s="197"/>
      <c r="C56" s="11" t="s">
        <v>18</v>
      </c>
      <c r="D56" s="467">
        <f>SUM(D45:D54)</f>
        <v>0</v>
      </c>
      <c r="E56" s="1560" t="e">
        <f>NPER(O56,-I56,D56,,0)</f>
        <v>#DIV/0!</v>
      </c>
      <c r="F56" s="304"/>
      <c r="G56" s="284">
        <f>SUM(G45:G54)</f>
        <v>0</v>
      </c>
      <c r="H56" s="263"/>
      <c r="I56" s="360">
        <f>SUM(I45:I54)</f>
        <v>0</v>
      </c>
      <c r="J56" s="263"/>
      <c r="K56" s="467">
        <f>SUM(K45:K54)</f>
        <v>0</v>
      </c>
      <c r="L56" s="467">
        <f>SUM(L45:L54)</f>
        <v>0</v>
      </c>
      <c r="M56" s="210"/>
      <c r="N56" s="210"/>
      <c r="O56" s="212" t="e">
        <f>L56/D56</f>
        <v>#DIV/0!</v>
      </c>
      <c r="P56" s="467">
        <f>SUM(P45:P54)</f>
        <v>0</v>
      </c>
      <c r="Q56" s="467">
        <f>SUM(Q45:Q54)</f>
        <v>0</v>
      </c>
      <c r="S56" s="300"/>
    </row>
    <row r="57" spans="1:19" s="241" customFormat="1" ht="14.25" hidden="1" customHeight="1" outlineLevel="1">
      <c r="B57" s="305"/>
      <c r="C57" s="233"/>
      <c r="D57" s="234"/>
      <c r="E57" s="235"/>
      <c r="F57" s="235"/>
      <c r="G57" s="236"/>
      <c r="H57" s="237"/>
      <c r="I57" s="237"/>
      <c r="J57" s="238" t="s">
        <v>158</v>
      </c>
      <c r="K57" s="239">
        <f>IFERROR((SUMIF(K45:K54,0,D45:D54)/D56),0%)</f>
        <v>0</v>
      </c>
      <c r="L57" s="237"/>
      <c r="M57" s="237"/>
      <c r="N57" s="237"/>
      <c r="O57" s="240"/>
      <c r="P57" s="237"/>
      <c r="Q57" s="234"/>
      <c r="S57" s="306"/>
    </row>
    <row r="58" spans="1:19" ht="14.25" hidden="1" customHeight="1" outlineLevel="1" thickBot="1">
      <c r="B58" s="197"/>
      <c r="C58" s="11"/>
      <c r="D58" s="263"/>
      <c r="E58" s="196"/>
      <c r="F58" s="174"/>
      <c r="G58" s="286"/>
      <c r="H58" s="263"/>
      <c r="I58" s="263"/>
      <c r="J58" s="263"/>
      <c r="K58" s="263"/>
      <c r="L58" s="263"/>
      <c r="M58" s="210"/>
      <c r="N58" s="210"/>
      <c r="O58" s="212"/>
      <c r="P58" s="263"/>
      <c r="Q58" s="263"/>
      <c r="S58" s="300"/>
    </row>
    <row r="59" spans="1:19" s="272" customFormat="1" ht="24" hidden="1" customHeight="1" collapsed="1" thickTop="1" thickBot="1">
      <c r="A59" s="14"/>
      <c r="B59" s="307"/>
      <c r="C59" s="176" t="s">
        <v>142</v>
      </c>
      <c r="D59" s="1561">
        <f>D56+D42+D28</f>
        <v>0</v>
      </c>
      <c r="E59" s="1562" t="e">
        <f>NPER(O59,-I59,D59,,0)</f>
        <v>#DIV/0!</v>
      </c>
      <c r="F59" s="1563"/>
      <c r="G59" s="1564">
        <f t="shared" ref="G59:I59" si="15">G56+G42+G28</f>
        <v>0</v>
      </c>
      <c r="H59" s="1564"/>
      <c r="I59" s="1564">
        <f t="shared" si="15"/>
        <v>0</v>
      </c>
      <c r="J59" s="1564"/>
      <c r="K59" s="1564">
        <f t="shared" ref="K59:L59" si="16">K56+K42+K28</f>
        <v>0</v>
      </c>
      <c r="L59" s="1564">
        <f t="shared" si="16"/>
        <v>0</v>
      </c>
      <c r="M59" s="1565"/>
      <c r="N59" s="1565"/>
      <c r="O59" s="1566" t="e">
        <f>L59/D59</f>
        <v>#DIV/0!</v>
      </c>
      <c r="P59" s="1567">
        <f t="shared" ref="P59" si="17">P56+P42+P28</f>
        <v>0</v>
      </c>
      <c r="Q59" s="1561">
        <f>Q56+Q42+Q28</f>
        <v>0</v>
      </c>
      <c r="S59" s="308"/>
    </row>
    <row r="60" spans="1:19" ht="18.95" hidden="1" customHeight="1" thickTop="1" thickBot="1">
      <c r="B60" s="424"/>
      <c r="C60" s="1568"/>
      <c r="D60" s="1569"/>
      <c r="E60" s="1570"/>
      <c r="F60" s="1571"/>
      <c r="G60" s="1572"/>
      <c r="H60" s="1572"/>
      <c r="I60" s="1572"/>
      <c r="J60" s="1572"/>
      <c r="K60" s="1573"/>
      <c r="L60" s="1573"/>
      <c r="M60" s="1574"/>
      <c r="N60" s="1574"/>
      <c r="O60" s="1575"/>
      <c r="P60" s="1576"/>
      <c r="Q60" s="1569"/>
      <c r="R60" s="1577"/>
      <c r="S60" s="1578"/>
    </row>
    <row r="61" spans="1:19" ht="18.95" hidden="1" customHeight="1">
      <c r="C61" s="228"/>
      <c r="D61" s="292"/>
      <c r="E61" s="12"/>
      <c r="F61" s="174"/>
      <c r="G61" s="282"/>
      <c r="H61" s="282"/>
      <c r="I61" s="282"/>
      <c r="J61" s="282"/>
      <c r="K61" s="274"/>
      <c r="L61" s="274"/>
      <c r="M61" s="213"/>
      <c r="N61" s="213"/>
      <c r="O61" s="45"/>
      <c r="P61" s="268"/>
      <c r="Q61" s="292"/>
    </row>
    <row r="62" spans="1:19" ht="20.25" customHeight="1" thickBot="1">
      <c r="D62" s="271"/>
      <c r="E62" s="43"/>
      <c r="F62" s="271"/>
      <c r="G62" s="271"/>
      <c r="H62" s="271"/>
      <c r="I62" s="271"/>
      <c r="J62" s="271"/>
      <c r="K62" s="271"/>
      <c r="L62" s="271"/>
      <c r="M62" s="43"/>
      <c r="N62" s="43"/>
      <c r="O62" s="43"/>
      <c r="P62" s="271"/>
      <c r="Q62" s="271"/>
    </row>
    <row r="63" spans="1:19" ht="10.5" customHeight="1">
      <c r="B63" s="1996" t="s">
        <v>159</v>
      </c>
      <c r="C63" s="1997"/>
      <c r="D63" s="1998"/>
      <c r="E63" s="1997"/>
      <c r="F63" s="1998"/>
      <c r="G63" s="1998"/>
      <c r="H63" s="1998"/>
      <c r="I63" s="1998"/>
      <c r="J63" s="1998"/>
      <c r="K63" s="1998"/>
      <c r="L63" s="1998"/>
      <c r="M63" s="1997"/>
      <c r="N63" s="1997"/>
      <c r="O63" s="1997"/>
      <c r="P63" s="1998"/>
      <c r="Q63" s="1998"/>
      <c r="R63" s="1998"/>
      <c r="S63" s="1999"/>
    </row>
    <row r="64" spans="1:19" ht="17.25" customHeight="1" thickBot="1">
      <c r="B64" s="2000"/>
      <c r="C64" s="2001"/>
      <c r="D64" s="2002"/>
      <c r="E64" s="2001"/>
      <c r="F64" s="2002"/>
      <c r="G64" s="2002"/>
      <c r="H64" s="2002"/>
      <c r="I64" s="2002"/>
      <c r="J64" s="2002"/>
      <c r="K64" s="2002"/>
      <c r="L64" s="2002"/>
      <c r="M64" s="2001"/>
      <c r="N64" s="2001"/>
      <c r="O64" s="2001"/>
      <c r="P64" s="2002"/>
      <c r="Q64" s="2002"/>
      <c r="R64" s="2002"/>
      <c r="S64" s="2003"/>
    </row>
    <row r="65" spans="1:19" ht="15.95" customHeight="1" thickBot="1">
      <c r="C65" s="45"/>
      <c r="D65" s="273"/>
      <c r="E65" s="45"/>
      <c r="F65" s="273"/>
      <c r="G65" s="273"/>
      <c r="H65" s="273"/>
      <c r="I65" s="273"/>
      <c r="J65" s="273"/>
      <c r="K65" s="273"/>
      <c r="L65" s="273"/>
      <c r="M65" s="45"/>
      <c r="N65" s="45"/>
      <c r="O65" s="45"/>
      <c r="P65" s="273"/>
      <c r="Q65" s="273"/>
    </row>
    <row r="66" spans="1:19" s="269" customFormat="1" ht="21" customHeight="1">
      <c r="A66" s="3"/>
      <c r="B66" s="2004" t="s">
        <v>160</v>
      </c>
      <c r="C66" s="2005"/>
      <c r="D66" s="1990" t="s">
        <v>161</v>
      </c>
      <c r="E66" s="2008" t="s">
        <v>150</v>
      </c>
      <c r="F66" s="471"/>
      <c r="G66" s="2010" t="s">
        <v>151</v>
      </c>
      <c r="H66" s="472"/>
      <c r="I66" s="2010" t="s">
        <v>152</v>
      </c>
      <c r="J66" s="472"/>
      <c r="K66" s="2012" t="s">
        <v>153</v>
      </c>
      <c r="L66" s="2012" t="s">
        <v>154</v>
      </c>
      <c r="M66" s="2014" t="s">
        <v>155</v>
      </c>
      <c r="N66" s="2014"/>
      <c r="O66" s="2015" t="s">
        <v>156</v>
      </c>
      <c r="P66" s="2010" t="s">
        <v>157</v>
      </c>
      <c r="Q66" s="1990" t="s">
        <v>162</v>
      </c>
      <c r="R66" s="1990" t="s">
        <v>0</v>
      </c>
      <c r="S66" s="473"/>
    </row>
    <row r="67" spans="1:19" s="269" customFormat="1" ht="21" customHeight="1">
      <c r="A67" s="3"/>
      <c r="B67" s="2006"/>
      <c r="C67" s="2007"/>
      <c r="D67" s="1991"/>
      <c r="E67" s="2009"/>
      <c r="F67" s="175"/>
      <c r="G67" s="2011"/>
      <c r="H67" s="218"/>
      <c r="I67" s="2011"/>
      <c r="J67" s="218"/>
      <c r="K67" s="2013"/>
      <c r="L67" s="2013"/>
      <c r="M67" s="206" t="s">
        <v>153</v>
      </c>
      <c r="N67" s="206" t="s">
        <v>154</v>
      </c>
      <c r="O67" s="2016"/>
      <c r="P67" s="2011"/>
      <c r="Q67" s="1991"/>
      <c r="R67" s="1991"/>
      <c r="S67" s="270"/>
    </row>
    <row r="68" spans="1:19" s="269" customFormat="1" ht="5.25" customHeight="1">
      <c r="A68" s="3"/>
      <c r="B68" s="229"/>
      <c r="C68" s="1579"/>
      <c r="D68" s="1580"/>
      <c r="E68" s="1581"/>
      <c r="F68" s="1580"/>
      <c r="G68" s="1582"/>
      <c r="H68" s="1582"/>
      <c r="I68" s="1582"/>
      <c r="J68" s="1582"/>
      <c r="K68" s="1583"/>
      <c r="L68" s="1583"/>
      <c r="M68" s="1584"/>
      <c r="N68" s="1584"/>
      <c r="O68" s="1585"/>
      <c r="P68" s="1582"/>
      <c r="Q68" s="1580"/>
      <c r="R68" s="1580"/>
      <c r="S68" s="1586"/>
    </row>
    <row r="69" spans="1:19" s="269" customFormat="1" ht="11.25" customHeight="1">
      <c r="A69" s="3"/>
      <c r="B69" s="229"/>
      <c r="C69" s="225" t="s">
        <v>12</v>
      </c>
      <c r="D69" s="175"/>
      <c r="E69" s="195"/>
      <c r="F69" s="175"/>
      <c r="G69" s="175"/>
      <c r="H69" s="175"/>
      <c r="I69" s="175"/>
      <c r="J69" s="175"/>
      <c r="K69" s="274"/>
      <c r="L69" s="274"/>
      <c r="M69" s="3"/>
      <c r="N69" s="3"/>
      <c r="O69" s="207"/>
      <c r="P69" s="175"/>
      <c r="Q69" s="175"/>
      <c r="S69" s="270"/>
    </row>
    <row r="70" spans="1:19" s="269" customFormat="1" ht="11.25" customHeight="1">
      <c r="A70" s="3"/>
      <c r="B70" s="229"/>
      <c r="C70" s="225"/>
      <c r="D70" s="175"/>
      <c r="E70" s="195"/>
      <c r="F70" s="175"/>
      <c r="G70" s="175"/>
      <c r="H70" s="175"/>
      <c r="I70" s="175"/>
      <c r="J70" s="175"/>
      <c r="K70" s="274"/>
      <c r="L70" s="274"/>
      <c r="M70" s="208">
        <v>12</v>
      </c>
      <c r="N70" s="208">
        <v>12</v>
      </c>
      <c r="O70" s="207"/>
      <c r="P70" s="175"/>
      <c r="Q70" s="175"/>
      <c r="S70" s="270"/>
    </row>
    <row r="71" spans="1:19">
      <c r="B71" s="209"/>
      <c r="C71" s="226" t="s">
        <v>163</v>
      </c>
      <c r="D71" s="290">
        <f>'Simulation_Mouche Soldat Noire'!N8</f>
        <v>871032</v>
      </c>
      <c r="E71" s="474">
        <v>17</v>
      </c>
      <c r="F71" s="475"/>
      <c r="G71" s="1558">
        <f>IF(E71=0,0,(-PMT(O71,E71,D71,0,0)))</f>
        <v>77259.790820485592</v>
      </c>
      <c r="H71" s="174"/>
      <c r="I71" s="1587">
        <f>L71+K71</f>
        <v>77259.790820485592</v>
      </c>
      <c r="J71" s="174"/>
      <c r="K71" s="476">
        <f t="shared" ref="K71:K75" si="18">IF(D71&lt;((G71-L71)*M71/$M$70),D71,((G71-L71)*M71/$M$70))</f>
        <v>33708.190820485586</v>
      </c>
      <c r="L71" s="476">
        <f t="shared" ref="L71:L75" si="19">((D71*O71)*N71/$N$70)</f>
        <v>43551.600000000006</v>
      </c>
      <c r="M71" s="299">
        <v>12</v>
      </c>
      <c r="N71" s="299">
        <v>12</v>
      </c>
      <c r="O71" s="477">
        <f>'Simulation_Mouche Soldat Noire'!O8</f>
        <v>0.05</v>
      </c>
      <c r="P71" s="478">
        <f>I71/N71</f>
        <v>6438.315901707133</v>
      </c>
      <c r="Q71" s="290">
        <f>D71-K71</f>
        <v>837323.80917951441</v>
      </c>
      <c r="S71" s="264"/>
    </row>
    <row r="72" spans="1:19">
      <c r="B72" s="209"/>
      <c r="C72" s="226"/>
      <c r="D72" s="290"/>
      <c r="E72" s="474">
        <v>0</v>
      </c>
      <c r="F72" s="475"/>
      <c r="G72" s="301">
        <f>IF(E72=0,0,(-PMT(O72,E72,D72,0,0)))</f>
        <v>0</v>
      </c>
      <c r="H72" s="174"/>
      <c r="I72" s="479">
        <f t="shared" ref="I72:I74" si="20">L72+K72</f>
        <v>0</v>
      </c>
      <c r="J72" s="174"/>
      <c r="K72" s="476">
        <f t="shared" si="18"/>
        <v>0</v>
      </c>
      <c r="L72" s="476">
        <f t="shared" si="19"/>
        <v>0</v>
      </c>
      <c r="M72" s="299">
        <v>12</v>
      </c>
      <c r="N72" s="299">
        <v>12</v>
      </c>
      <c r="O72" s="477">
        <v>0</v>
      </c>
      <c r="P72" s="478">
        <f t="shared" ref="P72:P75" si="21">I72/N72</f>
        <v>0</v>
      </c>
      <c r="Q72" s="290">
        <f t="shared" ref="Q72:Q75" si="22">D72-K72</f>
        <v>0</v>
      </c>
      <c r="S72" s="264"/>
    </row>
    <row r="73" spans="1:19" hidden="1">
      <c r="B73" s="209"/>
      <c r="C73" s="227" t="s">
        <v>18</v>
      </c>
      <c r="D73" s="291"/>
      <c r="E73" s="474">
        <v>0</v>
      </c>
      <c r="F73" s="475"/>
      <c r="G73" s="301">
        <f t="shared" ref="G73:G75" si="23">IF(E73=0,0,(-PMT(O73,E73,D73,0,0)))</f>
        <v>0</v>
      </c>
      <c r="H73" s="174"/>
      <c r="I73" s="479">
        <f t="shared" si="20"/>
        <v>0</v>
      </c>
      <c r="J73" s="174"/>
      <c r="K73" s="476">
        <f t="shared" si="18"/>
        <v>0</v>
      </c>
      <c r="L73" s="476">
        <f t="shared" si="19"/>
        <v>0</v>
      </c>
      <c r="M73" s="299">
        <v>12</v>
      </c>
      <c r="N73" s="299">
        <v>12</v>
      </c>
      <c r="O73" s="477">
        <v>0</v>
      </c>
      <c r="P73" s="478">
        <f t="shared" si="21"/>
        <v>0</v>
      </c>
      <c r="Q73" s="290">
        <f t="shared" si="22"/>
        <v>0</v>
      </c>
      <c r="S73" s="264"/>
    </row>
    <row r="74" spans="1:19" hidden="1">
      <c r="B74" s="209"/>
      <c r="C74" s="227" t="s">
        <v>18</v>
      </c>
      <c r="D74" s="291"/>
      <c r="E74" s="474">
        <v>0</v>
      </c>
      <c r="F74" s="475"/>
      <c r="G74" s="301">
        <f t="shared" si="23"/>
        <v>0</v>
      </c>
      <c r="H74" s="174"/>
      <c r="I74" s="479">
        <f t="shared" si="20"/>
        <v>0</v>
      </c>
      <c r="J74" s="174"/>
      <c r="K74" s="476">
        <f t="shared" si="18"/>
        <v>0</v>
      </c>
      <c r="L74" s="476">
        <f t="shared" si="19"/>
        <v>0</v>
      </c>
      <c r="M74" s="299">
        <v>12</v>
      </c>
      <c r="N74" s="299">
        <v>12</v>
      </c>
      <c r="O74" s="477">
        <v>0</v>
      </c>
      <c r="P74" s="478">
        <f t="shared" si="21"/>
        <v>0</v>
      </c>
      <c r="Q74" s="290">
        <f t="shared" si="22"/>
        <v>0</v>
      </c>
      <c r="S74" s="264"/>
    </row>
    <row r="75" spans="1:19">
      <c r="B75" s="209"/>
      <c r="C75" s="227" t="s">
        <v>18</v>
      </c>
      <c r="D75" s="291"/>
      <c r="E75" s="474">
        <v>0</v>
      </c>
      <c r="F75" s="475"/>
      <c r="G75" s="301">
        <f t="shared" si="23"/>
        <v>0</v>
      </c>
      <c r="H75" s="303"/>
      <c r="I75" s="479">
        <f>L75+K75</f>
        <v>0</v>
      </c>
      <c r="J75" s="283"/>
      <c r="K75" s="476">
        <f t="shared" si="18"/>
        <v>0</v>
      </c>
      <c r="L75" s="476">
        <f t="shared" si="19"/>
        <v>0</v>
      </c>
      <c r="M75" s="299">
        <v>12</v>
      </c>
      <c r="N75" s="299">
        <v>12</v>
      </c>
      <c r="O75" s="477">
        <v>0</v>
      </c>
      <c r="P75" s="478">
        <f t="shared" si="21"/>
        <v>0</v>
      </c>
      <c r="Q75" s="290">
        <f t="shared" si="22"/>
        <v>0</v>
      </c>
      <c r="S75" s="264"/>
    </row>
    <row r="76" spans="1:19" ht="5.25" customHeight="1" thickBot="1">
      <c r="B76" s="209"/>
      <c r="D76" s="174"/>
      <c r="E76" s="230"/>
      <c r="F76" s="174"/>
      <c r="G76" s="301"/>
      <c r="H76" s="174"/>
      <c r="I76" s="479"/>
      <c r="J76" s="174"/>
      <c r="K76" s="263"/>
      <c r="L76" s="263"/>
      <c r="M76" s="211"/>
      <c r="N76" s="211"/>
      <c r="O76" s="231"/>
      <c r="P76" s="174"/>
      <c r="Q76" s="174"/>
      <c r="S76" s="264"/>
    </row>
    <row r="77" spans="1:19" ht="21.95" customHeight="1" outlineLevel="1" thickTop="1">
      <c r="B77" s="209"/>
      <c r="C77" s="11" t="s">
        <v>18</v>
      </c>
      <c r="D77" s="467">
        <f>SUM(D71:D75)</f>
        <v>871032</v>
      </c>
      <c r="E77" s="1588">
        <f>NPER(O77,-I77,D77,,0)</f>
        <v>16.999999999999986</v>
      </c>
      <c r="F77" s="304"/>
      <c r="G77" s="284">
        <f>SUM(G71:G75)</f>
        <v>77259.790820485592</v>
      </c>
      <c r="H77" s="263"/>
      <c r="I77" s="285">
        <f>SUM(I71:I75)</f>
        <v>77259.790820485592</v>
      </c>
      <c r="J77" s="263"/>
      <c r="K77" s="467">
        <f>SUM(K71:K75)</f>
        <v>33708.190820485586</v>
      </c>
      <c r="L77" s="467">
        <f>SUM(L71:L75)</f>
        <v>43551.600000000006</v>
      </c>
      <c r="M77" s="210"/>
      <c r="N77" s="210"/>
      <c r="O77" s="212">
        <f>L77/D77</f>
        <v>5.000000000000001E-2</v>
      </c>
      <c r="P77" s="467">
        <f>SUM(P71:P75)</f>
        <v>6438.315901707133</v>
      </c>
      <c r="Q77" s="467">
        <f>SUM(Q71:Q75)</f>
        <v>837323.80917951441</v>
      </c>
      <c r="S77" s="264"/>
    </row>
    <row r="78" spans="1:19" s="241" customFormat="1" ht="15" customHeight="1" outlineLevel="1">
      <c r="B78" s="232"/>
      <c r="C78" s="233"/>
      <c r="D78" s="234"/>
      <c r="E78" s="235"/>
      <c r="F78" s="235"/>
      <c r="G78" s="236"/>
      <c r="H78" s="237"/>
      <c r="I78" s="237"/>
      <c r="J78" s="238" t="s">
        <v>158</v>
      </c>
      <c r="K78" s="239">
        <f>IFERROR((SUMIF(K71:K75,0,D71:D75)/D77),0%)</f>
        <v>0</v>
      </c>
      <c r="L78" s="237"/>
      <c r="M78" s="237"/>
      <c r="N78" s="237"/>
      <c r="O78" s="240"/>
      <c r="P78" s="237"/>
      <c r="Q78" s="234"/>
      <c r="S78" s="242"/>
    </row>
    <row r="79" spans="1:19" ht="30.95" customHeight="1" outlineLevel="1">
      <c r="B79" s="209"/>
      <c r="C79" s="228" t="s">
        <v>13</v>
      </c>
      <c r="D79" s="292"/>
      <c r="E79" s="12"/>
      <c r="F79" s="174"/>
      <c r="G79" s="282"/>
      <c r="H79" s="282"/>
      <c r="I79" s="282"/>
      <c r="J79" s="282"/>
      <c r="K79" s="274"/>
      <c r="L79" s="274"/>
      <c r="M79" s="213"/>
      <c r="N79" s="213"/>
      <c r="O79" s="45"/>
      <c r="P79" s="268"/>
      <c r="Q79" s="292"/>
      <c r="S79" s="264"/>
    </row>
    <row r="80" spans="1:19" outlineLevel="1">
      <c r="B80" s="209"/>
      <c r="C80" s="4" t="s">
        <v>13</v>
      </c>
      <c r="D80" s="290">
        <f>'Projet Investissement'!N12</f>
        <v>0</v>
      </c>
      <c r="E80" s="474">
        <v>17</v>
      </c>
      <c r="F80" s="475"/>
      <c r="G80" s="1558">
        <f>IF(E80=0,0,(-PMT(O80,E80,D80,0,0)))</f>
        <v>0</v>
      </c>
      <c r="H80" s="174"/>
      <c r="I80" s="1587">
        <f>L80+K80</f>
        <v>0</v>
      </c>
      <c r="J80" s="174"/>
      <c r="K80" s="476">
        <f t="shared" ref="K80:K83" si="24">IF(D80&lt;((G80-L80)*M80/$M$70),D80,((G80-L80)*M80/$M$70))</f>
        <v>0</v>
      </c>
      <c r="L80" s="476">
        <f t="shared" ref="L80:L83" si="25">((D80*O80)*N80/$N$70)</f>
        <v>0</v>
      </c>
      <c r="M80" s="299">
        <v>12</v>
      </c>
      <c r="N80" s="299">
        <v>12</v>
      </c>
      <c r="O80" s="477">
        <v>5.5E-2</v>
      </c>
      <c r="P80" s="478">
        <f t="shared" ref="P80:P83" si="26">I80/N80</f>
        <v>0</v>
      </c>
      <c r="Q80" s="290">
        <f t="shared" ref="Q80:Q83" si="27">D80-K80</f>
        <v>0</v>
      </c>
      <c r="S80" s="264"/>
    </row>
    <row r="81" spans="2:19" outlineLevel="1">
      <c r="B81" s="209"/>
      <c r="C81" s="4" t="s">
        <v>140</v>
      </c>
      <c r="D81" s="290">
        <f>'Simulation_Mouche Soldat Noire'!N9</f>
        <v>1791740.5799999998</v>
      </c>
      <c r="E81" s="214">
        <v>17</v>
      </c>
      <c r="F81" s="174"/>
      <c r="G81" s="301">
        <f t="shared" ref="G81:G83" si="28">IF(E81=0,0,(-PMT(O81,E81,D81,0,0)))</f>
        <v>158925.85165111674</v>
      </c>
      <c r="H81" s="174"/>
      <c r="I81" s="479">
        <f t="shared" ref="I81:I82" si="29">L81+K81</f>
        <v>158925.85165111674</v>
      </c>
      <c r="J81" s="174"/>
      <c r="K81" s="476">
        <f t="shared" si="24"/>
        <v>69338.822651116745</v>
      </c>
      <c r="L81" s="476">
        <f t="shared" si="25"/>
        <v>89587.028999999995</v>
      </c>
      <c r="M81" s="299">
        <v>12</v>
      </c>
      <c r="N81" s="299">
        <v>12</v>
      </c>
      <c r="O81" s="477">
        <f>'Simulation_Mouche Soldat Noire'!O9</f>
        <v>0.05</v>
      </c>
      <c r="P81" s="478">
        <f t="shared" si="26"/>
        <v>13243.820970926396</v>
      </c>
      <c r="Q81" s="290">
        <f t="shared" si="27"/>
        <v>1722401.7573488832</v>
      </c>
      <c r="S81" s="264"/>
    </row>
    <row r="82" spans="2:19" outlineLevel="1">
      <c r="B82" s="209"/>
      <c r="C82" s="4" t="s">
        <v>141</v>
      </c>
      <c r="D82" s="290">
        <f>'Simulation_Mouche Soldat Noire'!N10</f>
        <v>1623016.8199999998</v>
      </c>
      <c r="E82" s="214">
        <v>17</v>
      </c>
      <c r="F82" s="174"/>
      <c r="G82" s="301">
        <f t="shared" si="28"/>
        <v>143960.19894944123</v>
      </c>
      <c r="H82" s="174"/>
      <c r="I82" s="479">
        <f t="shared" si="29"/>
        <v>143960.19894944123</v>
      </c>
      <c r="J82" s="174"/>
      <c r="K82" s="476">
        <f t="shared" si="24"/>
        <v>62809.357949441219</v>
      </c>
      <c r="L82" s="476">
        <f t="shared" si="25"/>
        <v>81150.841</v>
      </c>
      <c r="M82" s="299">
        <v>12</v>
      </c>
      <c r="N82" s="299">
        <v>12</v>
      </c>
      <c r="O82" s="477">
        <f>'Simulation_Mouche Soldat Noire'!O10</f>
        <v>0.05</v>
      </c>
      <c r="P82" s="478">
        <f t="shared" si="26"/>
        <v>11996.683245786769</v>
      </c>
      <c r="Q82" s="290">
        <f t="shared" si="27"/>
        <v>1560207.4620505585</v>
      </c>
      <c r="S82" s="264"/>
    </row>
    <row r="83" spans="2:19" outlineLevel="1">
      <c r="B83" s="209"/>
      <c r="C83" s="4" t="s">
        <v>18</v>
      </c>
      <c r="D83" s="291"/>
      <c r="E83" s="214">
        <v>0</v>
      </c>
      <c r="F83" s="174"/>
      <c r="G83" s="301">
        <f t="shared" si="28"/>
        <v>0</v>
      </c>
      <c r="H83" s="303"/>
      <c r="I83" s="479">
        <f>L83+K83</f>
        <v>0</v>
      </c>
      <c r="J83" s="283"/>
      <c r="K83" s="476">
        <f t="shared" si="24"/>
        <v>0</v>
      </c>
      <c r="L83" s="476">
        <f t="shared" si="25"/>
        <v>0</v>
      </c>
      <c r="M83" s="299">
        <v>12</v>
      </c>
      <c r="N83" s="299">
        <v>12</v>
      </c>
      <c r="O83" s="477">
        <v>0</v>
      </c>
      <c r="P83" s="478">
        <f t="shared" si="26"/>
        <v>0</v>
      </c>
      <c r="Q83" s="290">
        <f t="shared" si="27"/>
        <v>0</v>
      </c>
      <c r="S83" s="264"/>
    </row>
    <row r="84" spans="2:19" ht="5.25" customHeight="1" outlineLevel="1" thickBot="1">
      <c r="B84" s="209"/>
      <c r="D84" s="174"/>
      <c r="E84" s="230"/>
      <c r="F84" s="174"/>
      <c r="G84" s="301"/>
      <c r="H84" s="174"/>
      <c r="I84" s="479"/>
      <c r="J84" s="174"/>
      <c r="K84" s="263"/>
      <c r="L84" s="263"/>
      <c r="M84" s="211"/>
      <c r="N84" s="211"/>
      <c r="O84" s="231"/>
      <c r="P84" s="174"/>
      <c r="Q84" s="174"/>
      <c r="S84" s="264"/>
    </row>
    <row r="85" spans="2:19" ht="21.95" customHeight="1" outlineLevel="1" thickTop="1">
      <c r="B85" s="209"/>
      <c r="C85" s="11" t="s">
        <v>18</v>
      </c>
      <c r="D85" s="467">
        <f>SUM(D80:D83)</f>
        <v>3414757.3999999994</v>
      </c>
      <c r="E85" s="1588">
        <f>NPER(O85,-I85,D85,,0)</f>
        <v>16.999999999999989</v>
      </c>
      <c r="F85" s="304"/>
      <c r="G85" s="284">
        <f>SUM(G80:G83)</f>
        <v>302886.05060055794</v>
      </c>
      <c r="H85" s="263"/>
      <c r="I85" s="285">
        <f>SUM(I80:I83)</f>
        <v>302886.05060055794</v>
      </c>
      <c r="J85" s="263"/>
      <c r="K85" s="467">
        <f>SUM(K80:K83)</f>
        <v>132148.18060055797</v>
      </c>
      <c r="L85" s="467">
        <f>SUM(L80:L83)</f>
        <v>170737.87</v>
      </c>
      <c r="M85" s="210"/>
      <c r="N85" s="210"/>
      <c r="O85" s="212">
        <f>L85/D85</f>
        <v>5.000000000000001E-2</v>
      </c>
      <c r="P85" s="467">
        <f>SUM(P80:P83)</f>
        <v>25240.504216713165</v>
      </c>
      <c r="Q85" s="467">
        <f>SUM(Q80:Q83)</f>
        <v>3282609.219399442</v>
      </c>
      <c r="S85" s="264"/>
    </row>
    <row r="86" spans="2:19" s="241" customFormat="1" ht="14.25" customHeight="1" outlineLevel="1">
      <c r="B86" s="232"/>
      <c r="C86" s="233"/>
      <c r="D86" s="234"/>
      <c r="E86" s="235"/>
      <c r="F86" s="235"/>
      <c r="G86" s="236"/>
      <c r="H86" s="237"/>
      <c r="I86" s="237"/>
      <c r="J86" s="238" t="s">
        <v>158</v>
      </c>
      <c r="K86" s="239">
        <f>IFERROR((SUMIF(K80:K83,0,D80:D83)/D85),0%)</f>
        <v>0</v>
      </c>
      <c r="L86" s="237"/>
      <c r="M86" s="237"/>
      <c r="N86" s="237"/>
      <c r="O86" s="240"/>
      <c r="P86" s="237"/>
      <c r="Q86" s="234"/>
      <c r="S86" s="242"/>
    </row>
    <row r="87" spans="2:19" ht="15" hidden="1" customHeight="1" outlineLevel="1">
      <c r="B87" s="209"/>
      <c r="C87" s="228" t="s">
        <v>8</v>
      </c>
      <c r="D87" s="288"/>
      <c r="E87" s="12"/>
      <c r="F87" s="174"/>
      <c r="G87" s="282"/>
      <c r="H87" s="282"/>
      <c r="I87" s="282"/>
      <c r="J87" s="282"/>
      <c r="K87" s="274"/>
      <c r="L87" s="274"/>
      <c r="M87" s="213"/>
      <c r="N87" s="213"/>
      <c r="O87" s="45"/>
      <c r="P87" s="268"/>
      <c r="Q87" s="288"/>
      <c r="S87" s="264"/>
    </row>
    <row r="88" spans="2:19" ht="12" hidden="1" customHeight="1" outlineLevel="1">
      <c r="B88" s="209"/>
      <c r="D88" s="290"/>
      <c r="E88" s="474">
        <v>0</v>
      </c>
      <c r="F88" s="475"/>
      <c r="G88" s="1558">
        <f>IF(E88=0,0,(-PMT(O88,E88,D88,0,0)))</f>
        <v>0</v>
      </c>
      <c r="H88" s="174"/>
      <c r="I88" s="1587">
        <f>L88+K88</f>
        <v>0</v>
      </c>
      <c r="J88" s="174"/>
      <c r="K88" s="476">
        <f t="shared" ref="K88:K97" si="30">IF(D88&lt;((G88-L88)*M88/$M$70),D88,((G88-L88)*M88/$M$70))</f>
        <v>0</v>
      </c>
      <c r="L88" s="476">
        <f t="shared" ref="L88:L97" si="31">((D88*O88)*N88/$N$70)</f>
        <v>0</v>
      </c>
      <c r="M88" s="299">
        <v>12</v>
      </c>
      <c r="N88" s="299">
        <v>12</v>
      </c>
      <c r="O88" s="477">
        <v>0</v>
      </c>
      <c r="P88" s="478">
        <f t="shared" ref="P88:P97" si="32">I88/N88</f>
        <v>0</v>
      </c>
      <c r="Q88" s="290">
        <f t="shared" ref="Q88:Q97" si="33">D88-K88</f>
        <v>0</v>
      </c>
      <c r="S88" s="264"/>
    </row>
    <row r="89" spans="2:19" ht="12" hidden="1" customHeight="1" outlineLevel="1">
      <c r="B89" s="209"/>
      <c r="D89" s="290"/>
      <c r="E89" s="214">
        <v>0</v>
      </c>
      <c r="F89" s="174"/>
      <c r="G89" s="301">
        <f t="shared" ref="G89:G97" si="34">IF(E89=0,0,(-PMT(O89,E89,D89,0,0)))</f>
        <v>0</v>
      </c>
      <c r="H89" s="174"/>
      <c r="I89" s="479">
        <f t="shared" ref="I89:I96" si="35">L89+K89</f>
        <v>0</v>
      </c>
      <c r="J89" s="174"/>
      <c r="K89" s="476">
        <f t="shared" si="30"/>
        <v>0</v>
      </c>
      <c r="L89" s="476">
        <f t="shared" si="31"/>
        <v>0</v>
      </c>
      <c r="M89" s="299">
        <v>12</v>
      </c>
      <c r="N89" s="299">
        <v>12</v>
      </c>
      <c r="O89" s="477">
        <v>0</v>
      </c>
      <c r="P89" s="478">
        <f t="shared" si="32"/>
        <v>0</v>
      </c>
      <c r="Q89" s="290">
        <f t="shared" si="33"/>
        <v>0</v>
      </c>
      <c r="S89" s="264"/>
    </row>
    <row r="90" spans="2:19" ht="12" hidden="1" customHeight="1" outlineLevel="1">
      <c r="B90" s="209"/>
      <c r="D90" s="290"/>
      <c r="E90" s="214">
        <v>0</v>
      </c>
      <c r="F90" s="174"/>
      <c r="G90" s="301">
        <f t="shared" si="34"/>
        <v>0</v>
      </c>
      <c r="H90" s="174"/>
      <c r="I90" s="479">
        <f t="shared" si="35"/>
        <v>0</v>
      </c>
      <c r="J90" s="174"/>
      <c r="K90" s="476">
        <f t="shared" si="30"/>
        <v>0</v>
      </c>
      <c r="L90" s="476">
        <f t="shared" si="31"/>
        <v>0</v>
      </c>
      <c r="M90" s="299">
        <v>12</v>
      </c>
      <c r="N90" s="299">
        <v>12</v>
      </c>
      <c r="O90" s="477">
        <v>0</v>
      </c>
      <c r="P90" s="478">
        <f t="shared" si="32"/>
        <v>0</v>
      </c>
      <c r="Q90" s="290">
        <f t="shared" si="33"/>
        <v>0</v>
      </c>
      <c r="S90" s="264"/>
    </row>
    <row r="91" spans="2:19" ht="12" hidden="1" customHeight="1" outlineLevel="1">
      <c r="B91" s="209"/>
      <c r="D91" s="290"/>
      <c r="E91" s="214">
        <v>0</v>
      </c>
      <c r="F91" s="174"/>
      <c r="G91" s="301">
        <f t="shared" si="34"/>
        <v>0</v>
      </c>
      <c r="H91" s="174"/>
      <c r="I91" s="479">
        <f t="shared" si="35"/>
        <v>0</v>
      </c>
      <c r="J91" s="174"/>
      <c r="K91" s="476">
        <f t="shared" si="30"/>
        <v>0</v>
      </c>
      <c r="L91" s="476">
        <f t="shared" si="31"/>
        <v>0</v>
      </c>
      <c r="M91" s="299">
        <v>12</v>
      </c>
      <c r="N91" s="299">
        <v>12</v>
      </c>
      <c r="O91" s="477">
        <v>0</v>
      </c>
      <c r="P91" s="478">
        <f t="shared" si="32"/>
        <v>0</v>
      </c>
      <c r="Q91" s="290">
        <f t="shared" si="33"/>
        <v>0</v>
      </c>
      <c r="S91" s="264"/>
    </row>
    <row r="92" spans="2:19" ht="12" hidden="1" customHeight="1" outlineLevel="1">
      <c r="B92" s="209"/>
      <c r="D92" s="290"/>
      <c r="E92" s="214">
        <v>0</v>
      </c>
      <c r="F92" s="174"/>
      <c r="G92" s="301">
        <f t="shared" si="34"/>
        <v>0</v>
      </c>
      <c r="H92" s="174"/>
      <c r="I92" s="479">
        <f t="shared" si="35"/>
        <v>0</v>
      </c>
      <c r="J92" s="174"/>
      <c r="K92" s="476">
        <f t="shared" si="30"/>
        <v>0</v>
      </c>
      <c r="L92" s="476">
        <f t="shared" si="31"/>
        <v>0</v>
      </c>
      <c r="M92" s="299">
        <v>12</v>
      </c>
      <c r="N92" s="299">
        <v>12</v>
      </c>
      <c r="O92" s="477">
        <v>0</v>
      </c>
      <c r="P92" s="478">
        <f t="shared" si="32"/>
        <v>0</v>
      </c>
      <c r="Q92" s="290">
        <f t="shared" si="33"/>
        <v>0</v>
      </c>
      <c r="S92" s="264"/>
    </row>
    <row r="93" spans="2:19" ht="12" hidden="1" customHeight="1" outlineLevel="1">
      <c r="B93" s="209"/>
      <c r="D93" s="291"/>
      <c r="E93" s="214">
        <v>0</v>
      </c>
      <c r="F93" s="174"/>
      <c r="G93" s="301">
        <f t="shared" si="34"/>
        <v>0</v>
      </c>
      <c r="H93" s="174"/>
      <c r="I93" s="479">
        <f t="shared" si="35"/>
        <v>0</v>
      </c>
      <c r="J93" s="174"/>
      <c r="K93" s="476">
        <f t="shared" si="30"/>
        <v>0</v>
      </c>
      <c r="L93" s="476">
        <f t="shared" si="31"/>
        <v>0</v>
      </c>
      <c r="M93" s="299">
        <v>12</v>
      </c>
      <c r="N93" s="299">
        <v>12</v>
      </c>
      <c r="O93" s="477">
        <v>0</v>
      </c>
      <c r="P93" s="478">
        <f t="shared" si="32"/>
        <v>0</v>
      </c>
      <c r="Q93" s="290">
        <f t="shared" si="33"/>
        <v>0</v>
      </c>
      <c r="S93" s="264"/>
    </row>
    <row r="94" spans="2:19" ht="12" hidden="1" customHeight="1" outlineLevel="1">
      <c r="B94" s="209"/>
      <c r="D94" s="291"/>
      <c r="E94" s="214">
        <v>0</v>
      </c>
      <c r="F94" s="174"/>
      <c r="G94" s="301">
        <f t="shared" si="34"/>
        <v>0</v>
      </c>
      <c r="H94" s="174"/>
      <c r="I94" s="479">
        <f t="shared" si="35"/>
        <v>0</v>
      </c>
      <c r="J94" s="174"/>
      <c r="K94" s="476">
        <f t="shared" si="30"/>
        <v>0</v>
      </c>
      <c r="L94" s="476">
        <f t="shared" si="31"/>
        <v>0</v>
      </c>
      <c r="M94" s="299">
        <v>12</v>
      </c>
      <c r="N94" s="299">
        <v>12</v>
      </c>
      <c r="O94" s="477">
        <v>0</v>
      </c>
      <c r="P94" s="478">
        <f t="shared" si="32"/>
        <v>0</v>
      </c>
      <c r="Q94" s="290">
        <f t="shared" si="33"/>
        <v>0</v>
      </c>
      <c r="S94" s="264"/>
    </row>
    <row r="95" spans="2:19" ht="12" hidden="1" customHeight="1" outlineLevel="1">
      <c r="B95" s="209"/>
      <c r="D95" s="291"/>
      <c r="E95" s="214">
        <v>0</v>
      </c>
      <c r="F95" s="174"/>
      <c r="G95" s="301">
        <f t="shared" si="34"/>
        <v>0</v>
      </c>
      <c r="H95" s="174"/>
      <c r="I95" s="479">
        <f t="shared" si="35"/>
        <v>0</v>
      </c>
      <c r="J95" s="174"/>
      <c r="K95" s="476">
        <f t="shared" si="30"/>
        <v>0</v>
      </c>
      <c r="L95" s="476">
        <f t="shared" si="31"/>
        <v>0</v>
      </c>
      <c r="M95" s="299">
        <v>12</v>
      </c>
      <c r="N95" s="299">
        <v>12</v>
      </c>
      <c r="O95" s="477">
        <v>0</v>
      </c>
      <c r="P95" s="478">
        <f t="shared" si="32"/>
        <v>0</v>
      </c>
      <c r="Q95" s="290">
        <f t="shared" si="33"/>
        <v>0</v>
      </c>
      <c r="S95" s="264"/>
    </row>
    <row r="96" spans="2:19" ht="12" hidden="1" customHeight="1" outlineLevel="1">
      <c r="B96" s="209"/>
      <c r="C96" s="4" t="s">
        <v>18</v>
      </c>
      <c r="D96" s="291"/>
      <c r="E96" s="214">
        <v>0</v>
      </c>
      <c r="F96" s="174"/>
      <c r="G96" s="301">
        <f t="shared" si="34"/>
        <v>0</v>
      </c>
      <c r="H96" s="174"/>
      <c r="I96" s="479">
        <f t="shared" si="35"/>
        <v>0</v>
      </c>
      <c r="J96" s="174"/>
      <c r="K96" s="476">
        <f t="shared" si="30"/>
        <v>0</v>
      </c>
      <c r="L96" s="476">
        <f t="shared" si="31"/>
        <v>0</v>
      </c>
      <c r="M96" s="299">
        <v>12</v>
      </c>
      <c r="N96" s="299">
        <v>12</v>
      </c>
      <c r="O96" s="477">
        <v>0</v>
      </c>
      <c r="P96" s="478">
        <f t="shared" si="32"/>
        <v>0</v>
      </c>
      <c r="Q96" s="290">
        <f t="shared" si="33"/>
        <v>0</v>
      </c>
      <c r="S96" s="264"/>
    </row>
    <row r="97" spans="1:19" ht="12" hidden="1" customHeight="1" outlineLevel="1">
      <c r="B97" s="209"/>
      <c r="C97" s="4" t="s">
        <v>18</v>
      </c>
      <c r="D97" s="291"/>
      <c r="E97" s="214">
        <v>0</v>
      </c>
      <c r="F97" s="174"/>
      <c r="G97" s="301">
        <f t="shared" si="34"/>
        <v>0</v>
      </c>
      <c r="H97" s="303"/>
      <c r="I97" s="479">
        <f>L97+K97</f>
        <v>0</v>
      </c>
      <c r="J97" s="283"/>
      <c r="K97" s="476">
        <f t="shared" si="30"/>
        <v>0</v>
      </c>
      <c r="L97" s="476">
        <f t="shared" si="31"/>
        <v>0</v>
      </c>
      <c r="M97" s="299">
        <v>12</v>
      </c>
      <c r="N97" s="299">
        <v>12</v>
      </c>
      <c r="O97" s="477">
        <v>0</v>
      </c>
      <c r="P97" s="478">
        <f t="shared" si="32"/>
        <v>0</v>
      </c>
      <c r="Q97" s="290">
        <f t="shared" si="33"/>
        <v>0</v>
      </c>
      <c r="S97" s="264"/>
    </row>
    <row r="98" spans="1:19" ht="5.25" hidden="1" customHeight="1" outlineLevel="1" thickBot="1">
      <c r="B98" s="209"/>
      <c r="D98" s="174"/>
      <c r="E98" s="230"/>
      <c r="F98" s="174"/>
      <c r="G98" s="301"/>
      <c r="H98" s="174"/>
      <c r="I98" s="479"/>
      <c r="J98" s="174"/>
      <c r="K98" s="263"/>
      <c r="L98" s="263"/>
      <c r="M98" s="211"/>
      <c r="N98" s="211"/>
      <c r="O98" s="231"/>
      <c r="P98" s="174"/>
      <c r="Q98" s="174"/>
      <c r="S98" s="264"/>
    </row>
    <row r="99" spans="1:19" ht="12" hidden="1" customHeight="1" outlineLevel="1" thickTop="1">
      <c r="B99" s="209"/>
      <c r="C99" s="11" t="s">
        <v>18</v>
      </c>
      <c r="D99" s="467">
        <f>SUM(D88:D97)</f>
        <v>0</v>
      </c>
      <c r="E99" s="1588" t="e">
        <f>NPER(O99,-I99,D99,,0)</f>
        <v>#DIV/0!</v>
      </c>
      <c r="F99" s="304"/>
      <c r="G99" s="284">
        <f>SUM(G88:G97)</f>
        <v>0</v>
      </c>
      <c r="H99" s="263"/>
      <c r="I99" s="285">
        <f>SUM(I88:I97)</f>
        <v>0</v>
      </c>
      <c r="J99" s="263"/>
      <c r="K99" s="467">
        <f>SUM(K88:K97)</f>
        <v>0</v>
      </c>
      <c r="L99" s="467">
        <f>SUM(L88:L97)</f>
        <v>0</v>
      </c>
      <c r="M99" s="210"/>
      <c r="N99" s="210"/>
      <c r="O99" s="212" t="e">
        <f>L99/D99</f>
        <v>#DIV/0!</v>
      </c>
      <c r="P99" s="467">
        <f>SUM(P88:P97)</f>
        <v>0</v>
      </c>
      <c r="Q99" s="467">
        <f>SUM(Q88:Q97)</f>
        <v>0</v>
      </c>
      <c r="S99" s="264"/>
    </row>
    <row r="100" spans="1:19" s="241" customFormat="1" ht="14.25" hidden="1" customHeight="1" outlineLevel="1">
      <c r="B100" s="232"/>
      <c r="C100" s="233"/>
      <c r="D100" s="234"/>
      <c r="E100" s="235"/>
      <c r="F100" s="235"/>
      <c r="G100" s="236"/>
      <c r="H100" s="237"/>
      <c r="I100" s="237"/>
      <c r="J100" s="238" t="s">
        <v>158</v>
      </c>
      <c r="K100" s="239">
        <f>IFERROR((SUMIF(K88:K97,0,D88:D97)/D99),0%)</f>
        <v>0</v>
      </c>
      <c r="L100" s="237"/>
      <c r="M100" s="237"/>
      <c r="N100" s="237"/>
      <c r="O100" s="240"/>
      <c r="P100" s="237"/>
      <c r="Q100" s="234"/>
      <c r="S100" s="242"/>
    </row>
    <row r="101" spans="1:19" ht="14.25" outlineLevel="1" thickBot="1">
      <c r="B101" s="209"/>
      <c r="C101" s="11"/>
      <c r="D101" s="263"/>
      <c r="E101" s="249"/>
      <c r="F101" s="174"/>
      <c r="G101" s="263"/>
      <c r="H101" s="263"/>
      <c r="I101" s="263"/>
      <c r="J101" s="263"/>
      <c r="K101" s="274"/>
      <c r="L101" s="274"/>
      <c r="M101" s="213"/>
      <c r="N101" s="213"/>
      <c r="O101" s="248"/>
      <c r="P101" s="263"/>
      <c r="Q101" s="263"/>
      <c r="S101" s="264"/>
    </row>
    <row r="102" spans="1:19" ht="14.25" thickTop="1">
      <c r="B102" s="209"/>
      <c r="C102" s="5" t="s">
        <v>142</v>
      </c>
      <c r="D102" s="480">
        <f>D77+D85+D99</f>
        <v>4285789.3999999994</v>
      </c>
      <c r="E102" s="1589">
        <f>NPER(O102,-I102,D102,,0)</f>
        <v>16.999999999999989</v>
      </c>
      <c r="F102" s="175"/>
      <c r="G102" s="1590">
        <f>G77+G85+G99</f>
        <v>380145.8414210435</v>
      </c>
      <c r="H102" s="275"/>
      <c r="I102" s="276">
        <f>I99+I85+I77</f>
        <v>380145.8414210435</v>
      </c>
      <c r="J102" s="481"/>
      <c r="K102" s="480">
        <f>K77+K85+K99</f>
        <v>165856.37142104356</v>
      </c>
      <c r="L102" s="480">
        <f>L77+L85+L99</f>
        <v>214289.47</v>
      </c>
      <c r="M102" s="215"/>
      <c r="N102" s="215"/>
      <c r="O102" s="216">
        <f>L102/D102</f>
        <v>5.000000000000001E-2</v>
      </c>
      <c r="P102" s="482">
        <f>G102/12</f>
        <v>31678.820118420292</v>
      </c>
      <c r="Q102" s="480">
        <f>Q77+Q85+Q99</f>
        <v>4119933.0285789566</v>
      </c>
      <c r="S102" s="264"/>
    </row>
    <row r="103" spans="1:19" s="241" customFormat="1" ht="14.25" customHeight="1">
      <c r="B103" s="232"/>
      <c r="C103" s="233"/>
      <c r="D103" s="234"/>
      <c r="E103" s="243"/>
      <c r="F103" s="243"/>
      <c r="G103" s="244"/>
      <c r="H103" s="245"/>
      <c r="I103" s="245"/>
      <c r="J103" s="238" t="s">
        <v>158</v>
      </c>
      <c r="K103" s="239">
        <f>(IFERROR((K100*D99),0)+IFERROR((K86*D85),0)+IFERROR((K78*D77),0))/D102</f>
        <v>0</v>
      </c>
      <c r="L103" s="245"/>
      <c r="M103" s="245"/>
      <c r="N103" s="245"/>
      <c r="O103" s="246"/>
      <c r="P103" s="247"/>
      <c r="Q103" s="234"/>
      <c r="S103" s="242"/>
    </row>
    <row r="104" spans="1:19" ht="9.9499999999999993" customHeight="1" thickBot="1">
      <c r="B104" s="483"/>
      <c r="C104" s="484"/>
      <c r="D104" s="485"/>
      <c r="E104" s="486"/>
      <c r="F104" s="485"/>
      <c r="G104" s="485"/>
      <c r="H104" s="485"/>
      <c r="I104" s="485"/>
      <c r="J104" s="485"/>
      <c r="K104" s="485"/>
      <c r="L104" s="485"/>
      <c r="M104" s="486"/>
      <c r="N104" s="486"/>
      <c r="O104" s="486"/>
      <c r="P104" s="485"/>
      <c r="Q104" s="485"/>
      <c r="R104" s="487"/>
      <c r="S104" s="488"/>
    </row>
    <row r="105" spans="1:19" ht="20.25" customHeight="1">
      <c r="D105" s="271"/>
      <c r="E105" s="43"/>
      <c r="F105" s="271"/>
      <c r="G105" s="271"/>
      <c r="H105" s="271"/>
      <c r="I105" s="271"/>
      <c r="J105" s="271"/>
      <c r="K105" s="271"/>
      <c r="L105" s="271"/>
      <c r="M105" s="43"/>
      <c r="N105" s="43"/>
      <c r="O105" s="43"/>
      <c r="P105" s="271"/>
      <c r="Q105" s="271"/>
    </row>
    <row r="106" spans="1:19" s="269" customFormat="1" ht="21" hidden="1" customHeight="1">
      <c r="A106" s="3"/>
      <c r="B106" s="2004">
        <v>2024</v>
      </c>
      <c r="C106" s="2005"/>
      <c r="D106" s="1990" t="s">
        <v>164</v>
      </c>
      <c r="E106" s="2008" t="s">
        <v>150</v>
      </c>
      <c r="F106" s="471"/>
      <c r="G106" s="2010" t="s">
        <v>151</v>
      </c>
      <c r="H106" s="472"/>
      <c r="I106" s="2010" t="s">
        <v>152</v>
      </c>
      <c r="J106" s="472"/>
      <c r="K106" s="2012" t="s">
        <v>153</v>
      </c>
      <c r="L106" s="2012" t="s">
        <v>154</v>
      </c>
      <c r="M106" s="2014" t="s">
        <v>155</v>
      </c>
      <c r="N106" s="2014"/>
      <c r="O106" s="2015" t="s">
        <v>156</v>
      </c>
      <c r="P106" s="2010" t="s">
        <v>157</v>
      </c>
      <c r="Q106" s="1990" t="s">
        <v>165</v>
      </c>
      <c r="R106" s="1990" t="s">
        <v>0</v>
      </c>
      <c r="S106" s="473"/>
    </row>
    <row r="107" spans="1:19" s="269" customFormat="1" ht="21" hidden="1" customHeight="1">
      <c r="A107" s="3"/>
      <c r="B107" s="2006"/>
      <c r="C107" s="2007"/>
      <c r="D107" s="1991"/>
      <c r="E107" s="2009"/>
      <c r="F107" s="175"/>
      <c r="G107" s="2011"/>
      <c r="H107" s="218"/>
      <c r="I107" s="2011"/>
      <c r="J107" s="218"/>
      <c r="K107" s="2013"/>
      <c r="L107" s="2013"/>
      <c r="M107" s="206" t="s">
        <v>153</v>
      </c>
      <c r="N107" s="206" t="s">
        <v>154</v>
      </c>
      <c r="O107" s="2016"/>
      <c r="P107" s="2011"/>
      <c r="Q107" s="1991"/>
      <c r="R107" s="1991"/>
      <c r="S107" s="270"/>
    </row>
    <row r="108" spans="1:19" s="269" customFormat="1" ht="5.25" hidden="1" customHeight="1">
      <c r="A108" s="3"/>
      <c r="B108" s="229"/>
      <c r="C108" s="1579"/>
      <c r="D108" s="1580"/>
      <c r="E108" s="1581"/>
      <c r="F108" s="1580"/>
      <c r="G108" s="1582"/>
      <c r="H108" s="1582"/>
      <c r="I108" s="1582"/>
      <c r="J108" s="1582"/>
      <c r="K108" s="1583"/>
      <c r="L108" s="1583"/>
      <c r="M108" s="1584"/>
      <c r="N108" s="1584"/>
      <c r="O108" s="1585"/>
      <c r="P108" s="1582"/>
      <c r="Q108" s="1580"/>
      <c r="R108" s="1580"/>
      <c r="S108" s="1586"/>
    </row>
    <row r="109" spans="1:19" s="269" customFormat="1" ht="11.25" hidden="1" customHeight="1">
      <c r="A109" s="3"/>
      <c r="B109" s="229"/>
      <c r="C109" s="170" t="s">
        <v>6</v>
      </c>
      <c r="D109" s="175"/>
      <c r="E109" s="205"/>
      <c r="F109" s="175"/>
      <c r="G109" s="175"/>
      <c r="H109" s="175"/>
      <c r="I109" s="175"/>
      <c r="J109" s="175"/>
      <c r="K109" s="274"/>
      <c r="L109" s="274"/>
      <c r="M109" s="208">
        <v>12</v>
      </c>
      <c r="N109" s="208">
        <v>12</v>
      </c>
      <c r="O109" s="207"/>
      <c r="P109" s="175"/>
      <c r="Q109" s="175"/>
      <c r="S109" s="270"/>
    </row>
    <row r="110" spans="1:19" hidden="1">
      <c r="B110" s="209"/>
      <c r="C110" s="13"/>
      <c r="D110" s="475">
        <f>(D71-K71)</f>
        <v>837323.80917951441</v>
      </c>
      <c r="E110" s="489">
        <f>IF(K71=0,E71,(IF((E71-1)&lt;=0,0,IF(K71=0,E71,(E71-1)))))</f>
        <v>16</v>
      </c>
      <c r="F110" s="475"/>
      <c r="G110" s="1558">
        <f>IF(E110=0,0,(-PMT(O110,E110,D110,0,0)))</f>
        <v>77259.790820485592</v>
      </c>
      <c r="H110" s="174"/>
      <c r="I110" s="1587">
        <f>L110+K110</f>
        <v>77259.790820485592</v>
      </c>
      <c r="J110" s="174"/>
      <c r="K110" s="476">
        <f t="shared" ref="K110:K114" si="36">IF(D110&lt;((G110-L110)*M110/$M$70),D110,((G110-L110)*M110/$M$70))</f>
        <v>35393.600361509867</v>
      </c>
      <c r="L110" s="476">
        <f t="shared" ref="L110:L114" si="37">((D110*O110)*N110/$N$109)</f>
        <v>41866.190458975725</v>
      </c>
      <c r="M110" s="299">
        <v>12</v>
      </c>
      <c r="N110" s="299">
        <v>12</v>
      </c>
      <c r="O110" s="477">
        <f>O71</f>
        <v>0.05</v>
      </c>
      <c r="P110" s="478">
        <f t="shared" ref="P110:P114" si="38">I110/N110</f>
        <v>6438.315901707133</v>
      </c>
      <c r="Q110" s="290">
        <f t="shared" ref="Q110:Q114" si="39">D110-K110</f>
        <v>801930.20881800458</v>
      </c>
      <c r="S110" s="264"/>
    </row>
    <row r="111" spans="1:19" hidden="1">
      <c r="B111" s="209"/>
      <c r="C111" s="13"/>
      <c r="D111" s="475">
        <f>(D72-K72)</f>
        <v>0</v>
      </c>
      <c r="E111" s="489">
        <f>IF(K72=0,E72,(IF((E72-1)&lt;=0,0,IF(K72=0,E72,(E72-1)))))</f>
        <v>0</v>
      </c>
      <c r="F111" s="475"/>
      <c r="G111" s="301">
        <f t="shared" ref="G111:G114" si="40">IF(E111=0,0,(-PMT(O111,E111,D111,0,0)))</f>
        <v>0</v>
      </c>
      <c r="H111" s="174"/>
      <c r="I111" s="479">
        <f t="shared" ref="I111:I113" si="41">L111+K111</f>
        <v>0</v>
      </c>
      <c r="J111" s="174"/>
      <c r="K111" s="476">
        <f t="shared" si="36"/>
        <v>0</v>
      </c>
      <c r="L111" s="476">
        <f t="shared" si="37"/>
        <v>0</v>
      </c>
      <c r="M111" s="299">
        <v>12</v>
      </c>
      <c r="N111" s="299">
        <v>12</v>
      </c>
      <c r="O111" s="477">
        <f>O72</f>
        <v>0</v>
      </c>
      <c r="P111" s="478">
        <f t="shared" si="38"/>
        <v>0</v>
      </c>
      <c r="Q111" s="290">
        <f t="shared" si="39"/>
        <v>0</v>
      </c>
      <c r="S111" s="264"/>
    </row>
    <row r="112" spans="1:19" hidden="1">
      <c r="B112" s="209"/>
      <c r="C112" s="13"/>
      <c r="D112" s="475">
        <f>(D73-K73)</f>
        <v>0</v>
      </c>
      <c r="E112" s="489">
        <f>IF(K73=0,E73,(IF((E73-1)&lt;=0,0,IF(K73=0,E73,(E73-1)))))</f>
        <v>0</v>
      </c>
      <c r="F112" s="475"/>
      <c r="G112" s="301">
        <f t="shared" si="40"/>
        <v>0</v>
      </c>
      <c r="H112" s="174"/>
      <c r="I112" s="479">
        <f t="shared" si="41"/>
        <v>0</v>
      </c>
      <c r="J112" s="174"/>
      <c r="K112" s="476">
        <f t="shared" si="36"/>
        <v>0</v>
      </c>
      <c r="L112" s="476">
        <f t="shared" si="37"/>
        <v>0</v>
      </c>
      <c r="M112" s="299">
        <v>12</v>
      </c>
      <c r="N112" s="299">
        <v>12</v>
      </c>
      <c r="O112" s="477">
        <f>O73</f>
        <v>0</v>
      </c>
      <c r="P112" s="478">
        <f t="shared" si="38"/>
        <v>0</v>
      </c>
      <c r="Q112" s="290">
        <f t="shared" si="39"/>
        <v>0</v>
      </c>
      <c r="S112" s="264"/>
    </row>
    <row r="113" spans="2:19" hidden="1">
      <c r="B113" s="209"/>
      <c r="C113" s="13"/>
      <c r="D113" s="475">
        <f>(D74-K74)</f>
        <v>0</v>
      </c>
      <c r="E113" s="489">
        <f>IF(K74=0,E74,(IF((E74-1)&lt;=0,0,IF(K74=0,E74,(E74-1)))))</f>
        <v>0</v>
      </c>
      <c r="F113" s="475"/>
      <c r="G113" s="301">
        <f t="shared" si="40"/>
        <v>0</v>
      </c>
      <c r="H113" s="174"/>
      <c r="I113" s="479">
        <f t="shared" si="41"/>
        <v>0</v>
      </c>
      <c r="J113" s="174"/>
      <c r="K113" s="476">
        <f t="shared" si="36"/>
        <v>0</v>
      </c>
      <c r="L113" s="476">
        <f t="shared" si="37"/>
        <v>0</v>
      </c>
      <c r="M113" s="299">
        <v>12</v>
      </c>
      <c r="N113" s="299">
        <v>12</v>
      </c>
      <c r="O113" s="477">
        <f>O74</f>
        <v>0</v>
      </c>
      <c r="P113" s="478">
        <f t="shared" si="38"/>
        <v>0</v>
      </c>
      <c r="Q113" s="290">
        <f t="shared" si="39"/>
        <v>0</v>
      </c>
      <c r="S113" s="264"/>
    </row>
    <row r="114" spans="2:19" hidden="1">
      <c r="B114" s="209"/>
      <c r="C114" s="13"/>
      <c r="D114" s="475">
        <f>(D75-K75)</f>
        <v>0</v>
      </c>
      <c r="E114" s="489">
        <f>IF(K75=0,E75,(IF((E75-1)&lt;=0,0,IF(K75=0,E75,(E75-1)))))</f>
        <v>0</v>
      </c>
      <c r="F114" s="475"/>
      <c r="G114" s="301">
        <f t="shared" si="40"/>
        <v>0</v>
      </c>
      <c r="H114" s="303"/>
      <c r="I114" s="479">
        <f>L114+K114</f>
        <v>0</v>
      </c>
      <c r="J114" s="283"/>
      <c r="K114" s="476">
        <f t="shared" si="36"/>
        <v>0</v>
      </c>
      <c r="L114" s="476">
        <f t="shared" si="37"/>
        <v>0</v>
      </c>
      <c r="M114" s="299">
        <v>12</v>
      </c>
      <c r="N114" s="299">
        <v>12</v>
      </c>
      <c r="O114" s="477">
        <f>O75</f>
        <v>0</v>
      </c>
      <c r="P114" s="478">
        <f t="shared" si="38"/>
        <v>0</v>
      </c>
      <c r="Q114" s="290">
        <f t="shared" si="39"/>
        <v>0</v>
      </c>
      <c r="S114" s="264"/>
    </row>
    <row r="115" spans="2:19" ht="5.25" hidden="1" customHeight="1" thickBot="1">
      <c r="B115" s="209"/>
      <c r="D115" s="174"/>
      <c r="E115" s="230"/>
      <c r="F115" s="174"/>
      <c r="G115" s="301"/>
      <c r="H115" s="174"/>
      <c r="I115" s="479"/>
      <c r="J115" s="174"/>
      <c r="K115" s="263"/>
      <c r="L115" s="263"/>
      <c r="M115" s="211"/>
      <c r="N115" s="211"/>
      <c r="O115" s="231"/>
      <c r="P115" s="174"/>
      <c r="Q115" s="174"/>
      <c r="S115" s="264"/>
    </row>
    <row r="116" spans="2:19" ht="21.95" hidden="1" customHeight="1" outlineLevel="1" thickTop="1">
      <c r="B116" s="209"/>
      <c r="C116" s="11" t="s">
        <v>18</v>
      </c>
      <c r="D116" s="467">
        <f>SUM(D110:D114)</f>
        <v>837323.80917951441</v>
      </c>
      <c r="E116" s="1588">
        <f>NPER(O116,-I116,D116,,0)</f>
        <v>15.999999999999989</v>
      </c>
      <c r="F116" s="304"/>
      <c r="G116" s="284">
        <f>SUM(G110:G114)</f>
        <v>77259.790820485592</v>
      </c>
      <c r="H116" s="263"/>
      <c r="I116" s="285">
        <f>SUM(I110:I114)</f>
        <v>77259.790820485592</v>
      </c>
      <c r="J116" s="263"/>
      <c r="K116" s="467">
        <f>SUM(K110:K114)</f>
        <v>35393.600361509867</v>
      </c>
      <c r="L116" s="467">
        <f>SUM(L110:L114)</f>
        <v>41866.190458975725</v>
      </c>
      <c r="M116" s="210"/>
      <c r="N116" s="210"/>
      <c r="O116" s="212">
        <f>L116/D116</f>
        <v>0.05</v>
      </c>
      <c r="P116" s="467">
        <f>SUM(P110:P114)</f>
        <v>6438.315901707133</v>
      </c>
      <c r="Q116" s="467">
        <f>SUM(Q110:Q114)</f>
        <v>801930.20881800458</v>
      </c>
      <c r="S116" s="264"/>
    </row>
    <row r="117" spans="2:19" s="241" customFormat="1" ht="15" hidden="1" customHeight="1" outlineLevel="1">
      <c r="B117" s="232"/>
      <c r="C117" s="233"/>
      <c r="D117" s="234"/>
      <c r="E117" s="235"/>
      <c r="F117" s="235"/>
      <c r="G117" s="236"/>
      <c r="H117" s="237"/>
      <c r="I117" s="237"/>
      <c r="J117" s="238" t="s">
        <v>158</v>
      </c>
      <c r="K117" s="239">
        <f>IFERROR((SUMIF(K110:K114,0,D110:D114)/D116),0%)</f>
        <v>0</v>
      </c>
      <c r="L117" s="237"/>
      <c r="M117" s="237"/>
      <c r="N117" s="237"/>
      <c r="O117" s="240"/>
      <c r="P117" s="237"/>
      <c r="Q117" s="234"/>
      <c r="S117" s="242"/>
    </row>
    <row r="118" spans="2:19" hidden="1" outlineLevel="1">
      <c r="B118" s="209"/>
      <c r="C118" s="228" t="s">
        <v>7</v>
      </c>
      <c r="D118" s="288"/>
      <c r="E118" s="12"/>
      <c r="F118" s="174"/>
      <c r="G118" s="282"/>
      <c r="H118" s="282"/>
      <c r="I118" s="282"/>
      <c r="J118" s="282"/>
      <c r="K118" s="274"/>
      <c r="L118" s="274"/>
      <c r="M118" s="213"/>
      <c r="N118" s="213"/>
      <c r="O118" s="45"/>
      <c r="P118" s="268"/>
      <c r="Q118" s="288"/>
      <c r="S118" s="264"/>
    </row>
    <row r="119" spans="2:19" hidden="1" outlineLevel="1">
      <c r="B119" s="209"/>
      <c r="C119" s="198"/>
      <c r="D119" s="475">
        <f>(D80-K80)</f>
        <v>0</v>
      </c>
      <c r="E119" s="489">
        <f>IF(K80=0,E80,(IF((E80-1)&lt;=0,0,IF(K80=0,E80,(E80-1)))))</f>
        <v>17</v>
      </c>
      <c r="F119" s="475"/>
      <c r="G119" s="1558">
        <f>IF(E119=0,0,(-PMT(O119,E119,D119,0,0)))</f>
        <v>0</v>
      </c>
      <c r="H119" s="174"/>
      <c r="I119" s="1587">
        <f>L119+K119</f>
        <v>0</v>
      </c>
      <c r="J119" s="174"/>
      <c r="K119" s="476">
        <f t="shared" ref="K119:K122" si="42">IF(D119&lt;((G119-L119)*M119/$M$70),D119,((G119-L119)*M119/$M$70))</f>
        <v>0</v>
      </c>
      <c r="L119" s="476">
        <f t="shared" ref="L119:L122" si="43">((D119*O119)*N119/$N$109)</f>
        <v>0</v>
      </c>
      <c r="M119" s="299">
        <v>12</v>
      </c>
      <c r="N119" s="299">
        <v>12</v>
      </c>
      <c r="O119" s="477">
        <f>O80</f>
        <v>5.5E-2</v>
      </c>
      <c r="P119" s="478">
        <f t="shared" ref="P119:P122" si="44">I119/N119</f>
        <v>0</v>
      </c>
      <c r="Q119" s="290">
        <f t="shared" ref="Q119:Q122" si="45">D119-K119</f>
        <v>0</v>
      </c>
      <c r="S119" s="264"/>
    </row>
    <row r="120" spans="2:19" hidden="1" outlineLevel="1">
      <c r="B120" s="209"/>
      <c r="C120" s="198"/>
      <c r="D120" s="475">
        <f>(D81-K81)</f>
        <v>1722401.7573488832</v>
      </c>
      <c r="E120" s="489">
        <f>IF(K81=0,E81,(IF((E81-1)&lt;=0,0,IF(K81=0,E81,(E81-1)))))</f>
        <v>16</v>
      </c>
      <c r="F120" s="475"/>
      <c r="G120" s="301">
        <f t="shared" ref="G120:G122" si="46">IF(E120=0,0,(-PMT(O120,E120,D120,0,0)))</f>
        <v>158925.85165111674</v>
      </c>
      <c r="H120" s="174"/>
      <c r="I120" s="479">
        <f t="shared" ref="I120:I121" si="47">L120+K120</f>
        <v>158925.85165111674</v>
      </c>
      <c r="J120" s="174"/>
      <c r="K120" s="476">
        <f t="shared" si="42"/>
        <v>72805.763783672577</v>
      </c>
      <c r="L120" s="476">
        <f t="shared" si="43"/>
        <v>86120.087867444163</v>
      </c>
      <c r="M120" s="299">
        <v>12</v>
      </c>
      <c r="N120" s="299">
        <v>12</v>
      </c>
      <c r="O120" s="477">
        <f>O81</f>
        <v>0.05</v>
      </c>
      <c r="P120" s="478">
        <f t="shared" si="44"/>
        <v>13243.820970926396</v>
      </c>
      <c r="Q120" s="290">
        <f t="shared" si="45"/>
        <v>1649595.9935652106</v>
      </c>
      <c r="S120" s="264"/>
    </row>
    <row r="121" spans="2:19" hidden="1" outlineLevel="1">
      <c r="B121" s="209"/>
      <c r="C121" s="198"/>
      <c r="D121" s="475">
        <f>(D82-K82)</f>
        <v>1560207.4620505585</v>
      </c>
      <c r="E121" s="489">
        <f>IF(K82=0,E82,(IF((E82-1)&lt;=0,0,IF(K82=0,E82,(E82-1)))))</f>
        <v>16</v>
      </c>
      <c r="F121" s="475"/>
      <c r="G121" s="301">
        <f t="shared" si="46"/>
        <v>143960.19894944123</v>
      </c>
      <c r="H121" s="174"/>
      <c r="I121" s="479">
        <f t="shared" si="47"/>
        <v>143960.19894944123</v>
      </c>
      <c r="J121" s="174"/>
      <c r="K121" s="476">
        <f t="shared" si="42"/>
        <v>65949.8258469133</v>
      </c>
      <c r="L121" s="476">
        <f t="shared" si="43"/>
        <v>78010.373102527927</v>
      </c>
      <c r="M121" s="299">
        <v>12</v>
      </c>
      <c r="N121" s="299">
        <v>12</v>
      </c>
      <c r="O121" s="477">
        <f>O82</f>
        <v>0.05</v>
      </c>
      <c r="P121" s="478">
        <f t="shared" si="44"/>
        <v>11996.683245786769</v>
      </c>
      <c r="Q121" s="290">
        <f t="shared" si="45"/>
        <v>1494257.6362036453</v>
      </c>
      <c r="S121" s="264"/>
    </row>
    <row r="122" spans="2:19" hidden="1" outlineLevel="1">
      <c r="B122" s="209"/>
      <c r="C122" s="198"/>
      <c r="D122" s="475">
        <f>(D83-K83)</f>
        <v>0</v>
      </c>
      <c r="E122" s="489">
        <f>IF(K83=0,E83,(IF((E83-1)&lt;=0,0,IF(K83=0,E83,(E83-1)))))</f>
        <v>0</v>
      </c>
      <c r="F122" s="475"/>
      <c r="G122" s="301">
        <f t="shared" si="46"/>
        <v>0</v>
      </c>
      <c r="H122" s="303"/>
      <c r="I122" s="479">
        <f>L122+K122</f>
        <v>0</v>
      </c>
      <c r="J122" s="283"/>
      <c r="K122" s="476">
        <f t="shared" si="42"/>
        <v>0</v>
      </c>
      <c r="L122" s="476">
        <f t="shared" si="43"/>
        <v>0</v>
      </c>
      <c r="M122" s="299">
        <v>12</v>
      </c>
      <c r="N122" s="299">
        <v>12</v>
      </c>
      <c r="O122" s="477">
        <f>O83</f>
        <v>0</v>
      </c>
      <c r="P122" s="478">
        <f t="shared" si="44"/>
        <v>0</v>
      </c>
      <c r="Q122" s="290">
        <f t="shared" si="45"/>
        <v>0</v>
      </c>
      <c r="S122" s="264"/>
    </row>
    <row r="123" spans="2:19" ht="5.25" hidden="1" customHeight="1" outlineLevel="1" thickBot="1">
      <c r="B123" s="209"/>
      <c r="D123" s="174"/>
      <c r="E123" s="230"/>
      <c r="F123" s="174"/>
      <c r="G123" s="301"/>
      <c r="H123" s="174"/>
      <c r="I123" s="479"/>
      <c r="J123" s="174"/>
      <c r="K123" s="263"/>
      <c r="L123" s="263"/>
      <c r="M123" s="211"/>
      <c r="N123" s="211"/>
      <c r="O123" s="231"/>
      <c r="P123" s="174"/>
      <c r="Q123" s="174"/>
      <c r="S123" s="264"/>
    </row>
    <row r="124" spans="2:19" ht="21.95" hidden="1" customHeight="1" outlineLevel="1" thickTop="1">
      <c r="B124" s="209"/>
      <c r="C124" s="11" t="s">
        <v>18</v>
      </c>
      <c r="D124" s="467">
        <f>SUM(D119:D122)</f>
        <v>3282609.219399442</v>
      </c>
      <c r="E124" s="1588">
        <f>NPER(O124,-I124,D124,,0)</f>
        <v>15.999999999999989</v>
      </c>
      <c r="F124" s="304"/>
      <c r="G124" s="284">
        <f>SUM(G119:G122)</f>
        <v>302886.05060055794</v>
      </c>
      <c r="H124" s="263"/>
      <c r="I124" s="285">
        <f>SUM(I119:I122)</f>
        <v>302886.05060055794</v>
      </c>
      <c r="J124" s="263"/>
      <c r="K124" s="467">
        <f>SUM(K119:K122)</f>
        <v>138755.58963058586</v>
      </c>
      <c r="L124" s="467">
        <f>SUM(L119:L122)</f>
        <v>164130.46096997207</v>
      </c>
      <c r="M124" s="210"/>
      <c r="N124" s="210"/>
      <c r="O124" s="212">
        <f>L124/D124</f>
        <v>4.9999999999999996E-2</v>
      </c>
      <c r="P124" s="467">
        <f>SUM(P119:P122)</f>
        <v>25240.504216713165</v>
      </c>
      <c r="Q124" s="467">
        <f>SUM(Q119:Q122)</f>
        <v>3143853.6297688559</v>
      </c>
      <c r="S124" s="264"/>
    </row>
    <row r="125" spans="2:19" s="241" customFormat="1" ht="15" hidden="1" customHeight="1" outlineLevel="1">
      <c r="B125" s="232"/>
      <c r="C125" s="233"/>
      <c r="D125" s="234"/>
      <c r="E125" s="235"/>
      <c r="F125" s="235"/>
      <c r="G125" s="236"/>
      <c r="H125" s="237"/>
      <c r="I125" s="237"/>
      <c r="J125" s="238" t="s">
        <v>158</v>
      </c>
      <c r="K125" s="239">
        <f>IFERROR((SUMIF(K119:K122,0,D119:D122)/D124),0%)</f>
        <v>0</v>
      </c>
      <c r="L125" s="237"/>
      <c r="M125" s="237"/>
      <c r="N125" s="237"/>
      <c r="O125" s="240"/>
      <c r="P125" s="237"/>
      <c r="Q125" s="234"/>
      <c r="S125" s="242"/>
    </row>
    <row r="126" spans="2:19" ht="12" hidden="1" customHeight="1" outlineLevel="1">
      <c r="B126" s="209"/>
      <c r="C126" s="228" t="s">
        <v>8</v>
      </c>
      <c r="D126" s="289"/>
      <c r="E126" s="12"/>
      <c r="F126" s="174"/>
      <c r="G126" s="282"/>
      <c r="H126" s="282"/>
      <c r="I126" s="282"/>
      <c r="J126" s="282"/>
      <c r="K126" s="274"/>
      <c r="L126" s="274"/>
      <c r="M126" s="213"/>
      <c r="N126" s="213"/>
      <c r="O126" s="45"/>
      <c r="P126" s="268"/>
      <c r="Q126" s="289"/>
      <c r="S126" s="264"/>
    </row>
    <row r="127" spans="2:19" ht="12" hidden="1" customHeight="1" outlineLevel="1">
      <c r="B127" s="209"/>
      <c r="C127" s="198"/>
      <c r="D127" s="475">
        <f t="shared" ref="D127:D136" si="48">(D88-K88)</f>
        <v>0</v>
      </c>
      <c r="E127" s="489">
        <f t="shared" ref="E127:E136" si="49">IF(K88=0,E88,(IF((E88-1)&lt;=0,0,IF(K88=0,E88,(E88-1)))))</f>
        <v>0</v>
      </c>
      <c r="F127" s="475"/>
      <c r="G127" s="1558">
        <f>IF(E127=0,0,(-PMT(O127,E127,D127,0,0)))</f>
        <v>0</v>
      </c>
      <c r="H127" s="174"/>
      <c r="I127" s="1587">
        <f>L127+K127</f>
        <v>0</v>
      </c>
      <c r="J127" s="174"/>
      <c r="K127" s="476">
        <f t="shared" ref="K127:K136" si="50">IF(D127&lt;((G127-L127)*M127/$M$70),D127,((G127-L127)*M127/$M$70))</f>
        <v>0</v>
      </c>
      <c r="L127" s="476">
        <f t="shared" ref="L127:L136" si="51">((D127*O127)*N127/$N$109)</f>
        <v>0</v>
      </c>
      <c r="M127" s="299">
        <v>12</v>
      </c>
      <c r="N127" s="299">
        <v>12</v>
      </c>
      <c r="O127" s="477">
        <f t="shared" ref="O127:O136" si="52">O88</f>
        <v>0</v>
      </c>
      <c r="P127" s="478">
        <f t="shared" ref="P127:P136" si="53">I127/N127</f>
        <v>0</v>
      </c>
      <c r="Q127" s="290">
        <f t="shared" ref="Q127:Q136" si="54">D127-K127</f>
        <v>0</v>
      </c>
      <c r="S127" s="264"/>
    </row>
    <row r="128" spans="2:19" ht="12" hidden="1" customHeight="1" outlineLevel="1">
      <c r="B128" s="209"/>
      <c r="C128" s="198"/>
      <c r="D128" s="475">
        <f t="shared" si="48"/>
        <v>0</v>
      </c>
      <c r="E128" s="489">
        <f t="shared" si="49"/>
        <v>0</v>
      </c>
      <c r="F128" s="475"/>
      <c r="G128" s="301">
        <f t="shared" ref="G128:G136" si="55">IF(E128=0,0,(-PMT(O128,E128,D128,0,0)))</f>
        <v>0</v>
      </c>
      <c r="H128" s="174"/>
      <c r="I128" s="479">
        <f>L128+K128</f>
        <v>0</v>
      </c>
      <c r="J128" s="174"/>
      <c r="K128" s="476">
        <f t="shared" si="50"/>
        <v>0</v>
      </c>
      <c r="L128" s="476">
        <f t="shared" si="51"/>
        <v>0</v>
      </c>
      <c r="M128" s="299">
        <v>12</v>
      </c>
      <c r="N128" s="299">
        <v>12</v>
      </c>
      <c r="O128" s="477">
        <f t="shared" si="52"/>
        <v>0</v>
      </c>
      <c r="P128" s="478">
        <f t="shared" si="53"/>
        <v>0</v>
      </c>
      <c r="Q128" s="290">
        <f t="shared" si="54"/>
        <v>0</v>
      </c>
      <c r="S128" s="264"/>
    </row>
    <row r="129" spans="2:19" ht="12" hidden="1" customHeight="1" outlineLevel="1">
      <c r="B129" s="209"/>
      <c r="C129" s="198"/>
      <c r="D129" s="475">
        <f t="shared" si="48"/>
        <v>0</v>
      </c>
      <c r="E129" s="489">
        <f t="shared" si="49"/>
        <v>0</v>
      </c>
      <c r="F129" s="475"/>
      <c r="G129" s="301">
        <f t="shared" si="55"/>
        <v>0</v>
      </c>
      <c r="H129" s="174"/>
      <c r="I129" s="479">
        <f t="shared" ref="I129:I135" si="56">L129+K129</f>
        <v>0</v>
      </c>
      <c r="J129" s="174"/>
      <c r="K129" s="476">
        <f t="shared" si="50"/>
        <v>0</v>
      </c>
      <c r="L129" s="476">
        <f t="shared" si="51"/>
        <v>0</v>
      </c>
      <c r="M129" s="299">
        <v>12</v>
      </c>
      <c r="N129" s="299">
        <v>12</v>
      </c>
      <c r="O129" s="477">
        <f t="shared" si="52"/>
        <v>0</v>
      </c>
      <c r="P129" s="478">
        <f t="shared" si="53"/>
        <v>0</v>
      </c>
      <c r="Q129" s="290">
        <f t="shared" si="54"/>
        <v>0</v>
      </c>
      <c r="S129" s="264"/>
    </row>
    <row r="130" spans="2:19" ht="12" hidden="1" customHeight="1" outlineLevel="1">
      <c r="B130" s="209"/>
      <c r="C130" s="198"/>
      <c r="D130" s="475">
        <f t="shared" si="48"/>
        <v>0</v>
      </c>
      <c r="E130" s="489">
        <f t="shared" si="49"/>
        <v>0</v>
      </c>
      <c r="F130" s="475"/>
      <c r="G130" s="301">
        <f t="shared" si="55"/>
        <v>0</v>
      </c>
      <c r="H130" s="174"/>
      <c r="I130" s="479">
        <f t="shared" si="56"/>
        <v>0</v>
      </c>
      <c r="J130" s="174"/>
      <c r="K130" s="476">
        <f t="shared" si="50"/>
        <v>0</v>
      </c>
      <c r="L130" s="476">
        <f t="shared" si="51"/>
        <v>0</v>
      </c>
      <c r="M130" s="299">
        <v>12</v>
      </c>
      <c r="N130" s="299">
        <v>12</v>
      </c>
      <c r="O130" s="477">
        <f t="shared" si="52"/>
        <v>0</v>
      </c>
      <c r="P130" s="478">
        <f t="shared" si="53"/>
        <v>0</v>
      </c>
      <c r="Q130" s="290">
        <f t="shared" si="54"/>
        <v>0</v>
      </c>
      <c r="S130" s="264"/>
    </row>
    <row r="131" spans="2:19" ht="12" hidden="1" customHeight="1" outlineLevel="1">
      <c r="B131" s="209"/>
      <c r="C131" s="198"/>
      <c r="D131" s="475">
        <f t="shared" si="48"/>
        <v>0</v>
      </c>
      <c r="E131" s="489">
        <f t="shared" si="49"/>
        <v>0</v>
      </c>
      <c r="F131" s="475"/>
      <c r="G131" s="301">
        <f t="shared" si="55"/>
        <v>0</v>
      </c>
      <c r="H131" s="174"/>
      <c r="I131" s="479">
        <f t="shared" si="56"/>
        <v>0</v>
      </c>
      <c r="J131" s="174"/>
      <c r="K131" s="476">
        <f t="shared" si="50"/>
        <v>0</v>
      </c>
      <c r="L131" s="476">
        <f t="shared" si="51"/>
        <v>0</v>
      </c>
      <c r="M131" s="299">
        <v>12</v>
      </c>
      <c r="N131" s="299">
        <v>12</v>
      </c>
      <c r="O131" s="477">
        <f t="shared" si="52"/>
        <v>0</v>
      </c>
      <c r="P131" s="478">
        <f t="shared" si="53"/>
        <v>0</v>
      </c>
      <c r="Q131" s="290">
        <f t="shared" si="54"/>
        <v>0</v>
      </c>
      <c r="S131" s="264"/>
    </row>
    <row r="132" spans="2:19" ht="12" hidden="1" customHeight="1" outlineLevel="1">
      <c r="B132" s="209"/>
      <c r="C132" s="198"/>
      <c r="D132" s="475">
        <f t="shared" si="48"/>
        <v>0</v>
      </c>
      <c r="E132" s="489">
        <f t="shared" si="49"/>
        <v>0</v>
      </c>
      <c r="F132" s="475"/>
      <c r="G132" s="301">
        <f t="shared" si="55"/>
        <v>0</v>
      </c>
      <c r="H132" s="174"/>
      <c r="I132" s="479">
        <f t="shared" si="56"/>
        <v>0</v>
      </c>
      <c r="J132" s="174"/>
      <c r="K132" s="476">
        <f t="shared" si="50"/>
        <v>0</v>
      </c>
      <c r="L132" s="476">
        <f t="shared" si="51"/>
        <v>0</v>
      </c>
      <c r="M132" s="299">
        <v>12</v>
      </c>
      <c r="N132" s="299">
        <v>12</v>
      </c>
      <c r="O132" s="477">
        <f t="shared" si="52"/>
        <v>0</v>
      </c>
      <c r="P132" s="478">
        <f t="shared" si="53"/>
        <v>0</v>
      </c>
      <c r="Q132" s="290">
        <f t="shared" si="54"/>
        <v>0</v>
      </c>
      <c r="S132" s="264"/>
    </row>
    <row r="133" spans="2:19" ht="12" hidden="1" customHeight="1" outlineLevel="1">
      <c r="B133" s="209"/>
      <c r="C133" s="198"/>
      <c r="D133" s="475">
        <f t="shared" si="48"/>
        <v>0</v>
      </c>
      <c r="E133" s="489">
        <f t="shared" si="49"/>
        <v>0</v>
      </c>
      <c r="F133" s="475"/>
      <c r="G133" s="301">
        <f t="shared" si="55"/>
        <v>0</v>
      </c>
      <c r="H133" s="174"/>
      <c r="I133" s="479">
        <f t="shared" si="56"/>
        <v>0</v>
      </c>
      <c r="J133" s="174"/>
      <c r="K133" s="476">
        <f t="shared" si="50"/>
        <v>0</v>
      </c>
      <c r="L133" s="476">
        <f t="shared" si="51"/>
        <v>0</v>
      </c>
      <c r="M133" s="299">
        <v>12</v>
      </c>
      <c r="N133" s="299">
        <v>12</v>
      </c>
      <c r="O133" s="477">
        <f t="shared" si="52"/>
        <v>0</v>
      </c>
      <c r="P133" s="478">
        <f t="shared" si="53"/>
        <v>0</v>
      </c>
      <c r="Q133" s="290">
        <f t="shared" si="54"/>
        <v>0</v>
      </c>
      <c r="S133" s="264"/>
    </row>
    <row r="134" spans="2:19" ht="12" hidden="1" customHeight="1" outlineLevel="1">
      <c r="B134" s="209"/>
      <c r="C134" s="198"/>
      <c r="D134" s="475">
        <f t="shared" si="48"/>
        <v>0</v>
      </c>
      <c r="E134" s="489">
        <f t="shared" si="49"/>
        <v>0</v>
      </c>
      <c r="F134" s="475"/>
      <c r="G134" s="301">
        <f t="shared" si="55"/>
        <v>0</v>
      </c>
      <c r="H134" s="174"/>
      <c r="I134" s="479">
        <f t="shared" si="56"/>
        <v>0</v>
      </c>
      <c r="J134" s="174"/>
      <c r="K134" s="476">
        <f t="shared" si="50"/>
        <v>0</v>
      </c>
      <c r="L134" s="476">
        <f t="shared" si="51"/>
        <v>0</v>
      </c>
      <c r="M134" s="299">
        <v>12</v>
      </c>
      <c r="N134" s="299">
        <v>12</v>
      </c>
      <c r="O134" s="477">
        <f t="shared" si="52"/>
        <v>0</v>
      </c>
      <c r="P134" s="478">
        <f t="shared" si="53"/>
        <v>0</v>
      </c>
      <c r="Q134" s="290">
        <f t="shared" si="54"/>
        <v>0</v>
      </c>
      <c r="S134" s="264"/>
    </row>
    <row r="135" spans="2:19" ht="12" hidden="1" customHeight="1" outlineLevel="1">
      <c r="B135" s="209"/>
      <c r="C135" s="198"/>
      <c r="D135" s="475">
        <f t="shared" si="48"/>
        <v>0</v>
      </c>
      <c r="E135" s="489">
        <f t="shared" si="49"/>
        <v>0</v>
      </c>
      <c r="F135" s="475"/>
      <c r="G135" s="301">
        <f t="shared" si="55"/>
        <v>0</v>
      </c>
      <c r="H135" s="174"/>
      <c r="I135" s="479">
        <f t="shared" si="56"/>
        <v>0</v>
      </c>
      <c r="J135" s="174"/>
      <c r="K135" s="476">
        <f t="shared" si="50"/>
        <v>0</v>
      </c>
      <c r="L135" s="476">
        <f t="shared" si="51"/>
        <v>0</v>
      </c>
      <c r="M135" s="299">
        <v>12</v>
      </c>
      <c r="N135" s="299">
        <v>12</v>
      </c>
      <c r="O135" s="477">
        <f t="shared" si="52"/>
        <v>0</v>
      </c>
      <c r="P135" s="478">
        <f t="shared" si="53"/>
        <v>0</v>
      </c>
      <c r="Q135" s="290">
        <f t="shared" si="54"/>
        <v>0</v>
      </c>
      <c r="S135" s="264"/>
    </row>
    <row r="136" spans="2:19" ht="12" hidden="1" customHeight="1" outlineLevel="1">
      <c r="B136" s="209"/>
      <c r="C136" s="198"/>
      <c r="D136" s="475">
        <f t="shared" si="48"/>
        <v>0</v>
      </c>
      <c r="E136" s="489">
        <f t="shared" si="49"/>
        <v>0</v>
      </c>
      <c r="F136" s="475"/>
      <c r="G136" s="301">
        <f t="shared" si="55"/>
        <v>0</v>
      </c>
      <c r="H136" s="303"/>
      <c r="I136" s="479">
        <f>L136+K136</f>
        <v>0</v>
      </c>
      <c r="J136" s="283"/>
      <c r="K136" s="476">
        <f t="shared" si="50"/>
        <v>0</v>
      </c>
      <c r="L136" s="476">
        <f t="shared" si="51"/>
        <v>0</v>
      </c>
      <c r="M136" s="299">
        <v>12</v>
      </c>
      <c r="N136" s="299">
        <v>12</v>
      </c>
      <c r="O136" s="477">
        <f t="shared" si="52"/>
        <v>0</v>
      </c>
      <c r="P136" s="478">
        <f t="shared" si="53"/>
        <v>0</v>
      </c>
      <c r="Q136" s="290">
        <f t="shared" si="54"/>
        <v>0</v>
      </c>
      <c r="S136" s="264"/>
    </row>
    <row r="137" spans="2:19" ht="5.25" hidden="1" customHeight="1" outlineLevel="1" thickBot="1">
      <c r="B137" s="209"/>
      <c r="D137" s="174"/>
      <c r="E137" s="230"/>
      <c r="F137" s="174"/>
      <c r="G137" s="301"/>
      <c r="H137" s="174"/>
      <c r="I137" s="479"/>
      <c r="J137" s="174"/>
      <c r="K137" s="263"/>
      <c r="L137" s="263"/>
      <c r="M137" s="211"/>
      <c r="N137" s="211"/>
      <c r="O137" s="231"/>
      <c r="P137" s="174"/>
      <c r="Q137" s="174"/>
      <c r="S137" s="264"/>
    </row>
    <row r="138" spans="2:19" ht="21.95" hidden="1" customHeight="1" outlineLevel="1" thickTop="1">
      <c r="B138" s="209"/>
      <c r="C138" s="11"/>
      <c r="D138" s="467">
        <f>SUM(D127:D136)</f>
        <v>0</v>
      </c>
      <c r="E138" s="1588" t="e">
        <f>NPER(O138,-I138,D138,,0)</f>
        <v>#DIV/0!</v>
      </c>
      <c r="F138" s="304"/>
      <c r="G138" s="284">
        <f>SUM(G127:G136)</f>
        <v>0</v>
      </c>
      <c r="H138" s="263"/>
      <c r="I138" s="285">
        <f>SUM(I127:I136)</f>
        <v>0</v>
      </c>
      <c r="J138" s="263"/>
      <c r="K138" s="467">
        <f>SUM(K127:K136)</f>
        <v>0</v>
      </c>
      <c r="L138" s="467">
        <f>SUM(L127:L136)</f>
        <v>0</v>
      </c>
      <c r="M138" s="210"/>
      <c r="N138" s="210"/>
      <c r="O138" s="212" t="e">
        <f>L138/D138</f>
        <v>#DIV/0!</v>
      </c>
      <c r="P138" s="467">
        <f>SUM(P127:P136)</f>
        <v>0</v>
      </c>
      <c r="Q138" s="467">
        <f>SUM(Q127:Q136)</f>
        <v>0</v>
      </c>
      <c r="S138" s="264"/>
    </row>
    <row r="139" spans="2:19" s="241" customFormat="1" ht="15" hidden="1" customHeight="1" outlineLevel="1">
      <c r="B139" s="232"/>
      <c r="C139" s="233"/>
      <c r="D139" s="234"/>
      <c r="E139" s="235"/>
      <c r="F139" s="235"/>
      <c r="G139" s="236"/>
      <c r="H139" s="237"/>
      <c r="I139" s="237"/>
      <c r="J139" s="238" t="s">
        <v>158</v>
      </c>
      <c r="K139" s="239">
        <f>IFERROR((SUMIF(K127:K136,0,D127:D136)/D138),0%)</f>
        <v>0</v>
      </c>
      <c r="L139" s="237"/>
      <c r="M139" s="237"/>
      <c r="N139" s="237"/>
      <c r="O139" s="240"/>
      <c r="P139" s="237"/>
      <c r="Q139" s="234"/>
      <c r="S139" s="242"/>
    </row>
    <row r="140" spans="2:19" ht="14.25" hidden="1" outlineLevel="1" thickBot="1">
      <c r="B140" s="209"/>
      <c r="C140" s="11"/>
      <c r="D140" s="263"/>
      <c r="E140" s="249"/>
      <c r="F140" s="174"/>
      <c r="G140" s="263"/>
      <c r="H140" s="263"/>
      <c r="I140" s="263"/>
      <c r="J140" s="263"/>
      <c r="K140" s="274"/>
      <c r="L140" s="274"/>
      <c r="M140" s="213"/>
      <c r="N140" s="213"/>
      <c r="O140" s="248"/>
      <c r="P140" s="263"/>
      <c r="Q140" s="263"/>
      <c r="S140" s="264"/>
    </row>
    <row r="141" spans="2:19" ht="14.25" hidden="1" collapsed="1" thickTop="1">
      <c r="B141" s="209"/>
      <c r="C141" s="5" t="s">
        <v>142</v>
      </c>
      <c r="D141" s="480">
        <f>D116+D124+D138</f>
        <v>4119933.0285789566</v>
      </c>
      <c r="E141" s="1589">
        <f>NPER(O141,-I141,D141,,0)</f>
        <v>15.999999999999989</v>
      </c>
      <c r="F141" s="175"/>
      <c r="G141" s="1590">
        <f>G116+G124+G138</f>
        <v>380145.8414210435</v>
      </c>
      <c r="H141" s="275"/>
      <c r="I141" s="276">
        <f>I116+I124+I138</f>
        <v>380145.8414210435</v>
      </c>
      <c r="J141" s="275"/>
      <c r="K141" s="480">
        <f>K116+K124+K138</f>
        <v>174149.18999209572</v>
      </c>
      <c r="L141" s="480">
        <f>L116+L124+L138</f>
        <v>205996.65142894781</v>
      </c>
      <c r="M141" s="215"/>
      <c r="N141" s="215"/>
      <c r="O141" s="216">
        <f>L141/D141</f>
        <v>4.9999999999999996E-2</v>
      </c>
      <c r="P141" s="482">
        <f>G141/12</f>
        <v>31678.820118420292</v>
      </c>
      <c r="Q141" s="480">
        <f>Q116+Q124+Q138</f>
        <v>3945783.8385868603</v>
      </c>
      <c r="S141" s="264"/>
    </row>
    <row r="142" spans="2:19" s="241" customFormat="1" ht="15" hidden="1" customHeight="1">
      <c r="B142" s="232"/>
      <c r="C142" s="233"/>
      <c r="D142" s="234"/>
      <c r="E142" s="243"/>
      <c r="F142" s="217"/>
      <c r="G142" s="244"/>
      <c r="H142" s="245"/>
      <c r="I142" s="245"/>
      <c r="J142" s="238" t="s">
        <v>158</v>
      </c>
      <c r="K142" s="239">
        <f>(IFERROR((K139*D138),0)+IFERROR((K125*D124),0)+IFERROR((K117*D116),0))/D141</f>
        <v>0</v>
      </c>
      <c r="L142" s="245"/>
      <c r="M142" s="245"/>
      <c r="N142" s="245"/>
      <c r="O142" s="246"/>
      <c r="P142" s="247"/>
      <c r="Q142" s="234"/>
      <c r="S142" s="242"/>
    </row>
    <row r="143" spans="2:19" ht="6.95" hidden="1" customHeight="1" thickBot="1">
      <c r="B143" s="483"/>
      <c r="C143" s="484"/>
      <c r="D143" s="485"/>
      <c r="E143" s="486"/>
      <c r="F143" s="485"/>
      <c r="G143" s="485"/>
      <c r="H143" s="485"/>
      <c r="I143" s="485"/>
      <c r="J143" s="485"/>
      <c r="K143" s="485"/>
      <c r="L143" s="485"/>
      <c r="M143" s="486"/>
      <c r="N143" s="486"/>
      <c r="O143" s="486"/>
      <c r="P143" s="485"/>
      <c r="Q143" s="485"/>
      <c r="R143" s="487"/>
      <c r="S143" s="488"/>
    </row>
    <row r="144" spans="2:19" ht="20.25" hidden="1" customHeight="1" thickBot="1"/>
    <row r="145" spans="1:19" s="269" customFormat="1" ht="21" hidden="1" customHeight="1">
      <c r="A145" s="3"/>
      <c r="B145" s="2004">
        <v>2025</v>
      </c>
      <c r="C145" s="2005"/>
      <c r="D145" s="1990" t="s">
        <v>166</v>
      </c>
      <c r="E145" s="2008" t="s">
        <v>150</v>
      </c>
      <c r="F145" s="471"/>
      <c r="G145" s="2010" t="s">
        <v>151</v>
      </c>
      <c r="H145" s="472"/>
      <c r="I145" s="2010" t="s">
        <v>152</v>
      </c>
      <c r="J145" s="472"/>
      <c r="K145" s="2012" t="s">
        <v>153</v>
      </c>
      <c r="L145" s="2012" t="s">
        <v>154</v>
      </c>
      <c r="M145" s="2014" t="s">
        <v>155</v>
      </c>
      <c r="N145" s="2014"/>
      <c r="O145" s="2015" t="s">
        <v>156</v>
      </c>
      <c r="P145" s="2010" t="s">
        <v>157</v>
      </c>
      <c r="Q145" s="1990" t="s">
        <v>167</v>
      </c>
      <c r="R145" s="1990" t="s">
        <v>0</v>
      </c>
      <c r="S145" s="473"/>
    </row>
    <row r="146" spans="1:19" s="269" customFormat="1" ht="21" hidden="1" customHeight="1">
      <c r="A146" s="3"/>
      <c r="B146" s="2006"/>
      <c r="C146" s="2007"/>
      <c r="D146" s="1991"/>
      <c r="E146" s="2009"/>
      <c r="F146" s="175"/>
      <c r="G146" s="2011"/>
      <c r="H146" s="218"/>
      <c r="I146" s="2011"/>
      <c r="J146" s="218"/>
      <c r="K146" s="2013"/>
      <c r="L146" s="2013"/>
      <c r="M146" s="206" t="s">
        <v>153</v>
      </c>
      <c r="N146" s="206" t="s">
        <v>154</v>
      </c>
      <c r="O146" s="2016"/>
      <c r="P146" s="2011"/>
      <c r="Q146" s="1991"/>
      <c r="R146" s="1991"/>
      <c r="S146" s="270"/>
    </row>
    <row r="147" spans="1:19" s="269" customFormat="1" ht="5.25" hidden="1" customHeight="1">
      <c r="A147" s="3"/>
      <c r="B147" s="229"/>
      <c r="C147" s="1579"/>
      <c r="D147" s="1580"/>
      <c r="E147" s="1581"/>
      <c r="F147" s="1580"/>
      <c r="G147" s="1582"/>
      <c r="H147" s="1582"/>
      <c r="I147" s="1582"/>
      <c r="J147" s="1582"/>
      <c r="K147" s="1583"/>
      <c r="L147" s="1583"/>
      <c r="M147" s="1584"/>
      <c r="N147" s="1584"/>
      <c r="O147" s="1585"/>
      <c r="P147" s="1582"/>
      <c r="Q147" s="1580"/>
      <c r="R147" s="1580"/>
      <c r="S147" s="1586"/>
    </row>
    <row r="148" spans="1:19" s="269" customFormat="1" ht="11.25" hidden="1" customHeight="1">
      <c r="A148" s="3"/>
      <c r="B148" s="229"/>
      <c r="C148" s="170" t="s">
        <v>6</v>
      </c>
      <c r="D148" s="175"/>
      <c r="E148" s="205"/>
      <c r="F148" s="175"/>
      <c r="G148" s="175"/>
      <c r="H148" s="175"/>
      <c r="I148" s="175"/>
      <c r="J148" s="175"/>
      <c r="K148" s="274"/>
      <c r="L148" s="274"/>
      <c r="M148" s="208">
        <v>12</v>
      </c>
      <c r="N148" s="208">
        <v>12</v>
      </c>
      <c r="O148" s="207"/>
      <c r="P148" s="175"/>
      <c r="Q148" s="175"/>
      <c r="S148" s="270"/>
    </row>
    <row r="149" spans="1:19" hidden="1">
      <c r="B149" s="209"/>
      <c r="C149" s="13">
        <f>C110</f>
        <v>0</v>
      </c>
      <c r="D149" s="475">
        <f>(D110-K110)</f>
        <v>801930.20881800458</v>
      </c>
      <c r="E149" s="489">
        <f>IF(K110=0,E110,(IF((E110-1)&lt;=0,0,IF(K110=0,E110,(E110-1)))))</f>
        <v>15</v>
      </c>
      <c r="F149" s="475"/>
      <c r="G149" s="1558">
        <f>IF(E149=0,0,(-PMT(O149,E149,D149,0,0)))</f>
        <v>77259.790820485592</v>
      </c>
      <c r="H149" s="174"/>
      <c r="I149" s="1587">
        <f>L149+K149</f>
        <v>77259.790820485592</v>
      </c>
      <c r="J149" s="174"/>
      <c r="K149" s="476">
        <f t="shared" ref="K149:K153" si="57">IF(D149&lt;((G149-L149)*M149/$M$70),D149,((G149-L149)*M149/$M$70))</f>
        <v>37163.280379585362</v>
      </c>
      <c r="L149" s="476">
        <f t="shared" ref="L149:L153" si="58">((D149*O149)*N149/$N$148)</f>
        <v>40096.510440900231</v>
      </c>
      <c r="M149" s="299">
        <v>12</v>
      </c>
      <c r="N149" s="299">
        <v>12</v>
      </c>
      <c r="O149" s="477">
        <f>O110</f>
        <v>0.05</v>
      </c>
      <c r="P149" s="478">
        <f t="shared" ref="P149:P153" si="59">I149/N149</f>
        <v>6438.315901707133</v>
      </c>
      <c r="Q149" s="290">
        <f t="shared" ref="Q149:Q153" si="60">D149-K149</f>
        <v>764766.92843841924</v>
      </c>
      <c r="S149" s="264"/>
    </row>
    <row r="150" spans="1:19" hidden="1">
      <c r="B150" s="209"/>
      <c r="C150" s="13">
        <f>C111</f>
        <v>0</v>
      </c>
      <c r="D150" s="475">
        <f>(D111-K111)</f>
        <v>0</v>
      </c>
      <c r="E150" s="489">
        <f>IF(K111=0,E111,(IF((E111-1)&lt;=0,0,IF(K111=0,E111,(E111-1)))))</f>
        <v>0</v>
      </c>
      <c r="F150" s="475"/>
      <c r="G150" s="301">
        <f t="shared" ref="G150:G153" si="61">IF(E150=0,0,(-PMT(O150,E150,D150,0,0)))</f>
        <v>0</v>
      </c>
      <c r="H150" s="174"/>
      <c r="I150" s="479">
        <f>K150+L150</f>
        <v>0</v>
      </c>
      <c r="J150" s="174"/>
      <c r="K150" s="476">
        <f t="shared" si="57"/>
        <v>0</v>
      </c>
      <c r="L150" s="476">
        <f t="shared" si="58"/>
        <v>0</v>
      </c>
      <c r="M150" s="299">
        <v>12</v>
      </c>
      <c r="N150" s="299">
        <v>12</v>
      </c>
      <c r="O150" s="477">
        <f>O111</f>
        <v>0</v>
      </c>
      <c r="P150" s="478">
        <f t="shared" si="59"/>
        <v>0</v>
      </c>
      <c r="Q150" s="290">
        <f t="shared" si="60"/>
        <v>0</v>
      </c>
      <c r="S150" s="264"/>
    </row>
    <row r="151" spans="1:19" hidden="1">
      <c r="B151" s="209"/>
      <c r="C151" s="13">
        <f>C112</f>
        <v>0</v>
      </c>
      <c r="D151" s="475">
        <f>(D112-K112)</f>
        <v>0</v>
      </c>
      <c r="E151" s="489">
        <f>IF(K112=0,E112,(IF((E112-1)&lt;=0,0,IF(K112=0,E112,(E112-1)))))</f>
        <v>0</v>
      </c>
      <c r="F151" s="475"/>
      <c r="G151" s="301">
        <f t="shared" si="61"/>
        <v>0</v>
      </c>
      <c r="H151" s="174"/>
      <c r="I151" s="479">
        <f t="shared" ref="I151:I152" si="62">K151+L151</f>
        <v>0</v>
      </c>
      <c r="J151" s="174"/>
      <c r="K151" s="476">
        <f t="shared" si="57"/>
        <v>0</v>
      </c>
      <c r="L151" s="476">
        <f t="shared" si="58"/>
        <v>0</v>
      </c>
      <c r="M151" s="299">
        <v>12</v>
      </c>
      <c r="N151" s="299">
        <v>12</v>
      </c>
      <c r="O151" s="477">
        <f>O112</f>
        <v>0</v>
      </c>
      <c r="P151" s="478">
        <f t="shared" si="59"/>
        <v>0</v>
      </c>
      <c r="Q151" s="290">
        <f t="shared" si="60"/>
        <v>0</v>
      </c>
      <c r="S151" s="264"/>
    </row>
    <row r="152" spans="1:19" hidden="1">
      <c r="B152" s="209"/>
      <c r="C152" s="13">
        <f>C113</f>
        <v>0</v>
      </c>
      <c r="D152" s="475">
        <f>(D113-K113)</f>
        <v>0</v>
      </c>
      <c r="E152" s="489">
        <f>IF(K113=0,E113,(IF((E113-1)&lt;=0,0,IF(K113=0,E113,(E113-1)))))</f>
        <v>0</v>
      </c>
      <c r="F152" s="475"/>
      <c r="G152" s="301">
        <f t="shared" si="61"/>
        <v>0</v>
      </c>
      <c r="H152" s="174"/>
      <c r="I152" s="479">
        <f t="shared" si="62"/>
        <v>0</v>
      </c>
      <c r="J152" s="174"/>
      <c r="K152" s="476">
        <f t="shared" si="57"/>
        <v>0</v>
      </c>
      <c r="L152" s="476">
        <f t="shared" si="58"/>
        <v>0</v>
      </c>
      <c r="M152" s="299">
        <v>12</v>
      </c>
      <c r="N152" s="299">
        <v>12</v>
      </c>
      <c r="O152" s="477">
        <f>O113</f>
        <v>0</v>
      </c>
      <c r="P152" s="478">
        <f t="shared" si="59"/>
        <v>0</v>
      </c>
      <c r="Q152" s="290">
        <f t="shared" si="60"/>
        <v>0</v>
      </c>
      <c r="S152" s="264"/>
    </row>
    <row r="153" spans="1:19" hidden="1">
      <c r="B153" s="209"/>
      <c r="C153" s="13">
        <f>C114</f>
        <v>0</v>
      </c>
      <c r="D153" s="475">
        <f>(D114-K114)</f>
        <v>0</v>
      </c>
      <c r="E153" s="489">
        <f>IF(K114=0,E114,(IF((E114-1)&lt;=0,0,IF(K114=0,E114,(E114-1)))))</f>
        <v>0</v>
      </c>
      <c r="F153" s="475"/>
      <c r="G153" s="301">
        <f t="shared" si="61"/>
        <v>0</v>
      </c>
      <c r="H153" s="303"/>
      <c r="I153" s="479">
        <f>L153+K153</f>
        <v>0</v>
      </c>
      <c r="J153" s="283"/>
      <c r="K153" s="476">
        <f t="shared" si="57"/>
        <v>0</v>
      </c>
      <c r="L153" s="476">
        <f t="shared" si="58"/>
        <v>0</v>
      </c>
      <c r="M153" s="299">
        <v>12</v>
      </c>
      <c r="N153" s="299">
        <v>12</v>
      </c>
      <c r="O153" s="477">
        <f>O114</f>
        <v>0</v>
      </c>
      <c r="P153" s="478">
        <f t="shared" si="59"/>
        <v>0</v>
      </c>
      <c r="Q153" s="290">
        <f t="shared" si="60"/>
        <v>0</v>
      </c>
      <c r="S153" s="264"/>
    </row>
    <row r="154" spans="1:19" ht="5.25" hidden="1" customHeight="1" thickBot="1">
      <c r="B154" s="209"/>
      <c r="D154" s="174"/>
      <c r="E154" s="230"/>
      <c r="F154" s="174"/>
      <c r="G154" s="301"/>
      <c r="H154" s="174"/>
      <c r="I154" s="479"/>
      <c r="J154" s="174"/>
      <c r="K154" s="263"/>
      <c r="L154" s="263"/>
      <c r="M154" s="211"/>
      <c r="N154" s="211"/>
      <c r="O154" s="231"/>
      <c r="P154" s="174"/>
      <c r="Q154" s="174"/>
      <c r="S154" s="264"/>
    </row>
    <row r="155" spans="1:19" ht="21.95" hidden="1" customHeight="1" outlineLevel="1" thickTop="1">
      <c r="B155" s="209"/>
      <c r="C155" s="11" t="s">
        <v>18</v>
      </c>
      <c r="D155" s="467">
        <f>SUM(D149:D153)</f>
        <v>801930.20881800458</v>
      </c>
      <c r="E155" s="1588">
        <f>NPER(O155,-I155,D155,,0)</f>
        <v>14.999999999999989</v>
      </c>
      <c r="F155" s="304"/>
      <c r="G155" s="284">
        <f>SUM(G149:G153)</f>
        <v>77259.790820485592</v>
      </c>
      <c r="H155" s="263"/>
      <c r="I155" s="285">
        <f>SUM(I149:I153)</f>
        <v>77259.790820485592</v>
      </c>
      <c r="J155" s="263"/>
      <c r="K155" s="467">
        <f>SUM(K149:K153)</f>
        <v>37163.280379585362</v>
      </c>
      <c r="L155" s="467">
        <f>SUM(L149:L153)</f>
        <v>40096.510440900231</v>
      </c>
      <c r="M155" s="210"/>
      <c r="N155" s="210"/>
      <c r="O155" s="212">
        <f>L155/D155</f>
        <v>0.05</v>
      </c>
      <c r="P155" s="467">
        <f>SUM(P149:P153)</f>
        <v>6438.315901707133</v>
      </c>
      <c r="Q155" s="467">
        <f>SUM(Q149:Q153)</f>
        <v>764766.92843841924</v>
      </c>
      <c r="S155" s="264"/>
    </row>
    <row r="156" spans="1:19" s="241" customFormat="1" ht="15" hidden="1" customHeight="1" outlineLevel="1">
      <c r="B156" s="232"/>
      <c r="C156" s="233"/>
      <c r="D156" s="234"/>
      <c r="E156" s="235"/>
      <c r="F156" s="235"/>
      <c r="G156" s="236"/>
      <c r="H156" s="237"/>
      <c r="I156" s="237"/>
      <c r="J156" s="238" t="s">
        <v>158</v>
      </c>
      <c r="K156" s="239">
        <f>IFERROR((SUMIF(K149:K153,0,D149:D153)/D155),0%)</f>
        <v>0</v>
      </c>
      <c r="L156" s="237"/>
      <c r="M156" s="237"/>
      <c r="N156" s="237"/>
      <c r="O156" s="240"/>
      <c r="P156" s="237"/>
      <c r="Q156" s="234"/>
      <c r="S156" s="242"/>
    </row>
    <row r="157" spans="1:19" hidden="1" outlineLevel="1">
      <c r="B157" s="209"/>
      <c r="C157" s="228" t="s">
        <v>7</v>
      </c>
      <c r="D157" s="288"/>
      <c r="E157" s="12"/>
      <c r="F157" s="174"/>
      <c r="G157" s="282"/>
      <c r="H157" s="282"/>
      <c r="I157" s="282"/>
      <c r="J157" s="282"/>
      <c r="K157" s="274"/>
      <c r="L157" s="274"/>
      <c r="M157" s="213"/>
      <c r="N157" s="213"/>
      <c r="O157" s="169" t="s">
        <v>18</v>
      </c>
      <c r="P157" s="268"/>
      <c r="Q157" s="288"/>
      <c r="S157" s="264"/>
    </row>
    <row r="158" spans="1:19" hidden="1" outlineLevel="1">
      <c r="B158" s="209"/>
      <c r="C158" s="198">
        <f>C119</f>
        <v>0</v>
      </c>
      <c r="D158" s="475">
        <f>(D119-K119)</f>
        <v>0</v>
      </c>
      <c r="E158" s="489">
        <f>IF(K119=0,E119,(IF((E119-1)&lt;=0,0,IF(K119=0,E119,(E119-1)))))</f>
        <v>17</v>
      </c>
      <c r="F158" s="475"/>
      <c r="G158" s="1558">
        <f>IF(E158=0,0,(-PMT(O158,E158,D158,0,0)))</f>
        <v>0</v>
      </c>
      <c r="H158" s="174"/>
      <c r="I158" s="1587">
        <f>L158+K158</f>
        <v>0</v>
      </c>
      <c r="J158" s="174"/>
      <c r="K158" s="476">
        <f t="shared" ref="K158:K161" si="63">IF(D158&lt;((G158-L158)*M158/$M$70),D158,((G158-L158)*M158/$M$70))</f>
        <v>0</v>
      </c>
      <c r="L158" s="476">
        <f t="shared" ref="L158:L161" si="64">((D158*O158)*N158/$N$148)</f>
        <v>0</v>
      </c>
      <c r="M158" s="299">
        <v>12</v>
      </c>
      <c r="N158" s="299">
        <v>12</v>
      </c>
      <c r="O158" s="477">
        <f>O119</f>
        <v>5.5E-2</v>
      </c>
      <c r="P158" s="478">
        <f t="shared" ref="P158:P161" si="65">I158/N158</f>
        <v>0</v>
      </c>
      <c r="Q158" s="290">
        <f t="shared" ref="Q158:Q161" si="66">D158-K158</f>
        <v>0</v>
      </c>
      <c r="S158" s="264"/>
    </row>
    <row r="159" spans="1:19" hidden="1" outlineLevel="1">
      <c r="B159" s="209"/>
      <c r="C159" s="198">
        <f>C120</f>
        <v>0</v>
      </c>
      <c r="D159" s="475">
        <f>(D120-K120)</f>
        <v>1649595.9935652106</v>
      </c>
      <c r="E159" s="489">
        <f>IF(K120=0,E120,(IF((E120-1)&lt;=0,0,IF(K120=0,E120,(E120-1)))))</f>
        <v>15</v>
      </c>
      <c r="F159" s="475"/>
      <c r="G159" s="301">
        <f t="shared" ref="G159:G161" si="67">IF(E159=0,0,(-PMT(O159,E159,D159,0,0)))</f>
        <v>158925.85165111674</v>
      </c>
      <c r="H159" s="174"/>
      <c r="I159" s="479">
        <f t="shared" ref="I159:I160" si="68">K159+L159</f>
        <v>158925.85165111674</v>
      </c>
      <c r="J159" s="174"/>
      <c r="K159" s="476">
        <f t="shared" si="63"/>
        <v>76446.051972856207</v>
      </c>
      <c r="L159" s="476">
        <f t="shared" si="64"/>
        <v>82479.799678260533</v>
      </c>
      <c r="M159" s="299">
        <v>12</v>
      </c>
      <c r="N159" s="299">
        <v>12</v>
      </c>
      <c r="O159" s="477">
        <f>O120</f>
        <v>0.05</v>
      </c>
      <c r="P159" s="478">
        <f t="shared" si="65"/>
        <v>13243.820970926396</v>
      </c>
      <c r="Q159" s="290">
        <f t="shared" si="66"/>
        <v>1573149.9415923543</v>
      </c>
      <c r="S159" s="264"/>
    </row>
    <row r="160" spans="1:19" hidden="1" outlineLevel="1">
      <c r="B160" s="209"/>
      <c r="C160" s="198">
        <f>C121</f>
        <v>0</v>
      </c>
      <c r="D160" s="475">
        <f>(D121-K121)</f>
        <v>1494257.6362036453</v>
      </c>
      <c r="E160" s="489">
        <f>IF(K121=0,E121,(IF((E121-1)&lt;=0,0,IF(K121=0,E121,(E121-1)))))</f>
        <v>15</v>
      </c>
      <c r="F160" s="475"/>
      <c r="G160" s="301">
        <f t="shared" si="67"/>
        <v>143960.19894944123</v>
      </c>
      <c r="H160" s="174"/>
      <c r="I160" s="479">
        <f t="shared" si="68"/>
        <v>143960.19894944123</v>
      </c>
      <c r="J160" s="174"/>
      <c r="K160" s="476">
        <f t="shared" si="63"/>
        <v>69247.317139258957</v>
      </c>
      <c r="L160" s="476">
        <f t="shared" si="64"/>
        <v>74712.881810182269</v>
      </c>
      <c r="M160" s="299">
        <v>12</v>
      </c>
      <c r="N160" s="299">
        <v>12</v>
      </c>
      <c r="O160" s="477">
        <f>O121</f>
        <v>0.05</v>
      </c>
      <c r="P160" s="478">
        <f t="shared" si="65"/>
        <v>11996.683245786769</v>
      </c>
      <c r="Q160" s="290">
        <f t="shared" si="66"/>
        <v>1425010.3190643862</v>
      </c>
      <c r="S160" s="264"/>
    </row>
    <row r="161" spans="2:19" hidden="1" outlineLevel="1">
      <c r="B161" s="209"/>
      <c r="C161" s="198">
        <f>C122</f>
        <v>0</v>
      </c>
      <c r="D161" s="475">
        <f>(D122-K122)</f>
        <v>0</v>
      </c>
      <c r="E161" s="489">
        <f>IF(K122=0,E122,(IF((E122-1)&lt;=0,0,IF(K122=0,E122,(E122-1)))))</f>
        <v>0</v>
      </c>
      <c r="F161" s="475"/>
      <c r="G161" s="301">
        <f t="shared" si="67"/>
        <v>0</v>
      </c>
      <c r="H161" s="303"/>
      <c r="I161" s="479">
        <f>L161+K161</f>
        <v>0</v>
      </c>
      <c r="J161" s="283"/>
      <c r="K161" s="476">
        <f t="shared" si="63"/>
        <v>0</v>
      </c>
      <c r="L161" s="476">
        <f t="shared" si="64"/>
        <v>0</v>
      </c>
      <c r="M161" s="299">
        <v>12</v>
      </c>
      <c r="N161" s="299">
        <v>12</v>
      </c>
      <c r="O161" s="477">
        <f>O122</f>
        <v>0</v>
      </c>
      <c r="P161" s="478">
        <f t="shared" si="65"/>
        <v>0</v>
      </c>
      <c r="Q161" s="290">
        <f t="shared" si="66"/>
        <v>0</v>
      </c>
      <c r="S161" s="264"/>
    </row>
    <row r="162" spans="2:19" ht="5.25" hidden="1" customHeight="1" outlineLevel="1" thickBot="1">
      <c r="B162" s="209"/>
      <c r="D162" s="174"/>
      <c r="E162" s="230"/>
      <c r="F162" s="174"/>
      <c r="G162" s="301"/>
      <c r="H162" s="174"/>
      <c r="I162" s="479"/>
      <c r="J162" s="174"/>
      <c r="K162" s="263"/>
      <c r="L162" s="263"/>
      <c r="M162" s="211"/>
      <c r="N162" s="211"/>
      <c r="O162" s="231"/>
      <c r="P162" s="174"/>
      <c r="Q162" s="174"/>
      <c r="S162" s="264"/>
    </row>
    <row r="163" spans="2:19" ht="21.95" hidden="1" customHeight="1" outlineLevel="1" thickTop="1">
      <c r="B163" s="209"/>
      <c r="C163" s="11" t="s">
        <v>18</v>
      </c>
      <c r="D163" s="467">
        <f>SUM(D158:D161)</f>
        <v>3143853.6297688559</v>
      </c>
      <c r="E163" s="1588">
        <f>NPER(O163,-I163,D163,,0)</f>
        <v>14.999999999999991</v>
      </c>
      <c r="F163" s="304"/>
      <c r="G163" s="284">
        <f>SUM(G158:G161)</f>
        <v>302886.05060055794</v>
      </c>
      <c r="H163" s="263"/>
      <c r="I163" s="285">
        <f>SUM(I158:I161)</f>
        <v>302886.05060055794</v>
      </c>
      <c r="J163" s="263"/>
      <c r="K163" s="467">
        <f>SUM(K158:K161)</f>
        <v>145693.36911211518</v>
      </c>
      <c r="L163" s="467">
        <f>SUM(L158:L161)</f>
        <v>157192.68148844282</v>
      </c>
      <c r="M163" s="210"/>
      <c r="N163" s="210"/>
      <c r="O163" s="212">
        <f>L163/D163</f>
        <v>5.000000000000001E-2</v>
      </c>
      <c r="P163" s="467">
        <f>SUM(P158:P161)</f>
        <v>25240.504216713165</v>
      </c>
      <c r="Q163" s="467">
        <f>SUM(Q158:Q161)</f>
        <v>2998160.2606567405</v>
      </c>
      <c r="S163" s="264"/>
    </row>
    <row r="164" spans="2:19" s="241" customFormat="1" ht="15" hidden="1" customHeight="1" outlineLevel="1">
      <c r="B164" s="232"/>
      <c r="C164" s="233"/>
      <c r="D164" s="234"/>
      <c r="E164" s="235"/>
      <c r="F164" s="235"/>
      <c r="G164" s="236"/>
      <c r="H164" s="237"/>
      <c r="I164" s="237"/>
      <c r="J164" s="238" t="s">
        <v>158</v>
      </c>
      <c r="K164" s="239">
        <f>IFERROR((SUMIF(K158:K161,0,D158:D161)/D163),0%)</f>
        <v>0</v>
      </c>
      <c r="L164" s="237"/>
      <c r="M164" s="237"/>
      <c r="N164" s="237"/>
      <c r="O164" s="240"/>
      <c r="P164" s="237"/>
      <c r="Q164" s="234"/>
      <c r="S164" s="242"/>
    </row>
    <row r="165" spans="2:19" ht="12" hidden="1" customHeight="1" outlineLevel="1">
      <c r="B165" s="209"/>
      <c r="C165" s="228" t="s">
        <v>8</v>
      </c>
      <c r="D165" s="288"/>
      <c r="E165" s="12"/>
      <c r="F165" s="174"/>
      <c r="G165" s="282"/>
      <c r="H165" s="282"/>
      <c r="I165" s="282"/>
      <c r="J165" s="282"/>
      <c r="K165" s="274"/>
      <c r="L165" s="274"/>
      <c r="M165" s="213"/>
      <c r="N165" s="213"/>
      <c r="O165" s="169" t="s">
        <v>18</v>
      </c>
      <c r="P165" s="268"/>
      <c r="Q165" s="288"/>
      <c r="S165" s="264"/>
    </row>
    <row r="166" spans="2:19" ht="12" hidden="1" customHeight="1" outlineLevel="1">
      <c r="B166" s="209"/>
      <c r="C166" s="198">
        <f t="shared" ref="C166:C175" si="69">C127</f>
        <v>0</v>
      </c>
      <c r="D166" s="475">
        <f t="shared" ref="D166:D175" si="70">(D127-K127)</f>
        <v>0</v>
      </c>
      <c r="E166" s="489">
        <f t="shared" ref="E166:E175" si="71">IF(K127=0,E127,(IF((E127-1)&lt;=0,0,IF(K127=0,E127,(E127-1)))))</f>
        <v>0</v>
      </c>
      <c r="F166" s="475"/>
      <c r="G166" s="1558">
        <f>IF(E166=0,0,(-PMT(O166,E166,D166,0,0)))</f>
        <v>0</v>
      </c>
      <c r="H166" s="174"/>
      <c r="I166" s="1587">
        <f>L166+K166</f>
        <v>0</v>
      </c>
      <c r="J166" s="174"/>
      <c r="K166" s="476">
        <f t="shared" ref="K166:K175" si="72">IF(D166&lt;((G166-L166)*M166/$M$70),D166,((G166-L166)*M166/$M$70))</f>
        <v>0</v>
      </c>
      <c r="L166" s="476">
        <f t="shared" ref="L166:L175" si="73">((D166*O166)*N166/$N$148)</f>
        <v>0</v>
      </c>
      <c r="M166" s="299">
        <v>12</v>
      </c>
      <c r="N166" s="299">
        <v>12</v>
      </c>
      <c r="O166" s="477">
        <f t="shared" ref="O166:O175" si="74">O127</f>
        <v>0</v>
      </c>
      <c r="P166" s="478">
        <f t="shared" ref="P166:P175" si="75">I166/N166</f>
        <v>0</v>
      </c>
      <c r="Q166" s="290">
        <f t="shared" ref="Q166:Q175" si="76">D166-K166</f>
        <v>0</v>
      </c>
      <c r="S166" s="264"/>
    </row>
    <row r="167" spans="2:19" ht="12" hidden="1" customHeight="1" outlineLevel="1">
      <c r="B167" s="209"/>
      <c r="C167" s="198">
        <f t="shared" si="69"/>
        <v>0</v>
      </c>
      <c r="D167" s="475">
        <f t="shared" si="70"/>
        <v>0</v>
      </c>
      <c r="E167" s="489">
        <f t="shared" si="71"/>
        <v>0</v>
      </c>
      <c r="F167" s="475"/>
      <c r="G167" s="301">
        <f t="shared" ref="G167:G175" si="77">IF(E167=0,0,(-PMT(O167,E167,D167,0,0)))</f>
        <v>0</v>
      </c>
      <c r="H167" s="174"/>
      <c r="I167" s="479">
        <f t="shared" ref="I167:I174" si="78">K167+L167</f>
        <v>0</v>
      </c>
      <c r="J167" s="174"/>
      <c r="K167" s="476">
        <f t="shared" si="72"/>
        <v>0</v>
      </c>
      <c r="L167" s="476">
        <f t="shared" si="73"/>
        <v>0</v>
      </c>
      <c r="M167" s="299">
        <v>12</v>
      </c>
      <c r="N167" s="299">
        <v>12</v>
      </c>
      <c r="O167" s="477">
        <f t="shared" si="74"/>
        <v>0</v>
      </c>
      <c r="P167" s="478">
        <f t="shared" si="75"/>
        <v>0</v>
      </c>
      <c r="Q167" s="290">
        <f t="shared" si="76"/>
        <v>0</v>
      </c>
      <c r="S167" s="264"/>
    </row>
    <row r="168" spans="2:19" ht="12" hidden="1" customHeight="1" outlineLevel="1">
      <c r="B168" s="209"/>
      <c r="C168" s="198">
        <f t="shared" si="69"/>
        <v>0</v>
      </c>
      <c r="D168" s="475">
        <f t="shared" si="70"/>
        <v>0</v>
      </c>
      <c r="E168" s="489">
        <f t="shared" si="71"/>
        <v>0</v>
      </c>
      <c r="F168" s="475"/>
      <c r="G168" s="301">
        <f t="shared" si="77"/>
        <v>0</v>
      </c>
      <c r="H168" s="174"/>
      <c r="I168" s="479">
        <f t="shared" si="78"/>
        <v>0</v>
      </c>
      <c r="J168" s="174"/>
      <c r="K168" s="476">
        <f t="shared" si="72"/>
        <v>0</v>
      </c>
      <c r="L168" s="476">
        <f t="shared" si="73"/>
        <v>0</v>
      </c>
      <c r="M168" s="299">
        <v>12</v>
      </c>
      <c r="N168" s="299">
        <v>12</v>
      </c>
      <c r="O168" s="477">
        <f t="shared" si="74"/>
        <v>0</v>
      </c>
      <c r="P168" s="478">
        <f t="shared" si="75"/>
        <v>0</v>
      </c>
      <c r="Q168" s="290">
        <f t="shared" si="76"/>
        <v>0</v>
      </c>
      <c r="S168" s="264"/>
    </row>
    <row r="169" spans="2:19" ht="12" hidden="1" customHeight="1" outlineLevel="1">
      <c r="B169" s="209"/>
      <c r="C169" s="198">
        <f t="shared" si="69"/>
        <v>0</v>
      </c>
      <c r="D169" s="475">
        <f t="shared" si="70"/>
        <v>0</v>
      </c>
      <c r="E169" s="489">
        <f t="shared" si="71"/>
        <v>0</v>
      </c>
      <c r="F169" s="475"/>
      <c r="G169" s="301">
        <f t="shared" si="77"/>
        <v>0</v>
      </c>
      <c r="H169" s="174"/>
      <c r="I169" s="479">
        <f t="shared" si="78"/>
        <v>0</v>
      </c>
      <c r="J169" s="174"/>
      <c r="K169" s="476">
        <f t="shared" si="72"/>
        <v>0</v>
      </c>
      <c r="L169" s="476">
        <f t="shared" si="73"/>
        <v>0</v>
      </c>
      <c r="M169" s="299">
        <v>12</v>
      </c>
      <c r="N169" s="299">
        <v>12</v>
      </c>
      <c r="O169" s="477">
        <f t="shared" si="74"/>
        <v>0</v>
      </c>
      <c r="P169" s="478">
        <f t="shared" si="75"/>
        <v>0</v>
      </c>
      <c r="Q169" s="290">
        <f t="shared" si="76"/>
        <v>0</v>
      </c>
      <c r="S169" s="264"/>
    </row>
    <row r="170" spans="2:19" ht="12" hidden="1" customHeight="1" outlineLevel="1">
      <c r="B170" s="209"/>
      <c r="C170" s="198">
        <f t="shared" si="69"/>
        <v>0</v>
      </c>
      <c r="D170" s="475">
        <f t="shared" si="70"/>
        <v>0</v>
      </c>
      <c r="E170" s="489">
        <f t="shared" si="71"/>
        <v>0</v>
      </c>
      <c r="F170" s="475"/>
      <c r="G170" s="301">
        <f t="shared" si="77"/>
        <v>0</v>
      </c>
      <c r="H170" s="174"/>
      <c r="I170" s="479">
        <f t="shared" si="78"/>
        <v>0</v>
      </c>
      <c r="J170" s="174"/>
      <c r="K170" s="476">
        <f t="shared" si="72"/>
        <v>0</v>
      </c>
      <c r="L170" s="476">
        <f t="shared" si="73"/>
        <v>0</v>
      </c>
      <c r="M170" s="299">
        <v>12</v>
      </c>
      <c r="N170" s="299">
        <v>12</v>
      </c>
      <c r="O170" s="477">
        <f t="shared" si="74"/>
        <v>0</v>
      </c>
      <c r="P170" s="478">
        <f t="shared" si="75"/>
        <v>0</v>
      </c>
      <c r="Q170" s="290">
        <f t="shared" si="76"/>
        <v>0</v>
      </c>
      <c r="S170" s="264"/>
    </row>
    <row r="171" spans="2:19" ht="12" hidden="1" customHeight="1" outlineLevel="1">
      <c r="B171" s="209"/>
      <c r="C171" s="198">
        <f t="shared" si="69"/>
        <v>0</v>
      </c>
      <c r="D171" s="475">
        <f t="shared" si="70"/>
        <v>0</v>
      </c>
      <c r="E171" s="489">
        <f t="shared" si="71"/>
        <v>0</v>
      </c>
      <c r="F171" s="475"/>
      <c r="G171" s="301">
        <f t="shared" si="77"/>
        <v>0</v>
      </c>
      <c r="H171" s="174"/>
      <c r="I171" s="479">
        <f t="shared" si="78"/>
        <v>0</v>
      </c>
      <c r="J171" s="174"/>
      <c r="K171" s="476">
        <f t="shared" si="72"/>
        <v>0</v>
      </c>
      <c r="L171" s="476">
        <f t="shared" si="73"/>
        <v>0</v>
      </c>
      <c r="M171" s="299">
        <v>12</v>
      </c>
      <c r="N171" s="299">
        <v>12</v>
      </c>
      <c r="O171" s="477">
        <f t="shared" si="74"/>
        <v>0</v>
      </c>
      <c r="P171" s="478">
        <f t="shared" si="75"/>
        <v>0</v>
      </c>
      <c r="Q171" s="290">
        <f t="shared" si="76"/>
        <v>0</v>
      </c>
      <c r="S171" s="264"/>
    </row>
    <row r="172" spans="2:19" ht="12" hidden="1" customHeight="1" outlineLevel="1">
      <c r="B172" s="209"/>
      <c r="C172" s="198">
        <f t="shared" si="69"/>
        <v>0</v>
      </c>
      <c r="D172" s="475">
        <f t="shared" si="70"/>
        <v>0</v>
      </c>
      <c r="E172" s="489">
        <f t="shared" si="71"/>
        <v>0</v>
      </c>
      <c r="F172" s="475"/>
      <c r="G172" s="301">
        <f t="shared" si="77"/>
        <v>0</v>
      </c>
      <c r="H172" s="174"/>
      <c r="I172" s="479">
        <f t="shared" si="78"/>
        <v>0</v>
      </c>
      <c r="J172" s="174"/>
      <c r="K172" s="476">
        <f t="shared" si="72"/>
        <v>0</v>
      </c>
      <c r="L172" s="476">
        <f t="shared" si="73"/>
        <v>0</v>
      </c>
      <c r="M172" s="299">
        <v>12</v>
      </c>
      <c r="N172" s="299">
        <v>12</v>
      </c>
      <c r="O172" s="477">
        <f t="shared" si="74"/>
        <v>0</v>
      </c>
      <c r="P172" s="478">
        <f t="shared" si="75"/>
        <v>0</v>
      </c>
      <c r="Q172" s="290">
        <f t="shared" si="76"/>
        <v>0</v>
      </c>
      <c r="S172" s="264"/>
    </row>
    <row r="173" spans="2:19" ht="12" hidden="1" customHeight="1" outlineLevel="1">
      <c r="B173" s="209"/>
      <c r="C173" s="198">
        <f t="shared" si="69"/>
        <v>0</v>
      </c>
      <c r="D173" s="475">
        <f t="shared" si="70"/>
        <v>0</v>
      </c>
      <c r="E173" s="489">
        <f t="shared" si="71"/>
        <v>0</v>
      </c>
      <c r="F173" s="475"/>
      <c r="G173" s="301">
        <f t="shared" si="77"/>
        <v>0</v>
      </c>
      <c r="H173" s="174"/>
      <c r="I173" s="479">
        <f t="shared" si="78"/>
        <v>0</v>
      </c>
      <c r="J173" s="174"/>
      <c r="K173" s="476">
        <f t="shared" si="72"/>
        <v>0</v>
      </c>
      <c r="L173" s="476">
        <f t="shared" si="73"/>
        <v>0</v>
      </c>
      <c r="M173" s="299">
        <v>12</v>
      </c>
      <c r="N173" s="299">
        <v>12</v>
      </c>
      <c r="O173" s="477">
        <f t="shared" si="74"/>
        <v>0</v>
      </c>
      <c r="P173" s="478">
        <f t="shared" si="75"/>
        <v>0</v>
      </c>
      <c r="Q173" s="290">
        <f t="shared" si="76"/>
        <v>0</v>
      </c>
      <c r="S173" s="264"/>
    </row>
    <row r="174" spans="2:19" ht="12" hidden="1" customHeight="1" outlineLevel="1">
      <c r="B174" s="209"/>
      <c r="C174" s="198">
        <f t="shared" si="69"/>
        <v>0</v>
      </c>
      <c r="D174" s="475">
        <f t="shared" si="70"/>
        <v>0</v>
      </c>
      <c r="E174" s="489">
        <f t="shared" si="71"/>
        <v>0</v>
      </c>
      <c r="F174" s="475"/>
      <c r="G174" s="301">
        <f t="shared" si="77"/>
        <v>0</v>
      </c>
      <c r="H174" s="174"/>
      <c r="I174" s="479">
        <f t="shared" si="78"/>
        <v>0</v>
      </c>
      <c r="J174" s="174"/>
      <c r="K174" s="476">
        <f t="shared" si="72"/>
        <v>0</v>
      </c>
      <c r="L174" s="476">
        <f t="shared" si="73"/>
        <v>0</v>
      </c>
      <c r="M174" s="299">
        <v>12</v>
      </c>
      <c r="N174" s="299">
        <v>12</v>
      </c>
      <c r="O174" s="477">
        <f t="shared" si="74"/>
        <v>0</v>
      </c>
      <c r="P174" s="478">
        <f t="shared" si="75"/>
        <v>0</v>
      </c>
      <c r="Q174" s="290">
        <f t="shared" si="76"/>
        <v>0</v>
      </c>
      <c r="S174" s="264"/>
    </row>
    <row r="175" spans="2:19" ht="12" hidden="1" customHeight="1" outlineLevel="1">
      <c r="B175" s="209"/>
      <c r="C175" s="198">
        <f t="shared" si="69"/>
        <v>0</v>
      </c>
      <c r="D175" s="475">
        <f t="shared" si="70"/>
        <v>0</v>
      </c>
      <c r="E175" s="489">
        <f t="shared" si="71"/>
        <v>0</v>
      </c>
      <c r="F175" s="475"/>
      <c r="G175" s="301">
        <f t="shared" si="77"/>
        <v>0</v>
      </c>
      <c r="H175" s="303"/>
      <c r="I175" s="479">
        <f>L175+K175</f>
        <v>0</v>
      </c>
      <c r="J175" s="283"/>
      <c r="K175" s="476">
        <f t="shared" si="72"/>
        <v>0</v>
      </c>
      <c r="L175" s="476">
        <f t="shared" si="73"/>
        <v>0</v>
      </c>
      <c r="M175" s="299">
        <v>12</v>
      </c>
      <c r="N175" s="299">
        <v>12</v>
      </c>
      <c r="O175" s="477">
        <f t="shared" si="74"/>
        <v>0</v>
      </c>
      <c r="P175" s="478">
        <f t="shared" si="75"/>
        <v>0</v>
      </c>
      <c r="Q175" s="290">
        <f t="shared" si="76"/>
        <v>0</v>
      </c>
      <c r="S175" s="264"/>
    </row>
    <row r="176" spans="2:19" ht="5.25" hidden="1" customHeight="1" outlineLevel="1" thickBot="1">
      <c r="B176" s="209"/>
      <c r="D176" s="174"/>
      <c r="E176" s="230"/>
      <c r="F176" s="174"/>
      <c r="G176" s="301"/>
      <c r="H176" s="174"/>
      <c r="I176" s="479"/>
      <c r="J176" s="174"/>
      <c r="K176" s="263"/>
      <c r="L176" s="263"/>
      <c r="M176" s="211"/>
      <c r="N176" s="211"/>
      <c r="O176" s="231"/>
      <c r="P176" s="174"/>
      <c r="Q176" s="174"/>
      <c r="S176" s="264"/>
    </row>
    <row r="177" spans="1:19" ht="21.95" hidden="1" customHeight="1" outlineLevel="1" thickTop="1">
      <c r="B177" s="209"/>
      <c r="C177" s="11" t="s">
        <v>18</v>
      </c>
      <c r="D177" s="467">
        <f>SUM(D166:D175)</f>
        <v>0</v>
      </c>
      <c r="E177" s="1588" t="e">
        <f>NPER(O177,-I177,D177,,0)</f>
        <v>#DIV/0!</v>
      </c>
      <c r="F177" s="304"/>
      <c r="G177" s="284">
        <f>SUM(G166:G175)</f>
        <v>0</v>
      </c>
      <c r="H177" s="263"/>
      <c r="I177" s="285">
        <f>SUM(I166:I175)</f>
        <v>0</v>
      </c>
      <c r="J177" s="263"/>
      <c r="K177" s="467">
        <f>SUM(K166:K175)</f>
        <v>0</v>
      </c>
      <c r="L177" s="467">
        <f>SUM(L166:L175)</f>
        <v>0</v>
      </c>
      <c r="M177" s="210"/>
      <c r="N177" s="210"/>
      <c r="O177" s="212" t="e">
        <f>L177/D177</f>
        <v>#DIV/0!</v>
      </c>
      <c r="P177" s="467">
        <f>SUM(P166:P175)</f>
        <v>0</v>
      </c>
      <c r="Q177" s="467">
        <f>SUM(Q166:Q175)</f>
        <v>0</v>
      </c>
      <c r="S177" s="264"/>
    </row>
    <row r="178" spans="1:19" s="241" customFormat="1" ht="15" hidden="1" customHeight="1" outlineLevel="1">
      <c r="B178" s="232"/>
      <c r="C178" s="233"/>
      <c r="D178" s="234"/>
      <c r="E178" s="235"/>
      <c r="F178" s="235"/>
      <c r="G178" s="236"/>
      <c r="H178" s="237"/>
      <c r="I178" s="237"/>
      <c r="J178" s="238" t="s">
        <v>158</v>
      </c>
      <c r="K178" s="239">
        <f>IFERROR((SUMIF(K166:K175,0,D166:D175)/D177),0%)</f>
        <v>0</v>
      </c>
      <c r="L178" s="237"/>
      <c r="M178" s="237"/>
      <c r="N178" s="237"/>
      <c r="O178" s="240"/>
      <c r="P178" s="237"/>
      <c r="Q178" s="234"/>
      <c r="S178" s="242"/>
    </row>
    <row r="179" spans="1:19" ht="14.25" hidden="1" outlineLevel="1" thickBot="1">
      <c r="B179" s="209"/>
      <c r="C179" s="11"/>
      <c r="D179" s="263"/>
      <c r="E179" s="249"/>
      <c r="F179" s="174"/>
      <c r="G179" s="263"/>
      <c r="H179" s="263"/>
      <c r="I179" s="263"/>
      <c r="J179" s="263"/>
      <c r="K179" s="274"/>
      <c r="L179" s="274"/>
      <c r="M179" s="213"/>
      <c r="N179" s="213"/>
      <c r="O179" s="248"/>
      <c r="P179" s="263"/>
      <c r="Q179" s="263"/>
      <c r="S179" s="264"/>
    </row>
    <row r="180" spans="1:19" ht="14.25" hidden="1" collapsed="1" thickTop="1">
      <c r="B180" s="209"/>
      <c r="C180" s="5" t="s">
        <v>142</v>
      </c>
      <c r="D180" s="480">
        <f>D155+D163+D177</f>
        <v>3945783.8385868603</v>
      </c>
      <c r="E180" s="1589">
        <f>NPER(O180,-I180,D180,,0)</f>
        <v>14.999999999999991</v>
      </c>
      <c r="F180" s="175"/>
      <c r="G180" s="1590">
        <f>G155+G163+G177</f>
        <v>380145.8414210435</v>
      </c>
      <c r="H180" s="275"/>
      <c r="I180" s="276">
        <f>I155+I163+I177</f>
        <v>380145.8414210435</v>
      </c>
      <c r="J180" s="275"/>
      <c r="K180" s="480">
        <f>K155+K163+K177</f>
        <v>182856.64949170055</v>
      </c>
      <c r="L180" s="480">
        <f>L155+L163+L177</f>
        <v>197289.19192934304</v>
      </c>
      <c r="M180" s="215"/>
      <c r="N180" s="215"/>
      <c r="O180" s="216">
        <f>L180/D180</f>
        <v>0.05</v>
      </c>
      <c r="P180" s="482">
        <f>G180/12</f>
        <v>31678.820118420292</v>
      </c>
      <c r="Q180" s="480">
        <f>Q155+Q163+Q177</f>
        <v>3762927.18909516</v>
      </c>
      <c r="S180" s="264"/>
    </row>
    <row r="181" spans="1:19" s="266" customFormat="1" ht="15" hidden="1" customHeight="1">
      <c r="A181" s="241"/>
      <c r="B181" s="232"/>
      <c r="C181" s="233"/>
      <c r="D181" s="287"/>
      <c r="E181" s="243"/>
      <c r="F181" s="277"/>
      <c r="G181" s="278"/>
      <c r="H181" s="279"/>
      <c r="I181" s="279"/>
      <c r="J181" s="280" t="s">
        <v>158</v>
      </c>
      <c r="K181" s="281">
        <f>(IFERROR((K178*D177),0)+IFERROR((K164*D163),0)+IFERROR((K156*D155),0))/D180</f>
        <v>0</v>
      </c>
      <c r="L181" s="279"/>
      <c r="M181" s="245"/>
      <c r="N181" s="245"/>
      <c r="O181" s="246"/>
      <c r="P181" s="265"/>
      <c r="Q181" s="287"/>
      <c r="S181" s="267"/>
    </row>
    <row r="182" spans="1:19" ht="6.95" hidden="1" customHeight="1" thickBot="1">
      <c r="B182" s="483"/>
      <c r="C182" s="484"/>
      <c r="D182" s="485"/>
      <c r="E182" s="486"/>
      <c r="F182" s="485"/>
      <c r="G182" s="485"/>
      <c r="H182" s="485"/>
      <c r="I182" s="485"/>
      <c r="J182" s="485"/>
      <c r="K182" s="485"/>
      <c r="L182" s="485"/>
      <c r="M182" s="486"/>
      <c r="N182" s="486"/>
      <c r="O182" s="486"/>
      <c r="P182" s="485"/>
      <c r="Q182" s="485"/>
      <c r="R182" s="487"/>
      <c r="S182" s="488"/>
    </row>
    <row r="183" spans="1:19" ht="20.25" hidden="1" customHeight="1" thickBot="1"/>
    <row r="184" spans="1:19" s="269" customFormat="1" ht="21" hidden="1" customHeight="1">
      <c r="A184" s="3"/>
      <c r="B184" s="2004">
        <v>2026</v>
      </c>
      <c r="C184" s="2005"/>
      <c r="D184" s="1990" t="s">
        <v>168</v>
      </c>
      <c r="E184" s="2008" t="s">
        <v>150</v>
      </c>
      <c r="F184" s="471"/>
      <c r="G184" s="2010" t="s">
        <v>151</v>
      </c>
      <c r="H184" s="472"/>
      <c r="I184" s="2010" t="s">
        <v>152</v>
      </c>
      <c r="J184" s="472"/>
      <c r="K184" s="2012" t="s">
        <v>153</v>
      </c>
      <c r="L184" s="2012" t="s">
        <v>154</v>
      </c>
      <c r="M184" s="2014" t="s">
        <v>155</v>
      </c>
      <c r="N184" s="2014"/>
      <c r="O184" s="2015" t="s">
        <v>156</v>
      </c>
      <c r="P184" s="2010" t="s">
        <v>157</v>
      </c>
      <c r="Q184" s="1990" t="s">
        <v>169</v>
      </c>
      <c r="R184" s="1990" t="s">
        <v>0</v>
      </c>
      <c r="S184" s="473"/>
    </row>
    <row r="185" spans="1:19" s="269" customFormat="1" ht="21" hidden="1" customHeight="1">
      <c r="A185" s="3"/>
      <c r="B185" s="2006"/>
      <c r="C185" s="2007"/>
      <c r="D185" s="1991"/>
      <c r="E185" s="2009"/>
      <c r="F185" s="175"/>
      <c r="G185" s="2011"/>
      <c r="H185" s="218"/>
      <c r="I185" s="2011"/>
      <c r="J185" s="218"/>
      <c r="K185" s="2013"/>
      <c r="L185" s="2013"/>
      <c r="M185" s="206" t="s">
        <v>153</v>
      </c>
      <c r="N185" s="206" t="s">
        <v>154</v>
      </c>
      <c r="O185" s="2016"/>
      <c r="P185" s="2011"/>
      <c r="Q185" s="1991"/>
      <c r="R185" s="1991"/>
      <c r="S185" s="270"/>
    </row>
    <row r="186" spans="1:19" s="269" customFormat="1" ht="5.25" hidden="1" customHeight="1">
      <c r="A186" s="3"/>
      <c r="B186" s="229"/>
      <c r="C186" s="1579"/>
      <c r="D186" s="1580"/>
      <c r="E186" s="1581"/>
      <c r="F186" s="1580"/>
      <c r="G186" s="1582"/>
      <c r="H186" s="1582"/>
      <c r="I186" s="1582"/>
      <c r="J186" s="1582"/>
      <c r="K186" s="1583"/>
      <c r="L186" s="1583"/>
      <c r="M186" s="1584"/>
      <c r="N186" s="1584"/>
      <c r="O186" s="1585"/>
      <c r="P186" s="1582"/>
      <c r="Q186" s="1580"/>
      <c r="R186" s="1580"/>
      <c r="S186" s="1586"/>
    </row>
    <row r="187" spans="1:19" s="269" customFormat="1" ht="11.25" hidden="1" customHeight="1">
      <c r="A187" s="3"/>
      <c r="B187" s="229"/>
      <c r="C187" s="170" t="s">
        <v>6</v>
      </c>
      <c r="D187" s="175"/>
      <c r="E187" s="205"/>
      <c r="F187" s="175"/>
      <c r="G187" s="175"/>
      <c r="H187" s="175"/>
      <c r="I187" s="175"/>
      <c r="J187" s="175"/>
      <c r="K187" s="274"/>
      <c r="L187" s="274"/>
      <c r="M187" s="208">
        <v>12</v>
      </c>
      <c r="N187" s="208">
        <v>12</v>
      </c>
      <c r="O187" s="207"/>
      <c r="P187" s="175"/>
      <c r="Q187" s="175"/>
      <c r="S187" s="270"/>
    </row>
    <row r="188" spans="1:19" hidden="1">
      <c r="B188" s="209"/>
      <c r="C188" s="13">
        <f>C149</f>
        <v>0</v>
      </c>
      <c r="D188" s="475">
        <f>(D149-K149)</f>
        <v>764766.92843841924</v>
      </c>
      <c r="E188" s="489">
        <f>IF(K149=0,E149,(IF((E149-1)&lt;=0,0,IF(K149=0,E149,(E149-1)))))</f>
        <v>14</v>
      </c>
      <c r="F188" s="475"/>
      <c r="G188" s="1558">
        <f>IF(E188=0,0,(-PMT(O188,E188,D188,0,0)))</f>
        <v>77259.790820485592</v>
      </c>
      <c r="H188" s="174"/>
      <c r="I188" s="1587">
        <f>L188+K188</f>
        <v>77259.790820485592</v>
      </c>
      <c r="J188" s="174"/>
      <c r="K188" s="476">
        <f t="shared" ref="K188:K192" si="79">IF(D188&lt;((G188-L188)*M188/$M$70),D188,((G188-L188)*M188/$M$70))</f>
        <v>39021.444398564629</v>
      </c>
      <c r="L188" s="476">
        <f>((D188*O188)*N188/$N$187)</f>
        <v>38238.346421920964</v>
      </c>
      <c r="M188" s="299">
        <v>12</v>
      </c>
      <c r="N188" s="299">
        <v>12</v>
      </c>
      <c r="O188" s="477">
        <f>O149</f>
        <v>0.05</v>
      </c>
      <c r="P188" s="478">
        <f t="shared" ref="P188:P192" si="80">I188/N188</f>
        <v>6438.315901707133</v>
      </c>
      <c r="Q188" s="290">
        <f t="shared" ref="Q188:Q192" si="81">D188-K188</f>
        <v>725745.48403985461</v>
      </c>
      <c r="S188" s="264"/>
    </row>
    <row r="189" spans="1:19" hidden="1">
      <c r="B189" s="209"/>
      <c r="C189" s="13">
        <f>C150</f>
        <v>0</v>
      </c>
      <c r="D189" s="475">
        <f>(D150-K150)</f>
        <v>0</v>
      </c>
      <c r="E189" s="489">
        <f>IF(K150=0,E150,(IF((E150-1)&lt;=0,0,IF(K150=0,E150,(E150-1)))))</f>
        <v>0</v>
      </c>
      <c r="F189" s="475"/>
      <c r="G189" s="301">
        <f t="shared" ref="G189:G192" si="82">IF(E189=0,0,(-PMT(O189,E189,D189,0,0)))</f>
        <v>0</v>
      </c>
      <c r="H189" s="174"/>
      <c r="I189" s="479">
        <f t="shared" ref="I189:I191" si="83">L189+K189</f>
        <v>0</v>
      </c>
      <c r="J189" s="174"/>
      <c r="K189" s="476">
        <f t="shared" si="79"/>
        <v>0</v>
      </c>
      <c r="L189" s="476">
        <f t="shared" ref="L189:L192" si="84">((D189*O189)*N189/$N$187)</f>
        <v>0</v>
      </c>
      <c r="M189" s="299">
        <v>12</v>
      </c>
      <c r="N189" s="299">
        <v>12</v>
      </c>
      <c r="O189" s="477">
        <f>O150</f>
        <v>0</v>
      </c>
      <c r="P189" s="478">
        <f t="shared" si="80"/>
        <v>0</v>
      </c>
      <c r="Q189" s="290">
        <f t="shared" si="81"/>
        <v>0</v>
      </c>
      <c r="S189" s="264"/>
    </row>
    <row r="190" spans="1:19" hidden="1">
      <c r="B190" s="209"/>
      <c r="C190" s="13">
        <f>C151</f>
        <v>0</v>
      </c>
      <c r="D190" s="475">
        <f>(D151-K151)</f>
        <v>0</v>
      </c>
      <c r="E190" s="489">
        <f>IF(K151=0,E151,(IF((E151-1)&lt;=0,0,IF(K151=0,E151,(E151-1)))))</f>
        <v>0</v>
      </c>
      <c r="F190" s="475"/>
      <c r="G190" s="301">
        <f t="shared" si="82"/>
        <v>0</v>
      </c>
      <c r="H190" s="174"/>
      <c r="I190" s="479">
        <f t="shared" si="83"/>
        <v>0</v>
      </c>
      <c r="J190" s="174"/>
      <c r="K190" s="476">
        <f t="shared" si="79"/>
        <v>0</v>
      </c>
      <c r="L190" s="476">
        <f t="shared" si="84"/>
        <v>0</v>
      </c>
      <c r="M190" s="299">
        <v>12</v>
      </c>
      <c r="N190" s="299">
        <v>12</v>
      </c>
      <c r="O190" s="477">
        <f>O151</f>
        <v>0</v>
      </c>
      <c r="P190" s="478">
        <f t="shared" si="80"/>
        <v>0</v>
      </c>
      <c r="Q190" s="290">
        <f t="shared" si="81"/>
        <v>0</v>
      </c>
      <c r="S190" s="264"/>
    </row>
    <row r="191" spans="1:19" hidden="1">
      <c r="B191" s="209"/>
      <c r="C191" s="13">
        <f>C152</f>
        <v>0</v>
      </c>
      <c r="D191" s="475">
        <f>(D152-K152)</f>
        <v>0</v>
      </c>
      <c r="E191" s="489">
        <f>IF(K152=0,E152,(IF((E152-1)&lt;=0,0,IF(K152=0,E152,(E152-1)))))</f>
        <v>0</v>
      </c>
      <c r="F191" s="475"/>
      <c r="G191" s="301">
        <f t="shared" si="82"/>
        <v>0</v>
      </c>
      <c r="H191" s="174"/>
      <c r="I191" s="479">
        <f t="shared" si="83"/>
        <v>0</v>
      </c>
      <c r="J191" s="174"/>
      <c r="K191" s="476">
        <f t="shared" si="79"/>
        <v>0</v>
      </c>
      <c r="L191" s="476">
        <f t="shared" si="84"/>
        <v>0</v>
      </c>
      <c r="M191" s="299">
        <v>12</v>
      </c>
      <c r="N191" s="299">
        <v>12</v>
      </c>
      <c r="O191" s="477">
        <f>O152</f>
        <v>0</v>
      </c>
      <c r="P191" s="478">
        <f t="shared" si="80"/>
        <v>0</v>
      </c>
      <c r="Q191" s="290">
        <f t="shared" si="81"/>
        <v>0</v>
      </c>
      <c r="S191" s="264"/>
    </row>
    <row r="192" spans="1:19" hidden="1">
      <c r="B192" s="209"/>
      <c r="C192" s="13">
        <f>C153</f>
        <v>0</v>
      </c>
      <c r="D192" s="475">
        <f>(D153-K153)</f>
        <v>0</v>
      </c>
      <c r="E192" s="489">
        <f>IF(K153=0,E153,(IF((E153-1)&lt;=0,0,IF(K153=0,E153,(E153-1)))))</f>
        <v>0</v>
      </c>
      <c r="F192" s="475"/>
      <c r="G192" s="301">
        <f t="shared" si="82"/>
        <v>0</v>
      </c>
      <c r="H192" s="303"/>
      <c r="I192" s="479">
        <f>L192+K192</f>
        <v>0</v>
      </c>
      <c r="J192" s="283"/>
      <c r="K192" s="476">
        <f t="shared" si="79"/>
        <v>0</v>
      </c>
      <c r="L192" s="476">
        <f t="shared" si="84"/>
        <v>0</v>
      </c>
      <c r="M192" s="299">
        <v>12</v>
      </c>
      <c r="N192" s="299">
        <v>12</v>
      </c>
      <c r="O192" s="477">
        <f>O153</f>
        <v>0</v>
      </c>
      <c r="P192" s="478">
        <f t="shared" si="80"/>
        <v>0</v>
      </c>
      <c r="Q192" s="290">
        <f t="shared" si="81"/>
        <v>0</v>
      </c>
      <c r="S192" s="264"/>
    </row>
    <row r="193" spans="2:19" ht="5.25" hidden="1" customHeight="1" thickBot="1">
      <c r="B193" s="209"/>
      <c r="D193" s="174"/>
      <c r="E193" s="230"/>
      <c r="F193" s="174"/>
      <c r="G193" s="301"/>
      <c r="H193" s="174"/>
      <c r="I193" s="479"/>
      <c r="J193" s="174"/>
      <c r="K193" s="263"/>
      <c r="L193" s="263"/>
      <c r="M193" s="211"/>
      <c r="N193" s="211"/>
      <c r="O193" s="231"/>
      <c r="P193" s="174"/>
      <c r="Q193" s="174"/>
      <c r="S193" s="264"/>
    </row>
    <row r="194" spans="2:19" ht="21.95" hidden="1" customHeight="1" outlineLevel="1" thickTop="1">
      <c r="B194" s="209"/>
      <c r="C194" s="11" t="s">
        <v>18</v>
      </c>
      <c r="D194" s="467">
        <f>SUM(D188:D192)</f>
        <v>764766.92843841924</v>
      </c>
      <c r="E194" s="1588">
        <f>NPER(O194,-I194,D194,,0)</f>
        <v>13.999999999999991</v>
      </c>
      <c r="F194" s="304"/>
      <c r="G194" s="284">
        <f>SUM(G188:G192)</f>
        <v>77259.790820485592</v>
      </c>
      <c r="H194" s="263"/>
      <c r="I194" s="285">
        <f>SUM(I188:I192)</f>
        <v>77259.790820485592</v>
      </c>
      <c r="J194" s="263"/>
      <c r="K194" s="467">
        <f>SUM(K188:K192)</f>
        <v>39021.444398564629</v>
      </c>
      <c r="L194" s="467">
        <f>SUM(L188:L192)</f>
        <v>38238.346421920964</v>
      </c>
      <c r="M194" s="210"/>
      <c r="N194" s="210"/>
      <c r="O194" s="212">
        <f>L194/D194</f>
        <v>0.05</v>
      </c>
      <c r="P194" s="467">
        <f>SUM(P188:P192)</f>
        <v>6438.315901707133</v>
      </c>
      <c r="Q194" s="467">
        <f>SUM(Q188:Q192)</f>
        <v>725745.48403985461</v>
      </c>
      <c r="S194" s="264"/>
    </row>
    <row r="195" spans="2:19" s="241" customFormat="1" ht="15" hidden="1" customHeight="1" outlineLevel="1">
      <c r="B195" s="232"/>
      <c r="C195" s="233"/>
      <c r="D195" s="234"/>
      <c r="E195" s="235"/>
      <c r="F195" s="235"/>
      <c r="G195" s="236"/>
      <c r="H195" s="237"/>
      <c r="I195" s="237"/>
      <c r="J195" s="238" t="s">
        <v>158</v>
      </c>
      <c r="K195" s="239">
        <f>IFERROR((SUMIF(K188:K192,0,D188:D192)/D194),0%)</f>
        <v>0</v>
      </c>
      <c r="L195" s="237"/>
      <c r="M195" s="237"/>
      <c r="N195" s="237"/>
      <c r="O195" s="240"/>
      <c r="P195" s="237"/>
      <c r="Q195" s="234"/>
      <c r="S195" s="242"/>
    </row>
    <row r="196" spans="2:19" hidden="1" outlineLevel="1">
      <c r="B196" s="209"/>
      <c r="C196" s="228" t="s">
        <v>7</v>
      </c>
      <c r="D196" s="288"/>
      <c r="E196" s="12"/>
      <c r="F196" s="174"/>
      <c r="G196" s="282"/>
      <c r="H196" s="282"/>
      <c r="I196" s="282"/>
      <c r="J196" s="282"/>
      <c r="K196" s="274"/>
      <c r="L196" s="274"/>
      <c r="M196" s="213"/>
      <c r="N196" s="213"/>
      <c r="O196" s="169" t="s">
        <v>18</v>
      </c>
      <c r="P196" s="268"/>
      <c r="Q196" s="288"/>
      <c r="S196" s="264"/>
    </row>
    <row r="197" spans="2:19" hidden="1" outlineLevel="1">
      <c r="B197" s="209"/>
      <c r="C197" s="198">
        <f>C158</f>
        <v>0</v>
      </c>
      <c r="D197" s="475">
        <f>(D158-K158)</f>
        <v>0</v>
      </c>
      <c r="E197" s="489">
        <f>IF(K158=0,E158,(IF((E158-1)&lt;=0,0,IF(K158=0,E158,(E158-1)))))</f>
        <v>17</v>
      </c>
      <c r="F197" s="475"/>
      <c r="G197" s="1558">
        <f>IF(E197=0,0,(-PMT(O197,E197,D197,0,0)))</f>
        <v>0</v>
      </c>
      <c r="H197" s="174"/>
      <c r="I197" s="1587">
        <f>L197+K197</f>
        <v>0</v>
      </c>
      <c r="J197" s="174"/>
      <c r="K197" s="476">
        <f t="shared" ref="K197:K200" si="85">IF(D197&lt;((G197-L197)*M197/$M$70),D197,((G197-L197)*M197/$M$70))</f>
        <v>0</v>
      </c>
      <c r="L197" s="476">
        <f t="shared" ref="L197:L200" si="86">((D197*O197)*N197/$N$187)</f>
        <v>0</v>
      </c>
      <c r="M197" s="299">
        <v>12</v>
      </c>
      <c r="N197" s="299">
        <v>12</v>
      </c>
      <c r="O197" s="477">
        <f>O158</f>
        <v>5.5E-2</v>
      </c>
      <c r="P197" s="478">
        <f t="shared" ref="P197:P200" si="87">I197/N197</f>
        <v>0</v>
      </c>
      <c r="Q197" s="290">
        <f t="shared" ref="Q197:Q200" si="88">D197-K197</f>
        <v>0</v>
      </c>
      <c r="S197" s="264"/>
    </row>
    <row r="198" spans="2:19" hidden="1" outlineLevel="1">
      <c r="B198" s="209"/>
      <c r="C198" s="198">
        <f>C159</f>
        <v>0</v>
      </c>
      <c r="D198" s="475">
        <f>(D159-K159)</f>
        <v>1573149.9415923543</v>
      </c>
      <c r="E198" s="489">
        <f>IF(K159=0,E159,(IF((E159-1)&lt;=0,0,IF(K159=0,E159,(E159-1)))))</f>
        <v>14</v>
      </c>
      <c r="F198" s="475"/>
      <c r="G198" s="301">
        <f t="shared" ref="G198:G200" si="89">IF(E198=0,0,(-PMT(O198,E198,D198,0,0)))</f>
        <v>158925.85165111674</v>
      </c>
      <c r="H198" s="174"/>
      <c r="I198" s="479">
        <f t="shared" ref="I198:I199" si="90">L198+K198</f>
        <v>158925.85165111674</v>
      </c>
      <c r="J198" s="174"/>
      <c r="K198" s="476">
        <f t="shared" si="85"/>
        <v>80268.354571499018</v>
      </c>
      <c r="L198" s="476">
        <f t="shared" si="86"/>
        <v>78657.497079617722</v>
      </c>
      <c r="M198" s="299">
        <v>12</v>
      </c>
      <c r="N198" s="299">
        <v>12</v>
      </c>
      <c r="O198" s="477">
        <f>O159</f>
        <v>0.05</v>
      </c>
      <c r="P198" s="478">
        <f t="shared" si="87"/>
        <v>13243.820970926396</v>
      </c>
      <c r="Q198" s="290">
        <f t="shared" si="88"/>
        <v>1492881.5870208554</v>
      </c>
      <c r="S198" s="264"/>
    </row>
    <row r="199" spans="2:19" hidden="1" outlineLevel="1">
      <c r="B199" s="209"/>
      <c r="C199" s="198">
        <f>C160</f>
        <v>0</v>
      </c>
      <c r="D199" s="475">
        <f>(D160-K160)</f>
        <v>1425010.3190643862</v>
      </c>
      <c r="E199" s="489">
        <f>IF(K160=0,E160,(IF((E160-1)&lt;=0,0,IF(K160=0,E160,(E160-1)))))</f>
        <v>14</v>
      </c>
      <c r="F199" s="475"/>
      <c r="G199" s="301">
        <f t="shared" si="89"/>
        <v>143960.19894944123</v>
      </c>
      <c r="H199" s="174"/>
      <c r="I199" s="479">
        <f t="shared" si="90"/>
        <v>143960.19894944123</v>
      </c>
      <c r="J199" s="174"/>
      <c r="K199" s="476">
        <f t="shared" si="85"/>
        <v>72709.68299622192</v>
      </c>
      <c r="L199" s="476">
        <f t="shared" si="86"/>
        <v>71250.515953219307</v>
      </c>
      <c r="M199" s="299">
        <v>12</v>
      </c>
      <c r="N199" s="299">
        <v>12</v>
      </c>
      <c r="O199" s="477">
        <f>O160</f>
        <v>0.05</v>
      </c>
      <c r="P199" s="478">
        <f t="shared" si="87"/>
        <v>11996.683245786769</v>
      </c>
      <c r="Q199" s="290">
        <f t="shared" si="88"/>
        <v>1352300.6360681644</v>
      </c>
      <c r="S199" s="264"/>
    </row>
    <row r="200" spans="2:19" ht="12" hidden="1" customHeight="1" outlineLevel="1">
      <c r="B200" s="209"/>
      <c r="C200" s="198">
        <f>C161</f>
        <v>0</v>
      </c>
      <c r="D200" s="475">
        <f>(D161-K161)</f>
        <v>0</v>
      </c>
      <c r="E200" s="489">
        <f>IF(K161=0,E161,(IF((E161-1)&lt;=0,0,IF(K161=0,E161,(E161-1)))))</f>
        <v>0</v>
      </c>
      <c r="F200" s="475"/>
      <c r="G200" s="301">
        <f t="shared" si="89"/>
        <v>0</v>
      </c>
      <c r="H200" s="303"/>
      <c r="I200" s="479">
        <f>L200+K200</f>
        <v>0</v>
      </c>
      <c r="J200" s="283"/>
      <c r="K200" s="476">
        <f t="shared" si="85"/>
        <v>0</v>
      </c>
      <c r="L200" s="476">
        <f t="shared" si="86"/>
        <v>0</v>
      </c>
      <c r="M200" s="299">
        <v>12</v>
      </c>
      <c r="N200" s="299">
        <v>12</v>
      </c>
      <c r="O200" s="477">
        <f>O161</f>
        <v>0</v>
      </c>
      <c r="P200" s="478">
        <f t="shared" si="87"/>
        <v>0</v>
      </c>
      <c r="Q200" s="290">
        <f t="shared" si="88"/>
        <v>0</v>
      </c>
      <c r="S200" s="264"/>
    </row>
    <row r="201" spans="2:19" ht="5.25" hidden="1" customHeight="1" outlineLevel="1" thickBot="1">
      <c r="B201" s="209"/>
      <c r="D201" s="174"/>
      <c r="E201" s="230"/>
      <c r="F201" s="174"/>
      <c r="G201" s="301"/>
      <c r="H201" s="174"/>
      <c r="I201" s="479"/>
      <c r="J201" s="174"/>
      <c r="K201" s="263"/>
      <c r="L201" s="263"/>
      <c r="M201" s="211"/>
      <c r="N201" s="211"/>
      <c r="O201" s="231"/>
      <c r="P201" s="174"/>
      <c r="Q201" s="174"/>
      <c r="S201" s="264"/>
    </row>
    <row r="202" spans="2:19" ht="21.95" hidden="1" customHeight="1" outlineLevel="1" thickTop="1">
      <c r="B202" s="209"/>
      <c r="C202" s="11" t="s">
        <v>18</v>
      </c>
      <c r="D202" s="467">
        <f>SUM(D197:D200)</f>
        <v>2998160.2606567405</v>
      </c>
      <c r="E202" s="1588">
        <f>NPER(O202,-I202,D202,,0)</f>
        <v>13.999999999999989</v>
      </c>
      <c r="F202" s="304"/>
      <c r="G202" s="284">
        <f>SUM(G197:G200)</f>
        <v>302886.05060055794</v>
      </c>
      <c r="H202" s="263"/>
      <c r="I202" s="285">
        <f>SUM(I197:I200)</f>
        <v>302886.05060055794</v>
      </c>
      <c r="J202" s="263"/>
      <c r="K202" s="467">
        <f>SUM(K197:K200)</f>
        <v>152978.03756772092</v>
      </c>
      <c r="L202" s="467">
        <f>SUM(L197:L200)</f>
        <v>149908.01303283701</v>
      </c>
      <c r="M202" s="210"/>
      <c r="N202" s="210"/>
      <c r="O202" s="212">
        <f>L202/D202</f>
        <v>4.9999999999999996E-2</v>
      </c>
      <c r="P202" s="467">
        <f>SUM(P197:P200)</f>
        <v>25240.504216713165</v>
      </c>
      <c r="Q202" s="467">
        <f>SUM(Q197:Q200)</f>
        <v>2845182.2230890198</v>
      </c>
      <c r="S202" s="264"/>
    </row>
    <row r="203" spans="2:19" s="241" customFormat="1" ht="15" hidden="1" customHeight="1" outlineLevel="1">
      <c r="B203" s="232"/>
      <c r="C203" s="233"/>
      <c r="D203" s="234"/>
      <c r="E203" s="235"/>
      <c r="F203" s="235"/>
      <c r="G203" s="236"/>
      <c r="H203" s="237"/>
      <c r="I203" s="237"/>
      <c r="J203" s="238" t="s">
        <v>158</v>
      </c>
      <c r="K203" s="239">
        <f>IFERROR((SUMIF(K197:K200,0,D197:D200)/D202),0%)</f>
        <v>0</v>
      </c>
      <c r="L203" s="237"/>
      <c r="M203" s="237"/>
      <c r="N203" s="237"/>
      <c r="O203" s="240"/>
      <c r="P203" s="237"/>
      <c r="Q203" s="234"/>
      <c r="S203" s="242"/>
    </row>
    <row r="204" spans="2:19" ht="12" hidden="1" customHeight="1" outlineLevel="1">
      <c r="B204" s="209"/>
      <c r="C204" s="228" t="s">
        <v>8</v>
      </c>
      <c r="D204" s="288"/>
      <c r="E204" s="12"/>
      <c r="F204" s="174"/>
      <c r="G204" s="282"/>
      <c r="H204" s="282"/>
      <c r="I204" s="282"/>
      <c r="J204" s="282"/>
      <c r="K204" s="274"/>
      <c r="L204" s="274"/>
      <c r="M204" s="213"/>
      <c r="N204" s="213"/>
      <c r="O204" s="169" t="s">
        <v>18</v>
      </c>
      <c r="P204" s="268"/>
      <c r="Q204" s="288"/>
      <c r="S204" s="264"/>
    </row>
    <row r="205" spans="2:19" ht="12" hidden="1" customHeight="1" outlineLevel="1">
      <c r="B205" s="209"/>
      <c r="C205" s="198">
        <f t="shared" ref="C205:C214" si="91">C166</f>
        <v>0</v>
      </c>
      <c r="D205" s="475">
        <f t="shared" ref="D205:D214" si="92">(D166-K166)</f>
        <v>0</v>
      </c>
      <c r="E205" s="489">
        <f t="shared" ref="E205:E214" si="93">IF(K166=0,E166,(IF((E166-1)&lt;=0,0,IF(K166=0,E166,(E166-1)))))</f>
        <v>0</v>
      </c>
      <c r="F205" s="475"/>
      <c r="G205" s="1558">
        <f>IF(E205=0,0,(-PMT(O205,E205,D205,0,0)))</f>
        <v>0</v>
      </c>
      <c r="H205" s="174"/>
      <c r="I205" s="1587">
        <f>L205+K205</f>
        <v>0</v>
      </c>
      <c r="J205" s="174"/>
      <c r="K205" s="476">
        <f t="shared" ref="K205:K214" si="94">IF(D205&lt;((G205-L205)*M205/$M$70),D205,((G205-L205)*M205/$M$70))</f>
        <v>0</v>
      </c>
      <c r="L205" s="476">
        <f t="shared" ref="L205:L214" si="95">((D205*O205)*N205/$N$187)</f>
        <v>0</v>
      </c>
      <c r="M205" s="299">
        <v>12</v>
      </c>
      <c r="N205" s="299">
        <v>12</v>
      </c>
      <c r="O205" s="477">
        <f t="shared" ref="O205:O214" si="96">O166</f>
        <v>0</v>
      </c>
      <c r="P205" s="478">
        <f t="shared" ref="P205:P214" si="97">I205/N205</f>
        <v>0</v>
      </c>
      <c r="Q205" s="290">
        <f t="shared" ref="Q205:Q214" si="98">D205-K205</f>
        <v>0</v>
      </c>
      <c r="S205" s="264"/>
    </row>
    <row r="206" spans="2:19" ht="12" hidden="1" customHeight="1" outlineLevel="1">
      <c r="B206" s="209"/>
      <c r="C206" s="198">
        <f t="shared" si="91"/>
        <v>0</v>
      </c>
      <c r="D206" s="475">
        <f t="shared" si="92"/>
        <v>0</v>
      </c>
      <c r="E206" s="489">
        <f t="shared" si="93"/>
        <v>0</v>
      </c>
      <c r="F206" s="475"/>
      <c r="G206" s="301">
        <f t="shared" ref="G206:G214" si="99">IF(E206=0,0,(-PMT(O206,E206,D206,0,0)))</f>
        <v>0</v>
      </c>
      <c r="H206" s="174"/>
      <c r="I206" s="479">
        <f>L206+K206</f>
        <v>0</v>
      </c>
      <c r="J206" s="174"/>
      <c r="K206" s="476">
        <f t="shared" si="94"/>
        <v>0</v>
      </c>
      <c r="L206" s="476">
        <f t="shared" si="95"/>
        <v>0</v>
      </c>
      <c r="M206" s="299">
        <v>12</v>
      </c>
      <c r="N206" s="299">
        <v>12</v>
      </c>
      <c r="O206" s="477">
        <f t="shared" si="96"/>
        <v>0</v>
      </c>
      <c r="P206" s="478">
        <f t="shared" si="97"/>
        <v>0</v>
      </c>
      <c r="Q206" s="290">
        <f t="shared" si="98"/>
        <v>0</v>
      </c>
      <c r="S206" s="264"/>
    </row>
    <row r="207" spans="2:19" ht="12" hidden="1" customHeight="1" outlineLevel="1">
      <c r="B207" s="209"/>
      <c r="C207" s="198">
        <f t="shared" si="91"/>
        <v>0</v>
      </c>
      <c r="D207" s="475">
        <f t="shared" si="92"/>
        <v>0</v>
      </c>
      <c r="E207" s="489">
        <f t="shared" si="93"/>
        <v>0</v>
      </c>
      <c r="F207" s="475"/>
      <c r="G207" s="301">
        <f t="shared" si="99"/>
        <v>0</v>
      </c>
      <c r="H207" s="174"/>
      <c r="I207" s="479">
        <f t="shared" ref="I207:I213" si="100">L207+K207</f>
        <v>0</v>
      </c>
      <c r="J207" s="174"/>
      <c r="K207" s="476">
        <f t="shared" si="94"/>
        <v>0</v>
      </c>
      <c r="L207" s="476">
        <f t="shared" si="95"/>
        <v>0</v>
      </c>
      <c r="M207" s="299">
        <v>12</v>
      </c>
      <c r="N207" s="299">
        <v>12</v>
      </c>
      <c r="O207" s="477">
        <f t="shared" si="96"/>
        <v>0</v>
      </c>
      <c r="P207" s="478">
        <f t="shared" si="97"/>
        <v>0</v>
      </c>
      <c r="Q207" s="290">
        <f t="shared" si="98"/>
        <v>0</v>
      </c>
      <c r="S207" s="264"/>
    </row>
    <row r="208" spans="2:19" ht="12" hidden="1" customHeight="1" outlineLevel="1">
      <c r="B208" s="209"/>
      <c r="C208" s="198">
        <f t="shared" si="91"/>
        <v>0</v>
      </c>
      <c r="D208" s="475">
        <f t="shared" si="92"/>
        <v>0</v>
      </c>
      <c r="E208" s="489">
        <f t="shared" si="93"/>
        <v>0</v>
      </c>
      <c r="F208" s="475"/>
      <c r="G208" s="301">
        <f t="shared" si="99"/>
        <v>0</v>
      </c>
      <c r="H208" s="174"/>
      <c r="I208" s="479">
        <f t="shared" si="100"/>
        <v>0</v>
      </c>
      <c r="J208" s="174"/>
      <c r="K208" s="476">
        <f t="shared" si="94"/>
        <v>0</v>
      </c>
      <c r="L208" s="476">
        <f t="shared" si="95"/>
        <v>0</v>
      </c>
      <c r="M208" s="299">
        <v>12</v>
      </c>
      <c r="N208" s="299">
        <v>12</v>
      </c>
      <c r="O208" s="477">
        <f t="shared" si="96"/>
        <v>0</v>
      </c>
      <c r="P208" s="478">
        <f t="shared" si="97"/>
        <v>0</v>
      </c>
      <c r="Q208" s="290">
        <f t="shared" si="98"/>
        <v>0</v>
      </c>
      <c r="S208" s="264"/>
    </row>
    <row r="209" spans="2:19" ht="12" hidden="1" customHeight="1" outlineLevel="1">
      <c r="B209" s="209"/>
      <c r="C209" s="198">
        <f t="shared" si="91"/>
        <v>0</v>
      </c>
      <c r="D209" s="475">
        <f t="shared" si="92"/>
        <v>0</v>
      </c>
      <c r="E209" s="489">
        <f t="shared" si="93"/>
        <v>0</v>
      </c>
      <c r="F209" s="475"/>
      <c r="G209" s="301">
        <f t="shared" si="99"/>
        <v>0</v>
      </c>
      <c r="H209" s="174"/>
      <c r="I209" s="479">
        <f t="shared" si="100"/>
        <v>0</v>
      </c>
      <c r="J209" s="174"/>
      <c r="K209" s="476">
        <f t="shared" si="94"/>
        <v>0</v>
      </c>
      <c r="L209" s="476">
        <f t="shared" si="95"/>
        <v>0</v>
      </c>
      <c r="M209" s="299">
        <v>12</v>
      </c>
      <c r="N209" s="299">
        <v>12</v>
      </c>
      <c r="O209" s="477">
        <f t="shared" si="96"/>
        <v>0</v>
      </c>
      <c r="P209" s="478">
        <f t="shared" si="97"/>
        <v>0</v>
      </c>
      <c r="Q209" s="290">
        <f t="shared" si="98"/>
        <v>0</v>
      </c>
      <c r="S209" s="264"/>
    </row>
    <row r="210" spans="2:19" ht="12" hidden="1" customHeight="1" outlineLevel="1">
      <c r="B210" s="209"/>
      <c r="C210" s="198">
        <f t="shared" si="91"/>
        <v>0</v>
      </c>
      <c r="D210" s="475">
        <f t="shared" si="92"/>
        <v>0</v>
      </c>
      <c r="E210" s="489">
        <f t="shared" si="93"/>
        <v>0</v>
      </c>
      <c r="F210" s="475"/>
      <c r="G210" s="301">
        <f t="shared" si="99"/>
        <v>0</v>
      </c>
      <c r="H210" s="174"/>
      <c r="I210" s="479">
        <f t="shared" si="100"/>
        <v>0</v>
      </c>
      <c r="J210" s="174"/>
      <c r="K210" s="476">
        <f t="shared" si="94"/>
        <v>0</v>
      </c>
      <c r="L210" s="476">
        <f t="shared" si="95"/>
        <v>0</v>
      </c>
      <c r="M210" s="299">
        <v>12</v>
      </c>
      <c r="N210" s="299">
        <v>12</v>
      </c>
      <c r="O210" s="477">
        <f t="shared" si="96"/>
        <v>0</v>
      </c>
      <c r="P210" s="478">
        <f t="shared" si="97"/>
        <v>0</v>
      </c>
      <c r="Q210" s="290">
        <f t="shared" si="98"/>
        <v>0</v>
      </c>
      <c r="S210" s="264"/>
    </row>
    <row r="211" spans="2:19" ht="12" hidden="1" customHeight="1" outlineLevel="1">
      <c r="B211" s="209"/>
      <c r="C211" s="198">
        <f t="shared" si="91"/>
        <v>0</v>
      </c>
      <c r="D211" s="475">
        <f t="shared" si="92"/>
        <v>0</v>
      </c>
      <c r="E211" s="489">
        <f t="shared" si="93"/>
        <v>0</v>
      </c>
      <c r="F211" s="475"/>
      <c r="G211" s="301">
        <f t="shared" si="99"/>
        <v>0</v>
      </c>
      <c r="H211" s="174"/>
      <c r="I211" s="479">
        <f t="shared" si="100"/>
        <v>0</v>
      </c>
      <c r="J211" s="174"/>
      <c r="K211" s="476">
        <f t="shared" si="94"/>
        <v>0</v>
      </c>
      <c r="L211" s="476">
        <f t="shared" si="95"/>
        <v>0</v>
      </c>
      <c r="M211" s="299">
        <v>12</v>
      </c>
      <c r="N211" s="299">
        <v>12</v>
      </c>
      <c r="O211" s="477">
        <f t="shared" si="96"/>
        <v>0</v>
      </c>
      <c r="P211" s="478">
        <f t="shared" si="97"/>
        <v>0</v>
      </c>
      <c r="Q211" s="290">
        <f t="shared" si="98"/>
        <v>0</v>
      </c>
      <c r="S211" s="264"/>
    </row>
    <row r="212" spans="2:19" ht="12" hidden="1" customHeight="1" outlineLevel="1">
      <c r="B212" s="209"/>
      <c r="C212" s="198">
        <f t="shared" si="91"/>
        <v>0</v>
      </c>
      <c r="D212" s="475">
        <f t="shared" si="92"/>
        <v>0</v>
      </c>
      <c r="E212" s="489">
        <f t="shared" si="93"/>
        <v>0</v>
      </c>
      <c r="F212" s="475"/>
      <c r="G212" s="301">
        <f t="shared" si="99"/>
        <v>0</v>
      </c>
      <c r="H212" s="174"/>
      <c r="I212" s="479">
        <f t="shared" si="100"/>
        <v>0</v>
      </c>
      <c r="J212" s="174"/>
      <c r="K212" s="476">
        <f t="shared" si="94"/>
        <v>0</v>
      </c>
      <c r="L212" s="476">
        <f t="shared" si="95"/>
        <v>0</v>
      </c>
      <c r="M212" s="299">
        <v>12</v>
      </c>
      <c r="N212" s="299">
        <v>12</v>
      </c>
      <c r="O212" s="477">
        <f t="shared" si="96"/>
        <v>0</v>
      </c>
      <c r="P212" s="478">
        <f t="shared" si="97"/>
        <v>0</v>
      </c>
      <c r="Q212" s="290">
        <f t="shared" si="98"/>
        <v>0</v>
      </c>
      <c r="S212" s="264"/>
    </row>
    <row r="213" spans="2:19" ht="12" hidden="1" customHeight="1" outlineLevel="1">
      <c r="B213" s="209"/>
      <c r="C213" s="198">
        <f t="shared" si="91"/>
        <v>0</v>
      </c>
      <c r="D213" s="475">
        <f t="shared" si="92"/>
        <v>0</v>
      </c>
      <c r="E213" s="489">
        <f t="shared" si="93"/>
        <v>0</v>
      </c>
      <c r="F213" s="475"/>
      <c r="G213" s="301">
        <f t="shared" si="99"/>
        <v>0</v>
      </c>
      <c r="H213" s="174"/>
      <c r="I213" s="479">
        <f t="shared" si="100"/>
        <v>0</v>
      </c>
      <c r="J213" s="174"/>
      <c r="K213" s="476">
        <f t="shared" si="94"/>
        <v>0</v>
      </c>
      <c r="L213" s="476">
        <f t="shared" si="95"/>
        <v>0</v>
      </c>
      <c r="M213" s="299">
        <v>12</v>
      </c>
      <c r="N213" s="299">
        <v>12</v>
      </c>
      <c r="O213" s="477">
        <f t="shared" si="96"/>
        <v>0</v>
      </c>
      <c r="P213" s="478">
        <f t="shared" si="97"/>
        <v>0</v>
      </c>
      <c r="Q213" s="290">
        <f t="shared" si="98"/>
        <v>0</v>
      </c>
      <c r="S213" s="264"/>
    </row>
    <row r="214" spans="2:19" ht="12" hidden="1" customHeight="1" outlineLevel="1">
      <c r="B214" s="209"/>
      <c r="C214" s="198">
        <f t="shared" si="91"/>
        <v>0</v>
      </c>
      <c r="D214" s="475">
        <f t="shared" si="92"/>
        <v>0</v>
      </c>
      <c r="E214" s="489">
        <f t="shared" si="93"/>
        <v>0</v>
      </c>
      <c r="F214" s="475"/>
      <c r="G214" s="301">
        <f t="shared" si="99"/>
        <v>0</v>
      </c>
      <c r="H214" s="303"/>
      <c r="I214" s="479">
        <f>L214+K214</f>
        <v>0</v>
      </c>
      <c r="J214" s="283"/>
      <c r="K214" s="476">
        <f t="shared" si="94"/>
        <v>0</v>
      </c>
      <c r="L214" s="476">
        <f t="shared" si="95"/>
        <v>0</v>
      </c>
      <c r="M214" s="299">
        <v>12</v>
      </c>
      <c r="N214" s="299">
        <v>12</v>
      </c>
      <c r="O214" s="477">
        <f t="shared" si="96"/>
        <v>0</v>
      </c>
      <c r="P214" s="478">
        <f t="shared" si="97"/>
        <v>0</v>
      </c>
      <c r="Q214" s="290">
        <f t="shared" si="98"/>
        <v>0</v>
      </c>
      <c r="S214" s="264"/>
    </row>
    <row r="215" spans="2:19" ht="5.25" hidden="1" customHeight="1" outlineLevel="1" thickBot="1">
      <c r="B215" s="209"/>
      <c r="D215" s="174"/>
      <c r="E215" s="230"/>
      <c r="F215" s="174"/>
      <c r="G215" s="301"/>
      <c r="H215" s="174"/>
      <c r="I215" s="479"/>
      <c r="J215" s="174"/>
      <c r="K215" s="263"/>
      <c r="L215" s="263"/>
      <c r="M215" s="211"/>
      <c r="N215" s="211"/>
      <c r="O215" s="231"/>
      <c r="P215" s="174"/>
      <c r="Q215" s="174"/>
      <c r="S215" s="264"/>
    </row>
    <row r="216" spans="2:19" ht="21.95" hidden="1" customHeight="1" outlineLevel="1" thickTop="1">
      <c r="B216" s="209"/>
      <c r="C216" s="11" t="s">
        <v>18</v>
      </c>
      <c r="D216" s="467">
        <f>SUM(D205:D214)</f>
        <v>0</v>
      </c>
      <c r="E216" s="1588" t="e">
        <f>NPER(O216,-I216,D216,,0)</f>
        <v>#DIV/0!</v>
      </c>
      <c r="F216" s="304"/>
      <c r="G216" s="284">
        <f>SUM(G205:G214)</f>
        <v>0</v>
      </c>
      <c r="H216" s="263"/>
      <c r="I216" s="285">
        <f>SUM(I205:I214)</f>
        <v>0</v>
      </c>
      <c r="J216" s="263"/>
      <c r="K216" s="467">
        <f>SUM(K205:K214)</f>
        <v>0</v>
      </c>
      <c r="L216" s="467">
        <f>SUM(L205:L214)</f>
        <v>0</v>
      </c>
      <c r="M216" s="210"/>
      <c r="N216" s="210"/>
      <c r="O216" s="212" t="e">
        <f>L216/D216</f>
        <v>#DIV/0!</v>
      </c>
      <c r="P216" s="467">
        <f>SUM(P205:P214)</f>
        <v>0</v>
      </c>
      <c r="Q216" s="467">
        <f>SUM(Q205:Q214)</f>
        <v>0</v>
      </c>
      <c r="S216" s="264"/>
    </row>
    <row r="217" spans="2:19" s="241" customFormat="1" ht="15" hidden="1" customHeight="1" outlineLevel="1">
      <c r="B217" s="232"/>
      <c r="C217" s="233"/>
      <c r="D217" s="234"/>
      <c r="E217" s="235"/>
      <c r="F217" s="235"/>
      <c r="G217" s="236"/>
      <c r="H217" s="237"/>
      <c r="I217" s="237"/>
      <c r="J217" s="238" t="s">
        <v>158</v>
      </c>
      <c r="K217" s="239">
        <f>IFERROR((SUMIF(K205:K214,0,D205:D214)/D216),0%)</f>
        <v>0</v>
      </c>
      <c r="L217" s="237"/>
      <c r="M217" s="237"/>
      <c r="N217" s="237"/>
      <c r="O217" s="240"/>
      <c r="P217" s="237"/>
      <c r="Q217" s="234"/>
      <c r="S217" s="242"/>
    </row>
    <row r="218" spans="2:19" ht="14.25" hidden="1" outlineLevel="1" thickBot="1">
      <c r="B218" s="209"/>
      <c r="C218" s="11"/>
      <c r="D218" s="288"/>
      <c r="E218" s="250"/>
      <c r="F218" s="174"/>
      <c r="G218" s="282"/>
      <c r="H218" s="282"/>
      <c r="I218" s="282"/>
      <c r="J218" s="282"/>
      <c r="K218" s="274"/>
      <c r="L218" s="274"/>
      <c r="M218" s="213"/>
      <c r="N218" s="213"/>
      <c r="O218" s="251"/>
      <c r="P218" s="268"/>
      <c r="Q218" s="288"/>
      <c r="S218" s="264"/>
    </row>
    <row r="219" spans="2:19" ht="14.25" hidden="1" collapsed="1" thickTop="1">
      <c r="B219" s="209"/>
      <c r="C219" s="5" t="s">
        <v>142</v>
      </c>
      <c r="D219" s="480">
        <f>D194+D202+D216</f>
        <v>3762927.18909516</v>
      </c>
      <c r="E219" s="1589">
        <f>NPER(O219,-I219,D219,,0)</f>
        <v>13.999999999999991</v>
      </c>
      <c r="F219" s="175"/>
      <c r="G219" s="1590">
        <f>G194+G202+G216</f>
        <v>380145.8414210435</v>
      </c>
      <c r="H219" s="275"/>
      <c r="I219" s="276">
        <f>I216+I202+I194</f>
        <v>380145.8414210435</v>
      </c>
      <c r="J219" s="275"/>
      <c r="K219" s="480">
        <f>K194+K202+K216</f>
        <v>191999.48196628556</v>
      </c>
      <c r="L219" s="480">
        <f>L194+L202+L216</f>
        <v>188146.35945475797</v>
      </c>
      <c r="M219" s="215"/>
      <c r="N219" s="215"/>
      <c r="O219" s="216">
        <f>L219/D219</f>
        <v>4.9999999999999989E-2</v>
      </c>
      <c r="P219" s="482">
        <f>G219/12</f>
        <v>31678.820118420292</v>
      </c>
      <c r="Q219" s="480">
        <f>Q194+Q202+Q216</f>
        <v>3570927.7071288745</v>
      </c>
      <c r="S219" s="264"/>
    </row>
    <row r="220" spans="2:19" s="241" customFormat="1" ht="15" hidden="1" customHeight="1">
      <c r="B220" s="232"/>
      <c r="C220" s="233"/>
      <c r="D220" s="234"/>
      <c r="E220" s="243"/>
      <c r="F220" s="217"/>
      <c r="G220" s="244"/>
      <c r="H220" s="245"/>
      <c r="I220" s="245"/>
      <c r="J220" s="238" t="s">
        <v>158</v>
      </c>
      <c r="K220" s="239">
        <f>(IFERROR((K217*D216),0)+IFERROR((K203*D202),0)+IFERROR((K195*D194),0))/D219</f>
        <v>0</v>
      </c>
      <c r="L220" s="245"/>
      <c r="M220" s="245"/>
      <c r="N220" s="245"/>
      <c r="O220" s="246"/>
      <c r="P220" s="247"/>
      <c r="Q220" s="234"/>
      <c r="S220" s="242"/>
    </row>
    <row r="221" spans="2:19" ht="6.95" hidden="1" customHeight="1" thickBot="1">
      <c r="B221" s="483"/>
      <c r="C221" s="484"/>
      <c r="D221" s="485"/>
      <c r="E221" s="486"/>
      <c r="F221" s="485"/>
      <c r="G221" s="485"/>
      <c r="H221" s="485"/>
      <c r="I221" s="485"/>
      <c r="J221" s="485"/>
      <c r="K221" s="485"/>
      <c r="L221" s="485"/>
      <c r="M221" s="486"/>
      <c r="N221" s="486"/>
      <c r="O221" s="486"/>
      <c r="P221" s="485"/>
      <c r="Q221" s="485"/>
      <c r="R221" s="487"/>
      <c r="S221" s="488"/>
    </row>
    <row r="222" spans="2:19" ht="20.25" hidden="1" customHeight="1"/>
    <row r="223" spans="2:19" hidden="1"/>
    <row r="224" spans="2:19" hidden="1"/>
    <row r="225" hidden="1"/>
    <row r="226" hidden="1"/>
    <row r="227" hidden="1"/>
    <row r="228" hidden="1"/>
  </sheetData>
  <mergeCells count="62">
    <mergeCell ref="R184:R185"/>
    <mergeCell ref="B184:C185"/>
    <mergeCell ref="D184:D185"/>
    <mergeCell ref="E184:E185"/>
    <mergeCell ref="G184:G185"/>
    <mergeCell ref="I184:I185"/>
    <mergeCell ref="K184:K185"/>
    <mergeCell ref="L184:L185"/>
    <mergeCell ref="M184:N184"/>
    <mergeCell ref="O184:O185"/>
    <mergeCell ref="P184:P185"/>
    <mergeCell ref="Q184:Q185"/>
    <mergeCell ref="R145:R146"/>
    <mergeCell ref="B145:C146"/>
    <mergeCell ref="D145:D146"/>
    <mergeCell ref="E145:E146"/>
    <mergeCell ref="G145:G146"/>
    <mergeCell ref="I145:I146"/>
    <mergeCell ref="K145:K146"/>
    <mergeCell ref="L145:L146"/>
    <mergeCell ref="M145:N145"/>
    <mergeCell ref="O145:O146"/>
    <mergeCell ref="P145:P146"/>
    <mergeCell ref="Q145:Q146"/>
    <mergeCell ref="R106:R107"/>
    <mergeCell ref="B106:C107"/>
    <mergeCell ref="D106:D107"/>
    <mergeCell ref="E106:E107"/>
    <mergeCell ref="G106:G107"/>
    <mergeCell ref="I106:I107"/>
    <mergeCell ref="K106:K107"/>
    <mergeCell ref="L106:L107"/>
    <mergeCell ref="M106:N106"/>
    <mergeCell ref="O106:O107"/>
    <mergeCell ref="P106:P107"/>
    <mergeCell ref="Q106:Q107"/>
    <mergeCell ref="R66:R67"/>
    <mergeCell ref="P5:P6"/>
    <mergeCell ref="Q5:Q6"/>
    <mergeCell ref="R5:R6"/>
    <mergeCell ref="B63:S64"/>
    <mergeCell ref="B66:C67"/>
    <mergeCell ref="D66:D67"/>
    <mergeCell ref="E66:E67"/>
    <mergeCell ref="G66:G67"/>
    <mergeCell ref="I66:I67"/>
    <mergeCell ref="K66:K67"/>
    <mergeCell ref="L66:L67"/>
    <mergeCell ref="M66:N66"/>
    <mergeCell ref="O66:O67"/>
    <mergeCell ref="P66:P67"/>
    <mergeCell ref="Q66:Q67"/>
    <mergeCell ref="B2:S3"/>
    <mergeCell ref="C5:C6"/>
    <mergeCell ref="D5:D6"/>
    <mergeCell ref="E5:E6"/>
    <mergeCell ref="G5:G6"/>
    <mergeCell ref="I5:I6"/>
    <mergeCell ref="K5:K6"/>
    <mergeCell ref="L5:L6"/>
    <mergeCell ref="M5:N5"/>
    <mergeCell ref="O5:O6"/>
  </mergeCells>
  <printOptions horizontalCentered="1" verticalCentered="1"/>
  <pageMargins left="0.7" right="0.7" top="0.75" bottom="0.75" header="0.3" footer="0.3"/>
  <pageSetup scale="63" fitToHeight="3" orientation="landscape" verticalDpi="300"/>
  <rowBreaks count="1" manualBreakCount="1">
    <brk id="221"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443F3-F7D7-4BD5-B985-2FFBB6F257D0}">
  <sheetPr>
    <tabColor rgb="FFFF00FF"/>
    <pageSetUpPr fitToPage="1"/>
  </sheetPr>
  <dimension ref="A1:S222"/>
  <sheetViews>
    <sheetView showGridLines="0" topLeftCell="C1" zoomScale="175" zoomScaleNormal="175" zoomScalePageLayoutView="155" workbookViewId="0">
      <selection activeCell="C232" sqref="C232"/>
    </sheetView>
  </sheetViews>
  <sheetFormatPr baseColWidth="10" defaultColWidth="10.85546875" defaultRowHeight="13.5" outlineLevelRow="1"/>
  <cols>
    <col min="1" max="1" width="7.42578125" style="4" customWidth="1"/>
    <col min="2" max="2" width="1.85546875" style="4" customWidth="1"/>
    <col min="3" max="3" width="31.42578125" style="4" customWidth="1"/>
    <col min="4" max="4" width="21.42578125" style="219" customWidth="1"/>
    <col min="5" max="5" width="10.85546875" style="4"/>
    <col min="6" max="6" width="1.85546875" style="219" customWidth="1"/>
    <col min="7" max="7" width="13.42578125" style="219" hidden="1" customWidth="1"/>
    <col min="8" max="8" width="1.85546875" style="219" hidden="1" customWidth="1"/>
    <col min="9" max="9" width="13.42578125" style="219" customWidth="1"/>
    <col min="10" max="10" width="1.85546875" style="219" customWidth="1"/>
    <col min="11" max="11" width="13.42578125" style="219" customWidth="1"/>
    <col min="12" max="12" width="12.140625" style="219" customWidth="1"/>
    <col min="13" max="14" width="12.140625" style="4" customWidth="1"/>
    <col min="15" max="15" width="10" style="4" customWidth="1"/>
    <col min="16" max="16" width="13.42578125" style="219" customWidth="1"/>
    <col min="17" max="17" width="21.42578125" style="219" customWidth="1"/>
    <col min="18" max="18" width="36.42578125" style="219" customWidth="1"/>
    <col min="19" max="19" width="1.85546875" style="219" customWidth="1"/>
    <col min="20" max="16384" width="10.85546875" style="219"/>
  </cols>
  <sheetData>
    <row r="1" spans="1:19" s="4" customFormat="1">
      <c r="D1" s="199"/>
      <c r="E1" s="200"/>
      <c r="F1" s="200"/>
      <c r="G1" s="200"/>
      <c r="H1" s="200"/>
      <c r="I1" s="200"/>
      <c r="J1" s="200"/>
      <c r="K1" s="201"/>
      <c r="L1" s="202"/>
      <c r="M1" s="202"/>
      <c r="N1" s="202"/>
      <c r="O1" s="203"/>
      <c r="P1" s="204"/>
      <c r="Q1" s="199"/>
    </row>
    <row r="2" spans="1:19" s="4" customFormat="1" ht="10.5" hidden="1" customHeight="1">
      <c r="B2" s="1974" t="s">
        <v>148</v>
      </c>
      <c r="C2" s="1975"/>
      <c r="D2" s="1975"/>
      <c r="E2" s="1975"/>
      <c r="F2" s="1975"/>
      <c r="G2" s="1975"/>
      <c r="H2" s="1975"/>
      <c r="I2" s="1975"/>
      <c r="J2" s="1975"/>
      <c r="K2" s="1975"/>
      <c r="L2" s="1975"/>
      <c r="M2" s="1975"/>
      <c r="N2" s="1975"/>
      <c r="O2" s="1975"/>
      <c r="P2" s="1975"/>
      <c r="Q2" s="1975"/>
      <c r="R2" s="1975"/>
      <c r="S2" s="1976"/>
    </row>
    <row r="3" spans="1:19" s="4" customFormat="1" ht="17.25" hidden="1" customHeight="1" thickBot="1">
      <c r="B3" s="1977"/>
      <c r="C3" s="2017"/>
      <c r="D3" s="2017"/>
      <c r="E3" s="2017"/>
      <c r="F3" s="2017"/>
      <c r="G3" s="2017"/>
      <c r="H3" s="2017"/>
      <c r="I3" s="2017"/>
      <c r="J3" s="2017"/>
      <c r="K3" s="2017"/>
      <c r="L3" s="2017"/>
      <c r="M3" s="2017"/>
      <c r="N3" s="2017"/>
      <c r="O3" s="2017"/>
      <c r="P3" s="2017"/>
      <c r="Q3" s="2017"/>
      <c r="R3" s="2017"/>
      <c r="S3" s="2018"/>
    </row>
    <row r="4" spans="1:19" s="4" customFormat="1" ht="15.95" hidden="1" customHeight="1" thickBot="1">
      <c r="C4" s="45"/>
      <c r="D4" s="45"/>
      <c r="E4" s="45"/>
      <c r="F4" s="45"/>
      <c r="G4" s="45"/>
      <c r="H4" s="45"/>
      <c r="I4" s="45"/>
      <c r="J4" s="45"/>
      <c r="K4" s="45"/>
      <c r="L4" s="45"/>
      <c r="M4" s="45"/>
      <c r="N4" s="45"/>
      <c r="O4" s="45"/>
      <c r="P4" s="45"/>
      <c r="Q4" s="45"/>
    </row>
    <row r="5" spans="1:19" s="3" customFormat="1" ht="21" hidden="1" customHeight="1">
      <c r="B5" s="1553"/>
      <c r="C5" s="1980">
        <v>2021</v>
      </c>
      <c r="D5" s="1982" t="s">
        <v>149</v>
      </c>
      <c r="E5" s="1984" t="s">
        <v>150</v>
      </c>
      <c r="F5" s="1554"/>
      <c r="G5" s="1985" t="s">
        <v>151</v>
      </c>
      <c r="H5" s="1555"/>
      <c r="I5" s="1985" t="s">
        <v>152</v>
      </c>
      <c r="J5" s="1555"/>
      <c r="K5" s="1987" t="s">
        <v>153</v>
      </c>
      <c r="L5" s="1987" t="s">
        <v>154</v>
      </c>
      <c r="M5" s="1989" t="s">
        <v>155</v>
      </c>
      <c r="N5" s="1989"/>
      <c r="O5" s="1987" t="s">
        <v>156</v>
      </c>
      <c r="P5" s="1992" t="s">
        <v>157</v>
      </c>
      <c r="Q5" s="1982" t="s">
        <v>149</v>
      </c>
      <c r="R5" s="1994" t="s">
        <v>0</v>
      </c>
      <c r="S5" s="1556"/>
    </row>
    <row r="6" spans="1:19" s="3" customFormat="1" ht="21" hidden="1" customHeight="1">
      <c r="B6" s="1613"/>
      <c r="C6" s="1981"/>
      <c r="D6" s="1983"/>
      <c r="E6" s="1983"/>
      <c r="F6" s="461"/>
      <c r="G6" s="1986"/>
      <c r="H6" s="462"/>
      <c r="I6" s="1986"/>
      <c r="J6" s="462"/>
      <c r="K6" s="1988"/>
      <c r="L6" s="1988"/>
      <c r="M6" s="463" t="s">
        <v>153</v>
      </c>
      <c r="N6" s="463" t="s">
        <v>154</v>
      </c>
      <c r="O6" s="1988"/>
      <c r="P6" s="1993"/>
      <c r="Q6" s="1983"/>
      <c r="R6" s="1995"/>
      <c r="S6" s="1614"/>
    </row>
    <row r="7" spans="1:19" s="3" customFormat="1" ht="5.25" hidden="1" customHeight="1">
      <c r="B7" s="173"/>
      <c r="C7" s="296"/>
      <c r="D7" s="205"/>
      <c r="E7" s="205"/>
      <c r="F7" s="205"/>
      <c r="G7" s="224"/>
      <c r="H7" s="224"/>
      <c r="I7" s="224"/>
      <c r="J7" s="224"/>
      <c r="K7" s="207"/>
      <c r="L7" s="207"/>
      <c r="M7" s="206"/>
      <c r="N7" s="206"/>
      <c r="O7" s="207"/>
      <c r="P7" s="16"/>
      <c r="Q7" s="205"/>
      <c r="R7" s="195"/>
      <c r="S7" s="464"/>
    </row>
    <row r="8" spans="1:19" s="269" customFormat="1" ht="11.25" hidden="1" customHeight="1">
      <c r="A8" s="3"/>
      <c r="B8" s="173"/>
      <c r="C8" s="225"/>
      <c r="D8" s="175"/>
      <c r="E8" s="195"/>
      <c r="F8" s="175"/>
      <c r="G8" s="175"/>
      <c r="H8" s="175"/>
      <c r="I8" s="175"/>
      <c r="J8" s="175"/>
      <c r="K8" s="274"/>
      <c r="L8" s="274"/>
      <c r="M8" s="208"/>
      <c r="N8" s="208"/>
      <c r="O8" s="207"/>
      <c r="P8" s="175"/>
      <c r="Q8" s="175"/>
      <c r="S8" s="465"/>
    </row>
    <row r="9" spans="1:19" s="269" customFormat="1" ht="11.25" hidden="1" customHeight="1">
      <c r="A9" s="3"/>
      <c r="B9" s="173"/>
      <c r="C9" s="225" t="s">
        <v>6</v>
      </c>
      <c r="D9" s="175"/>
      <c r="E9" s="195"/>
      <c r="F9" s="175"/>
      <c r="G9" s="175"/>
      <c r="H9" s="175"/>
      <c r="I9" s="175"/>
      <c r="J9" s="175"/>
      <c r="K9" s="274"/>
      <c r="L9" s="274"/>
      <c r="M9" s="3"/>
      <c r="N9" s="3"/>
      <c r="O9" s="207"/>
      <c r="P9" s="175"/>
      <c r="Q9" s="175"/>
      <c r="S9" s="465"/>
    </row>
    <row r="10" spans="1:19" s="269" customFormat="1" ht="11.25" hidden="1" customHeight="1">
      <c r="A10" s="3"/>
      <c r="B10" s="173"/>
      <c r="C10" s="225"/>
      <c r="D10" s="175"/>
      <c r="E10" s="195"/>
      <c r="F10" s="175"/>
      <c r="G10" s="175"/>
      <c r="H10" s="175"/>
      <c r="I10" s="175"/>
      <c r="J10" s="175"/>
      <c r="K10" s="274"/>
      <c r="L10" s="274"/>
      <c r="M10" s="208">
        <v>12</v>
      </c>
      <c r="N10" s="208">
        <v>12</v>
      </c>
      <c r="O10" s="207"/>
      <c r="P10" s="175"/>
      <c r="Q10" s="175"/>
      <c r="S10" s="465"/>
    </row>
    <row r="11" spans="1:19" hidden="1">
      <c r="B11" s="197"/>
      <c r="C11" s="226"/>
      <c r="D11" s="321"/>
      <c r="E11" s="323">
        <v>0</v>
      </c>
      <c r="F11" s="174"/>
      <c r="G11" s="1558">
        <f>IF(E11=0,0,(-PMT(O11,E11,D11,0,0)))</f>
        <v>0</v>
      </c>
      <c r="H11" s="174"/>
      <c r="I11" s="1559">
        <f>L11+K11</f>
        <v>0</v>
      </c>
      <c r="J11" s="174"/>
      <c r="K11" s="325">
        <f t="shared" ref="K11:K26" si="0">IF(D11&lt;((G11-L11)*M11/$M$70),D11,((G11-L11)*M11/$M$70))</f>
        <v>0</v>
      </c>
      <c r="L11" s="325">
        <f t="shared" ref="L11:L26" si="1">((D11*O11)*N11/$N$70)</f>
        <v>0</v>
      </c>
      <c r="M11" s="320">
        <v>12</v>
      </c>
      <c r="N11" s="299">
        <v>12</v>
      </c>
      <c r="O11" s="326">
        <v>0</v>
      </c>
      <c r="P11" s="322">
        <f>I11/N11</f>
        <v>0</v>
      </c>
      <c r="Q11" s="321"/>
      <c r="S11" s="220"/>
    </row>
    <row r="12" spans="1:19" hidden="1">
      <c r="B12" s="197"/>
      <c r="C12" s="226"/>
      <c r="D12" s="321"/>
      <c r="E12" s="323">
        <v>0</v>
      </c>
      <c r="F12" s="174"/>
      <c r="G12" s="301">
        <f>IF(E12=0,0,(-PMT(O12,E12,D12,0,0)))</f>
        <v>0</v>
      </c>
      <c r="H12" s="174"/>
      <c r="I12" s="359">
        <f t="shared" ref="I12:I25" si="2">L12+K12</f>
        <v>0</v>
      </c>
      <c r="J12" s="174"/>
      <c r="K12" s="325">
        <f t="shared" si="0"/>
        <v>0</v>
      </c>
      <c r="L12" s="325">
        <f t="shared" si="1"/>
        <v>0</v>
      </c>
      <c r="M12" s="320">
        <v>12</v>
      </c>
      <c r="N12" s="299">
        <v>12</v>
      </c>
      <c r="O12" s="326">
        <v>0</v>
      </c>
      <c r="P12" s="322">
        <f t="shared" ref="P12:P26" si="3">I12/N12</f>
        <v>0</v>
      </c>
      <c r="Q12" s="321"/>
      <c r="S12" s="220"/>
    </row>
    <row r="13" spans="1:19" hidden="1">
      <c r="B13" s="197"/>
      <c r="C13" s="226"/>
      <c r="D13" s="321"/>
      <c r="E13" s="323">
        <v>0</v>
      </c>
      <c r="F13" s="174"/>
      <c r="G13" s="301">
        <f t="shared" ref="G13:G26" si="4">IF(E13=0,0,(-PMT(O13,E13,D13,0,0)))</f>
        <v>0</v>
      </c>
      <c r="H13" s="174"/>
      <c r="I13" s="359">
        <f t="shared" si="2"/>
        <v>0</v>
      </c>
      <c r="J13" s="174"/>
      <c r="K13" s="325">
        <f t="shared" si="0"/>
        <v>0</v>
      </c>
      <c r="L13" s="325">
        <f t="shared" si="1"/>
        <v>0</v>
      </c>
      <c r="M13" s="320">
        <v>12</v>
      </c>
      <c r="N13" s="299">
        <v>12</v>
      </c>
      <c r="O13" s="326">
        <v>0</v>
      </c>
      <c r="P13" s="322">
        <f t="shared" si="3"/>
        <v>0</v>
      </c>
      <c r="Q13" s="321"/>
      <c r="S13" s="220"/>
    </row>
    <row r="14" spans="1:19" hidden="1">
      <c r="B14" s="197"/>
      <c r="C14" s="226"/>
      <c r="D14" s="321"/>
      <c r="E14" s="323">
        <v>0</v>
      </c>
      <c r="F14" s="174"/>
      <c r="G14" s="301">
        <f t="shared" si="4"/>
        <v>0</v>
      </c>
      <c r="H14" s="174"/>
      <c r="I14" s="359">
        <f t="shared" si="2"/>
        <v>0</v>
      </c>
      <c r="J14" s="174"/>
      <c r="K14" s="325">
        <f t="shared" si="0"/>
        <v>0</v>
      </c>
      <c r="L14" s="325">
        <f t="shared" si="1"/>
        <v>0</v>
      </c>
      <c r="M14" s="320">
        <v>12</v>
      </c>
      <c r="N14" s="299">
        <v>12</v>
      </c>
      <c r="O14" s="326">
        <v>0</v>
      </c>
      <c r="P14" s="322">
        <f t="shared" si="3"/>
        <v>0</v>
      </c>
      <c r="Q14" s="321"/>
      <c r="S14" s="220"/>
    </row>
    <row r="15" spans="1:19" ht="15" hidden="1">
      <c r="B15" s="197"/>
      <c r="C15" s="226"/>
      <c r="D15" s="321"/>
      <c r="E15" s="323">
        <v>0</v>
      </c>
      <c r="F15" s="174"/>
      <c r="G15" s="301">
        <f t="shared" si="4"/>
        <v>0</v>
      </c>
      <c r="H15" s="174"/>
      <c r="I15" s="359">
        <f t="shared" si="2"/>
        <v>0</v>
      </c>
      <c r="J15" s="174"/>
      <c r="K15" s="325">
        <f t="shared" si="0"/>
        <v>0</v>
      </c>
      <c r="L15" s="325">
        <f t="shared" si="1"/>
        <v>0</v>
      </c>
      <c r="M15" s="320">
        <v>12</v>
      </c>
      <c r="N15" s="299">
        <v>12</v>
      </c>
      <c r="O15" s="326">
        <v>0</v>
      </c>
      <c r="P15" s="322">
        <f t="shared" si="3"/>
        <v>0</v>
      </c>
      <c r="Q15" s="321"/>
      <c r="S15" s="466"/>
    </row>
    <row r="16" spans="1:19" hidden="1">
      <c r="B16" s="197"/>
      <c r="C16" s="227"/>
      <c r="D16" s="322"/>
      <c r="E16" s="323">
        <v>0</v>
      </c>
      <c r="F16" s="174"/>
      <c r="G16" s="301">
        <f t="shared" si="4"/>
        <v>0</v>
      </c>
      <c r="H16" s="174"/>
      <c r="I16" s="359">
        <f t="shared" si="2"/>
        <v>0</v>
      </c>
      <c r="J16" s="174"/>
      <c r="K16" s="325">
        <f t="shared" si="0"/>
        <v>0</v>
      </c>
      <c r="L16" s="325">
        <f t="shared" si="1"/>
        <v>0</v>
      </c>
      <c r="M16" s="320">
        <v>12</v>
      </c>
      <c r="N16" s="299">
        <v>12</v>
      </c>
      <c r="O16" s="326">
        <v>0</v>
      </c>
      <c r="P16" s="322">
        <f t="shared" si="3"/>
        <v>0</v>
      </c>
      <c r="Q16" s="322"/>
      <c r="S16" s="220"/>
    </row>
    <row r="17" spans="2:19" hidden="1">
      <c r="B17" s="197"/>
      <c r="C17" s="226"/>
      <c r="D17" s="321"/>
      <c r="E17" s="323">
        <v>0</v>
      </c>
      <c r="F17" s="174"/>
      <c r="G17" s="301">
        <f t="shared" si="4"/>
        <v>0</v>
      </c>
      <c r="H17" s="174"/>
      <c r="I17" s="359">
        <f t="shared" si="2"/>
        <v>0</v>
      </c>
      <c r="J17" s="174"/>
      <c r="K17" s="325">
        <f t="shared" si="0"/>
        <v>0</v>
      </c>
      <c r="L17" s="325">
        <f t="shared" si="1"/>
        <v>0</v>
      </c>
      <c r="M17" s="320">
        <v>12</v>
      </c>
      <c r="N17" s="299">
        <v>12</v>
      </c>
      <c r="O17" s="326">
        <v>0</v>
      </c>
      <c r="P17" s="322">
        <f t="shared" si="3"/>
        <v>0</v>
      </c>
      <c r="Q17" s="321"/>
      <c r="S17" s="220"/>
    </row>
    <row r="18" spans="2:19" hidden="1">
      <c r="B18" s="197"/>
      <c r="C18" s="226"/>
      <c r="D18" s="321"/>
      <c r="E18" s="323">
        <v>0</v>
      </c>
      <c r="F18" s="174"/>
      <c r="G18" s="301">
        <f t="shared" si="4"/>
        <v>0</v>
      </c>
      <c r="H18" s="174"/>
      <c r="I18" s="359">
        <f t="shared" si="2"/>
        <v>0</v>
      </c>
      <c r="J18" s="174"/>
      <c r="K18" s="325">
        <f t="shared" si="0"/>
        <v>0</v>
      </c>
      <c r="L18" s="325">
        <f t="shared" si="1"/>
        <v>0</v>
      </c>
      <c r="M18" s="320">
        <v>12</v>
      </c>
      <c r="N18" s="299">
        <v>12</v>
      </c>
      <c r="O18" s="326">
        <v>0</v>
      </c>
      <c r="P18" s="322">
        <f t="shared" si="3"/>
        <v>0</v>
      </c>
      <c r="Q18" s="321"/>
      <c r="S18" s="220"/>
    </row>
    <row r="19" spans="2:19" hidden="1">
      <c r="B19" s="197"/>
      <c r="C19" s="226"/>
      <c r="D19" s="321"/>
      <c r="E19" s="323">
        <v>0</v>
      </c>
      <c r="F19" s="174"/>
      <c r="G19" s="301">
        <f t="shared" si="4"/>
        <v>0</v>
      </c>
      <c r="H19" s="174"/>
      <c r="I19" s="359">
        <f t="shared" si="2"/>
        <v>0</v>
      </c>
      <c r="J19" s="174"/>
      <c r="K19" s="325">
        <f t="shared" si="0"/>
        <v>0</v>
      </c>
      <c r="L19" s="325">
        <f t="shared" si="1"/>
        <v>0</v>
      </c>
      <c r="M19" s="320">
        <v>12</v>
      </c>
      <c r="N19" s="299">
        <v>12</v>
      </c>
      <c r="O19" s="326">
        <v>0</v>
      </c>
      <c r="P19" s="322">
        <f t="shared" si="3"/>
        <v>0</v>
      </c>
      <c r="Q19" s="321"/>
      <c r="S19" s="220"/>
    </row>
    <row r="20" spans="2:19" hidden="1">
      <c r="B20" s="197"/>
      <c r="C20" s="226"/>
      <c r="D20" s="321"/>
      <c r="E20" s="323">
        <v>0</v>
      </c>
      <c r="F20" s="174"/>
      <c r="G20" s="301">
        <f t="shared" si="4"/>
        <v>0</v>
      </c>
      <c r="H20" s="174"/>
      <c r="I20" s="359">
        <f t="shared" si="2"/>
        <v>0</v>
      </c>
      <c r="J20" s="174"/>
      <c r="K20" s="325">
        <f t="shared" si="0"/>
        <v>0</v>
      </c>
      <c r="L20" s="325">
        <f t="shared" si="1"/>
        <v>0</v>
      </c>
      <c r="M20" s="320">
        <v>12</v>
      </c>
      <c r="N20" s="299">
        <v>12</v>
      </c>
      <c r="O20" s="326">
        <v>0</v>
      </c>
      <c r="P20" s="322">
        <f t="shared" si="3"/>
        <v>0</v>
      </c>
      <c r="Q20" s="321"/>
      <c r="S20" s="220"/>
    </row>
    <row r="21" spans="2:19" hidden="1">
      <c r="B21" s="197"/>
      <c r="C21" s="227" t="s">
        <v>18</v>
      </c>
      <c r="D21" s="322"/>
      <c r="E21" s="323">
        <v>0</v>
      </c>
      <c r="F21" s="174"/>
      <c r="G21" s="301">
        <f t="shared" si="4"/>
        <v>0</v>
      </c>
      <c r="H21" s="174"/>
      <c r="I21" s="359">
        <f t="shared" si="2"/>
        <v>0</v>
      </c>
      <c r="J21" s="174"/>
      <c r="K21" s="325">
        <f t="shared" si="0"/>
        <v>0</v>
      </c>
      <c r="L21" s="325">
        <f t="shared" si="1"/>
        <v>0</v>
      </c>
      <c r="M21" s="320">
        <v>12</v>
      </c>
      <c r="N21" s="299">
        <v>12</v>
      </c>
      <c r="O21" s="326">
        <v>0</v>
      </c>
      <c r="P21" s="322">
        <f t="shared" si="3"/>
        <v>0</v>
      </c>
      <c r="Q21" s="322"/>
      <c r="S21" s="220"/>
    </row>
    <row r="22" spans="2:19" hidden="1">
      <c r="B22" s="197"/>
      <c r="C22" s="227" t="s">
        <v>18</v>
      </c>
      <c r="D22" s="322"/>
      <c r="E22" s="323">
        <v>0</v>
      </c>
      <c r="F22" s="174"/>
      <c r="G22" s="301">
        <f t="shared" si="4"/>
        <v>0</v>
      </c>
      <c r="H22" s="174"/>
      <c r="I22" s="359">
        <f t="shared" si="2"/>
        <v>0</v>
      </c>
      <c r="J22" s="174"/>
      <c r="K22" s="325">
        <f t="shared" si="0"/>
        <v>0</v>
      </c>
      <c r="L22" s="325">
        <f t="shared" si="1"/>
        <v>0</v>
      </c>
      <c r="M22" s="320">
        <v>12</v>
      </c>
      <c r="N22" s="299">
        <v>12</v>
      </c>
      <c r="O22" s="326">
        <v>0</v>
      </c>
      <c r="P22" s="322">
        <f t="shared" si="3"/>
        <v>0</v>
      </c>
      <c r="Q22" s="322"/>
      <c r="S22" s="220"/>
    </row>
    <row r="23" spans="2:19" hidden="1">
      <c r="B23" s="197"/>
      <c r="C23" s="227" t="s">
        <v>18</v>
      </c>
      <c r="D23" s="322"/>
      <c r="E23" s="323">
        <v>0</v>
      </c>
      <c r="F23" s="174"/>
      <c r="G23" s="301">
        <f t="shared" si="4"/>
        <v>0</v>
      </c>
      <c r="H23" s="174"/>
      <c r="I23" s="359">
        <f t="shared" si="2"/>
        <v>0</v>
      </c>
      <c r="J23" s="174"/>
      <c r="K23" s="325">
        <f t="shared" si="0"/>
        <v>0</v>
      </c>
      <c r="L23" s="325">
        <f t="shared" si="1"/>
        <v>0</v>
      </c>
      <c r="M23" s="320">
        <v>12</v>
      </c>
      <c r="N23" s="299">
        <v>12</v>
      </c>
      <c r="O23" s="326">
        <v>0</v>
      </c>
      <c r="P23" s="322">
        <f t="shared" si="3"/>
        <v>0</v>
      </c>
      <c r="Q23" s="322"/>
      <c r="S23" s="220"/>
    </row>
    <row r="24" spans="2:19" hidden="1">
      <c r="B24" s="197"/>
      <c r="C24" s="227" t="s">
        <v>18</v>
      </c>
      <c r="D24" s="322"/>
      <c r="E24" s="323">
        <v>0</v>
      </c>
      <c r="F24" s="174"/>
      <c r="G24" s="301">
        <f t="shared" si="4"/>
        <v>0</v>
      </c>
      <c r="H24" s="174"/>
      <c r="I24" s="359">
        <f t="shared" si="2"/>
        <v>0</v>
      </c>
      <c r="J24" s="174"/>
      <c r="K24" s="325">
        <f t="shared" si="0"/>
        <v>0</v>
      </c>
      <c r="L24" s="325">
        <f t="shared" si="1"/>
        <v>0</v>
      </c>
      <c r="M24" s="320">
        <v>12</v>
      </c>
      <c r="N24" s="299">
        <v>12</v>
      </c>
      <c r="O24" s="326">
        <v>0</v>
      </c>
      <c r="P24" s="322">
        <f t="shared" si="3"/>
        <v>0</v>
      </c>
      <c r="Q24" s="322"/>
      <c r="S24" s="220"/>
    </row>
    <row r="25" spans="2:19" hidden="1">
      <c r="B25" s="197"/>
      <c r="C25" s="227" t="s">
        <v>18</v>
      </c>
      <c r="D25" s="322"/>
      <c r="E25" s="323">
        <v>0</v>
      </c>
      <c r="F25" s="174"/>
      <c r="G25" s="301">
        <f t="shared" si="4"/>
        <v>0</v>
      </c>
      <c r="H25" s="174"/>
      <c r="I25" s="359">
        <f t="shared" si="2"/>
        <v>0</v>
      </c>
      <c r="J25" s="174"/>
      <c r="K25" s="325">
        <f t="shared" si="0"/>
        <v>0</v>
      </c>
      <c r="L25" s="325">
        <f t="shared" si="1"/>
        <v>0</v>
      </c>
      <c r="M25" s="320">
        <v>12</v>
      </c>
      <c r="N25" s="299">
        <v>12</v>
      </c>
      <c r="O25" s="326">
        <v>0</v>
      </c>
      <c r="P25" s="322">
        <f t="shared" si="3"/>
        <v>0</v>
      </c>
      <c r="Q25" s="322"/>
      <c r="S25" s="220"/>
    </row>
    <row r="26" spans="2:19" hidden="1">
      <c r="B26" s="197"/>
      <c r="C26" s="227" t="s">
        <v>18</v>
      </c>
      <c r="D26" s="322"/>
      <c r="E26" s="323">
        <v>0</v>
      </c>
      <c r="F26" s="174"/>
      <c r="G26" s="301">
        <f t="shared" si="4"/>
        <v>0</v>
      </c>
      <c r="H26" s="303"/>
      <c r="I26" s="359">
        <f>L26+K26</f>
        <v>0</v>
      </c>
      <c r="J26" s="283"/>
      <c r="K26" s="325">
        <f t="shared" si="0"/>
        <v>0</v>
      </c>
      <c r="L26" s="325">
        <f t="shared" si="1"/>
        <v>0</v>
      </c>
      <c r="M26" s="320">
        <v>12</v>
      </c>
      <c r="N26" s="299">
        <v>12</v>
      </c>
      <c r="O26" s="326">
        <v>0</v>
      </c>
      <c r="P26" s="322">
        <f t="shared" si="3"/>
        <v>0</v>
      </c>
      <c r="Q26" s="322"/>
      <c r="S26" s="220"/>
    </row>
    <row r="27" spans="2:19" ht="5.25" hidden="1" customHeight="1" thickBot="1">
      <c r="B27" s="197"/>
      <c r="D27" s="174"/>
      <c r="E27" s="230"/>
      <c r="F27" s="174"/>
      <c r="G27" s="301"/>
      <c r="H27" s="174"/>
      <c r="I27" s="359"/>
      <c r="J27" s="174"/>
      <c r="K27" s="263"/>
      <c r="L27" s="263"/>
      <c r="M27" s="211"/>
      <c r="N27" s="211"/>
      <c r="O27" s="231"/>
      <c r="P27" s="174"/>
      <c r="Q27" s="174"/>
      <c r="S27" s="220"/>
    </row>
    <row r="28" spans="2:19" ht="21.95" hidden="1" customHeight="1" outlineLevel="1" thickTop="1">
      <c r="B28" s="197"/>
      <c r="C28" s="11" t="s">
        <v>18</v>
      </c>
      <c r="D28" s="467">
        <f>SUM(D11:D26)</f>
        <v>0</v>
      </c>
      <c r="E28" s="1588" t="e">
        <f>NPER(O28,-I28,D28,,0)</f>
        <v>#DIV/0!</v>
      </c>
      <c r="F28" s="304"/>
      <c r="G28" s="284">
        <f>SUM(G11:G26)</f>
        <v>0</v>
      </c>
      <c r="H28" s="263"/>
      <c r="I28" s="360">
        <f>SUM(I11:I26)</f>
        <v>0</v>
      </c>
      <c r="J28" s="263"/>
      <c r="K28" s="467">
        <f>SUM(K11:K26)</f>
        <v>0</v>
      </c>
      <c r="L28" s="467">
        <f>SUM(L11:L26)</f>
        <v>0</v>
      </c>
      <c r="M28" s="210"/>
      <c r="N28" s="210"/>
      <c r="O28" s="212" t="e">
        <f>L28/D28</f>
        <v>#DIV/0!</v>
      </c>
      <c r="P28" s="467">
        <f>SUM(P11:P26)</f>
        <v>0</v>
      </c>
      <c r="Q28" s="467">
        <f>SUM(Q11:Q26)</f>
        <v>0</v>
      </c>
      <c r="S28" s="220"/>
    </row>
    <row r="29" spans="2:19" s="241" customFormat="1" ht="15" hidden="1" customHeight="1" outlineLevel="1">
      <c r="B29" s="305"/>
      <c r="C29" s="233"/>
      <c r="D29" s="234"/>
      <c r="E29" s="235"/>
      <c r="F29" s="235"/>
      <c r="G29" s="236"/>
      <c r="H29" s="237"/>
      <c r="I29" s="237"/>
      <c r="J29" s="238" t="s">
        <v>158</v>
      </c>
      <c r="K29" s="239">
        <f>IFERROR((SUMIF(K11:K26,0,D11:D26)/D28),0%)</f>
        <v>0</v>
      </c>
      <c r="L29" s="237"/>
      <c r="M29" s="237"/>
      <c r="N29" s="237"/>
      <c r="O29" s="240"/>
      <c r="P29" s="237"/>
      <c r="Q29" s="234"/>
      <c r="S29" s="468"/>
    </row>
    <row r="30" spans="2:19" ht="30.95" hidden="1" customHeight="1" outlineLevel="1">
      <c r="B30" s="197"/>
      <c r="C30" s="228" t="s">
        <v>7</v>
      </c>
      <c r="D30" s="292"/>
      <c r="E30" s="12"/>
      <c r="F30" s="174"/>
      <c r="G30" s="282"/>
      <c r="H30" s="282"/>
      <c r="I30" s="282"/>
      <c r="J30" s="282"/>
      <c r="K30" s="274"/>
      <c r="L30" s="274"/>
      <c r="M30" s="213"/>
      <c r="N30" s="213"/>
      <c r="O30" s="45"/>
      <c r="P30" s="268"/>
      <c r="Q30" s="292"/>
      <c r="S30" s="220"/>
    </row>
    <row r="31" spans="2:19" hidden="1" outlineLevel="1">
      <c r="B31" s="197"/>
      <c r="D31" s="321"/>
      <c r="E31" s="323">
        <v>0</v>
      </c>
      <c r="F31" s="174"/>
      <c r="G31" s="1558">
        <f>IF(E31=0,0,(-PMT(O31,E31,D31,0,0)))</f>
        <v>0</v>
      </c>
      <c r="H31" s="174"/>
      <c r="I31" s="1559">
        <f>L31+K31</f>
        <v>0</v>
      </c>
      <c r="J31" s="174"/>
      <c r="K31" s="325">
        <f t="shared" ref="K31:K40" si="5">IF(D31&lt;((G31-L31)*M31/$M$70),D31,((G31-L31)*M31/$M$70))</f>
        <v>0</v>
      </c>
      <c r="L31" s="325">
        <f t="shared" ref="L31:L40" si="6">((D31*O31)*N31/$N$70)</f>
        <v>0</v>
      </c>
      <c r="M31" s="320">
        <v>12</v>
      </c>
      <c r="N31" s="299">
        <v>12</v>
      </c>
      <c r="O31" s="326">
        <v>0</v>
      </c>
      <c r="P31" s="322">
        <f t="shared" ref="P31:P40" si="7">I31/N31</f>
        <v>0</v>
      </c>
      <c r="Q31" s="321"/>
      <c r="S31" s="220"/>
    </row>
    <row r="32" spans="2:19" hidden="1" outlineLevel="1">
      <c r="B32" s="197"/>
      <c r="D32" s="321"/>
      <c r="E32" s="324">
        <v>0</v>
      </c>
      <c r="F32" s="174"/>
      <c r="G32" s="301">
        <f t="shared" ref="G32:G40" si="8">IF(E32=0,0,(-PMT(O32,E32,D32,0,0)))</f>
        <v>0</v>
      </c>
      <c r="H32" s="174"/>
      <c r="I32" s="359">
        <f t="shared" ref="I32:I39" si="9">L32+K32</f>
        <v>0</v>
      </c>
      <c r="J32" s="174"/>
      <c r="K32" s="325">
        <f t="shared" si="5"/>
        <v>0</v>
      </c>
      <c r="L32" s="325">
        <f t="shared" si="6"/>
        <v>0</v>
      </c>
      <c r="M32" s="320">
        <v>12</v>
      </c>
      <c r="N32" s="299">
        <v>12</v>
      </c>
      <c r="O32" s="326">
        <v>0</v>
      </c>
      <c r="P32" s="322">
        <f t="shared" si="7"/>
        <v>0</v>
      </c>
      <c r="Q32" s="321"/>
      <c r="S32" s="220"/>
    </row>
    <row r="33" spans="2:19" hidden="1" outlineLevel="1">
      <c r="B33" s="197"/>
      <c r="D33" s="321"/>
      <c r="E33" s="324">
        <v>0</v>
      </c>
      <c r="F33" s="174"/>
      <c r="G33" s="301">
        <f t="shared" si="8"/>
        <v>0</v>
      </c>
      <c r="H33" s="174"/>
      <c r="I33" s="359">
        <f t="shared" si="9"/>
        <v>0</v>
      </c>
      <c r="J33" s="174"/>
      <c r="K33" s="325">
        <f t="shared" si="5"/>
        <v>0</v>
      </c>
      <c r="L33" s="325">
        <f t="shared" si="6"/>
        <v>0</v>
      </c>
      <c r="M33" s="320">
        <v>12</v>
      </c>
      <c r="N33" s="299">
        <v>12</v>
      </c>
      <c r="O33" s="326">
        <v>0</v>
      </c>
      <c r="P33" s="322">
        <f t="shared" si="7"/>
        <v>0</v>
      </c>
      <c r="Q33" s="321"/>
      <c r="S33" s="220"/>
    </row>
    <row r="34" spans="2:19" hidden="1" outlineLevel="1">
      <c r="B34" s="197"/>
      <c r="D34" s="321"/>
      <c r="E34" s="324">
        <v>0</v>
      </c>
      <c r="F34" s="174"/>
      <c r="G34" s="301">
        <f t="shared" si="8"/>
        <v>0</v>
      </c>
      <c r="H34" s="174"/>
      <c r="I34" s="359">
        <f t="shared" si="9"/>
        <v>0</v>
      </c>
      <c r="J34" s="174"/>
      <c r="K34" s="325">
        <f t="shared" si="5"/>
        <v>0</v>
      </c>
      <c r="L34" s="325">
        <f t="shared" si="6"/>
        <v>0</v>
      </c>
      <c r="M34" s="320">
        <v>12</v>
      </c>
      <c r="N34" s="299">
        <v>12</v>
      </c>
      <c r="O34" s="326">
        <v>0</v>
      </c>
      <c r="P34" s="322">
        <f t="shared" si="7"/>
        <v>0</v>
      </c>
      <c r="Q34" s="321"/>
      <c r="S34" s="220"/>
    </row>
    <row r="35" spans="2:19" hidden="1" outlineLevel="1">
      <c r="B35" s="197"/>
      <c r="D35" s="321"/>
      <c r="E35" s="324">
        <v>0</v>
      </c>
      <c r="F35" s="174"/>
      <c r="G35" s="301">
        <f t="shared" si="8"/>
        <v>0</v>
      </c>
      <c r="H35" s="174"/>
      <c r="I35" s="359">
        <f t="shared" si="9"/>
        <v>0</v>
      </c>
      <c r="J35" s="174"/>
      <c r="K35" s="325">
        <f t="shared" si="5"/>
        <v>0</v>
      </c>
      <c r="L35" s="325">
        <f t="shared" si="6"/>
        <v>0</v>
      </c>
      <c r="M35" s="320">
        <v>12</v>
      </c>
      <c r="N35" s="299">
        <v>12</v>
      </c>
      <c r="O35" s="326">
        <v>0</v>
      </c>
      <c r="P35" s="322">
        <f t="shared" si="7"/>
        <v>0</v>
      </c>
      <c r="Q35" s="321"/>
      <c r="S35" s="220"/>
    </row>
    <row r="36" spans="2:19" hidden="1" outlineLevel="1">
      <c r="B36" s="197"/>
      <c r="D36" s="322"/>
      <c r="E36" s="324">
        <v>0</v>
      </c>
      <c r="F36" s="174"/>
      <c r="G36" s="301">
        <f t="shared" si="8"/>
        <v>0</v>
      </c>
      <c r="H36" s="174"/>
      <c r="I36" s="359">
        <f t="shared" si="9"/>
        <v>0</v>
      </c>
      <c r="J36" s="174"/>
      <c r="K36" s="325">
        <f t="shared" si="5"/>
        <v>0</v>
      </c>
      <c r="L36" s="325">
        <f t="shared" si="6"/>
        <v>0</v>
      </c>
      <c r="M36" s="320">
        <v>12</v>
      </c>
      <c r="N36" s="299">
        <v>12</v>
      </c>
      <c r="O36" s="326">
        <v>0</v>
      </c>
      <c r="P36" s="322">
        <f t="shared" si="7"/>
        <v>0</v>
      </c>
      <c r="Q36" s="322"/>
      <c r="S36" s="220"/>
    </row>
    <row r="37" spans="2:19" hidden="1" outlineLevel="1">
      <c r="B37" s="197"/>
      <c r="D37" s="322"/>
      <c r="E37" s="324">
        <v>0</v>
      </c>
      <c r="F37" s="174"/>
      <c r="G37" s="301">
        <f t="shared" si="8"/>
        <v>0</v>
      </c>
      <c r="H37" s="174"/>
      <c r="I37" s="359">
        <f t="shared" si="9"/>
        <v>0</v>
      </c>
      <c r="J37" s="174"/>
      <c r="K37" s="325">
        <f t="shared" si="5"/>
        <v>0</v>
      </c>
      <c r="L37" s="325">
        <f t="shared" si="6"/>
        <v>0</v>
      </c>
      <c r="M37" s="320">
        <v>12</v>
      </c>
      <c r="N37" s="299">
        <v>12</v>
      </c>
      <c r="O37" s="326">
        <v>0</v>
      </c>
      <c r="P37" s="322">
        <f t="shared" si="7"/>
        <v>0</v>
      </c>
      <c r="Q37" s="322"/>
      <c r="S37" s="220"/>
    </row>
    <row r="38" spans="2:19" hidden="1" outlineLevel="1">
      <c r="B38" s="197"/>
      <c r="D38" s="322"/>
      <c r="E38" s="324">
        <v>0</v>
      </c>
      <c r="F38" s="174"/>
      <c r="G38" s="301">
        <f t="shared" si="8"/>
        <v>0</v>
      </c>
      <c r="H38" s="174"/>
      <c r="I38" s="359">
        <f t="shared" si="9"/>
        <v>0</v>
      </c>
      <c r="J38" s="174"/>
      <c r="K38" s="325">
        <f t="shared" si="5"/>
        <v>0</v>
      </c>
      <c r="L38" s="325">
        <f t="shared" si="6"/>
        <v>0</v>
      </c>
      <c r="M38" s="320">
        <v>12</v>
      </c>
      <c r="N38" s="299">
        <v>12</v>
      </c>
      <c r="O38" s="326">
        <v>0</v>
      </c>
      <c r="P38" s="322">
        <f t="shared" si="7"/>
        <v>0</v>
      </c>
      <c r="Q38" s="322"/>
      <c r="S38" s="220"/>
    </row>
    <row r="39" spans="2:19" hidden="1" outlineLevel="1">
      <c r="B39" s="197"/>
      <c r="C39" s="4" t="s">
        <v>18</v>
      </c>
      <c r="D39" s="322"/>
      <c r="E39" s="324">
        <v>0</v>
      </c>
      <c r="F39" s="174"/>
      <c r="G39" s="301">
        <f t="shared" si="8"/>
        <v>0</v>
      </c>
      <c r="H39" s="174"/>
      <c r="I39" s="359">
        <f t="shared" si="9"/>
        <v>0</v>
      </c>
      <c r="J39" s="174"/>
      <c r="K39" s="325">
        <f t="shared" si="5"/>
        <v>0</v>
      </c>
      <c r="L39" s="325">
        <f t="shared" si="6"/>
        <v>0</v>
      </c>
      <c r="M39" s="320">
        <v>12</v>
      </c>
      <c r="N39" s="299">
        <v>12</v>
      </c>
      <c r="O39" s="326">
        <v>0</v>
      </c>
      <c r="P39" s="322">
        <f t="shared" si="7"/>
        <v>0</v>
      </c>
      <c r="Q39" s="322"/>
      <c r="S39" s="220"/>
    </row>
    <row r="40" spans="2:19" hidden="1" outlineLevel="1">
      <c r="B40" s="197"/>
      <c r="C40" s="4" t="s">
        <v>18</v>
      </c>
      <c r="D40" s="322"/>
      <c r="E40" s="324">
        <v>0</v>
      </c>
      <c r="F40" s="174"/>
      <c r="G40" s="301">
        <f t="shared" si="8"/>
        <v>0</v>
      </c>
      <c r="H40" s="303"/>
      <c r="I40" s="359">
        <f>L40+K40</f>
        <v>0</v>
      </c>
      <c r="J40" s="283"/>
      <c r="K40" s="325">
        <f t="shared" si="5"/>
        <v>0</v>
      </c>
      <c r="L40" s="325">
        <f t="shared" si="6"/>
        <v>0</v>
      </c>
      <c r="M40" s="320">
        <v>12</v>
      </c>
      <c r="N40" s="299">
        <v>12</v>
      </c>
      <c r="O40" s="326">
        <v>0</v>
      </c>
      <c r="P40" s="322">
        <f t="shared" si="7"/>
        <v>0</v>
      </c>
      <c r="Q40" s="322"/>
      <c r="S40" s="220"/>
    </row>
    <row r="41" spans="2:19" ht="5.25" hidden="1" customHeight="1" outlineLevel="1" thickBot="1">
      <c r="B41" s="197"/>
      <c r="D41" s="174"/>
      <c r="E41" s="230"/>
      <c r="F41" s="174"/>
      <c r="G41" s="301"/>
      <c r="H41" s="174"/>
      <c r="I41" s="359"/>
      <c r="J41" s="174"/>
      <c r="K41" s="263"/>
      <c r="L41" s="263"/>
      <c r="M41" s="211"/>
      <c r="N41" s="211"/>
      <c r="O41" s="231"/>
      <c r="P41" s="174"/>
      <c r="Q41" s="174"/>
      <c r="S41" s="220"/>
    </row>
    <row r="42" spans="2:19" ht="21.95" hidden="1" customHeight="1" outlineLevel="1" thickTop="1">
      <c r="B42" s="197"/>
      <c r="C42" s="11" t="s">
        <v>18</v>
      </c>
      <c r="D42" s="467">
        <f>SUM(D31:D40)</f>
        <v>0</v>
      </c>
      <c r="E42" s="1588" t="e">
        <f>NPER(O42,-I42,D42,,0)</f>
        <v>#DIV/0!</v>
      </c>
      <c r="F42" s="304"/>
      <c r="G42" s="284">
        <f>SUM(G31:G40)</f>
        <v>0</v>
      </c>
      <c r="H42" s="263"/>
      <c r="I42" s="360">
        <f>SUM(I31:I40)</f>
        <v>0</v>
      </c>
      <c r="J42" s="263"/>
      <c r="K42" s="467">
        <f>SUM(K31:K40)</f>
        <v>0</v>
      </c>
      <c r="L42" s="467">
        <f>SUM(L31:L40)</f>
        <v>0</v>
      </c>
      <c r="M42" s="210"/>
      <c r="N42" s="210"/>
      <c r="O42" s="212" t="e">
        <f>L42/D42</f>
        <v>#DIV/0!</v>
      </c>
      <c r="P42" s="467">
        <f>SUM(P31:P40)</f>
        <v>0</v>
      </c>
      <c r="Q42" s="467">
        <f>SUM(Q31:Q40)</f>
        <v>0</v>
      </c>
      <c r="S42" s="220"/>
    </row>
    <row r="43" spans="2:19" s="241" customFormat="1" ht="14.25" hidden="1" customHeight="1" outlineLevel="1">
      <c r="B43" s="305"/>
      <c r="C43" s="233"/>
      <c r="D43" s="234"/>
      <c r="E43" s="235"/>
      <c r="F43" s="235"/>
      <c r="G43" s="236"/>
      <c r="H43" s="237"/>
      <c r="I43" s="237"/>
      <c r="J43" s="238" t="s">
        <v>158</v>
      </c>
      <c r="K43" s="239">
        <f>IFERROR((SUMIF(K31:K40,0,D31:D40)/D42),0%)</f>
        <v>0</v>
      </c>
      <c r="L43" s="237"/>
      <c r="M43" s="237"/>
      <c r="N43" s="237"/>
      <c r="O43" s="240"/>
      <c r="P43" s="237"/>
      <c r="Q43" s="234"/>
      <c r="S43" s="468"/>
    </row>
    <row r="44" spans="2:19" ht="15" hidden="1" customHeight="1" outlineLevel="1">
      <c r="B44" s="197"/>
      <c r="C44" s="228" t="s">
        <v>8</v>
      </c>
      <c r="D44" s="288"/>
      <c r="E44" s="12"/>
      <c r="F44" s="174"/>
      <c r="G44" s="282"/>
      <c r="H44" s="282"/>
      <c r="I44" s="282"/>
      <c r="J44" s="282"/>
      <c r="K44" s="274"/>
      <c r="L44" s="274"/>
      <c r="M44" s="213"/>
      <c r="N44" s="213"/>
      <c r="O44" s="45"/>
      <c r="P44" s="268"/>
      <c r="Q44" s="288"/>
      <c r="S44" s="220"/>
    </row>
    <row r="45" spans="2:19" ht="12" hidden="1" customHeight="1" outlineLevel="1">
      <c r="B45" s="197"/>
      <c r="D45" s="321"/>
      <c r="E45" s="323">
        <v>0</v>
      </c>
      <c r="F45" s="174"/>
      <c r="G45" s="1558">
        <f>IF(E45=0,0,(-PMT(O45,E45,D45,0,0)))</f>
        <v>0</v>
      </c>
      <c r="H45" s="174"/>
      <c r="I45" s="1559">
        <f>L45+K45</f>
        <v>0</v>
      </c>
      <c r="J45" s="174"/>
      <c r="K45" s="325">
        <f t="shared" ref="K45:K54" si="10">IF(D45&lt;((G45-L45)*M45/$M$70),D45,((G45-L45)*M45/$M$70))</f>
        <v>0</v>
      </c>
      <c r="L45" s="325">
        <f t="shared" ref="L45:L54" si="11">((D45*O45)*N45/$N$70)</f>
        <v>0</v>
      </c>
      <c r="M45" s="320">
        <v>12</v>
      </c>
      <c r="N45" s="299">
        <v>12</v>
      </c>
      <c r="O45" s="326">
        <v>0</v>
      </c>
      <c r="P45" s="322">
        <f t="shared" ref="P45:P54" si="12">I45/N45</f>
        <v>0</v>
      </c>
      <c r="Q45" s="321"/>
      <c r="S45" s="220"/>
    </row>
    <row r="46" spans="2:19" ht="12" hidden="1" customHeight="1" outlineLevel="1">
      <c r="B46" s="197"/>
      <c r="D46" s="321"/>
      <c r="E46" s="324">
        <v>0</v>
      </c>
      <c r="F46" s="174"/>
      <c r="G46" s="301">
        <f t="shared" ref="G46:G54" si="13">IF(E46=0,0,(-PMT(O46,E46,D46,0,0)))</f>
        <v>0</v>
      </c>
      <c r="H46" s="174"/>
      <c r="I46" s="359">
        <f t="shared" ref="I46:I53" si="14">L46+K46</f>
        <v>0</v>
      </c>
      <c r="J46" s="174"/>
      <c r="K46" s="325">
        <f t="shared" si="10"/>
        <v>0</v>
      </c>
      <c r="L46" s="325">
        <f t="shared" si="11"/>
        <v>0</v>
      </c>
      <c r="M46" s="320">
        <v>12</v>
      </c>
      <c r="N46" s="299">
        <v>12</v>
      </c>
      <c r="O46" s="326">
        <v>0</v>
      </c>
      <c r="P46" s="322">
        <f t="shared" si="12"/>
        <v>0</v>
      </c>
      <c r="Q46" s="321"/>
      <c r="S46" s="220"/>
    </row>
    <row r="47" spans="2:19" ht="12" hidden="1" customHeight="1" outlineLevel="1">
      <c r="B47" s="197"/>
      <c r="D47" s="321"/>
      <c r="E47" s="324">
        <v>0</v>
      </c>
      <c r="F47" s="174"/>
      <c r="G47" s="301">
        <f t="shared" si="13"/>
        <v>0</v>
      </c>
      <c r="H47" s="174"/>
      <c r="I47" s="359">
        <f t="shared" si="14"/>
        <v>0</v>
      </c>
      <c r="J47" s="174"/>
      <c r="K47" s="325">
        <f t="shared" si="10"/>
        <v>0</v>
      </c>
      <c r="L47" s="325">
        <f t="shared" si="11"/>
        <v>0</v>
      </c>
      <c r="M47" s="320">
        <v>12</v>
      </c>
      <c r="N47" s="299">
        <v>12</v>
      </c>
      <c r="O47" s="326">
        <v>0</v>
      </c>
      <c r="P47" s="322">
        <f t="shared" si="12"/>
        <v>0</v>
      </c>
      <c r="Q47" s="321"/>
      <c r="S47" s="220"/>
    </row>
    <row r="48" spans="2:19" ht="12" hidden="1" customHeight="1" outlineLevel="1">
      <c r="B48" s="197"/>
      <c r="D48" s="321"/>
      <c r="E48" s="324">
        <v>0</v>
      </c>
      <c r="F48" s="174"/>
      <c r="G48" s="301">
        <f t="shared" si="13"/>
        <v>0</v>
      </c>
      <c r="H48" s="174"/>
      <c r="I48" s="359">
        <f t="shared" si="14"/>
        <v>0</v>
      </c>
      <c r="J48" s="174"/>
      <c r="K48" s="325">
        <f t="shared" si="10"/>
        <v>0</v>
      </c>
      <c r="L48" s="325">
        <f t="shared" si="11"/>
        <v>0</v>
      </c>
      <c r="M48" s="320">
        <v>12</v>
      </c>
      <c r="N48" s="299">
        <v>12</v>
      </c>
      <c r="O48" s="326">
        <v>0</v>
      </c>
      <c r="P48" s="322">
        <f t="shared" si="12"/>
        <v>0</v>
      </c>
      <c r="Q48" s="321"/>
      <c r="S48" s="220"/>
    </row>
    <row r="49" spans="1:19" ht="12" hidden="1" customHeight="1" outlineLevel="1">
      <c r="B49" s="197"/>
      <c r="D49" s="321"/>
      <c r="E49" s="324">
        <v>0</v>
      </c>
      <c r="F49" s="174"/>
      <c r="G49" s="301">
        <f t="shared" si="13"/>
        <v>0</v>
      </c>
      <c r="H49" s="174"/>
      <c r="I49" s="359">
        <f t="shared" si="14"/>
        <v>0</v>
      </c>
      <c r="J49" s="174"/>
      <c r="K49" s="325">
        <f t="shared" si="10"/>
        <v>0</v>
      </c>
      <c r="L49" s="325">
        <f t="shared" si="11"/>
        <v>0</v>
      </c>
      <c r="M49" s="320">
        <v>12</v>
      </c>
      <c r="N49" s="299">
        <v>12</v>
      </c>
      <c r="O49" s="326">
        <v>0</v>
      </c>
      <c r="P49" s="322">
        <f t="shared" si="12"/>
        <v>0</v>
      </c>
      <c r="Q49" s="321"/>
      <c r="S49" s="220"/>
    </row>
    <row r="50" spans="1:19" ht="12" hidden="1" customHeight="1" outlineLevel="1">
      <c r="B50" s="197"/>
      <c r="D50" s="322"/>
      <c r="E50" s="324">
        <v>0</v>
      </c>
      <c r="F50" s="174"/>
      <c r="G50" s="301">
        <f t="shared" si="13"/>
        <v>0</v>
      </c>
      <c r="H50" s="174"/>
      <c r="I50" s="359">
        <f t="shared" si="14"/>
        <v>0</v>
      </c>
      <c r="J50" s="174"/>
      <c r="K50" s="325">
        <f t="shared" si="10"/>
        <v>0</v>
      </c>
      <c r="L50" s="325">
        <f t="shared" si="11"/>
        <v>0</v>
      </c>
      <c r="M50" s="320">
        <v>12</v>
      </c>
      <c r="N50" s="299">
        <v>12</v>
      </c>
      <c r="O50" s="326">
        <v>0</v>
      </c>
      <c r="P50" s="322">
        <f t="shared" si="12"/>
        <v>0</v>
      </c>
      <c r="Q50" s="322"/>
      <c r="S50" s="220"/>
    </row>
    <row r="51" spans="1:19" ht="12" hidden="1" customHeight="1" outlineLevel="1">
      <c r="B51" s="197"/>
      <c r="D51" s="322"/>
      <c r="E51" s="324">
        <v>0</v>
      </c>
      <c r="F51" s="174"/>
      <c r="G51" s="301">
        <f t="shared" si="13"/>
        <v>0</v>
      </c>
      <c r="H51" s="174"/>
      <c r="I51" s="359">
        <f t="shared" si="14"/>
        <v>0</v>
      </c>
      <c r="J51" s="174"/>
      <c r="K51" s="325">
        <f t="shared" si="10"/>
        <v>0</v>
      </c>
      <c r="L51" s="325">
        <f t="shared" si="11"/>
        <v>0</v>
      </c>
      <c r="M51" s="320">
        <v>12</v>
      </c>
      <c r="N51" s="299">
        <v>12</v>
      </c>
      <c r="O51" s="326">
        <v>0</v>
      </c>
      <c r="P51" s="322">
        <f t="shared" si="12"/>
        <v>0</v>
      </c>
      <c r="Q51" s="322"/>
      <c r="S51" s="220"/>
    </row>
    <row r="52" spans="1:19" ht="12" hidden="1" customHeight="1" outlineLevel="1">
      <c r="B52" s="197"/>
      <c r="D52" s="322"/>
      <c r="E52" s="324">
        <v>0</v>
      </c>
      <c r="F52" s="174"/>
      <c r="G52" s="301">
        <f t="shared" si="13"/>
        <v>0</v>
      </c>
      <c r="H52" s="174"/>
      <c r="I52" s="359">
        <f t="shared" si="14"/>
        <v>0</v>
      </c>
      <c r="J52" s="174"/>
      <c r="K52" s="325">
        <f t="shared" si="10"/>
        <v>0</v>
      </c>
      <c r="L52" s="325">
        <f t="shared" si="11"/>
        <v>0</v>
      </c>
      <c r="M52" s="320">
        <v>12</v>
      </c>
      <c r="N52" s="299">
        <v>12</v>
      </c>
      <c r="O52" s="326">
        <v>0</v>
      </c>
      <c r="P52" s="322">
        <f t="shared" si="12"/>
        <v>0</v>
      </c>
      <c r="Q52" s="322"/>
      <c r="S52" s="220"/>
    </row>
    <row r="53" spans="1:19" ht="12" hidden="1" customHeight="1" outlineLevel="1">
      <c r="B53" s="197"/>
      <c r="C53" s="4" t="s">
        <v>18</v>
      </c>
      <c r="D53" s="322"/>
      <c r="E53" s="324">
        <v>0</v>
      </c>
      <c r="F53" s="174"/>
      <c r="G53" s="301">
        <f t="shared" si="13"/>
        <v>0</v>
      </c>
      <c r="H53" s="174"/>
      <c r="I53" s="359">
        <f t="shared" si="14"/>
        <v>0</v>
      </c>
      <c r="J53" s="174"/>
      <c r="K53" s="325">
        <f t="shared" si="10"/>
        <v>0</v>
      </c>
      <c r="L53" s="325">
        <f t="shared" si="11"/>
        <v>0</v>
      </c>
      <c r="M53" s="320">
        <v>12</v>
      </c>
      <c r="N53" s="299">
        <v>12</v>
      </c>
      <c r="O53" s="326">
        <v>0</v>
      </c>
      <c r="P53" s="322">
        <f t="shared" si="12"/>
        <v>0</v>
      </c>
      <c r="Q53" s="322"/>
      <c r="S53" s="220"/>
    </row>
    <row r="54" spans="1:19" ht="12" hidden="1" customHeight="1" outlineLevel="1">
      <c r="B54" s="197"/>
      <c r="C54" s="4" t="s">
        <v>18</v>
      </c>
      <c r="D54" s="322"/>
      <c r="E54" s="324">
        <v>0</v>
      </c>
      <c r="F54" s="174"/>
      <c r="G54" s="301">
        <f t="shared" si="13"/>
        <v>0</v>
      </c>
      <c r="H54" s="303"/>
      <c r="I54" s="359">
        <f>L54+K54</f>
        <v>0</v>
      </c>
      <c r="J54" s="283"/>
      <c r="K54" s="325">
        <f t="shared" si="10"/>
        <v>0</v>
      </c>
      <c r="L54" s="325">
        <f t="shared" si="11"/>
        <v>0</v>
      </c>
      <c r="M54" s="320">
        <v>12</v>
      </c>
      <c r="N54" s="299">
        <v>12</v>
      </c>
      <c r="O54" s="326">
        <v>0</v>
      </c>
      <c r="P54" s="322">
        <f t="shared" si="12"/>
        <v>0</v>
      </c>
      <c r="Q54" s="322"/>
      <c r="S54" s="220"/>
    </row>
    <row r="55" spans="1:19" ht="5.25" hidden="1" customHeight="1" outlineLevel="1" thickBot="1">
      <c r="B55" s="197"/>
      <c r="D55" s="174"/>
      <c r="E55" s="230"/>
      <c r="F55" s="174"/>
      <c r="G55" s="301"/>
      <c r="H55" s="174"/>
      <c r="I55" s="359"/>
      <c r="J55" s="174"/>
      <c r="K55" s="263"/>
      <c r="L55" s="263"/>
      <c r="M55" s="211"/>
      <c r="N55" s="211"/>
      <c r="O55" s="231"/>
      <c r="P55" s="174"/>
      <c r="Q55" s="174"/>
      <c r="S55" s="220"/>
    </row>
    <row r="56" spans="1:19" ht="12" hidden="1" customHeight="1" outlineLevel="1" thickTop="1">
      <c r="B56" s="197"/>
      <c r="C56" s="11" t="s">
        <v>18</v>
      </c>
      <c r="D56" s="467">
        <f>SUM(D45:D54)</f>
        <v>0</v>
      </c>
      <c r="E56" s="1588" t="e">
        <f>NPER(O56,-I56,D56,,0)</f>
        <v>#DIV/0!</v>
      </c>
      <c r="F56" s="304"/>
      <c r="G56" s="284">
        <f>SUM(G45:G54)</f>
        <v>0</v>
      </c>
      <c r="H56" s="263"/>
      <c r="I56" s="360">
        <f>SUM(I45:I54)</f>
        <v>0</v>
      </c>
      <c r="J56" s="263"/>
      <c r="K56" s="467">
        <f>SUM(K45:K54)</f>
        <v>0</v>
      </c>
      <c r="L56" s="467">
        <f>SUM(L45:L54)</f>
        <v>0</v>
      </c>
      <c r="M56" s="210"/>
      <c r="N56" s="210"/>
      <c r="O56" s="212" t="e">
        <f>L56/D56</f>
        <v>#DIV/0!</v>
      </c>
      <c r="P56" s="467">
        <f>SUM(P45:P54)</f>
        <v>0</v>
      </c>
      <c r="Q56" s="467">
        <f>SUM(Q45:Q54)</f>
        <v>0</v>
      </c>
      <c r="S56" s="220"/>
    </row>
    <row r="57" spans="1:19" s="241" customFormat="1" ht="14.25" hidden="1" customHeight="1" outlineLevel="1">
      <c r="B57" s="305"/>
      <c r="C57" s="233"/>
      <c r="D57" s="234"/>
      <c r="E57" s="235"/>
      <c r="F57" s="235"/>
      <c r="G57" s="236"/>
      <c r="H57" s="237"/>
      <c r="I57" s="237"/>
      <c r="J57" s="238" t="s">
        <v>158</v>
      </c>
      <c r="K57" s="239">
        <f>IFERROR((SUMIF(K45:K54,0,D45:D54)/D56),0%)</f>
        <v>0</v>
      </c>
      <c r="L57" s="237"/>
      <c r="M57" s="237"/>
      <c r="N57" s="237"/>
      <c r="O57" s="240"/>
      <c r="P57" s="237"/>
      <c r="Q57" s="234"/>
      <c r="S57" s="468"/>
    </row>
    <row r="58" spans="1:19" ht="14.25" hidden="1" customHeight="1" outlineLevel="1" thickBot="1">
      <c r="B58" s="197"/>
      <c r="C58" s="11"/>
      <c r="D58" s="263"/>
      <c r="E58" s="196"/>
      <c r="F58" s="174"/>
      <c r="G58" s="286"/>
      <c r="H58" s="263"/>
      <c r="I58" s="263"/>
      <c r="J58" s="263"/>
      <c r="K58" s="263"/>
      <c r="L58" s="263"/>
      <c r="M58" s="210"/>
      <c r="N58" s="210"/>
      <c r="O58" s="212"/>
      <c r="P58" s="263"/>
      <c r="Q58" s="263"/>
      <c r="S58" s="220"/>
    </row>
    <row r="59" spans="1:19" s="272" customFormat="1" ht="24" hidden="1" customHeight="1" collapsed="1" thickTop="1" thickBot="1">
      <c r="A59" s="14"/>
      <c r="B59" s="307"/>
      <c r="C59" s="176" t="s">
        <v>142</v>
      </c>
      <c r="D59" s="1561">
        <f>D56+D42+D28</f>
        <v>0</v>
      </c>
      <c r="E59" s="1562" t="e">
        <f>NPER(O59,-I59,D59,,0)</f>
        <v>#DIV/0!</v>
      </c>
      <c r="F59" s="1563"/>
      <c r="G59" s="1564">
        <f t="shared" ref="G59:I59" si="15">G56+G42+G28</f>
        <v>0</v>
      </c>
      <c r="H59" s="1564"/>
      <c r="I59" s="1564">
        <f t="shared" si="15"/>
        <v>0</v>
      </c>
      <c r="J59" s="1564"/>
      <c r="K59" s="1564">
        <f t="shared" ref="K59:L59" si="16">K56+K42+K28</f>
        <v>0</v>
      </c>
      <c r="L59" s="1564">
        <f t="shared" si="16"/>
        <v>0</v>
      </c>
      <c r="M59" s="1565"/>
      <c r="N59" s="1565"/>
      <c r="O59" s="1566" t="e">
        <f>L59/D59</f>
        <v>#DIV/0!</v>
      </c>
      <c r="P59" s="1567">
        <f t="shared" ref="P59" si="17">P56+P42+P28</f>
        <v>0</v>
      </c>
      <c r="Q59" s="1561">
        <f>Q56+Q42+Q28</f>
        <v>0</v>
      </c>
      <c r="S59" s="469"/>
    </row>
    <row r="60" spans="1:19" ht="18.95" hidden="1" customHeight="1" thickTop="1" thickBot="1">
      <c r="B60" s="424"/>
      <c r="C60" s="309"/>
      <c r="D60" s="310"/>
      <c r="E60" s="311"/>
      <c r="F60" s="312"/>
      <c r="G60" s="313"/>
      <c r="H60" s="313"/>
      <c r="I60" s="313"/>
      <c r="J60" s="313"/>
      <c r="K60" s="314"/>
      <c r="L60" s="314"/>
      <c r="M60" s="315"/>
      <c r="N60" s="315"/>
      <c r="O60" s="316"/>
      <c r="P60" s="317"/>
      <c r="Q60" s="310"/>
      <c r="R60" s="318"/>
      <c r="S60" s="470"/>
    </row>
    <row r="61" spans="1:19" ht="18.95" hidden="1" customHeight="1">
      <c r="C61" s="228"/>
      <c r="D61" s="292"/>
      <c r="E61" s="12"/>
      <c r="F61" s="174"/>
      <c r="G61" s="282"/>
      <c r="H61" s="282"/>
      <c r="I61" s="282"/>
      <c r="J61" s="282"/>
      <c r="K61" s="274"/>
      <c r="L61" s="274"/>
      <c r="M61" s="213"/>
      <c r="N61" s="213"/>
      <c r="O61" s="45"/>
      <c r="P61" s="268"/>
      <c r="Q61" s="292"/>
    </row>
    <row r="62" spans="1:19" ht="20.25" customHeight="1" thickBot="1">
      <c r="D62" s="271"/>
      <c r="E62" s="43"/>
      <c r="F62" s="271"/>
      <c r="G62" s="271"/>
      <c r="H62" s="271"/>
      <c r="I62" s="271"/>
      <c r="J62" s="271"/>
      <c r="K62" s="271"/>
      <c r="L62" s="271"/>
      <c r="M62" s="43"/>
      <c r="N62" s="43"/>
      <c r="O62" s="43"/>
      <c r="P62" s="271"/>
      <c r="Q62" s="271"/>
    </row>
    <row r="63" spans="1:19" ht="10.5" customHeight="1">
      <c r="B63" s="1996" t="s">
        <v>159</v>
      </c>
      <c r="C63" s="1997"/>
      <c r="D63" s="1998"/>
      <c r="E63" s="1997"/>
      <c r="F63" s="1998"/>
      <c r="G63" s="1998"/>
      <c r="H63" s="1998"/>
      <c r="I63" s="1998"/>
      <c r="J63" s="1998"/>
      <c r="K63" s="1998"/>
      <c r="L63" s="1998"/>
      <c r="M63" s="1997"/>
      <c r="N63" s="1997"/>
      <c r="O63" s="1997"/>
      <c r="P63" s="1998"/>
      <c r="Q63" s="1998"/>
      <c r="R63" s="1998"/>
      <c r="S63" s="1999"/>
    </row>
    <row r="64" spans="1:19" ht="17.25" customHeight="1" thickBot="1">
      <c r="B64" s="2000"/>
      <c r="C64" s="2001"/>
      <c r="D64" s="2002"/>
      <c r="E64" s="2001"/>
      <c r="F64" s="2002"/>
      <c r="G64" s="2002"/>
      <c r="H64" s="2002"/>
      <c r="I64" s="2002"/>
      <c r="J64" s="2002"/>
      <c r="K64" s="2002"/>
      <c r="L64" s="2002"/>
      <c r="M64" s="2001"/>
      <c r="N64" s="2001"/>
      <c r="O64" s="2001"/>
      <c r="P64" s="2002"/>
      <c r="Q64" s="2002"/>
      <c r="R64" s="2002"/>
      <c r="S64" s="2003"/>
    </row>
    <row r="65" spans="1:19" ht="15.95" customHeight="1" thickBot="1">
      <c r="C65" s="45"/>
      <c r="D65" s="273"/>
      <c r="E65" s="45"/>
      <c r="F65" s="273"/>
      <c r="G65" s="273"/>
      <c r="H65" s="273"/>
      <c r="I65" s="273"/>
      <c r="J65" s="273"/>
      <c r="K65" s="273"/>
      <c r="L65" s="273"/>
      <c r="M65" s="45"/>
      <c r="N65" s="45"/>
      <c r="O65" s="45"/>
      <c r="P65" s="273"/>
      <c r="Q65" s="273"/>
    </row>
    <row r="66" spans="1:19" s="269" customFormat="1" ht="21" customHeight="1">
      <c r="A66" s="3"/>
      <c r="B66" s="2004" t="s">
        <v>217</v>
      </c>
      <c r="C66" s="2005"/>
      <c r="D66" s="1990" t="s">
        <v>161</v>
      </c>
      <c r="E66" s="2008" t="s">
        <v>150</v>
      </c>
      <c r="F66" s="471"/>
      <c r="G66" s="2010" t="s">
        <v>151</v>
      </c>
      <c r="H66" s="472"/>
      <c r="I66" s="2010" t="s">
        <v>152</v>
      </c>
      <c r="J66" s="472"/>
      <c r="K66" s="2012" t="s">
        <v>153</v>
      </c>
      <c r="L66" s="2012" t="s">
        <v>154</v>
      </c>
      <c r="M66" s="2014" t="s">
        <v>155</v>
      </c>
      <c r="N66" s="2014"/>
      <c r="O66" s="2015" t="s">
        <v>156</v>
      </c>
      <c r="P66" s="2010" t="s">
        <v>157</v>
      </c>
      <c r="Q66" s="1990" t="s">
        <v>162</v>
      </c>
      <c r="R66" s="1990" t="s">
        <v>0</v>
      </c>
      <c r="S66" s="473"/>
    </row>
    <row r="67" spans="1:19" s="269" customFormat="1" ht="21" customHeight="1">
      <c r="A67" s="3"/>
      <c r="B67" s="2006"/>
      <c r="C67" s="2019"/>
      <c r="D67" s="1991"/>
      <c r="E67" s="2009"/>
      <c r="F67" s="175"/>
      <c r="G67" s="2011"/>
      <c r="H67" s="218"/>
      <c r="I67" s="2011"/>
      <c r="J67" s="218"/>
      <c r="K67" s="2013"/>
      <c r="L67" s="2013"/>
      <c r="M67" s="206" t="s">
        <v>153</v>
      </c>
      <c r="N67" s="206" t="s">
        <v>154</v>
      </c>
      <c r="O67" s="2016"/>
      <c r="P67" s="2011"/>
      <c r="Q67" s="1991"/>
      <c r="R67" s="1991"/>
      <c r="S67" s="270"/>
    </row>
    <row r="68" spans="1:19" s="269" customFormat="1" ht="5.25" customHeight="1">
      <c r="A68" s="3"/>
      <c r="B68" s="229"/>
      <c r="C68" s="1615"/>
      <c r="D68" s="1616"/>
      <c r="E68" s="1617"/>
      <c r="F68" s="1616"/>
      <c r="G68" s="1618"/>
      <c r="H68" s="1618"/>
      <c r="I68" s="1618"/>
      <c r="J68" s="1618"/>
      <c r="K68" s="1619"/>
      <c r="L68" s="1619"/>
      <c r="M68" s="1620"/>
      <c r="N68" s="1620"/>
      <c r="O68" s="1621"/>
      <c r="P68" s="1618"/>
      <c r="Q68" s="1616"/>
      <c r="R68" s="1616"/>
      <c r="S68" s="1622"/>
    </row>
    <row r="69" spans="1:19" s="269" customFormat="1" ht="11.25" customHeight="1">
      <c r="A69" s="3"/>
      <c r="B69" s="229"/>
      <c r="C69" s="225" t="s">
        <v>21</v>
      </c>
      <c r="D69" s="175"/>
      <c r="E69" s="195"/>
      <c r="F69" s="175"/>
      <c r="G69" s="175"/>
      <c r="H69" s="175"/>
      <c r="I69" s="175"/>
      <c r="J69" s="175"/>
      <c r="K69" s="274"/>
      <c r="L69" s="274"/>
      <c r="M69" s="3"/>
      <c r="N69" s="3"/>
      <c r="O69" s="207"/>
      <c r="P69" s="175"/>
      <c r="Q69" s="175"/>
      <c r="S69" s="270"/>
    </row>
    <row r="70" spans="1:19" s="269" customFormat="1" ht="11.25" customHeight="1">
      <c r="A70" s="3"/>
      <c r="B70" s="229"/>
      <c r="C70" s="225"/>
      <c r="D70" s="175"/>
      <c r="E70" s="195"/>
      <c r="F70" s="175"/>
      <c r="G70" s="175"/>
      <c r="H70" s="175"/>
      <c r="I70" s="175"/>
      <c r="J70" s="175"/>
      <c r="K70" s="274"/>
      <c r="L70" s="274"/>
      <c r="M70" s="208">
        <v>12</v>
      </c>
      <c r="N70" s="208">
        <v>12</v>
      </c>
      <c r="O70" s="207"/>
      <c r="P70" s="175"/>
      <c r="Q70" s="175"/>
      <c r="S70" s="270"/>
    </row>
    <row r="71" spans="1:19">
      <c r="B71" s="209"/>
      <c r="C71" s="226" t="s">
        <v>147</v>
      </c>
      <c r="D71" s="290">
        <f>Simulation_Ténébrion!N8</f>
        <v>250000</v>
      </c>
      <c r="E71" s="474">
        <v>20</v>
      </c>
      <c r="F71" s="475"/>
      <c r="G71" s="1558">
        <f>IF(E71=0,0,(-PMT(O71,E71,D71,0,0)))</f>
        <v>20919.832508733296</v>
      </c>
      <c r="H71" s="174"/>
      <c r="I71" s="1587">
        <f>L71+K71</f>
        <v>20919.832508733296</v>
      </c>
      <c r="J71" s="174"/>
      <c r="K71" s="476">
        <f t="shared" ref="K71:K75" si="18">IF(D71&lt;((G71-L71)*M71/$M$70),D71,((G71-L71)*M71/$M$70))</f>
        <v>7169.832508733296</v>
      </c>
      <c r="L71" s="476">
        <f t="shared" ref="L71:L75" si="19">((D71*O71)*N71/$N$70)</f>
        <v>13750</v>
      </c>
      <c r="M71" s="299">
        <v>12</v>
      </c>
      <c r="N71" s="299">
        <v>12</v>
      </c>
      <c r="O71" s="477">
        <f>Simulation_Ténébrion!O8</f>
        <v>5.5E-2</v>
      </c>
      <c r="P71" s="478">
        <f>I71/N71</f>
        <v>1743.3193757277747</v>
      </c>
      <c r="Q71" s="290">
        <f>D71-K71</f>
        <v>242830.16749126671</v>
      </c>
      <c r="S71" s="264"/>
    </row>
    <row r="72" spans="1:19">
      <c r="B72" s="209"/>
      <c r="C72" s="226" t="s">
        <v>218</v>
      </c>
      <c r="D72" s="290">
        <f>Simulation_Ténébrion!N9</f>
        <v>50000</v>
      </c>
      <c r="E72" s="474">
        <v>10</v>
      </c>
      <c r="F72" s="475"/>
      <c r="G72" s="301">
        <f>IF(E72=0,0,(-PMT(O72,E72,D72,0,0)))</f>
        <v>6633.3884351699035</v>
      </c>
      <c r="H72" s="174"/>
      <c r="I72" s="479">
        <f t="shared" ref="I72:I74" si="20">L72+K72</f>
        <v>6633.3884351699035</v>
      </c>
      <c r="J72" s="174"/>
      <c r="K72" s="476">
        <f t="shared" si="18"/>
        <v>3883.3884351699035</v>
      </c>
      <c r="L72" s="476">
        <f t="shared" si="19"/>
        <v>2750</v>
      </c>
      <c r="M72" s="299">
        <v>12</v>
      </c>
      <c r="N72" s="299">
        <v>12</v>
      </c>
      <c r="O72" s="477">
        <f>Simulation_Ténébrion!O9</f>
        <v>5.5E-2</v>
      </c>
      <c r="P72" s="478">
        <f t="shared" ref="P72:P75" si="21">I72/N72</f>
        <v>552.78236959749199</v>
      </c>
      <c r="Q72" s="290">
        <f t="shared" ref="Q72:Q75" si="22">D72-K72</f>
        <v>46116.611564830098</v>
      </c>
      <c r="S72" s="264"/>
    </row>
    <row r="73" spans="1:19" hidden="1">
      <c r="B73" s="209"/>
      <c r="C73" s="227" t="s">
        <v>18</v>
      </c>
      <c r="D73" s="291"/>
      <c r="E73" s="474">
        <v>0</v>
      </c>
      <c r="F73" s="475"/>
      <c r="G73" s="301">
        <f t="shared" ref="G73:G75" si="23">IF(E73=0,0,(-PMT(O73,E73,D73,0,0)))</f>
        <v>0</v>
      </c>
      <c r="H73" s="174"/>
      <c r="I73" s="479">
        <f t="shared" si="20"/>
        <v>0</v>
      </c>
      <c r="J73" s="174"/>
      <c r="K73" s="476">
        <f t="shared" si="18"/>
        <v>0</v>
      </c>
      <c r="L73" s="476">
        <f t="shared" si="19"/>
        <v>0</v>
      </c>
      <c r="M73" s="299">
        <v>12</v>
      </c>
      <c r="N73" s="299">
        <v>12</v>
      </c>
      <c r="O73" s="477">
        <v>0</v>
      </c>
      <c r="P73" s="478">
        <f t="shared" si="21"/>
        <v>0</v>
      </c>
      <c r="Q73" s="290">
        <f t="shared" si="22"/>
        <v>0</v>
      </c>
      <c r="S73" s="264"/>
    </row>
    <row r="74" spans="1:19" hidden="1">
      <c r="B74" s="209"/>
      <c r="C74" s="227" t="s">
        <v>18</v>
      </c>
      <c r="D74" s="291"/>
      <c r="E74" s="474">
        <v>0</v>
      </c>
      <c r="F74" s="475"/>
      <c r="G74" s="301">
        <f t="shared" si="23"/>
        <v>0</v>
      </c>
      <c r="H74" s="174"/>
      <c r="I74" s="479">
        <f t="shared" si="20"/>
        <v>0</v>
      </c>
      <c r="J74" s="174"/>
      <c r="K74" s="476">
        <f t="shared" si="18"/>
        <v>0</v>
      </c>
      <c r="L74" s="476">
        <f t="shared" si="19"/>
        <v>0</v>
      </c>
      <c r="M74" s="299">
        <v>12</v>
      </c>
      <c r="N74" s="299">
        <v>12</v>
      </c>
      <c r="O74" s="477">
        <v>0</v>
      </c>
      <c r="P74" s="478">
        <f t="shared" si="21"/>
        <v>0</v>
      </c>
      <c r="Q74" s="290">
        <f t="shared" si="22"/>
        <v>0</v>
      </c>
      <c r="S74" s="264"/>
    </row>
    <row r="75" spans="1:19">
      <c r="B75" s="209"/>
      <c r="C75" s="227" t="s">
        <v>18</v>
      </c>
      <c r="D75" s="291"/>
      <c r="E75" s="474">
        <v>0</v>
      </c>
      <c r="F75" s="475"/>
      <c r="G75" s="301">
        <f t="shared" si="23"/>
        <v>0</v>
      </c>
      <c r="H75" s="303"/>
      <c r="I75" s="479">
        <f>L75+K75</f>
        <v>0</v>
      </c>
      <c r="J75" s="283"/>
      <c r="K75" s="476">
        <f t="shared" si="18"/>
        <v>0</v>
      </c>
      <c r="L75" s="476">
        <f t="shared" si="19"/>
        <v>0</v>
      </c>
      <c r="M75" s="299">
        <v>12</v>
      </c>
      <c r="N75" s="299">
        <v>12</v>
      </c>
      <c r="O75" s="477">
        <v>0</v>
      </c>
      <c r="P75" s="478">
        <f t="shared" si="21"/>
        <v>0</v>
      </c>
      <c r="Q75" s="290">
        <f t="shared" si="22"/>
        <v>0</v>
      </c>
      <c r="S75" s="264"/>
    </row>
    <row r="76" spans="1:19" ht="5.25" customHeight="1" thickBot="1">
      <c r="B76" s="209"/>
      <c r="D76" s="174"/>
      <c r="E76" s="230"/>
      <c r="F76" s="174"/>
      <c r="G76" s="301"/>
      <c r="H76" s="174"/>
      <c r="I76" s="479"/>
      <c r="J76" s="174"/>
      <c r="K76" s="263"/>
      <c r="L76" s="263"/>
      <c r="M76" s="211"/>
      <c r="N76" s="211"/>
      <c r="O76" s="231"/>
      <c r="P76" s="174"/>
      <c r="Q76" s="174"/>
      <c r="S76" s="264"/>
    </row>
    <row r="77" spans="1:19" ht="21.95" customHeight="1" outlineLevel="1" thickTop="1">
      <c r="B77" s="209"/>
      <c r="C77" s="11" t="s">
        <v>18</v>
      </c>
      <c r="D77" s="467">
        <f>SUM(D71:D75)</f>
        <v>300000</v>
      </c>
      <c r="E77" s="1588">
        <f>NPER(O77,-I77,D77,,0)</f>
        <v>17.059852150268043</v>
      </c>
      <c r="F77" s="304"/>
      <c r="G77" s="284">
        <f>SUM(G71:G75)</f>
        <v>27553.220943903201</v>
      </c>
      <c r="H77" s="263"/>
      <c r="I77" s="285">
        <f>SUM(I71:I75)</f>
        <v>27553.220943903201</v>
      </c>
      <c r="J77" s="263"/>
      <c r="K77" s="467">
        <f>SUM(K71:K75)</f>
        <v>11053.220943903199</v>
      </c>
      <c r="L77" s="467">
        <f>SUM(L71:L75)</f>
        <v>16500</v>
      </c>
      <c r="M77" s="210"/>
      <c r="N77" s="210"/>
      <c r="O77" s="212">
        <f>L77/D77</f>
        <v>5.5E-2</v>
      </c>
      <c r="P77" s="467">
        <f>SUM(P71:P75)</f>
        <v>2296.1017453252666</v>
      </c>
      <c r="Q77" s="467">
        <f>SUM(Q71:Q75)</f>
        <v>288946.7790560968</v>
      </c>
      <c r="S77" s="264"/>
    </row>
    <row r="78" spans="1:19" s="241" customFormat="1" ht="15" customHeight="1" outlineLevel="1">
      <c r="B78" s="232"/>
      <c r="C78" s="233"/>
      <c r="D78" s="234"/>
      <c r="E78" s="235"/>
      <c r="F78" s="235"/>
      <c r="G78" s="236"/>
      <c r="H78" s="237"/>
      <c r="I78" s="237"/>
      <c r="J78" s="238" t="s">
        <v>158</v>
      </c>
      <c r="K78" s="239">
        <f>IFERROR((SUMIF(K71:K75,0,D71:D75)/D77),0%)</f>
        <v>0</v>
      </c>
      <c r="L78" s="237"/>
      <c r="M78" s="237"/>
      <c r="N78" s="237"/>
      <c r="O78" s="240"/>
      <c r="P78" s="237"/>
      <c r="Q78" s="234"/>
      <c r="S78" s="242"/>
    </row>
    <row r="79" spans="1:19" ht="30.95" hidden="1" customHeight="1" outlineLevel="1">
      <c r="B79" s="209"/>
      <c r="C79" s="228" t="s">
        <v>13</v>
      </c>
      <c r="D79" s="292"/>
      <c r="E79" s="12"/>
      <c r="F79" s="174"/>
      <c r="G79" s="282"/>
      <c r="H79" s="282"/>
      <c r="I79" s="282"/>
      <c r="J79" s="282"/>
      <c r="K79" s="274"/>
      <c r="L79" s="274"/>
      <c r="M79" s="213"/>
      <c r="N79" s="213"/>
      <c r="O79" s="45"/>
      <c r="P79" s="268"/>
      <c r="Q79" s="292"/>
      <c r="S79" s="264"/>
    </row>
    <row r="80" spans="1:19" hidden="1" outlineLevel="1">
      <c r="B80" s="209"/>
      <c r="C80" s="4" t="s">
        <v>18</v>
      </c>
      <c r="D80" s="290">
        <v>0</v>
      </c>
      <c r="E80" s="474">
        <v>0</v>
      </c>
      <c r="F80" s="475"/>
      <c r="G80" s="1558">
        <f>IF(E80=0,0,(-PMT(O80,E80,D80,0,0)))</f>
        <v>0</v>
      </c>
      <c r="H80" s="174"/>
      <c r="I80" s="1587">
        <f>L80+K80</f>
        <v>0</v>
      </c>
      <c r="J80" s="174"/>
      <c r="K80" s="476">
        <f t="shared" ref="K80:K83" si="24">IF(D80&lt;((G80-L80)*M80/$M$70),D80,((G80-L80)*M80/$M$70))</f>
        <v>0</v>
      </c>
      <c r="L80" s="476">
        <f t="shared" ref="L80:L83" si="25">((D80*O80)*N80/$N$70)</f>
        <v>0</v>
      </c>
      <c r="M80" s="299">
        <v>12</v>
      </c>
      <c r="N80" s="299">
        <v>12</v>
      </c>
      <c r="O80" s="477">
        <v>5.5E-2</v>
      </c>
      <c r="P80" s="478">
        <f t="shared" ref="P80:P83" si="26">I80/N80</f>
        <v>0</v>
      </c>
      <c r="Q80" s="290">
        <f t="shared" ref="Q80:Q83" si="27">D80-K80</f>
        <v>0</v>
      </c>
      <c r="S80" s="264"/>
    </row>
    <row r="81" spans="2:19" hidden="1" outlineLevel="1">
      <c r="B81" s="209"/>
      <c r="C81" s="4" t="s">
        <v>18</v>
      </c>
      <c r="D81" s="290">
        <v>0</v>
      </c>
      <c r="E81" s="214">
        <v>0</v>
      </c>
      <c r="F81" s="174"/>
      <c r="G81" s="301">
        <f t="shared" ref="G81:G83" si="28">IF(E81=0,0,(-PMT(O81,E81,D81,0,0)))</f>
        <v>0</v>
      </c>
      <c r="H81" s="174"/>
      <c r="I81" s="479">
        <f t="shared" ref="I81:I82" si="29">L81+K81</f>
        <v>0</v>
      </c>
      <c r="J81" s="174"/>
      <c r="K81" s="476">
        <f t="shared" si="24"/>
        <v>0</v>
      </c>
      <c r="L81" s="476">
        <f t="shared" si="25"/>
        <v>0</v>
      </c>
      <c r="M81" s="299">
        <v>12</v>
      </c>
      <c r="N81" s="299">
        <v>12</v>
      </c>
      <c r="O81" s="477">
        <v>5.5E-2</v>
      </c>
      <c r="P81" s="478">
        <f t="shared" si="26"/>
        <v>0</v>
      </c>
      <c r="Q81" s="290">
        <f t="shared" si="27"/>
        <v>0</v>
      </c>
      <c r="S81" s="264"/>
    </row>
    <row r="82" spans="2:19" hidden="1" outlineLevel="1">
      <c r="B82" s="209"/>
      <c r="C82" s="4" t="s">
        <v>18</v>
      </c>
      <c r="D82" s="290">
        <v>0</v>
      </c>
      <c r="E82" s="214">
        <v>0</v>
      </c>
      <c r="F82" s="174"/>
      <c r="G82" s="301">
        <f t="shared" si="28"/>
        <v>0</v>
      </c>
      <c r="H82" s="174"/>
      <c r="I82" s="479">
        <f t="shared" si="29"/>
        <v>0</v>
      </c>
      <c r="J82" s="174"/>
      <c r="K82" s="476">
        <f t="shared" si="24"/>
        <v>0</v>
      </c>
      <c r="L82" s="476">
        <f t="shared" si="25"/>
        <v>0</v>
      </c>
      <c r="M82" s="299">
        <v>12</v>
      </c>
      <c r="N82" s="299">
        <v>12</v>
      </c>
      <c r="O82" s="477">
        <v>5.5E-2</v>
      </c>
      <c r="P82" s="478">
        <f t="shared" si="26"/>
        <v>0</v>
      </c>
      <c r="Q82" s="290">
        <f t="shared" si="27"/>
        <v>0</v>
      </c>
      <c r="S82" s="264"/>
    </row>
    <row r="83" spans="2:19" hidden="1" outlineLevel="1">
      <c r="B83" s="209"/>
      <c r="C83" s="4" t="s">
        <v>18</v>
      </c>
      <c r="D83" s="291"/>
      <c r="E83" s="214">
        <v>0</v>
      </c>
      <c r="F83" s="174"/>
      <c r="G83" s="301">
        <f t="shared" si="28"/>
        <v>0</v>
      </c>
      <c r="H83" s="303"/>
      <c r="I83" s="479">
        <f>L83+K83</f>
        <v>0</v>
      </c>
      <c r="J83" s="283"/>
      <c r="K83" s="476">
        <f t="shared" si="24"/>
        <v>0</v>
      </c>
      <c r="L83" s="476">
        <f t="shared" si="25"/>
        <v>0</v>
      </c>
      <c r="M83" s="299">
        <v>12</v>
      </c>
      <c r="N83" s="299">
        <v>12</v>
      </c>
      <c r="O83" s="477">
        <v>0</v>
      </c>
      <c r="P83" s="478">
        <f t="shared" si="26"/>
        <v>0</v>
      </c>
      <c r="Q83" s="290">
        <f t="shared" si="27"/>
        <v>0</v>
      </c>
      <c r="S83" s="264"/>
    </row>
    <row r="84" spans="2:19" ht="5.25" hidden="1" customHeight="1" outlineLevel="1" thickBot="1">
      <c r="B84" s="209"/>
      <c r="D84" s="174"/>
      <c r="E84" s="230"/>
      <c r="F84" s="174"/>
      <c r="G84" s="301"/>
      <c r="H84" s="174"/>
      <c r="I84" s="479"/>
      <c r="J84" s="174"/>
      <c r="K84" s="263"/>
      <c r="L84" s="263"/>
      <c r="M84" s="211"/>
      <c r="N84" s="211"/>
      <c r="O84" s="231"/>
      <c r="P84" s="174"/>
      <c r="Q84" s="174"/>
      <c r="S84" s="264"/>
    </row>
    <row r="85" spans="2:19" ht="21.95" hidden="1" customHeight="1" outlineLevel="1" thickTop="1">
      <c r="B85" s="209"/>
      <c r="C85" s="11" t="s">
        <v>18</v>
      </c>
      <c r="D85" s="467">
        <f>SUM(D80:D83)</f>
        <v>0</v>
      </c>
      <c r="E85" s="1588" t="e">
        <f>NPER(O85,-I85,D85,,0)</f>
        <v>#DIV/0!</v>
      </c>
      <c r="F85" s="304"/>
      <c r="G85" s="284">
        <f>SUM(G80:G83)</f>
        <v>0</v>
      </c>
      <c r="H85" s="263"/>
      <c r="I85" s="285">
        <f>SUM(I80:I83)</f>
        <v>0</v>
      </c>
      <c r="J85" s="263"/>
      <c r="K85" s="467">
        <f>SUM(K80:K83)</f>
        <v>0</v>
      </c>
      <c r="L85" s="467">
        <f>SUM(L80:L83)</f>
        <v>0</v>
      </c>
      <c r="M85" s="210"/>
      <c r="N85" s="210"/>
      <c r="O85" s="212" t="e">
        <f>L85/D85</f>
        <v>#DIV/0!</v>
      </c>
      <c r="P85" s="467">
        <f>SUM(P80:P83)</f>
        <v>0</v>
      </c>
      <c r="Q85" s="467">
        <f>SUM(Q80:Q83)</f>
        <v>0</v>
      </c>
      <c r="S85" s="264"/>
    </row>
    <row r="86" spans="2:19" s="241" customFormat="1" ht="14.25" hidden="1" customHeight="1" outlineLevel="1">
      <c r="B86" s="232"/>
      <c r="C86" s="233"/>
      <c r="D86" s="234"/>
      <c r="E86" s="235"/>
      <c r="F86" s="235"/>
      <c r="G86" s="236"/>
      <c r="H86" s="237"/>
      <c r="I86" s="237"/>
      <c r="J86" s="238" t="s">
        <v>158</v>
      </c>
      <c r="K86" s="239">
        <f>IFERROR((SUMIF(K80:K83,0,D80:D83)/D85),0%)</f>
        <v>0</v>
      </c>
      <c r="L86" s="237"/>
      <c r="M86" s="237"/>
      <c r="N86" s="237"/>
      <c r="O86" s="240"/>
      <c r="P86" s="237"/>
      <c r="Q86" s="234"/>
      <c r="S86" s="242"/>
    </row>
    <row r="87" spans="2:19" ht="15" hidden="1" customHeight="1" outlineLevel="1">
      <c r="B87" s="209"/>
      <c r="C87" s="228" t="s">
        <v>8</v>
      </c>
      <c r="D87" s="288"/>
      <c r="E87" s="12"/>
      <c r="F87" s="174"/>
      <c r="G87" s="282"/>
      <c r="H87" s="282"/>
      <c r="I87" s="282"/>
      <c r="J87" s="282"/>
      <c r="K87" s="274"/>
      <c r="L87" s="274"/>
      <c r="M87" s="213"/>
      <c r="N87" s="213"/>
      <c r="O87" s="45"/>
      <c r="P87" s="268"/>
      <c r="Q87" s="288"/>
      <c r="S87" s="264"/>
    </row>
    <row r="88" spans="2:19" ht="12" hidden="1" customHeight="1" outlineLevel="1">
      <c r="B88" s="209"/>
      <c r="D88" s="290"/>
      <c r="E88" s="474">
        <v>0</v>
      </c>
      <c r="F88" s="475"/>
      <c r="G88" s="1558">
        <f>IF(E88=0,0,(-PMT(O88,E88,D88,0,0)))</f>
        <v>0</v>
      </c>
      <c r="H88" s="174"/>
      <c r="I88" s="1587">
        <f>L88+K88</f>
        <v>0</v>
      </c>
      <c r="J88" s="174"/>
      <c r="K88" s="476">
        <f t="shared" ref="K88:K97" si="30">IF(D88&lt;((G88-L88)*M88/$M$70),D88,((G88-L88)*M88/$M$70))</f>
        <v>0</v>
      </c>
      <c r="L88" s="476">
        <f t="shared" ref="L88:L97" si="31">((D88*O88)*N88/$N$70)</f>
        <v>0</v>
      </c>
      <c r="M88" s="299">
        <v>12</v>
      </c>
      <c r="N88" s="299">
        <v>12</v>
      </c>
      <c r="O88" s="477">
        <v>0</v>
      </c>
      <c r="P88" s="478">
        <f t="shared" ref="P88:P97" si="32">I88/N88</f>
        <v>0</v>
      </c>
      <c r="Q88" s="290">
        <f t="shared" ref="Q88:Q97" si="33">D88-K88</f>
        <v>0</v>
      </c>
      <c r="S88" s="264"/>
    </row>
    <row r="89" spans="2:19" ht="12" hidden="1" customHeight="1" outlineLevel="1">
      <c r="B89" s="209"/>
      <c r="D89" s="290"/>
      <c r="E89" s="214">
        <v>0</v>
      </c>
      <c r="F89" s="174"/>
      <c r="G89" s="301">
        <f t="shared" ref="G89:G97" si="34">IF(E89=0,0,(-PMT(O89,E89,D89,0,0)))</f>
        <v>0</v>
      </c>
      <c r="H89" s="174"/>
      <c r="I89" s="479">
        <f t="shared" ref="I89:I96" si="35">L89+K89</f>
        <v>0</v>
      </c>
      <c r="J89" s="174"/>
      <c r="K89" s="476">
        <f t="shared" si="30"/>
        <v>0</v>
      </c>
      <c r="L89" s="476">
        <f t="shared" si="31"/>
        <v>0</v>
      </c>
      <c r="M89" s="299">
        <v>12</v>
      </c>
      <c r="N89" s="299">
        <v>12</v>
      </c>
      <c r="O89" s="477">
        <v>0</v>
      </c>
      <c r="P89" s="478">
        <f t="shared" si="32"/>
        <v>0</v>
      </c>
      <c r="Q89" s="290">
        <f t="shared" si="33"/>
        <v>0</v>
      </c>
      <c r="S89" s="264"/>
    </row>
    <row r="90" spans="2:19" ht="12" hidden="1" customHeight="1" outlineLevel="1">
      <c r="B90" s="209"/>
      <c r="D90" s="290"/>
      <c r="E90" s="214">
        <v>0</v>
      </c>
      <c r="F90" s="174"/>
      <c r="G90" s="301">
        <f t="shared" si="34"/>
        <v>0</v>
      </c>
      <c r="H90" s="174"/>
      <c r="I90" s="479">
        <f t="shared" si="35"/>
        <v>0</v>
      </c>
      <c r="J90" s="174"/>
      <c r="K90" s="476">
        <f t="shared" si="30"/>
        <v>0</v>
      </c>
      <c r="L90" s="476">
        <f t="shared" si="31"/>
        <v>0</v>
      </c>
      <c r="M90" s="299">
        <v>12</v>
      </c>
      <c r="N90" s="299">
        <v>12</v>
      </c>
      <c r="O90" s="477">
        <v>0</v>
      </c>
      <c r="P90" s="478">
        <f t="shared" si="32"/>
        <v>0</v>
      </c>
      <c r="Q90" s="290">
        <f t="shared" si="33"/>
        <v>0</v>
      </c>
      <c r="S90" s="264"/>
    </row>
    <row r="91" spans="2:19" ht="12" hidden="1" customHeight="1" outlineLevel="1">
      <c r="B91" s="209"/>
      <c r="D91" s="290"/>
      <c r="E91" s="214">
        <v>0</v>
      </c>
      <c r="F91" s="174"/>
      <c r="G91" s="301">
        <f t="shared" si="34"/>
        <v>0</v>
      </c>
      <c r="H91" s="174"/>
      <c r="I91" s="479">
        <f t="shared" si="35"/>
        <v>0</v>
      </c>
      <c r="J91" s="174"/>
      <c r="K91" s="476">
        <f t="shared" si="30"/>
        <v>0</v>
      </c>
      <c r="L91" s="476">
        <f t="shared" si="31"/>
        <v>0</v>
      </c>
      <c r="M91" s="299">
        <v>12</v>
      </c>
      <c r="N91" s="299">
        <v>12</v>
      </c>
      <c r="O91" s="477">
        <v>0</v>
      </c>
      <c r="P91" s="478">
        <f t="shared" si="32"/>
        <v>0</v>
      </c>
      <c r="Q91" s="290">
        <f t="shared" si="33"/>
        <v>0</v>
      </c>
      <c r="S91" s="264"/>
    </row>
    <row r="92" spans="2:19" ht="12" hidden="1" customHeight="1" outlineLevel="1">
      <c r="B92" s="209"/>
      <c r="D92" s="290"/>
      <c r="E92" s="214">
        <v>0</v>
      </c>
      <c r="F92" s="174"/>
      <c r="G92" s="301">
        <f t="shared" si="34"/>
        <v>0</v>
      </c>
      <c r="H92" s="174"/>
      <c r="I92" s="479">
        <f t="shared" si="35"/>
        <v>0</v>
      </c>
      <c r="J92" s="174"/>
      <c r="K92" s="476">
        <f t="shared" si="30"/>
        <v>0</v>
      </c>
      <c r="L92" s="476">
        <f t="shared" si="31"/>
        <v>0</v>
      </c>
      <c r="M92" s="299">
        <v>12</v>
      </c>
      <c r="N92" s="299">
        <v>12</v>
      </c>
      <c r="O92" s="477">
        <v>0</v>
      </c>
      <c r="P92" s="478">
        <f t="shared" si="32"/>
        <v>0</v>
      </c>
      <c r="Q92" s="290">
        <f t="shared" si="33"/>
        <v>0</v>
      </c>
      <c r="S92" s="264"/>
    </row>
    <row r="93" spans="2:19" ht="12" hidden="1" customHeight="1" outlineLevel="1">
      <c r="B93" s="209"/>
      <c r="D93" s="291"/>
      <c r="E93" s="214">
        <v>0</v>
      </c>
      <c r="F93" s="174"/>
      <c r="G93" s="301">
        <f t="shared" si="34"/>
        <v>0</v>
      </c>
      <c r="H93" s="174"/>
      <c r="I93" s="479">
        <f t="shared" si="35"/>
        <v>0</v>
      </c>
      <c r="J93" s="174"/>
      <c r="K93" s="476">
        <f t="shared" si="30"/>
        <v>0</v>
      </c>
      <c r="L93" s="476">
        <f t="shared" si="31"/>
        <v>0</v>
      </c>
      <c r="M93" s="299">
        <v>12</v>
      </c>
      <c r="N93" s="299">
        <v>12</v>
      </c>
      <c r="O93" s="477">
        <v>0</v>
      </c>
      <c r="P93" s="478">
        <f t="shared" si="32"/>
        <v>0</v>
      </c>
      <c r="Q93" s="290">
        <f t="shared" si="33"/>
        <v>0</v>
      </c>
      <c r="S93" s="264"/>
    </row>
    <row r="94" spans="2:19" ht="12" hidden="1" customHeight="1" outlineLevel="1">
      <c r="B94" s="209"/>
      <c r="D94" s="291"/>
      <c r="E94" s="214">
        <v>0</v>
      </c>
      <c r="F94" s="174"/>
      <c r="G94" s="301">
        <f t="shared" si="34"/>
        <v>0</v>
      </c>
      <c r="H94" s="174"/>
      <c r="I94" s="479">
        <f t="shared" si="35"/>
        <v>0</v>
      </c>
      <c r="J94" s="174"/>
      <c r="K94" s="476">
        <f t="shared" si="30"/>
        <v>0</v>
      </c>
      <c r="L94" s="476">
        <f t="shared" si="31"/>
        <v>0</v>
      </c>
      <c r="M94" s="299">
        <v>12</v>
      </c>
      <c r="N94" s="299">
        <v>12</v>
      </c>
      <c r="O94" s="477">
        <v>0</v>
      </c>
      <c r="P94" s="478">
        <f t="shared" si="32"/>
        <v>0</v>
      </c>
      <c r="Q94" s="290">
        <f t="shared" si="33"/>
        <v>0</v>
      </c>
      <c r="S94" s="264"/>
    </row>
    <row r="95" spans="2:19" ht="12" hidden="1" customHeight="1" outlineLevel="1">
      <c r="B95" s="209"/>
      <c r="D95" s="291"/>
      <c r="E95" s="214">
        <v>0</v>
      </c>
      <c r="F95" s="174"/>
      <c r="G95" s="301">
        <f t="shared" si="34"/>
        <v>0</v>
      </c>
      <c r="H95" s="174"/>
      <c r="I95" s="479">
        <f t="shared" si="35"/>
        <v>0</v>
      </c>
      <c r="J95" s="174"/>
      <c r="K95" s="476">
        <f t="shared" si="30"/>
        <v>0</v>
      </c>
      <c r="L95" s="476">
        <f t="shared" si="31"/>
        <v>0</v>
      </c>
      <c r="M95" s="299">
        <v>12</v>
      </c>
      <c r="N95" s="299">
        <v>12</v>
      </c>
      <c r="O95" s="477">
        <v>0</v>
      </c>
      <c r="P95" s="478">
        <f t="shared" si="32"/>
        <v>0</v>
      </c>
      <c r="Q95" s="290">
        <f t="shared" si="33"/>
        <v>0</v>
      </c>
      <c r="S95" s="264"/>
    </row>
    <row r="96" spans="2:19" ht="12" hidden="1" customHeight="1" outlineLevel="1">
      <c r="B96" s="209"/>
      <c r="C96" s="4" t="s">
        <v>18</v>
      </c>
      <c r="D96" s="291"/>
      <c r="E96" s="214">
        <v>0</v>
      </c>
      <c r="F96" s="174"/>
      <c r="G96" s="301">
        <f t="shared" si="34"/>
        <v>0</v>
      </c>
      <c r="H96" s="174"/>
      <c r="I96" s="479">
        <f t="shared" si="35"/>
        <v>0</v>
      </c>
      <c r="J96" s="174"/>
      <c r="K96" s="476">
        <f t="shared" si="30"/>
        <v>0</v>
      </c>
      <c r="L96" s="476">
        <f t="shared" si="31"/>
        <v>0</v>
      </c>
      <c r="M96" s="299">
        <v>12</v>
      </c>
      <c r="N96" s="299">
        <v>12</v>
      </c>
      <c r="O96" s="477">
        <v>0</v>
      </c>
      <c r="P96" s="478">
        <f t="shared" si="32"/>
        <v>0</v>
      </c>
      <c r="Q96" s="290">
        <f t="shared" si="33"/>
        <v>0</v>
      </c>
      <c r="S96" s="264"/>
    </row>
    <row r="97" spans="1:19" ht="12" hidden="1" customHeight="1" outlineLevel="1">
      <c r="B97" s="209"/>
      <c r="C97" s="4" t="s">
        <v>18</v>
      </c>
      <c r="D97" s="291"/>
      <c r="E97" s="214">
        <v>0</v>
      </c>
      <c r="F97" s="174"/>
      <c r="G97" s="301">
        <f t="shared" si="34"/>
        <v>0</v>
      </c>
      <c r="H97" s="303"/>
      <c r="I97" s="479">
        <f>L97+K97</f>
        <v>0</v>
      </c>
      <c r="J97" s="283"/>
      <c r="K97" s="476">
        <f t="shared" si="30"/>
        <v>0</v>
      </c>
      <c r="L97" s="476">
        <f t="shared" si="31"/>
        <v>0</v>
      </c>
      <c r="M97" s="299">
        <v>12</v>
      </c>
      <c r="N97" s="299">
        <v>12</v>
      </c>
      <c r="O97" s="477">
        <v>0</v>
      </c>
      <c r="P97" s="478">
        <f t="shared" si="32"/>
        <v>0</v>
      </c>
      <c r="Q97" s="290">
        <f t="shared" si="33"/>
        <v>0</v>
      </c>
      <c r="S97" s="264"/>
    </row>
    <row r="98" spans="1:19" ht="5.25" hidden="1" customHeight="1" outlineLevel="1" thickBot="1">
      <c r="B98" s="209"/>
      <c r="D98" s="174"/>
      <c r="E98" s="230"/>
      <c r="F98" s="174"/>
      <c r="G98" s="301"/>
      <c r="H98" s="174"/>
      <c r="I98" s="479"/>
      <c r="J98" s="174"/>
      <c r="K98" s="263"/>
      <c r="L98" s="263"/>
      <c r="M98" s="211"/>
      <c r="N98" s="211"/>
      <c r="O98" s="231"/>
      <c r="P98" s="174"/>
      <c r="Q98" s="174"/>
      <c r="S98" s="264"/>
    </row>
    <row r="99" spans="1:19" ht="12" hidden="1" customHeight="1" outlineLevel="1" thickTop="1">
      <c r="B99" s="209"/>
      <c r="C99" s="11" t="s">
        <v>18</v>
      </c>
      <c r="D99" s="467">
        <f>SUM(D88:D97)</f>
        <v>0</v>
      </c>
      <c r="E99" s="1588" t="e">
        <f>NPER(O99,-I99,D99,,0)</f>
        <v>#DIV/0!</v>
      </c>
      <c r="F99" s="304"/>
      <c r="G99" s="284">
        <f>SUM(G88:G97)</f>
        <v>0</v>
      </c>
      <c r="H99" s="263"/>
      <c r="I99" s="285">
        <f>SUM(I88:I97)</f>
        <v>0</v>
      </c>
      <c r="J99" s="263"/>
      <c r="K99" s="467">
        <f>SUM(K88:K97)</f>
        <v>0</v>
      </c>
      <c r="L99" s="467">
        <f>SUM(L88:L97)</f>
        <v>0</v>
      </c>
      <c r="M99" s="210"/>
      <c r="N99" s="210"/>
      <c r="O99" s="212" t="e">
        <f>L99/D99</f>
        <v>#DIV/0!</v>
      </c>
      <c r="P99" s="467">
        <f>SUM(P88:P97)</f>
        <v>0</v>
      </c>
      <c r="Q99" s="467">
        <f>SUM(Q88:Q97)</f>
        <v>0</v>
      </c>
      <c r="S99" s="264"/>
    </row>
    <row r="100" spans="1:19" s="241" customFormat="1" ht="14.25" hidden="1" customHeight="1" outlineLevel="1">
      <c r="B100" s="232"/>
      <c r="C100" s="233"/>
      <c r="D100" s="234"/>
      <c r="E100" s="235"/>
      <c r="F100" s="235"/>
      <c r="G100" s="236"/>
      <c r="H100" s="237"/>
      <c r="I100" s="237"/>
      <c r="J100" s="238" t="s">
        <v>158</v>
      </c>
      <c r="K100" s="239">
        <f>IFERROR((SUMIF(K88:K97,0,D88:D97)/D99),0%)</f>
        <v>0</v>
      </c>
      <c r="L100" s="237"/>
      <c r="M100" s="237"/>
      <c r="N100" s="237"/>
      <c r="O100" s="240"/>
      <c r="P100" s="237"/>
      <c r="Q100" s="234"/>
      <c r="S100" s="242"/>
    </row>
    <row r="101" spans="1:19" ht="14.25" outlineLevel="1" thickBot="1">
      <c r="B101" s="209"/>
      <c r="C101" s="11"/>
      <c r="D101" s="263"/>
      <c r="E101" s="249"/>
      <c r="F101" s="174"/>
      <c r="G101" s="263"/>
      <c r="H101" s="263"/>
      <c r="I101" s="263"/>
      <c r="J101" s="263"/>
      <c r="K101" s="274"/>
      <c r="L101" s="274"/>
      <c r="M101" s="213"/>
      <c r="N101" s="213"/>
      <c r="O101" s="248"/>
      <c r="P101" s="263"/>
      <c r="Q101" s="263"/>
      <c r="S101" s="264"/>
    </row>
    <row r="102" spans="1:19" ht="14.25" thickTop="1">
      <c r="B102" s="209"/>
      <c r="C102" s="5" t="s">
        <v>142</v>
      </c>
      <c r="D102" s="480">
        <f>D77+D85+D99</f>
        <v>300000</v>
      </c>
      <c r="E102" s="1589">
        <f>NPER(O102,-I102,D102,,0)</f>
        <v>17.059852150268043</v>
      </c>
      <c r="F102" s="175"/>
      <c r="G102" s="1623">
        <f>G77+G85+G99</f>
        <v>27553.220943903201</v>
      </c>
      <c r="H102" s="275"/>
      <c r="I102" s="276">
        <f>I99+I85+I77</f>
        <v>27553.220943903201</v>
      </c>
      <c r="J102" s="481"/>
      <c r="K102" s="480">
        <f>K77+K85+K99</f>
        <v>11053.220943903199</v>
      </c>
      <c r="L102" s="480">
        <f>L77+L85+L99</f>
        <v>16500</v>
      </c>
      <c r="M102" s="215"/>
      <c r="N102" s="215"/>
      <c r="O102" s="216">
        <f>L102/D102</f>
        <v>5.5E-2</v>
      </c>
      <c r="P102" s="482">
        <f>G102/12</f>
        <v>2296.1017453252666</v>
      </c>
      <c r="Q102" s="480">
        <f>Q77+Q85+Q99</f>
        <v>288946.7790560968</v>
      </c>
      <c r="S102" s="264"/>
    </row>
    <row r="103" spans="1:19" s="241" customFormat="1" ht="14.25" customHeight="1">
      <c r="B103" s="232"/>
      <c r="C103" s="233"/>
      <c r="D103" s="234"/>
      <c r="E103" s="243"/>
      <c r="F103" s="243"/>
      <c r="G103" s="244"/>
      <c r="H103" s="245"/>
      <c r="I103" s="245"/>
      <c r="J103" s="238" t="s">
        <v>158</v>
      </c>
      <c r="K103" s="239">
        <f>(IFERROR((K100*D99),0)+IFERROR((K86*D85),0)+IFERROR((K78*D77),0))/D102</f>
        <v>0</v>
      </c>
      <c r="L103" s="245"/>
      <c r="M103" s="245"/>
      <c r="N103" s="245"/>
      <c r="O103" s="246"/>
      <c r="P103" s="247"/>
      <c r="Q103" s="234"/>
      <c r="S103" s="242"/>
    </row>
    <row r="104" spans="1:19" ht="9.9499999999999993" customHeight="1" thickBot="1">
      <c r="B104" s="483"/>
      <c r="C104" s="484"/>
      <c r="D104" s="485"/>
      <c r="E104" s="486"/>
      <c r="F104" s="485"/>
      <c r="G104" s="485"/>
      <c r="H104" s="485"/>
      <c r="I104" s="485"/>
      <c r="J104" s="485"/>
      <c r="K104" s="485"/>
      <c r="L104" s="485"/>
      <c r="M104" s="486"/>
      <c r="N104" s="486"/>
      <c r="O104" s="486"/>
      <c r="P104" s="485"/>
      <c r="Q104" s="485"/>
      <c r="R104" s="487"/>
      <c r="S104" s="488"/>
    </row>
    <row r="105" spans="1:19" ht="20.25" customHeight="1">
      <c r="D105" s="271"/>
      <c r="E105" s="43"/>
      <c r="F105" s="271"/>
      <c r="G105" s="271"/>
      <c r="H105" s="271"/>
      <c r="I105" s="271"/>
      <c r="J105" s="271"/>
      <c r="K105" s="271"/>
      <c r="L105" s="271"/>
      <c r="M105" s="43"/>
      <c r="N105" s="43"/>
      <c r="O105" s="43"/>
      <c r="P105" s="271"/>
      <c r="Q105" s="271"/>
    </row>
    <row r="106" spans="1:19" s="269" customFormat="1" ht="21" hidden="1" customHeight="1">
      <c r="A106" s="3"/>
      <c r="B106" s="2004">
        <v>2024</v>
      </c>
      <c r="C106" s="2005"/>
      <c r="D106" s="1990" t="s">
        <v>164</v>
      </c>
      <c r="E106" s="2008" t="s">
        <v>150</v>
      </c>
      <c r="F106" s="471"/>
      <c r="G106" s="2010" t="s">
        <v>151</v>
      </c>
      <c r="H106" s="472"/>
      <c r="I106" s="2010" t="s">
        <v>152</v>
      </c>
      <c r="J106" s="472"/>
      <c r="K106" s="2012" t="s">
        <v>153</v>
      </c>
      <c r="L106" s="2012" t="s">
        <v>154</v>
      </c>
      <c r="M106" s="2014" t="s">
        <v>155</v>
      </c>
      <c r="N106" s="2014"/>
      <c r="O106" s="2015" t="s">
        <v>156</v>
      </c>
      <c r="P106" s="2010" t="s">
        <v>157</v>
      </c>
      <c r="Q106" s="1990" t="s">
        <v>165</v>
      </c>
      <c r="R106" s="1990" t="s">
        <v>0</v>
      </c>
      <c r="S106" s="473"/>
    </row>
    <row r="107" spans="1:19" s="269" customFormat="1" ht="21" hidden="1" customHeight="1">
      <c r="A107" s="3"/>
      <c r="B107" s="2006"/>
      <c r="C107" s="2019"/>
      <c r="D107" s="1991"/>
      <c r="E107" s="2009"/>
      <c r="F107" s="175"/>
      <c r="G107" s="2011"/>
      <c r="H107" s="218"/>
      <c r="I107" s="2011"/>
      <c r="J107" s="218"/>
      <c r="K107" s="2013"/>
      <c r="L107" s="2013"/>
      <c r="M107" s="206" t="s">
        <v>153</v>
      </c>
      <c r="N107" s="206" t="s">
        <v>154</v>
      </c>
      <c r="O107" s="2016"/>
      <c r="P107" s="2011"/>
      <c r="Q107" s="1991"/>
      <c r="R107" s="1991"/>
      <c r="S107" s="270"/>
    </row>
    <row r="108" spans="1:19" s="269" customFormat="1" ht="5.25" hidden="1" customHeight="1">
      <c r="A108" s="3"/>
      <c r="B108" s="229"/>
      <c r="C108" s="1615"/>
      <c r="D108" s="1616"/>
      <c r="E108" s="1617"/>
      <c r="F108" s="1616"/>
      <c r="G108" s="1618"/>
      <c r="H108" s="1618"/>
      <c r="I108" s="1618"/>
      <c r="J108" s="1618"/>
      <c r="K108" s="1619"/>
      <c r="L108" s="1619"/>
      <c r="M108" s="1620"/>
      <c r="N108" s="1620"/>
      <c r="O108" s="1621"/>
      <c r="P108" s="1618"/>
      <c r="Q108" s="1616"/>
      <c r="R108" s="1616"/>
      <c r="S108" s="1622"/>
    </row>
    <row r="109" spans="1:19" s="269" customFormat="1" ht="11.25" hidden="1" customHeight="1">
      <c r="A109" s="3"/>
      <c r="B109" s="229"/>
      <c r="C109" s="170" t="s">
        <v>6</v>
      </c>
      <c r="D109" s="175"/>
      <c r="E109" s="205"/>
      <c r="F109" s="175"/>
      <c r="G109" s="175"/>
      <c r="H109" s="175"/>
      <c r="I109" s="175"/>
      <c r="J109" s="175"/>
      <c r="K109" s="274"/>
      <c r="L109" s="274"/>
      <c r="M109" s="208">
        <v>12</v>
      </c>
      <c r="N109" s="208">
        <v>12</v>
      </c>
      <c r="O109" s="207"/>
      <c r="P109" s="175"/>
      <c r="Q109" s="175"/>
      <c r="S109" s="270"/>
    </row>
    <row r="110" spans="1:19" hidden="1">
      <c r="B110" s="209"/>
      <c r="C110" s="13"/>
      <c r="D110" s="475">
        <f>(D71-K71)</f>
        <v>242830.16749126671</v>
      </c>
      <c r="E110" s="489">
        <f>IF(K71=0,E71,(IF((E71-1)&lt;=0,0,IF(K71=0,E71,(E71-1)))))</f>
        <v>19</v>
      </c>
      <c r="F110" s="475"/>
      <c r="G110" s="1558">
        <f>IF(E110=0,0,(-PMT(O110,E110,D110,0,0)))</f>
        <v>20919.8325087333</v>
      </c>
      <c r="H110" s="174"/>
      <c r="I110" s="1587">
        <f>L110+K110</f>
        <v>20919.8325087333</v>
      </c>
      <c r="J110" s="174"/>
      <c r="K110" s="476">
        <f t="shared" ref="K110:K114" si="36">IF(D110&lt;((G110-L110)*M110/$M$70),D110,((G110-L110)*M110/$M$70))</f>
        <v>7564.1732967136313</v>
      </c>
      <c r="L110" s="476">
        <f t="shared" ref="L110:L114" si="37">((D110*O110)*N110/$N$109)</f>
        <v>13355.659212019667</v>
      </c>
      <c r="M110" s="299">
        <v>12</v>
      </c>
      <c r="N110" s="299">
        <v>12</v>
      </c>
      <c r="O110" s="477">
        <f>O71</f>
        <v>5.5E-2</v>
      </c>
      <c r="P110" s="478">
        <f t="shared" ref="P110:P114" si="38">I110/N110</f>
        <v>1743.319375727775</v>
      </c>
      <c r="Q110" s="290">
        <f t="shared" ref="Q110:Q114" si="39">D110-K110</f>
        <v>235265.99419455309</v>
      </c>
      <c r="S110" s="264"/>
    </row>
    <row r="111" spans="1:19" hidden="1">
      <c r="B111" s="209"/>
      <c r="C111" s="13"/>
      <c r="D111" s="475">
        <f>(D72-K72)</f>
        <v>46116.611564830098</v>
      </c>
      <c r="E111" s="489">
        <f>IF(K72=0,E72,(IF((E72-1)&lt;=0,0,IF(K72=0,E72,(E72-1)))))</f>
        <v>9</v>
      </c>
      <c r="F111" s="475"/>
      <c r="G111" s="301">
        <f t="shared" ref="G111:G114" si="40">IF(E111=0,0,(-PMT(O111,E111,D111,0,0)))</f>
        <v>6633.3884351699035</v>
      </c>
      <c r="H111" s="174"/>
      <c r="I111" s="479">
        <f t="shared" ref="I111:I113" si="41">L111+K111</f>
        <v>6633.3884351699035</v>
      </c>
      <c r="J111" s="174"/>
      <c r="K111" s="476">
        <f t="shared" si="36"/>
        <v>4096.9747991042477</v>
      </c>
      <c r="L111" s="476">
        <f t="shared" si="37"/>
        <v>2536.4136360656553</v>
      </c>
      <c r="M111" s="299">
        <v>12</v>
      </c>
      <c r="N111" s="299">
        <v>12</v>
      </c>
      <c r="O111" s="477">
        <f>O72</f>
        <v>5.5E-2</v>
      </c>
      <c r="P111" s="478">
        <f t="shared" si="38"/>
        <v>552.78236959749199</v>
      </c>
      <c r="Q111" s="290">
        <f t="shared" si="39"/>
        <v>42019.636765725852</v>
      </c>
      <c r="S111" s="264"/>
    </row>
    <row r="112" spans="1:19" hidden="1">
      <c r="B112" s="209"/>
      <c r="C112" s="13"/>
      <c r="D112" s="475">
        <f>(D73-K73)</f>
        <v>0</v>
      </c>
      <c r="E112" s="489">
        <f>IF(K73=0,E73,(IF((E73-1)&lt;=0,0,IF(K73=0,E73,(E73-1)))))</f>
        <v>0</v>
      </c>
      <c r="F112" s="475"/>
      <c r="G112" s="301">
        <f t="shared" si="40"/>
        <v>0</v>
      </c>
      <c r="H112" s="174"/>
      <c r="I112" s="479">
        <f t="shared" si="41"/>
        <v>0</v>
      </c>
      <c r="J112" s="174"/>
      <c r="K112" s="476">
        <f t="shared" si="36"/>
        <v>0</v>
      </c>
      <c r="L112" s="476">
        <f t="shared" si="37"/>
        <v>0</v>
      </c>
      <c r="M112" s="299">
        <v>12</v>
      </c>
      <c r="N112" s="299">
        <v>12</v>
      </c>
      <c r="O112" s="477">
        <f>O73</f>
        <v>0</v>
      </c>
      <c r="P112" s="478">
        <f t="shared" si="38"/>
        <v>0</v>
      </c>
      <c r="Q112" s="290">
        <f t="shared" si="39"/>
        <v>0</v>
      </c>
      <c r="S112" s="264"/>
    </row>
    <row r="113" spans="2:19" hidden="1">
      <c r="B113" s="209"/>
      <c r="C113" s="13"/>
      <c r="D113" s="475">
        <f>(D74-K74)</f>
        <v>0</v>
      </c>
      <c r="E113" s="489">
        <f>IF(K74=0,E74,(IF((E74-1)&lt;=0,0,IF(K74=0,E74,(E74-1)))))</f>
        <v>0</v>
      </c>
      <c r="F113" s="475"/>
      <c r="G113" s="301">
        <f t="shared" si="40"/>
        <v>0</v>
      </c>
      <c r="H113" s="174"/>
      <c r="I113" s="479">
        <f t="shared" si="41"/>
        <v>0</v>
      </c>
      <c r="J113" s="174"/>
      <c r="K113" s="476">
        <f t="shared" si="36"/>
        <v>0</v>
      </c>
      <c r="L113" s="476">
        <f t="shared" si="37"/>
        <v>0</v>
      </c>
      <c r="M113" s="299">
        <v>12</v>
      </c>
      <c r="N113" s="299">
        <v>12</v>
      </c>
      <c r="O113" s="477">
        <f>O74</f>
        <v>0</v>
      </c>
      <c r="P113" s="478">
        <f t="shared" si="38"/>
        <v>0</v>
      </c>
      <c r="Q113" s="290">
        <f t="shared" si="39"/>
        <v>0</v>
      </c>
      <c r="S113" s="264"/>
    </row>
    <row r="114" spans="2:19" hidden="1">
      <c r="B114" s="209"/>
      <c r="C114" s="13"/>
      <c r="D114" s="475">
        <f>(D75-K75)</f>
        <v>0</v>
      </c>
      <c r="E114" s="489">
        <f>IF(K75=0,E75,(IF((E75-1)&lt;=0,0,IF(K75=0,E75,(E75-1)))))</f>
        <v>0</v>
      </c>
      <c r="F114" s="475"/>
      <c r="G114" s="301">
        <f t="shared" si="40"/>
        <v>0</v>
      </c>
      <c r="H114" s="303"/>
      <c r="I114" s="479">
        <f>L114+K114</f>
        <v>0</v>
      </c>
      <c r="J114" s="283"/>
      <c r="K114" s="476">
        <f t="shared" si="36"/>
        <v>0</v>
      </c>
      <c r="L114" s="476">
        <f t="shared" si="37"/>
        <v>0</v>
      </c>
      <c r="M114" s="299">
        <v>12</v>
      </c>
      <c r="N114" s="299">
        <v>12</v>
      </c>
      <c r="O114" s="477">
        <f>O75</f>
        <v>0</v>
      </c>
      <c r="P114" s="478">
        <f t="shared" si="38"/>
        <v>0</v>
      </c>
      <c r="Q114" s="290">
        <f t="shared" si="39"/>
        <v>0</v>
      </c>
      <c r="S114" s="264"/>
    </row>
    <row r="115" spans="2:19" ht="5.25" hidden="1" customHeight="1" thickBot="1">
      <c r="B115" s="209"/>
      <c r="D115" s="174"/>
      <c r="E115" s="230"/>
      <c r="F115" s="174"/>
      <c r="G115" s="301"/>
      <c r="H115" s="174"/>
      <c r="I115" s="479"/>
      <c r="J115" s="174"/>
      <c r="K115" s="263"/>
      <c r="L115" s="263"/>
      <c r="M115" s="211"/>
      <c r="N115" s="211"/>
      <c r="O115" s="231"/>
      <c r="P115" s="174"/>
      <c r="Q115" s="174"/>
      <c r="S115" s="264"/>
    </row>
    <row r="116" spans="2:19" ht="21.95" hidden="1" customHeight="1" outlineLevel="1" thickTop="1">
      <c r="B116" s="209"/>
      <c r="C116" s="11" t="s">
        <v>18</v>
      </c>
      <c r="D116" s="467">
        <f>SUM(D110:D114)</f>
        <v>288946.7790560968</v>
      </c>
      <c r="E116" s="1588">
        <f>NPER(O116,-I116,D116,,0)</f>
        <v>16.059852150268039</v>
      </c>
      <c r="F116" s="304"/>
      <c r="G116" s="284">
        <f>SUM(G110:G114)</f>
        <v>27553.220943903201</v>
      </c>
      <c r="H116" s="263"/>
      <c r="I116" s="285">
        <f>SUM(I110:I114)</f>
        <v>27553.220943903201</v>
      </c>
      <c r="J116" s="263"/>
      <c r="K116" s="467">
        <f>SUM(K110:K114)</f>
        <v>11661.14809581788</v>
      </c>
      <c r="L116" s="467">
        <f>SUM(L110:L114)</f>
        <v>15892.072848085323</v>
      </c>
      <c r="M116" s="210"/>
      <c r="N116" s="210"/>
      <c r="O116" s="212">
        <f>L116/D116</f>
        <v>5.5E-2</v>
      </c>
      <c r="P116" s="467">
        <f>SUM(P110:P114)</f>
        <v>2296.1017453252671</v>
      </c>
      <c r="Q116" s="467">
        <f>SUM(Q110:Q114)</f>
        <v>277285.63096027891</v>
      </c>
      <c r="S116" s="264"/>
    </row>
    <row r="117" spans="2:19" s="241" customFormat="1" ht="15" hidden="1" customHeight="1" outlineLevel="1">
      <c r="B117" s="232"/>
      <c r="C117" s="233"/>
      <c r="D117" s="234"/>
      <c r="E117" s="235"/>
      <c r="F117" s="235"/>
      <c r="G117" s="236"/>
      <c r="H117" s="237"/>
      <c r="I117" s="237"/>
      <c r="J117" s="238" t="s">
        <v>158</v>
      </c>
      <c r="K117" s="239">
        <f>IFERROR((SUMIF(K110:K114,0,D110:D114)/D116),0%)</f>
        <v>0</v>
      </c>
      <c r="L117" s="237"/>
      <c r="M117" s="237"/>
      <c r="N117" s="237"/>
      <c r="O117" s="240"/>
      <c r="P117" s="237"/>
      <c r="Q117" s="234"/>
      <c r="S117" s="242"/>
    </row>
    <row r="118" spans="2:19" hidden="1" outlineLevel="1">
      <c r="B118" s="209"/>
      <c r="C118" s="228" t="s">
        <v>7</v>
      </c>
      <c r="D118" s="288"/>
      <c r="E118" s="12"/>
      <c r="F118" s="174"/>
      <c r="G118" s="282"/>
      <c r="H118" s="282"/>
      <c r="I118" s="282"/>
      <c r="J118" s="282"/>
      <c r="K118" s="274"/>
      <c r="L118" s="274"/>
      <c r="M118" s="213"/>
      <c r="N118" s="213"/>
      <c r="O118" s="45"/>
      <c r="P118" s="268"/>
      <c r="Q118" s="288"/>
      <c r="S118" s="264"/>
    </row>
    <row r="119" spans="2:19" hidden="1" outlineLevel="1">
      <c r="B119" s="209"/>
      <c r="C119" s="198"/>
      <c r="D119" s="475">
        <f>(D80-K80)</f>
        <v>0</v>
      </c>
      <c r="E119" s="489">
        <f>IF(K80=0,E80,(IF((E80-1)&lt;=0,0,IF(K80=0,E80,(E80-1)))))</f>
        <v>0</v>
      </c>
      <c r="F119" s="475"/>
      <c r="G119" s="1558">
        <f>IF(E119=0,0,(-PMT(O119,E119,D119,0,0)))</f>
        <v>0</v>
      </c>
      <c r="H119" s="174"/>
      <c r="I119" s="1587">
        <f>L119+K119</f>
        <v>0</v>
      </c>
      <c r="J119" s="174"/>
      <c r="K119" s="476">
        <f t="shared" ref="K119:K122" si="42">IF(D119&lt;((G119-L119)*M119/$M$70),D119,((G119-L119)*M119/$M$70))</f>
        <v>0</v>
      </c>
      <c r="L119" s="476">
        <f t="shared" ref="L119:L122" si="43">((D119*O119)*N119/$N$109)</f>
        <v>0</v>
      </c>
      <c r="M119" s="299">
        <v>12</v>
      </c>
      <c r="N119" s="299">
        <v>12</v>
      </c>
      <c r="O119" s="477">
        <f>O80</f>
        <v>5.5E-2</v>
      </c>
      <c r="P119" s="478">
        <f t="shared" ref="P119:P122" si="44">I119/N119</f>
        <v>0</v>
      </c>
      <c r="Q119" s="290">
        <f t="shared" ref="Q119:Q122" si="45">D119-K119</f>
        <v>0</v>
      </c>
      <c r="S119" s="264"/>
    </row>
    <row r="120" spans="2:19" hidden="1" outlineLevel="1">
      <c r="B120" s="209"/>
      <c r="C120" s="198"/>
      <c r="D120" s="475">
        <f>(D81-K81)</f>
        <v>0</v>
      </c>
      <c r="E120" s="489">
        <f>IF(K81=0,E81,(IF((E81-1)&lt;=0,0,IF(K81=0,E81,(E81-1)))))</f>
        <v>0</v>
      </c>
      <c r="F120" s="475"/>
      <c r="G120" s="301">
        <f t="shared" ref="G120:G122" si="46">IF(E120=0,0,(-PMT(O120,E120,D120,0,0)))</f>
        <v>0</v>
      </c>
      <c r="H120" s="174"/>
      <c r="I120" s="479">
        <f t="shared" ref="I120:I121" si="47">L120+K120</f>
        <v>0</v>
      </c>
      <c r="J120" s="174"/>
      <c r="K120" s="476">
        <f t="shared" si="42"/>
        <v>0</v>
      </c>
      <c r="L120" s="476">
        <f t="shared" si="43"/>
        <v>0</v>
      </c>
      <c r="M120" s="299">
        <v>12</v>
      </c>
      <c r="N120" s="299">
        <v>12</v>
      </c>
      <c r="O120" s="477">
        <f>O81</f>
        <v>5.5E-2</v>
      </c>
      <c r="P120" s="478">
        <f t="shared" si="44"/>
        <v>0</v>
      </c>
      <c r="Q120" s="290">
        <f t="shared" si="45"/>
        <v>0</v>
      </c>
      <c r="S120" s="264"/>
    </row>
    <row r="121" spans="2:19" hidden="1" outlineLevel="1">
      <c r="B121" s="209"/>
      <c r="C121" s="198"/>
      <c r="D121" s="475">
        <f>(D82-K82)</f>
        <v>0</v>
      </c>
      <c r="E121" s="489">
        <f>IF(K82=0,E82,(IF((E82-1)&lt;=0,0,IF(K82=0,E82,(E82-1)))))</f>
        <v>0</v>
      </c>
      <c r="F121" s="475"/>
      <c r="G121" s="301">
        <f t="shared" si="46"/>
        <v>0</v>
      </c>
      <c r="H121" s="174"/>
      <c r="I121" s="479">
        <f t="shared" si="47"/>
        <v>0</v>
      </c>
      <c r="J121" s="174"/>
      <c r="K121" s="476">
        <f t="shared" si="42"/>
        <v>0</v>
      </c>
      <c r="L121" s="476">
        <f t="shared" si="43"/>
        <v>0</v>
      </c>
      <c r="M121" s="299">
        <v>12</v>
      </c>
      <c r="N121" s="299">
        <v>12</v>
      </c>
      <c r="O121" s="477">
        <f>O82</f>
        <v>5.5E-2</v>
      </c>
      <c r="P121" s="478">
        <f t="shared" si="44"/>
        <v>0</v>
      </c>
      <c r="Q121" s="290">
        <f t="shared" si="45"/>
        <v>0</v>
      </c>
      <c r="S121" s="264"/>
    </row>
    <row r="122" spans="2:19" hidden="1" outlineLevel="1">
      <c r="B122" s="209"/>
      <c r="C122" s="198"/>
      <c r="D122" s="475">
        <f>(D83-K83)</f>
        <v>0</v>
      </c>
      <c r="E122" s="489">
        <f>IF(K83=0,E83,(IF((E83-1)&lt;=0,0,IF(K83=0,E83,(E83-1)))))</f>
        <v>0</v>
      </c>
      <c r="F122" s="475"/>
      <c r="G122" s="301">
        <f t="shared" si="46"/>
        <v>0</v>
      </c>
      <c r="H122" s="303"/>
      <c r="I122" s="479">
        <f>L122+K122</f>
        <v>0</v>
      </c>
      <c r="J122" s="283"/>
      <c r="K122" s="476">
        <f t="shared" si="42"/>
        <v>0</v>
      </c>
      <c r="L122" s="476">
        <f t="shared" si="43"/>
        <v>0</v>
      </c>
      <c r="M122" s="299">
        <v>12</v>
      </c>
      <c r="N122" s="299">
        <v>12</v>
      </c>
      <c r="O122" s="477">
        <f>O83</f>
        <v>0</v>
      </c>
      <c r="P122" s="478">
        <f t="shared" si="44"/>
        <v>0</v>
      </c>
      <c r="Q122" s="290">
        <f t="shared" si="45"/>
        <v>0</v>
      </c>
      <c r="S122" s="264"/>
    </row>
    <row r="123" spans="2:19" ht="5.25" hidden="1" customHeight="1" outlineLevel="1" thickBot="1">
      <c r="B123" s="209"/>
      <c r="D123" s="174"/>
      <c r="E123" s="230"/>
      <c r="F123" s="174"/>
      <c r="G123" s="301"/>
      <c r="H123" s="174"/>
      <c r="I123" s="479"/>
      <c r="J123" s="174"/>
      <c r="K123" s="263"/>
      <c r="L123" s="263"/>
      <c r="M123" s="211"/>
      <c r="N123" s="211"/>
      <c r="O123" s="231"/>
      <c r="P123" s="174"/>
      <c r="Q123" s="174"/>
      <c r="S123" s="264"/>
    </row>
    <row r="124" spans="2:19" ht="21.95" hidden="1" customHeight="1" outlineLevel="1" thickTop="1">
      <c r="B124" s="209"/>
      <c r="C124" s="11" t="s">
        <v>18</v>
      </c>
      <c r="D124" s="467">
        <f>SUM(D119:D122)</f>
        <v>0</v>
      </c>
      <c r="E124" s="1588" t="e">
        <f>NPER(O124,-I124,D124,,0)</f>
        <v>#DIV/0!</v>
      </c>
      <c r="F124" s="304"/>
      <c r="G124" s="284">
        <f>SUM(G119:G122)</f>
        <v>0</v>
      </c>
      <c r="H124" s="263"/>
      <c r="I124" s="285">
        <f>SUM(I119:I122)</f>
        <v>0</v>
      </c>
      <c r="J124" s="263"/>
      <c r="K124" s="467">
        <f>SUM(K119:K122)</f>
        <v>0</v>
      </c>
      <c r="L124" s="467">
        <f>SUM(L119:L122)</f>
        <v>0</v>
      </c>
      <c r="M124" s="210"/>
      <c r="N124" s="210"/>
      <c r="O124" s="212" t="e">
        <f>L124/D124</f>
        <v>#DIV/0!</v>
      </c>
      <c r="P124" s="467">
        <f>SUM(P119:P122)</f>
        <v>0</v>
      </c>
      <c r="Q124" s="467">
        <f>SUM(Q119:Q122)</f>
        <v>0</v>
      </c>
      <c r="S124" s="264"/>
    </row>
    <row r="125" spans="2:19" s="241" customFormat="1" ht="15" hidden="1" customHeight="1" outlineLevel="1">
      <c r="B125" s="232"/>
      <c r="C125" s="233"/>
      <c r="D125" s="234"/>
      <c r="E125" s="235"/>
      <c r="F125" s="235"/>
      <c r="G125" s="236"/>
      <c r="H125" s="237"/>
      <c r="I125" s="237"/>
      <c r="J125" s="238" t="s">
        <v>158</v>
      </c>
      <c r="K125" s="239">
        <f>IFERROR((SUMIF(K119:K122,0,D119:D122)/D124),0%)</f>
        <v>0</v>
      </c>
      <c r="L125" s="237"/>
      <c r="M125" s="237"/>
      <c r="N125" s="237"/>
      <c r="O125" s="240"/>
      <c r="P125" s="237"/>
      <c r="Q125" s="234"/>
      <c r="S125" s="242"/>
    </row>
    <row r="126" spans="2:19" ht="12" hidden="1" customHeight="1" outlineLevel="1">
      <c r="B126" s="209"/>
      <c r="C126" s="228" t="s">
        <v>8</v>
      </c>
      <c r="D126" s="289"/>
      <c r="E126" s="12"/>
      <c r="F126" s="174"/>
      <c r="G126" s="282"/>
      <c r="H126" s="282"/>
      <c r="I126" s="282"/>
      <c r="J126" s="282"/>
      <c r="K126" s="274"/>
      <c r="L126" s="274"/>
      <c r="M126" s="213"/>
      <c r="N126" s="213"/>
      <c r="O126" s="45"/>
      <c r="P126" s="268"/>
      <c r="Q126" s="289"/>
      <c r="S126" s="264"/>
    </row>
    <row r="127" spans="2:19" ht="12" hidden="1" customHeight="1" outlineLevel="1">
      <c r="B127" s="209"/>
      <c r="C127" s="198"/>
      <c r="D127" s="475">
        <f t="shared" ref="D127:D136" si="48">(D88-K88)</f>
        <v>0</v>
      </c>
      <c r="E127" s="489">
        <f t="shared" ref="E127:E136" si="49">IF(K88=0,E88,(IF((E88-1)&lt;=0,0,IF(K88=0,E88,(E88-1)))))</f>
        <v>0</v>
      </c>
      <c r="F127" s="475"/>
      <c r="G127" s="1558">
        <f>IF(E127=0,0,(-PMT(O127,E127,D127,0,0)))</f>
        <v>0</v>
      </c>
      <c r="H127" s="174"/>
      <c r="I127" s="1587">
        <f>L127+K127</f>
        <v>0</v>
      </c>
      <c r="J127" s="174"/>
      <c r="K127" s="476">
        <f t="shared" ref="K127:K136" si="50">IF(D127&lt;((G127-L127)*M127/$M$70),D127,((G127-L127)*M127/$M$70))</f>
        <v>0</v>
      </c>
      <c r="L127" s="476">
        <f t="shared" ref="L127:L136" si="51">((D127*O127)*N127/$N$109)</f>
        <v>0</v>
      </c>
      <c r="M127" s="299">
        <v>12</v>
      </c>
      <c r="N127" s="299">
        <v>12</v>
      </c>
      <c r="O127" s="477">
        <f t="shared" ref="O127:O136" si="52">O88</f>
        <v>0</v>
      </c>
      <c r="P127" s="478">
        <f t="shared" ref="P127:P136" si="53">I127/N127</f>
        <v>0</v>
      </c>
      <c r="Q127" s="290">
        <f t="shared" ref="Q127:Q136" si="54">D127-K127</f>
        <v>0</v>
      </c>
      <c r="S127" s="264"/>
    </row>
    <row r="128" spans="2:19" ht="12" hidden="1" customHeight="1" outlineLevel="1">
      <c r="B128" s="209"/>
      <c r="C128" s="198"/>
      <c r="D128" s="475">
        <f t="shared" si="48"/>
        <v>0</v>
      </c>
      <c r="E128" s="489">
        <f t="shared" si="49"/>
        <v>0</v>
      </c>
      <c r="F128" s="475"/>
      <c r="G128" s="301">
        <f t="shared" ref="G128:G136" si="55">IF(E128=0,0,(-PMT(O128,E128,D128,0,0)))</f>
        <v>0</v>
      </c>
      <c r="H128" s="174"/>
      <c r="I128" s="479">
        <f>L128+K128</f>
        <v>0</v>
      </c>
      <c r="J128" s="174"/>
      <c r="K128" s="476">
        <f t="shared" si="50"/>
        <v>0</v>
      </c>
      <c r="L128" s="476">
        <f t="shared" si="51"/>
        <v>0</v>
      </c>
      <c r="M128" s="299">
        <v>12</v>
      </c>
      <c r="N128" s="299">
        <v>12</v>
      </c>
      <c r="O128" s="477">
        <f t="shared" si="52"/>
        <v>0</v>
      </c>
      <c r="P128" s="478">
        <f t="shared" si="53"/>
        <v>0</v>
      </c>
      <c r="Q128" s="290">
        <f t="shared" si="54"/>
        <v>0</v>
      </c>
      <c r="S128" s="264"/>
    </row>
    <row r="129" spans="2:19" ht="12" hidden="1" customHeight="1" outlineLevel="1">
      <c r="B129" s="209"/>
      <c r="C129" s="198"/>
      <c r="D129" s="475">
        <f t="shared" si="48"/>
        <v>0</v>
      </c>
      <c r="E129" s="489">
        <f t="shared" si="49"/>
        <v>0</v>
      </c>
      <c r="F129" s="475"/>
      <c r="G129" s="301">
        <f t="shared" si="55"/>
        <v>0</v>
      </c>
      <c r="H129" s="174"/>
      <c r="I129" s="479">
        <f t="shared" ref="I129:I135" si="56">L129+K129</f>
        <v>0</v>
      </c>
      <c r="J129" s="174"/>
      <c r="K129" s="476">
        <f t="shared" si="50"/>
        <v>0</v>
      </c>
      <c r="L129" s="476">
        <f t="shared" si="51"/>
        <v>0</v>
      </c>
      <c r="M129" s="299">
        <v>12</v>
      </c>
      <c r="N129" s="299">
        <v>12</v>
      </c>
      <c r="O129" s="477">
        <f t="shared" si="52"/>
        <v>0</v>
      </c>
      <c r="P129" s="478">
        <f t="shared" si="53"/>
        <v>0</v>
      </c>
      <c r="Q129" s="290">
        <f t="shared" si="54"/>
        <v>0</v>
      </c>
      <c r="S129" s="264"/>
    </row>
    <row r="130" spans="2:19" ht="12" hidden="1" customHeight="1" outlineLevel="1">
      <c r="B130" s="209"/>
      <c r="C130" s="198"/>
      <c r="D130" s="475">
        <f t="shared" si="48"/>
        <v>0</v>
      </c>
      <c r="E130" s="489">
        <f t="shared" si="49"/>
        <v>0</v>
      </c>
      <c r="F130" s="475"/>
      <c r="G130" s="301">
        <f t="shared" si="55"/>
        <v>0</v>
      </c>
      <c r="H130" s="174"/>
      <c r="I130" s="479">
        <f t="shared" si="56"/>
        <v>0</v>
      </c>
      <c r="J130" s="174"/>
      <c r="K130" s="476">
        <f t="shared" si="50"/>
        <v>0</v>
      </c>
      <c r="L130" s="476">
        <f t="shared" si="51"/>
        <v>0</v>
      </c>
      <c r="M130" s="299">
        <v>12</v>
      </c>
      <c r="N130" s="299">
        <v>12</v>
      </c>
      <c r="O130" s="477">
        <f t="shared" si="52"/>
        <v>0</v>
      </c>
      <c r="P130" s="478">
        <f t="shared" si="53"/>
        <v>0</v>
      </c>
      <c r="Q130" s="290">
        <f t="shared" si="54"/>
        <v>0</v>
      </c>
      <c r="S130" s="264"/>
    </row>
    <row r="131" spans="2:19" ht="12" hidden="1" customHeight="1" outlineLevel="1">
      <c r="B131" s="209"/>
      <c r="C131" s="198"/>
      <c r="D131" s="475">
        <f t="shared" si="48"/>
        <v>0</v>
      </c>
      <c r="E131" s="489">
        <f t="shared" si="49"/>
        <v>0</v>
      </c>
      <c r="F131" s="475"/>
      <c r="G131" s="301">
        <f t="shared" si="55"/>
        <v>0</v>
      </c>
      <c r="H131" s="174"/>
      <c r="I131" s="479">
        <f t="shared" si="56"/>
        <v>0</v>
      </c>
      <c r="J131" s="174"/>
      <c r="K131" s="476">
        <f t="shared" si="50"/>
        <v>0</v>
      </c>
      <c r="L131" s="476">
        <f t="shared" si="51"/>
        <v>0</v>
      </c>
      <c r="M131" s="299">
        <v>12</v>
      </c>
      <c r="N131" s="299">
        <v>12</v>
      </c>
      <c r="O131" s="477">
        <f t="shared" si="52"/>
        <v>0</v>
      </c>
      <c r="P131" s="478">
        <f t="shared" si="53"/>
        <v>0</v>
      </c>
      <c r="Q131" s="290">
        <f t="shared" si="54"/>
        <v>0</v>
      </c>
      <c r="S131" s="264"/>
    </row>
    <row r="132" spans="2:19" ht="12" hidden="1" customHeight="1" outlineLevel="1">
      <c r="B132" s="209"/>
      <c r="C132" s="198"/>
      <c r="D132" s="475">
        <f t="shared" si="48"/>
        <v>0</v>
      </c>
      <c r="E132" s="489">
        <f t="shared" si="49"/>
        <v>0</v>
      </c>
      <c r="F132" s="475"/>
      <c r="G132" s="301">
        <f t="shared" si="55"/>
        <v>0</v>
      </c>
      <c r="H132" s="174"/>
      <c r="I132" s="479">
        <f t="shared" si="56"/>
        <v>0</v>
      </c>
      <c r="J132" s="174"/>
      <c r="K132" s="476">
        <f t="shared" si="50"/>
        <v>0</v>
      </c>
      <c r="L132" s="476">
        <f t="shared" si="51"/>
        <v>0</v>
      </c>
      <c r="M132" s="299">
        <v>12</v>
      </c>
      <c r="N132" s="299">
        <v>12</v>
      </c>
      <c r="O132" s="477">
        <f t="shared" si="52"/>
        <v>0</v>
      </c>
      <c r="P132" s="478">
        <f t="shared" si="53"/>
        <v>0</v>
      </c>
      <c r="Q132" s="290">
        <f t="shared" si="54"/>
        <v>0</v>
      </c>
      <c r="S132" s="264"/>
    </row>
    <row r="133" spans="2:19" ht="12" hidden="1" customHeight="1" outlineLevel="1">
      <c r="B133" s="209"/>
      <c r="C133" s="198"/>
      <c r="D133" s="475">
        <f t="shared" si="48"/>
        <v>0</v>
      </c>
      <c r="E133" s="489">
        <f t="shared" si="49"/>
        <v>0</v>
      </c>
      <c r="F133" s="475"/>
      <c r="G133" s="301">
        <f t="shared" si="55"/>
        <v>0</v>
      </c>
      <c r="H133" s="174"/>
      <c r="I133" s="479">
        <f t="shared" si="56"/>
        <v>0</v>
      </c>
      <c r="J133" s="174"/>
      <c r="K133" s="476">
        <f t="shared" si="50"/>
        <v>0</v>
      </c>
      <c r="L133" s="476">
        <f t="shared" si="51"/>
        <v>0</v>
      </c>
      <c r="M133" s="299">
        <v>12</v>
      </c>
      <c r="N133" s="299">
        <v>12</v>
      </c>
      <c r="O133" s="477">
        <f t="shared" si="52"/>
        <v>0</v>
      </c>
      <c r="P133" s="478">
        <f t="shared" si="53"/>
        <v>0</v>
      </c>
      <c r="Q133" s="290">
        <f t="shared" si="54"/>
        <v>0</v>
      </c>
      <c r="S133" s="264"/>
    </row>
    <row r="134" spans="2:19" ht="12" hidden="1" customHeight="1" outlineLevel="1">
      <c r="B134" s="209"/>
      <c r="C134" s="198"/>
      <c r="D134" s="475">
        <f t="shared" si="48"/>
        <v>0</v>
      </c>
      <c r="E134" s="489">
        <f t="shared" si="49"/>
        <v>0</v>
      </c>
      <c r="F134" s="475"/>
      <c r="G134" s="301">
        <f t="shared" si="55"/>
        <v>0</v>
      </c>
      <c r="H134" s="174"/>
      <c r="I134" s="479">
        <f t="shared" si="56"/>
        <v>0</v>
      </c>
      <c r="J134" s="174"/>
      <c r="K134" s="476">
        <f t="shared" si="50"/>
        <v>0</v>
      </c>
      <c r="L134" s="476">
        <f t="shared" si="51"/>
        <v>0</v>
      </c>
      <c r="M134" s="299">
        <v>12</v>
      </c>
      <c r="N134" s="299">
        <v>12</v>
      </c>
      <c r="O134" s="477">
        <f t="shared" si="52"/>
        <v>0</v>
      </c>
      <c r="P134" s="478">
        <f t="shared" si="53"/>
        <v>0</v>
      </c>
      <c r="Q134" s="290">
        <f t="shared" si="54"/>
        <v>0</v>
      </c>
      <c r="S134" s="264"/>
    </row>
    <row r="135" spans="2:19" ht="12" hidden="1" customHeight="1" outlineLevel="1">
      <c r="B135" s="209"/>
      <c r="C135" s="198"/>
      <c r="D135" s="475">
        <f t="shared" si="48"/>
        <v>0</v>
      </c>
      <c r="E135" s="489">
        <f t="shared" si="49"/>
        <v>0</v>
      </c>
      <c r="F135" s="475"/>
      <c r="G135" s="301">
        <f t="shared" si="55"/>
        <v>0</v>
      </c>
      <c r="H135" s="174"/>
      <c r="I135" s="479">
        <f t="shared" si="56"/>
        <v>0</v>
      </c>
      <c r="J135" s="174"/>
      <c r="K135" s="476">
        <f t="shared" si="50"/>
        <v>0</v>
      </c>
      <c r="L135" s="476">
        <f t="shared" si="51"/>
        <v>0</v>
      </c>
      <c r="M135" s="299">
        <v>12</v>
      </c>
      <c r="N135" s="299">
        <v>12</v>
      </c>
      <c r="O135" s="477">
        <f t="shared" si="52"/>
        <v>0</v>
      </c>
      <c r="P135" s="478">
        <f t="shared" si="53"/>
        <v>0</v>
      </c>
      <c r="Q135" s="290">
        <f t="shared" si="54"/>
        <v>0</v>
      </c>
      <c r="S135" s="264"/>
    </row>
    <row r="136" spans="2:19" ht="12" hidden="1" customHeight="1" outlineLevel="1">
      <c r="B136" s="209"/>
      <c r="C136" s="198"/>
      <c r="D136" s="475">
        <f t="shared" si="48"/>
        <v>0</v>
      </c>
      <c r="E136" s="489">
        <f t="shared" si="49"/>
        <v>0</v>
      </c>
      <c r="F136" s="475"/>
      <c r="G136" s="301">
        <f t="shared" si="55"/>
        <v>0</v>
      </c>
      <c r="H136" s="303"/>
      <c r="I136" s="479">
        <f>L136+K136</f>
        <v>0</v>
      </c>
      <c r="J136" s="283"/>
      <c r="K136" s="476">
        <f t="shared" si="50"/>
        <v>0</v>
      </c>
      <c r="L136" s="476">
        <f t="shared" si="51"/>
        <v>0</v>
      </c>
      <c r="M136" s="299">
        <v>12</v>
      </c>
      <c r="N136" s="299">
        <v>12</v>
      </c>
      <c r="O136" s="477">
        <f t="shared" si="52"/>
        <v>0</v>
      </c>
      <c r="P136" s="478">
        <f t="shared" si="53"/>
        <v>0</v>
      </c>
      <c r="Q136" s="290">
        <f t="shared" si="54"/>
        <v>0</v>
      </c>
      <c r="S136" s="264"/>
    </row>
    <row r="137" spans="2:19" ht="5.25" hidden="1" customHeight="1" outlineLevel="1" thickBot="1">
      <c r="B137" s="209"/>
      <c r="D137" s="174"/>
      <c r="E137" s="230"/>
      <c r="F137" s="174"/>
      <c r="G137" s="301"/>
      <c r="H137" s="174"/>
      <c r="I137" s="479"/>
      <c r="J137" s="174"/>
      <c r="K137" s="263"/>
      <c r="L137" s="263"/>
      <c r="M137" s="211"/>
      <c r="N137" s="211"/>
      <c r="O137" s="231"/>
      <c r="P137" s="174"/>
      <c r="Q137" s="174"/>
      <c r="S137" s="264"/>
    </row>
    <row r="138" spans="2:19" ht="21.95" hidden="1" customHeight="1" outlineLevel="1" thickTop="1">
      <c r="B138" s="209"/>
      <c r="C138" s="11"/>
      <c r="D138" s="467">
        <f>SUM(D127:D136)</f>
        <v>0</v>
      </c>
      <c r="E138" s="1588" t="e">
        <f>NPER(O138,-I138,D138,,0)</f>
        <v>#DIV/0!</v>
      </c>
      <c r="F138" s="304"/>
      <c r="G138" s="284">
        <f>SUM(G127:G136)</f>
        <v>0</v>
      </c>
      <c r="H138" s="263"/>
      <c r="I138" s="285">
        <f>SUM(I127:I136)</f>
        <v>0</v>
      </c>
      <c r="J138" s="263"/>
      <c r="K138" s="467">
        <f>SUM(K127:K136)</f>
        <v>0</v>
      </c>
      <c r="L138" s="467">
        <f>SUM(L127:L136)</f>
        <v>0</v>
      </c>
      <c r="M138" s="210"/>
      <c r="N138" s="210"/>
      <c r="O138" s="212" t="e">
        <f>L138/D138</f>
        <v>#DIV/0!</v>
      </c>
      <c r="P138" s="467">
        <f>SUM(P127:P136)</f>
        <v>0</v>
      </c>
      <c r="Q138" s="467">
        <f>SUM(Q127:Q136)</f>
        <v>0</v>
      </c>
      <c r="S138" s="264"/>
    </row>
    <row r="139" spans="2:19" s="241" customFormat="1" ht="15" hidden="1" customHeight="1" outlineLevel="1">
      <c r="B139" s="232"/>
      <c r="C139" s="233"/>
      <c r="D139" s="234"/>
      <c r="E139" s="235"/>
      <c r="F139" s="235"/>
      <c r="G139" s="236"/>
      <c r="H139" s="237"/>
      <c r="I139" s="237"/>
      <c r="J139" s="238" t="s">
        <v>158</v>
      </c>
      <c r="K139" s="239">
        <f>IFERROR((SUMIF(K127:K136,0,D127:D136)/D138),0%)</f>
        <v>0</v>
      </c>
      <c r="L139" s="237"/>
      <c r="M139" s="237"/>
      <c r="N139" s="237"/>
      <c r="O139" s="240"/>
      <c r="P139" s="237"/>
      <c r="Q139" s="234"/>
      <c r="S139" s="242"/>
    </row>
    <row r="140" spans="2:19" ht="14.25" hidden="1" outlineLevel="1" thickBot="1">
      <c r="B140" s="209"/>
      <c r="C140" s="11"/>
      <c r="D140" s="263"/>
      <c r="E140" s="249"/>
      <c r="F140" s="174"/>
      <c r="G140" s="263"/>
      <c r="H140" s="263"/>
      <c r="I140" s="263"/>
      <c r="J140" s="263"/>
      <c r="K140" s="274"/>
      <c r="L140" s="274"/>
      <c r="M140" s="213"/>
      <c r="N140" s="213"/>
      <c r="O140" s="248"/>
      <c r="P140" s="263"/>
      <c r="Q140" s="263"/>
      <c r="S140" s="264"/>
    </row>
    <row r="141" spans="2:19" ht="14.25" hidden="1" collapsed="1" thickTop="1">
      <c r="B141" s="209"/>
      <c r="C141" s="5" t="s">
        <v>142</v>
      </c>
      <c r="D141" s="480">
        <f>D116+D124+D138</f>
        <v>288946.7790560968</v>
      </c>
      <c r="E141" s="1589">
        <f>NPER(O141,-I141,D141,,0)</f>
        <v>16.059852150268039</v>
      </c>
      <c r="F141" s="175"/>
      <c r="G141" s="1623">
        <f>G116+G124+G138</f>
        <v>27553.220943903201</v>
      </c>
      <c r="H141" s="275"/>
      <c r="I141" s="276">
        <f>I116+I124+I138</f>
        <v>27553.220943903201</v>
      </c>
      <c r="J141" s="275"/>
      <c r="K141" s="480">
        <f>K116+K124+K138</f>
        <v>11661.14809581788</v>
      </c>
      <c r="L141" s="480">
        <f>L116+L124+L138</f>
        <v>15892.072848085323</v>
      </c>
      <c r="M141" s="215"/>
      <c r="N141" s="215"/>
      <c r="O141" s="216">
        <f>L141/D141</f>
        <v>5.5E-2</v>
      </c>
      <c r="P141" s="482">
        <f>G141/12</f>
        <v>2296.1017453252666</v>
      </c>
      <c r="Q141" s="480">
        <f>Q116+Q124+Q138</f>
        <v>277285.63096027891</v>
      </c>
      <c r="S141" s="264"/>
    </row>
    <row r="142" spans="2:19" s="241" customFormat="1" ht="15" hidden="1" customHeight="1">
      <c r="B142" s="232"/>
      <c r="C142" s="233"/>
      <c r="D142" s="234"/>
      <c r="E142" s="243"/>
      <c r="F142" s="217"/>
      <c r="G142" s="244"/>
      <c r="H142" s="245"/>
      <c r="I142" s="245"/>
      <c r="J142" s="238" t="s">
        <v>158</v>
      </c>
      <c r="K142" s="239">
        <f>(IFERROR((K139*D138),0)+IFERROR((K125*D124),0)+IFERROR((K117*D116),0))/D141</f>
        <v>0</v>
      </c>
      <c r="L142" s="245"/>
      <c r="M142" s="245"/>
      <c r="N142" s="245"/>
      <c r="O142" s="246"/>
      <c r="P142" s="247"/>
      <c r="Q142" s="234"/>
      <c r="S142" s="242"/>
    </row>
    <row r="143" spans="2:19" ht="6.95" hidden="1" customHeight="1" thickBot="1">
      <c r="B143" s="483"/>
      <c r="C143" s="484"/>
      <c r="D143" s="485"/>
      <c r="E143" s="486"/>
      <c r="F143" s="485"/>
      <c r="G143" s="485"/>
      <c r="H143" s="485"/>
      <c r="I143" s="485"/>
      <c r="J143" s="485"/>
      <c r="K143" s="485"/>
      <c r="L143" s="485"/>
      <c r="M143" s="486"/>
      <c r="N143" s="486"/>
      <c r="O143" s="486"/>
      <c r="P143" s="485"/>
      <c r="Q143" s="485"/>
      <c r="R143" s="487"/>
      <c r="S143" s="488"/>
    </row>
    <row r="144" spans="2:19" ht="20.25" hidden="1" customHeight="1" thickBot="1"/>
    <row r="145" spans="1:19" s="269" customFormat="1" ht="21" hidden="1" customHeight="1">
      <c r="A145" s="3"/>
      <c r="B145" s="2004">
        <v>2025</v>
      </c>
      <c r="C145" s="2005"/>
      <c r="D145" s="1990" t="s">
        <v>166</v>
      </c>
      <c r="E145" s="2008" t="s">
        <v>150</v>
      </c>
      <c r="F145" s="471"/>
      <c r="G145" s="2010" t="s">
        <v>151</v>
      </c>
      <c r="H145" s="472"/>
      <c r="I145" s="2010" t="s">
        <v>152</v>
      </c>
      <c r="J145" s="472"/>
      <c r="K145" s="2012" t="s">
        <v>153</v>
      </c>
      <c r="L145" s="2012" t="s">
        <v>154</v>
      </c>
      <c r="M145" s="2014" t="s">
        <v>155</v>
      </c>
      <c r="N145" s="2014"/>
      <c r="O145" s="2015" t="s">
        <v>156</v>
      </c>
      <c r="P145" s="2010" t="s">
        <v>157</v>
      </c>
      <c r="Q145" s="1990" t="s">
        <v>167</v>
      </c>
      <c r="R145" s="1990" t="s">
        <v>0</v>
      </c>
      <c r="S145" s="473"/>
    </row>
    <row r="146" spans="1:19" s="269" customFormat="1" ht="21" hidden="1" customHeight="1">
      <c r="A146" s="3"/>
      <c r="B146" s="2006"/>
      <c r="C146" s="2019"/>
      <c r="D146" s="1991"/>
      <c r="E146" s="2009"/>
      <c r="F146" s="175"/>
      <c r="G146" s="2011"/>
      <c r="H146" s="218"/>
      <c r="I146" s="2011"/>
      <c r="J146" s="218"/>
      <c r="K146" s="2013"/>
      <c r="L146" s="2013"/>
      <c r="M146" s="206" t="s">
        <v>153</v>
      </c>
      <c r="N146" s="206" t="s">
        <v>154</v>
      </c>
      <c r="O146" s="2016"/>
      <c r="P146" s="2011"/>
      <c r="Q146" s="1991"/>
      <c r="R146" s="1991"/>
      <c r="S146" s="270"/>
    </row>
    <row r="147" spans="1:19" s="269" customFormat="1" ht="5.25" hidden="1" customHeight="1">
      <c r="A147" s="3"/>
      <c r="B147" s="229"/>
      <c r="C147" s="1615"/>
      <c r="D147" s="1616"/>
      <c r="E147" s="1617"/>
      <c r="F147" s="1616"/>
      <c r="G147" s="1618"/>
      <c r="H147" s="1618"/>
      <c r="I147" s="1618"/>
      <c r="J147" s="1618"/>
      <c r="K147" s="1619"/>
      <c r="L147" s="1619"/>
      <c r="M147" s="1620"/>
      <c r="N147" s="1620"/>
      <c r="O147" s="1621"/>
      <c r="P147" s="1618"/>
      <c r="Q147" s="1616"/>
      <c r="R147" s="1616"/>
      <c r="S147" s="1622"/>
    </row>
    <row r="148" spans="1:19" s="269" customFormat="1" ht="11.25" hidden="1" customHeight="1">
      <c r="A148" s="3"/>
      <c r="B148" s="229"/>
      <c r="C148" s="170" t="s">
        <v>6</v>
      </c>
      <c r="D148" s="175"/>
      <c r="E148" s="205"/>
      <c r="F148" s="175"/>
      <c r="G148" s="175"/>
      <c r="H148" s="175"/>
      <c r="I148" s="175"/>
      <c r="J148" s="175"/>
      <c r="K148" s="274"/>
      <c r="L148" s="274"/>
      <c r="M148" s="208">
        <v>12</v>
      </c>
      <c r="N148" s="208">
        <v>12</v>
      </c>
      <c r="O148" s="207"/>
      <c r="P148" s="175"/>
      <c r="Q148" s="175"/>
      <c r="S148" s="270"/>
    </row>
    <row r="149" spans="1:19" hidden="1">
      <c r="B149" s="209"/>
      <c r="C149" s="13">
        <f>C110</f>
        <v>0</v>
      </c>
      <c r="D149" s="475">
        <f>(D110-K110)</f>
        <v>235265.99419455309</v>
      </c>
      <c r="E149" s="489">
        <f>IF(K110=0,E110,(IF((E110-1)&lt;=0,0,IF(K110=0,E110,(E110-1)))))</f>
        <v>18</v>
      </c>
      <c r="F149" s="475"/>
      <c r="G149" s="1558">
        <f>IF(E149=0,0,(-PMT(O149,E149,D149,0,0)))</f>
        <v>20919.832508733292</v>
      </c>
      <c r="H149" s="174"/>
      <c r="I149" s="1587">
        <f>L149+K149</f>
        <v>20919.832508733292</v>
      </c>
      <c r="J149" s="174"/>
      <c r="K149" s="476">
        <f t="shared" ref="K149:K153" si="57">IF(D149&lt;((G149-L149)*M149/$M$70),D149,((G149-L149)*M149/$M$70))</f>
        <v>7980.2028280328714</v>
      </c>
      <c r="L149" s="476">
        <f t="shared" ref="L149:L153" si="58">((D149*O149)*N149/$N$148)</f>
        <v>12939.62968070042</v>
      </c>
      <c r="M149" s="299">
        <v>12</v>
      </c>
      <c r="N149" s="299">
        <v>12</v>
      </c>
      <c r="O149" s="477">
        <f>O110</f>
        <v>5.5E-2</v>
      </c>
      <c r="P149" s="478">
        <f t="shared" ref="P149:P153" si="59">I149/N149</f>
        <v>1743.3193757277743</v>
      </c>
      <c r="Q149" s="290">
        <f t="shared" ref="Q149:Q153" si="60">D149-K149</f>
        <v>227285.79136652022</v>
      </c>
      <c r="S149" s="264"/>
    </row>
    <row r="150" spans="1:19" hidden="1">
      <c r="B150" s="209"/>
      <c r="C150" s="13">
        <f>C111</f>
        <v>0</v>
      </c>
      <c r="D150" s="475">
        <f>(D111-K111)</f>
        <v>42019.636765725852</v>
      </c>
      <c r="E150" s="489">
        <f>IF(K111=0,E111,(IF((E111-1)&lt;=0,0,IF(K111=0,E111,(E111-1)))))</f>
        <v>8</v>
      </c>
      <c r="F150" s="475"/>
      <c r="G150" s="301">
        <f t="shared" ref="G150:G153" si="61">IF(E150=0,0,(-PMT(O150,E150,D150,0,0)))</f>
        <v>6633.3884351699035</v>
      </c>
      <c r="H150" s="174"/>
      <c r="I150" s="479">
        <f>K150+L150</f>
        <v>6633.3884351699035</v>
      </c>
      <c r="J150" s="174"/>
      <c r="K150" s="476">
        <f t="shared" si="57"/>
        <v>4322.3084130549814</v>
      </c>
      <c r="L150" s="476">
        <f t="shared" si="58"/>
        <v>2311.080022114922</v>
      </c>
      <c r="M150" s="299">
        <v>12</v>
      </c>
      <c r="N150" s="299">
        <v>12</v>
      </c>
      <c r="O150" s="477">
        <f>O111</f>
        <v>5.5E-2</v>
      </c>
      <c r="P150" s="478">
        <f t="shared" si="59"/>
        <v>552.78236959749199</v>
      </c>
      <c r="Q150" s="290">
        <f t="shared" si="60"/>
        <v>37697.328352670869</v>
      </c>
      <c r="S150" s="264"/>
    </row>
    <row r="151" spans="1:19" hidden="1">
      <c r="B151" s="209"/>
      <c r="C151" s="13">
        <f>C112</f>
        <v>0</v>
      </c>
      <c r="D151" s="475">
        <f>(D112-K112)</f>
        <v>0</v>
      </c>
      <c r="E151" s="489">
        <f>IF(K112=0,E112,(IF((E112-1)&lt;=0,0,IF(K112=0,E112,(E112-1)))))</f>
        <v>0</v>
      </c>
      <c r="F151" s="475"/>
      <c r="G151" s="301">
        <f t="shared" si="61"/>
        <v>0</v>
      </c>
      <c r="H151" s="174"/>
      <c r="I151" s="479">
        <f t="shared" ref="I151:I152" si="62">K151+L151</f>
        <v>0</v>
      </c>
      <c r="J151" s="174"/>
      <c r="K151" s="476">
        <f t="shared" si="57"/>
        <v>0</v>
      </c>
      <c r="L151" s="476">
        <f t="shared" si="58"/>
        <v>0</v>
      </c>
      <c r="M151" s="299">
        <v>12</v>
      </c>
      <c r="N151" s="299">
        <v>12</v>
      </c>
      <c r="O151" s="477">
        <f>O112</f>
        <v>0</v>
      </c>
      <c r="P151" s="478">
        <f t="shared" si="59"/>
        <v>0</v>
      </c>
      <c r="Q151" s="290">
        <f t="shared" si="60"/>
        <v>0</v>
      </c>
      <c r="S151" s="264"/>
    </row>
    <row r="152" spans="1:19" hidden="1">
      <c r="B152" s="209"/>
      <c r="C152" s="13">
        <f>C113</f>
        <v>0</v>
      </c>
      <c r="D152" s="475">
        <f>(D113-K113)</f>
        <v>0</v>
      </c>
      <c r="E152" s="489">
        <f>IF(K113=0,E113,(IF((E113-1)&lt;=0,0,IF(K113=0,E113,(E113-1)))))</f>
        <v>0</v>
      </c>
      <c r="F152" s="475"/>
      <c r="G152" s="301">
        <f t="shared" si="61"/>
        <v>0</v>
      </c>
      <c r="H152" s="174"/>
      <c r="I152" s="479">
        <f t="shared" si="62"/>
        <v>0</v>
      </c>
      <c r="J152" s="174"/>
      <c r="K152" s="476">
        <f t="shared" si="57"/>
        <v>0</v>
      </c>
      <c r="L152" s="476">
        <f t="shared" si="58"/>
        <v>0</v>
      </c>
      <c r="M152" s="299">
        <v>12</v>
      </c>
      <c r="N152" s="299">
        <v>12</v>
      </c>
      <c r="O152" s="477">
        <f>O113</f>
        <v>0</v>
      </c>
      <c r="P152" s="478">
        <f t="shared" si="59"/>
        <v>0</v>
      </c>
      <c r="Q152" s="290">
        <f t="shared" si="60"/>
        <v>0</v>
      </c>
      <c r="S152" s="264"/>
    </row>
    <row r="153" spans="1:19" hidden="1">
      <c r="B153" s="209"/>
      <c r="C153" s="13">
        <f>C114</f>
        <v>0</v>
      </c>
      <c r="D153" s="475">
        <f>(D114-K114)</f>
        <v>0</v>
      </c>
      <c r="E153" s="489">
        <f>IF(K114=0,E114,(IF((E114-1)&lt;=0,0,IF(K114=0,E114,(E114-1)))))</f>
        <v>0</v>
      </c>
      <c r="F153" s="475"/>
      <c r="G153" s="301">
        <f t="shared" si="61"/>
        <v>0</v>
      </c>
      <c r="H153" s="303"/>
      <c r="I153" s="479">
        <f>L153+K153</f>
        <v>0</v>
      </c>
      <c r="J153" s="283"/>
      <c r="K153" s="476">
        <f t="shared" si="57"/>
        <v>0</v>
      </c>
      <c r="L153" s="476">
        <f t="shared" si="58"/>
        <v>0</v>
      </c>
      <c r="M153" s="299">
        <v>12</v>
      </c>
      <c r="N153" s="299">
        <v>12</v>
      </c>
      <c r="O153" s="477">
        <f>O114</f>
        <v>0</v>
      </c>
      <c r="P153" s="478">
        <f t="shared" si="59"/>
        <v>0</v>
      </c>
      <c r="Q153" s="290">
        <f t="shared" si="60"/>
        <v>0</v>
      </c>
      <c r="S153" s="264"/>
    </row>
    <row r="154" spans="1:19" ht="5.25" hidden="1" customHeight="1" thickBot="1">
      <c r="B154" s="209"/>
      <c r="D154" s="174"/>
      <c r="E154" s="230"/>
      <c r="F154" s="174"/>
      <c r="G154" s="301"/>
      <c r="H154" s="174"/>
      <c r="I154" s="479"/>
      <c r="J154" s="174"/>
      <c r="K154" s="263"/>
      <c r="L154" s="263"/>
      <c r="M154" s="211"/>
      <c r="N154" s="211"/>
      <c r="O154" s="231"/>
      <c r="P154" s="174"/>
      <c r="Q154" s="174"/>
      <c r="S154" s="264"/>
    </row>
    <row r="155" spans="1:19" ht="21.95" hidden="1" customHeight="1" outlineLevel="1" thickTop="1">
      <c r="B155" s="209"/>
      <c r="C155" s="11" t="s">
        <v>18</v>
      </c>
      <c r="D155" s="467">
        <f>SUM(D149:D153)</f>
        <v>277285.63096027891</v>
      </c>
      <c r="E155" s="1588">
        <f>NPER(O155,-I155,D155,,0)</f>
        <v>15.059852150268048</v>
      </c>
      <c r="F155" s="304"/>
      <c r="G155" s="284">
        <f>SUM(G149:G153)</f>
        <v>27553.220943903194</v>
      </c>
      <c r="H155" s="263"/>
      <c r="I155" s="285">
        <f>SUM(I149:I153)</f>
        <v>27553.220943903194</v>
      </c>
      <c r="J155" s="263"/>
      <c r="K155" s="467">
        <f>SUM(K149:K153)</f>
        <v>12302.511241087854</v>
      </c>
      <c r="L155" s="467">
        <f>SUM(L149:L153)</f>
        <v>15250.709702815342</v>
      </c>
      <c r="M155" s="210"/>
      <c r="N155" s="210"/>
      <c r="O155" s="212">
        <f>L155/D155</f>
        <v>5.5000000000000007E-2</v>
      </c>
      <c r="P155" s="467">
        <f>SUM(P149:P153)</f>
        <v>2296.1017453252662</v>
      </c>
      <c r="Q155" s="467">
        <f>SUM(Q149:Q153)</f>
        <v>264983.11971919111</v>
      </c>
      <c r="S155" s="264"/>
    </row>
    <row r="156" spans="1:19" s="241" customFormat="1" ht="15" hidden="1" customHeight="1" outlineLevel="1">
      <c r="B156" s="232"/>
      <c r="C156" s="233"/>
      <c r="D156" s="234"/>
      <c r="E156" s="235"/>
      <c r="F156" s="235"/>
      <c r="G156" s="236"/>
      <c r="H156" s="237"/>
      <c r="I156" s="237"/>
      <c r="J156" s="238" t="s">
        <v>158</v>
      </c>
      <c r="K156" s="239">
        <f>IFERROR((SUMIF(K149:K153,0,D149:D153)/D155),0%)</f>
        <v>0</v>
      </c>
      <c r="L156" s="237"/>
      <c r="M156" s="237"/>
      <c r="N156" s="237"/>
      <c r="O156" s="240"/>
      <c r="P156" s="237"/>
      <c r="Q156" s="234"/>
      <c r="S156" s="242"/>
    </row>
    <row r="157" spans="1:19" hidden="1" outlineLevel="1">
      <c r="B157" s="209"/>
      <c r="C157" s="228" t="s">
        <v>7</v>
      </c>
      <c r="D157" s="288"/>
      <c r="E157" s="12"/>
      <c r="F157" s="174"/>
      <c r="G157" s="282"/>
      <c r="H157" s="282"/>
      <c r="I157" s="282"/>
      <c r="J157" s="282"/>
      <c r="K157" s="274"/>
      <c r="L157" s="274"/>
      <c r="M157" s="213"/>
      <c r="N157" s="213"/>
      <c r="O157" s="169" t="s">
        <v>18</v>
      </c>
      <c r="P157" s="268"/>
      <c r="Q157" s="288"/>
      <c r="S157" s="264"/>
    </row>
    <row r="158" spans="1:19" hidden="1" outlineLevel="1">
      <c r="B158" s="209"/>
      <c r="C158" s="198">
        <f>C119</f>
        <v>0</v>
      </c>
      <c r="D158" s="475">
        <f>(D119-K119)</f>
        <v>0</v>
      </c>
      <c r="E158" s="489">
        <f>IF(K119=0,E119,(IF((E119-1)&lt;=0,0,IF(K119=0,E119,(E119-1)))))</f>
        <v>0</v>
      </c>
      <c r="F158" s="475"/>
      <c r="G158" s="1558">
        <f>IF(E158=0,0,(-PMT(O158,E158,D158,0,0)))</f>
        <v>0</v>
      </c>
      <c r="H158" s="174"/>
      <c r="I158" s="1587">
        <f>L158+K158</f>
        <v>0</v>
      </c>
      <c r="J158" s="174"/>
      <c r="K158" s="476">
        <f t="shared" ref="K158:K161" si="63">IF(D158&lt;((G158-L158)*M158/$M$70),D158,((G158-L158)*M158/$M$70))</f>
        <v>0</v>
      </c>
      <c r="L158" s="476">
        <f t="shared" ref="L158:L161" si="64">((D158*O158)*N158/$N$148)</f>
        <v>0</v>
      </c>
      <c r="M158" s="299">
        <v>12</v>
      </c>
      <c r="N158" s="299">
        <v>12</v>
      </c>
      <c r="O158" s="477">
        <f>O119</f>
        <v>5.5E-2</v>
      </c>
      <c r="P158" s="478">
        <f t="shared" ref="P158:P161" si="65">I158/N158</f>
        <v>0</v>
      </c>
      <c r="Q158" s="290">
        <f t="shared" ref="Q158:Q161" si="66">D158-K158</f>
        <v>0</v>
      </c>
      <c r="S158" s="264"/>
    </row>
    <row r="159" spans="1:19" hidden="1" outlineLevel="1">
      <c r="B159" s="209"/>
      <c r="C159" s="198">
        <f>C120</f>
        <v>0</v>
      </c>
      <c r="D159" s="475">
        <f>(D120-K120)</f>
        <v>0</v>
      </c>
      <c r="E159" s="489">
        <f>IF(K120=0,E120,(IF((E120-1)&lt;=0,0,IF(K120=0,E120,(E120-1)))))</f>
        <v>0</v>
      </c>
      <c r="F159" s="475"/>
      <c r="G159" s="301">
        <f t="shared" ref="G159:G161" si="67">IF(E159=0,0,(-PMT(O159,E159,D159,0,0)))</f>
        <v>0</v>
      </c>
      <c r="H159" s="174"/>
      <c r="I159" s="479">
        <f t="shared" ref="I159:I160" si="68">K159+L159</f>
        <v>0</v>
      </c>
      <c r="J159" s="174"/>
      <c r="K159" s="476">
        <f t="shared" si="63"/>
        <v>0</v>
      </c>
      <c r="L159" s="476">
        <f t="shared" si="64"/>
        <v>0</v>
      </c>
      <c r="M159" s="299">
        <v>12</v>
      </c>
      <c r="N159" s="299">
        <v>12</v>
      </c>
      <c r="O159" s="477">
        <f>O120</f>
        <v>5.5E-2</v>
      </c>
      <c r="P159" s="478">
        <f t="shared" si="65"/>
        <v>0</v>
      </c>
      <c r="Q159" s="290">
        <f t="shared" si="66"/>
        <v>0</v>
      </c>
      <c r="S159" s="264"/>
    </row>
    <row r="160" spans="1:19" hidden="1" outlineLevel="1">
      <c r="B160" s="209"/>
      <c r="C160" s="198">
        <f>C121</f>
        <v>0</v>
      </c>
      <c r="D160" s="475">
        <f>(D121-K121)</f>
        <v>0</v>
      </c>
      <c r="E160" s="489">
        <f>IF(K121=0,E121,(IF((E121-1)&lt;=0,0,IF(K121=0,E121,(E121-1)))))</f>
        <v>0</v>
      </c>
      <c r="F160" s="475"/>
      <c r="G160" s="301">
        <f t="shared" si="67"/>
        <v>0</v>
      </c>
      <c r="H160" s="174"/>
      <c r="I160" s="479">
        <f t="shared" si="68"/>
        <v>0</v>
      </c>
      <c r="J160" s="174"/>
      <c r="K160" s="476">
        <f t="shared" si="63"/>
        <v>0</v>
      </c>
      <c r="L160" s="476">
        <f t="shared" si="64"/>
        <v>0</v>
      </c>
      <c r="M160" s="299">
        <v>12</v>
      </c>
      <c r="N160" s="299">
        <v>12</v>
      </c>
      <c r="O160" s="477">
        <f>O121</f>
        <v>5.5E-2</v>
      </c>
      <c r="P160" s="478">
        <f t="shared" si="65"/>
        <v>0</v>
      </c>
      <c r="Q160" s="290">
        <f t="shared" si="66"/>
        <v>0</v>
      </c>
      <c r="S160" s="264"/>
    </row>
    <row r="161" spans="2:19" hidden="1" outlineLevel="1">
      <c r="B161" s="209"/>
      <c r="C161" s="198">
        <f>C122</f>
        <v>0</v>
      </c>
      <c r="D161" s="475">
        <f>(D122-K122)</f>
        <v>0</v>
      </c>
      <c r="E161" s="489">
        <f>IF(K122=0,E122,(IF((E122-1)&lt;=0,0,IF(K122=0,E122,(E122-1)))))</f>
        <v>0</v>
      </c>
      <c r="F161" s="475"/>
      <c r="G161" s="301">
        <f t="shared" si="67"/>
        <v>0</v>
      </c>
      <c r="H161" s="303"/>
      <c r="I161" s="479">
        <f>L161+K161</f>
        <v>0</v>
      </c>
      <c r="J161" s="283"/>
      <c r="K161" s="476">
        <f t="shared" si="63"/>
        <v>0</v>
      </c>
      <c r="L161" s="476">
        <f t="shared" si="64"/>
        <v>0</v>
      </c>
      <c r="M161" s="299">
        <v>12</v>
      </c>
      <c r="N161" s="299">
        <v>12</v>
      </c>
      <c r="O161" s="477">
        <f>O122</f>
        <v>0</v>
      </c>
      <c r="P161" s="478">
        <f t="shared" si="65"/>
        <v>0</v>
      </c>
      <c r="Q161" s="290">
        <f t="shared" si="66"/>
        <v>0</v>
      </c>
      <c r="S161" s="264"/>
    </row>
    <row r="162" spans="2:19" ht="5.25" hidden="1" customHeight="1" outlineLevel="1" thickBot="1">
      <c r="B162" s="209"/>
      <c r="D162" s="174"/>
      <c r="E162" s="230"/>
      <c r="F162" s="174"/>
      <c r="G162" s="301"/>
      <c r="H162" s="174"/>
      <c r="I162" s="479"/>
      <c r="J162" s="174"/>
      <c r="K162" s="263"/>
      <c r="L162" s="263"/>
      <c r="M162" s="211"/>
      <c r="N162" s="211"/>
      <c r="O162" s="231"/>
      <c r="P162" s="174"/>
      <c r="Q162" s="174"/>
      <c r="S162" s="264"/>
    </row>
    <row r="163" spans="2:19" ht="21.95" hidden="1" customHeight="1" outlineLevel="1" thickTop="1">
      <c r="B163" s="209"/>
      <c r="C163" s="11" t="s">
        <v>18</v>
      </c>
      <c r="D163" s="467">
        <f>SUM(D158:D161)</f>
        <v>0</v>
      </c>
      <c r="E163" s="1588" t="e">
        <f>NPER(O163,-I163,D163,,0)</f>
        <v>#DIV/0!</v>
      </c>
      <c r="F163" s="304"/>
      <c r="G163" s="284">
        <f>SUM(G158:G161)</f>
        <v>0</v>
      </c>
      <c r="H163" s="263"/>
      <c r="I163" s="285">
        <f>SUM(I158:I161)</f>
        <v>0</v>
      </c>
      <c r="J163" s="263"/>
      <c r="K163" s="467">
        <f>SUM(K158:K161)</f>
        <v>0</v>
      </c>
      <c r="L163" s="467">
        <f>SUM(L158:L161)</f>
        <v>0</v>
      </c>
      <c r="M163" s="210"/>
      <c r="N163" s="210"/>
      <c r="O163" s="212" t="e">
        <f>L163/D163</f>
        <v>#DIV/0!</v>
      </c>
      <c r="P163" s="467">
        <f>SUM(P158:P161)</f>
        <v>0</v>
      </c>
      <c r="Q163" s="467">
        <f>SUM(Q158:Q161)</f>
        <v>0</v>
      </c>
      <c r="S163" s="264"/>
    </row>
    <row r="164" spans="2:19" s="241" customFormat="1" ht="15" hidden="1" customHeight="1" outlineLevel="1">
      <c r="B164" s="232"/>
      <c r="C164" s="233"/>
      <c r="D164" s="234"/>
      <c r="E164" s="235"/>
      <c r="F164" s="235"/>
      <c r="G164" s="236"/>
      <c r="H164" s="237"/>
      <c r="I164" s="237"/>
      <c r="J164" s="238" t="s">
        <v>158</v>
      </c>
      <c r="K164" s="239">
        <f>IFERROR((SUMIF(K158:K161,0,D158:D161)/D163),0%)</f>
        <v>0</v>
      </c>
      <c r="L164" s="237"/>
      <c r="M164" s="237"/>
      <c r="N164" s="237"/>
      <c r="O164" s="240"/>
      <c r="P164" s="237"/>
      <c r="Q164" s="234"/>
      <c r="S164" s="242"/>
    </row>
    <row r="165" spans="2:19" ht="12" hidden="1" customHeight="1" outlineLevel="1">
      <c r="B165" s="209"/>
      <c r="C165" s="228" t="s">
        <v>8</v>
      </c>
      <c r="D165" s="288"/>
      <c r="E165" s="12"/>
      <c r="F165" s="174"/>
      <c r="G165" s="282"/>
      <c r="H165" s="282"/>
      <c r="I165" s="282"/>
      <c r="J165" s="282"/>
      <c r="K165" s="274"/>
      <c r="L165" s="274"/>
      <c r="M165" s="213"/>
      <c r="N165" s="213"/>
      <c r="O165" s="169" t="s">
        <v>18</v>
      </c>
      <c r="P165" s="268"/>
      <c r="Q165" s="288"/>
      <c r="S165" s="264"/>
    </row>
    <row r="166" spans="2:19" ht="12" hidden="1" customHeight="1" outlineLevel="1">
      <c r="B166" s="209"/>
      <c r="C166" s="198">
        <f t="shared" ref="C166:C175" si="69">C127</f>
        <v>0</v>
      </c>
      <c r="D166" s="475">
        <f t="shared" ref="D166:D175" si="70">(D127-K127)</f>
        <v>0</v>
      </c>
      <c r="E166" s="489">
        <f t="shared" ref="E166:E175" si="71">IF(K127=0,E127,(IF((E127-1)&lt;=0,0,IF(K127=0,E127,(E127-1)))))</f>
        <v>0</v>
      </c>
      <c r="F166" s="475"/>
      <c r="G166" s="1558">
        <f>IF(E166=0,0,(-PMT(O166,E166,D166,0,0)))</f>
        <v>0</v>
      </c>
      <c r="H166" s="174"/>
      <c r="I166" s="1587">
        <f>L166+K166</f>
        <v>0</v>
      </c>
      <c r="J166" s="174"/>
      <c r="K166" s="476">
        <f t="shared" ref="K166:K175" si="72">IF(D166&lt;((G166-L166)*M166/$M$70),D166,((G166-L166)*M166/$M$70))</f>
        <v>0</v>
      </c>
      <c r="L166" s="476">
        <f t="shared" ref="L166:L175" si="73">((D166*O166)*N166/$N$148)</f>
        <v>0</v>
      </c>
      <c r="M166" s="299">
        <v>12</v>
      </c>
      <c r="N166" s="299">
        <v>12</v>
      </c>
      <c r="O166" s="477">
        <f t="shared" ref="O166:O175" si="74">O127</f>
        <v>0</v>
      </c>
      <c r="P166" s="478">
        <f t="shared" ref="P166:P175" si="75">I166/N166</f>
        <v>0</v>
      </c>
      <c r="Q166" s="290">
        <f t="shared" ref="Q166:Q175" si="76">D166-K166</f>
        <v>0</v>
      </c>
      <c r="S166" s="264"/>
    </row>
    <row r="167" spans="2:19" ht="12" hidden="1" customHeight="1" outlineLevel="1">
      <c r="B167" s="209"/>
      <c r="C167" s="198">
        <f t="shared" si="69"/>
        <v>0</v>
      </c>
      <c r="D167" s="475">
        <f t="shared" si="70"/>
        <v>0</v>
      </c>
      <c r="E167" s="489">
        <f t="shared" si="71"/>
        <v>0</v>
      </c>
      <c r="F167" s="475"/>
      <c r="G167" s="301">
        <f t="shared" ref="G167:G175" si="77">IF(E167=0,0,(-PMT(O167,E167,D167,0,0)))</f>
        <v>0</v>
      </c>
      <c r="H167" s="174"/>
      <c r="I167" s="479">
        <f t="shared" ref="I167:I174" si="78">K167+L167</f>
        <v>0</v>
      </c>
      <c r="J167" s="174"/>
      <c r="K167" s="476">
        <f t="shared" si="72"/>
        <v>0</v>
      </c>
      <c r="L167" s="476">
        <f t="shared" si="73"/>
        <v>0</v>
      </c>
      <c r="M167" s="299">
        <v>12</v>
      </c>
      <c r="N167" s="299">
        <v>12</v>
      </c>
      <c r="O167" s="477">
        <f t="shared" si="74"/>
        <v>0</v>
      </c>
      <c r="P167" s="478">
        <f t="shared" si="75"/>
        <v>0</v>
      </c>
      <c r="Q167" s="290">
        <f t="shared" si="76"/>
        <v>0</v>
      </c>
      <c r="S167" s="264"/>
    </row>
    <row r="168" spans="2:19" ht="12" hidden="1" customHeight="1" outlineLevel="1">
      <c r="B168" s="209"/>
      <c r="C168" s="198">
        <f t="shared" si="69"/>
        <v>0</v>
      </c>
      <c r="D168" s="475">
        <f t="shared" si="70"/>
        <v>0</v>
      </c>
      <c r="E168" s="489">
        <f t="shared" si="71"/>
        <v>0</v>
      </c>
      <c r="F168" s="475"/>
      <c r="G168" s="301">
        <f t="shared" si="77"/>
        <v>0</v>
      </c>
      <c r="H168" s="174"/>
      <c r="I168" s="479">
        <f t="shared" si="78"/>
        <v>0</v>
      </c>
      <c r="J168" s="174"/>
      <c r="K168" s="476">
        <f t="shared" si="72"/>
        <v>0</v>
      </c>
      <c r="L168" s="476">
        <f t="shared" si="73"/>
        <v>0</v>
      </c>
      <c r="M168" s="299">
        <v>12</v>
      </c>
      <c r="N168" s="299">
        <v>12</v>
      </c>
      <c r="O168" s="477">
        <f t="shared" si="74"/>
        <v>0</v>
      </c>
      <c r="P168" s="478">
        <f t="shared" si="75"/>
        <v>0</v>
      </c>
      <c r="Q168" s="290">
        <f t="shared" si="76"/>
        <v>0</v>
      </c>
      <c r="S168" s="264"/>
    </row>
    <row r="169" spans="2:19" ht="12" hidden="1" customHeight="1" outlineLevel="1">
      <c r="B169" s="209"/>
      <c r="C169" s="198">
        <f t="shared" si="69"/>
        <v>0</v>
      </c>
      <c r="D169" s="475">
        <f t="shared" si="70"/>
        <v>0</v>
      </c>
      <c r="E169" s="489">
        <f t="shared" si="71"/>
        <v>0</v>
      </c>
      <c r="F169" s="475"/>
      <c r="G169" s="301">
        <f t="shared" si="77"/>
        <v>0</v>
      </c>
      <c r="H169" s="174"/>
      <c r="I169" s="479">
        <f t="shared" si="78"/>
        <v>0</v>
      </c>
      <c r="J169" s="174"/>
      <c r="K169" s="476">
        <f t="shared" si="72"/>
        <v>0</v>
      </c>
      <c r="L169" s="476">
        <f t="shared" si="73"/>
        <v>0</v>
      </c>
      <c r="M169" s="299">
        <v>12</v>
      </c>
      <c r="N169" s="299">
        <v>12</v>
      </c>
      <c r="O169" s="477">
        <f t="shared" si="74"/>
        <v>0</v>
      </c>
      <c r="P169" s="478">
        <f t="shared" si="75"/>
        <v>0</v>
      </c>
      <c r="Q169" s="290">
        <f t="shared" si="76"/>
        <v>0</v>
      </c>
      <c r="S169" s="264"/>
    </row>
    <row r="170" spans="2:19" ht="12" hidden="1" customHeight="1" outlineLevel="1">
      <c r="B170" s="209"/>
      <c r="C170" s="198">
        <f t="shared" si="69"/>
        <v>0</v>
      </c>
      <c r="D170" s="475">
        <f t="shared" si="70"/>
        <v>0</v>
      </c>
      <c r="E170" s="489">
        <f t="shared" si="71"/>
        <v>0</v>
      </c>
      <c r="F170" s="475"/>
      <c r="G170" s="301">
        <f t="shared" si="77"/>
        <v>0</v>
      </c>
      <c r="H170" s="174"/>
      <c r="I170" s="479">
        <f t="shared" si="78"/>
        <v>0</v>
      </c>
      <c r="J170" s="174"/>
      <c r="K170" s="476">
        <f t="shared" si="72"/>
        <v>0</v>
      </c>
      <c r="L170" s="476">
        <f t="shared" si="73"/>
        <v>0</v>
      </c>
      <c r="M170" s="299">
        <v>12</v>
      </c>
      <c r="N170" s="299">
        <v>12</v>
      </c>
      <c r="O170" s="477">
        <f t="shared" si="74"/>
        <v>0</v>
      </c>
      <c r="P170" s="478">
        <f t="shared" si="75"/>
        <v>0</v>
      </c>
      <c r="Q170" s="290">
        <f t="shared" si="76"/>
        <v>0</v>
      </c>
      <c r="S170" s="264"/>
    </row>
    <row r="171" spans="2:19" ht="12" hidden="1" customHeight="1" outlineLevel="1">
      <c r="B171" s="209"/>
      <c r="C171" s="198">
        <f t="shared" si="69"/>
        <v>0</v>
      </c>
      <c r="D171" s="475">
        <f t="shared" si="70"/>
        <v>0</v>
      </c>
      <c r="E171" s="489">
        <f t="shared" si="71"/>
        <v>0</v>
      </c>
      <c r="F171" s="475"/>
      <c r="G171" s="301">
        <f t="shared" si="77"/>
        <v>0</v>
      </c>
      <c r="H171" s="174"/>
      <c r="I171" s="479">
        <f t="shared" si="78"/>
        <v>0</v>
      </c>
      <c r="J171" s="174"/>
      <c r="K171" s="476">
        <f t="shared" si="72"/>
        <v>0</v>
      </c>
      <c r="L171" s="476">
        <f t="shared" si="73"/>
        <v>0</v>
      </c>
      <c r="M171" s="299">
        <v>12</v>
      </c>
      <c r="N171" s="299">
        <v>12</v>
      </c>
      <c r="O171" s="477">
        <f t="shared" si="74"/>
        <v>0</v>
      </c>
      <c r="P171" s="478">
        <f t="shared" si="75"/>
        <v>0</v>
      </c>
      <c r="Q171" s="290">
        <f t="shared" si="76"/>
        <v>0</v>
      </c>
      <c r="S171" s="264"/>
    </row>
    <row r="172" spans="2:19" ht="12" hidden="1" customHeight="1" outlineLevel="1">
      <c r="B172" s="209"/>
      <c r="C172" s="198">
        <f t="shared" si="69"/>
        <v>0</v>
      </c>
      <c r="D172" s="475">
        <f t="shared" si="70"/>
        <v>0</v>
      </c>
      <c r="E172" s="489">
        <f t="shared" si="71"/>
        <v>0</v>
      </c>
      <c r="F172" s="475"/>
      <c r="G172" s="301">
        <f t="shared" si="77"/>
        <v>0</v>
      </c>
      <c r="H172" s="174"/>
      <c r="I172" s="479">
        <f t="shared" si="78"/>
        <v>0</v>
      </c>
      <c r="J172" s="174"/>
      <c r="K172" s="476">
        <f t="shared" si="72"/>
        <v>0</v>
      </c>
      <c r="L172" s="476">
        <f t="shared" si="73"/>
        <v>0</v>
      </c>
      <c r="M172" s="299">
        <v>12</v>
      </c>
      <c r="N172" s="299">
        <v>12</v>
      </c>
      <c r="O172" s="477">
        <f t="shared" si="74"/>
        <v>0</v>
      </c>
      <c r="P172" s="478">
        <f t="shared" si="75"/>
        <v>0</v>
      </c>
      <c r="Q172" s="290">
        <f t="shared" si="76"/>
        <v>0</v>
      </c>
      <c r="S172" s="264"/>
    </row>
    <row r="173" spans="2:19" ht="12" hidden="1" customHeight="1" outlineLevel="1">
      <c r="B173" s="209"/>
      <c r="C173" s="198">
        <f t="shared" si="69"/>
        <v>0</v>
      </c>
      <c r="D173" s="475">
        <f t="shared" si="70"/>
        <v>0</v>
      </c>
      <c r="E173" s="489">
        <f t="shared" si="71"/>
        <v>0</v>
      </c>
      <c r="F173" s="475"/>
      <c r="G173" s="301">
        <f t="shared" si="77"/>
        <v>0</v>
      </c>
      <c r="H173" s="174"/>
      <c r="I173" s="479">
        <f t="shared" si="78"/>
        <v>0</v>
      </c>
      <c r="J173" s="174"/>
      <c r="K173" s="476">
        <f t="shared" si="72"/>
        <v>0</v>
      </c>
      <c r="L173" s="476">
        <f t="shared" si="73"/>
        <v>0</v>
      </c>
      <c r="M173" s="299">
        <v>12</v>
      </c>
      <c r="N173" s="299">
        <v>12</v>
      </c>
      <c r="O173" s="477">
        <f t="shared" si="74"/>
        <v>0</v>
      </c>
      <c r="P173" s="478">
        <f t="shared" si="75"/>
        <v>0</v>
      </c>
      <c r="Q173" s="290">
        <f t="shared" si="76"/>
        <v>0</v>
      </c>
      <c r="S173" s="264"/>
    </row>
    <row r="174" spans="2:19" ht="12" hidden="1" customHeight="1" outlineLevel="1">
      <c r="B174" s="209"/>
      <c r="C174" s="198">
        <f t="shared" si="69"/>
        <v>0</v>
      </c>
      <c r="D174" s="475">
        <f t="shared" si="70"/>
        <v>0</v>
      </c>
      <c r="E174" s="489">
        <f t="shared" si="71"/>
        <v>0</v>
      </c>
      <c r="F174" s="475"/>
      <c r="G174" s="301">
        <f t="shared" si="77"/>
        <v>0</v>
      </c>
      <c r="H174" s="174"/>
      <c r="I174" s="479">
        <f t="shared" si="78"/>
        <v>0</v>
      </c>
      <c r="J174" s="174"/>
      <c r="K174" s="476">
        <f t="shared" si="72"/>
        <v>0</v>
      </c>
      <c r="L174" s="476">
        <f t="shared" si="73"/>
        <v>0</v>
      </c>
      <c r="M174" s="299">
        <v>12</v>
      </c>
      <c r="N174" s="299">
        <v>12</v>
      </c>
      <c r="O174" s="477">
        <f t="shared" si="74"/>
        <v>0</v>
      </c>
      <c r="P174" s="478">
        <f t="shared" si="75"/>
        <v>0</v>
      </c>
      <c r="Q174" s="290">
        <f t="shared" si="76"/>
        <v>0</v>
      </c>
      <c r="S174" s="264"/>
    </row>
    <row r="175" spans="2:19" ht="12" hidden="1" customHeight="1" outlineLevel="1">
      <c r="B175" s="209"/>
      <c r="C175" s="198">
        <f t="shared" si="69"/>
        <v>0</v>
      </c>
      <c r="D175" s="475">
        <f t="shared" si="70"/>
        <v>0</v>
      </c>
      <c r="E175" s="489">
        <f t="shared" si="71"/>
        <v>0</v>
      </c>
      <c r="F175" s="475"/>
      <c r="G175" s="301">
        <f t="shared" si="77"/>
        <v>0</v>
      </c>
      <c r="H175" s="303"/>
      <c r="I175" s="479">
        <f>L175+K175</f>
        <v>0</v>
      </c>
      <c r="J175" s="283"/>
      <c r="K175" s="476">
        <f t="shared" si="72"/>
        <v>0</v>
      </c>
      <c r="L175" s="476">
        <f t="shared" si="73"/>
        <v>0</v>
      </c>
      <c r="M175" s="299">
        <v>12</v>
      </c>
      <c r="N175" s="299">
        <v>12</v>
      </c>
      <c r="O175" s="477">
        <f t="shared" si="74"/>
        <v>0</v>
      </c>
      <c r="P175" s="478">
        <f t="shared" si="75"/>
        <v>0</v>
      </c>
      <c r="Q175" s="290">
        <f t="shared" si="76"/>
        <v>0</v>
      </c>
      <c r="S175" s="264"/>
    </row>
    <row r="176" spans="2:19" ht="5.25" hidden="1" customHeight="1" outlineLevel="1" thickBot="1">
      <c r="B176" s="209"/>
      <c r="D176" s="174"/>
      <c r="E176" s="230"/>
      <c r="F176" s="174"/>
      <c r="G176" s="301"/>
      <c r="H176" s="174"/>
      <c r="I176" s="479"/>
      <c r="J176" s="174"/>
      <c r="K176" s="263"/>
      <c r="L176" s="263"/>
      <c r="M176" s="211"/>
      <c r="N176" s="211"/>
      <c r="O176" s="231"/>
      <c r="P176" s="174"/>
      <c r="Q176" s="174"/>
      <c r="S176" s="264"/>
    </row>
    <row r="177" spans="1:19" ht="21.95" hidden="1" customHeight="1" outlineLevel="1" thickTop="1">
      <c r="B177" s="209"/>
      <c r="C177" s="11" t="s">
        <v>18</v>
      </c>
      <c r="D177" s="467">
        <f>SUM(D166:D175)</f>
        <v>0</v>
      </c>
      <c r="E177" s="1588" t="e">
        <f>NPER(O177,-I177,D177,,0)</f>
        <v>#DIV/0!</v>
      </c>
      <c r="F177" s="304"/>
      <c r="G177" s="284">
        <f>SUM(G166:G175)</f>
        <v>0</v>
      </c>
      <c r="H177" s="263"/>
      <c r="I177" s="285">
        <f>SUM(I166:I175)</f>
        <v>0</v>
      </c>
      <c r="J177" s="263"/>
      <c r="K177" s="467">
        <f>SUM(K166:K175)</f>
        <v>0</v>
      </c>
      <c r="L177" s="467">
        <f>SUM(L166:L175)</f>
        <v>0</v>
      </c>
      <c r="M177" s="210"/>
      <c r="N177" s="210"/>
      <c r="O177" s="212" t="e">
        <f>L177/D177</f>
        <v>#DIV/0!</v>
      </c>
      <c r="P177" s="467">
        <f>SUM(P166:P175)</f>
        <v>0</v>
      </c>
      <c r="Q177" s="467">
        <f>SUM(Q166:Q175)</f>
        <v>0</v>
      </c>
      <c r="S177" s="264"/>
    </row>
    <row r="178" spans="1:19" s="241" customFormat="1" ht="15" hidden="1" customHeight="1" outlineLevel="1">
      <c r="B178" s="232"/>
      <c r="C178" s="233"/>
      <c r="D178" s="234"/>
      <c r="E178" s="235"/>
      <c r="F178" s="235"/>
      <c r="G178" s="236"/>
      <c r="H178" s="237"/>
      <c r="I178" s="237"/>
      <c r="J178" s="238" t="s">
        <v>158</v>
      </c>
      <c r="K178" s="239">
        <f>IFERROR((SUMIF(K166:K175,0,D166:D175)/D177),0%)</f>
        <v>0</v>
      </c>
      <c r="L178" s="237"/>
      <c r="M178" s="237"/>
      <c r="N178" s="237"/>
      <c r="O178" s="240"/>
      <c r="P178" s="237"/>
      <c r="Q178" s="234"/>
      <c r="S178" s="242"/>
    </row>
    <row r="179" spans="1:19" ht="14.25" hidden="1" outlineLevel="1" thickBot="1">
      <c r="B179" s="209"/>
      <c r="C179" s="11"/>
      <c r="D179" s="263"/>
      <c r="E179" s="249"/>
      <c r="F179" s="174"/>
      <c r="G179" s="263"/>
      <c r="H179" s="263"/>
      <c r="I179" s="263"/>
      <c r="J179" s="263"/>
      <c r="K179" s="274"/>
      <c r="L179" s="274"/>
      <c r="M179" s="213"/>
      <c r="N179" s="213"/>
      <c r="O179" s="248"/>
      <c r="P179" s="263"/>
      <c r="Q179" s="263"/>
      <c r="S179" s="264"/>
    </row>
    <row r="180" spans="1:19" ht="14.25" hidden="1" collapsed="1" thickTop="1">
      <c r="B180" s="209"/>
      <c r="C180" s="5" t="s">
        <v>142</v>
      </c>
      <c r="D180" s="480">
        <f>D155+D163+D177</f>
        <v>277285.63096027891</v>
      </c>
      <c r="E180" s="1589">
        <f>NPER(O180,-I180,D180,,0)</f>
        <v>15.059852150268048</v>
      </c>
      <c r="F180" s="175"/>
      <c r="G180" s="1623">
        <f>G155+G163+G177</f>
        <v>27553.220943903194</v>
      </c>
      <c r="H180" s="275"/>
      <c r="I180" s="276">
        <f>I155+I163+I177</f>
        <v>27553.220943903194</v>
      </c>
      <c r="J180" s="275"/>
      <c r="K180" s="480">
        <f>K155+K163+K177</f>
        <v>12302.511241087854</v>
      </c>
      <c r="L180" s="480">
        <f>L155+L163+L177</f>
        <v>15250.709702815342</v>
      </c>
      <c r="M180" s="215"/>
      <c r="N180" s="215"/>
      <c r="O180" s="216">
        <f>L180/D180</f>
        <v>5.5000000000000007E-2</v>
      </c>
      <c r="P180" s="482">
        <f>G180/12</f>
        <v>2296.1017453252662</v>
      </c>
      <c r="Q180" s="480">
        <f>Q155+Q163+Q177</f>
        <v>264983.11971919111</v>
      </c>
      <c r="S180" s="264"/>
    </row>
    <row r="181" spans="1:19" s="266" customFormat="1" ht="15" hidden="1" customHeight="1">
      <c r="A181" s="241"/>
      <c r="B181" s="232"/>
      <c r="C181" s="233"/>
      <c r="D181" s="287"/>
      <c r="E181" s="243"/>
      <c r="F181" s="277"/>
      <c r="G181" s="278"/>
      <c r="H181" s="279"/>
      <c r="I181" s="279"/>
      <c r="J181" s="280" t="s">
        <v>158</v>
      </c>
      <c r="K181" s="281">
        <f>(IFERROR((K178*D177),0)+IFERROR((K164*D163),0)+IFERROR((K156*D155),0))/D180</f>
        <v>0</v>
      </c>
      <c r="L181" s="279"/>
      <c r="M181" s="245"/>
      <c r="N181" s="245"/>
      <c r="O181" s="246"/>
      <c r="P181" s="265"/>
      <c r="Q181" s="287"/>
      <c r="S181" s="267"/>
    </row>
    <row r="182" spans="1:19" ht="6.95" hidden="1" customHeight="1" thickBot="1">
      <c r="B182" s="483"/>
      <c r="C182" s="484"/>
      <c r="D182" s="485"/>
      <c r="E182" s="486"/>
      <c r="F182" s="485"/>
      <c r="G182" s="485"/>
      <c r="H182" s="485"/>
      <c r="I182" s="485"/>
      <c r="J182" s="485"/>
      <c r="K182" s="485"/>
      <c r="L182" s="485"/>
      <c r="M182" s="486"/>
      <c r="N182" s="486"/>
      <c r="O182" s="486"/>
      <c r="P182" s="485"/>
      <c r="Q182" s="485"/>
      <c r="R182" s="487"/>
      <c r="S182" s="488"/>
    </row>
    <row r="183" spans="1:19" ht="20.25" hidden="1" customHeight="1" thickBot="1"/>
    <row r="184" spans="1:19" s="269" customFormat="1" ht="21" hidden="1" customHeight="1">
      <c r="A184" s="3"/>
      <c r="B184" s="2004">
        <v>2026</v>
      </c>
      <c r="C184" s="2005"/>
      <c r="D184" s="1990" t="s">
        <v>168</v>
      </c>
      <c r="E184" s="2008" t="s">
        <v>150</v>
      </c>
      <c r="F184" s="471"/>
      <c r="G184" s="2010" t="s">
        <v>151</v>
      </c>
      <c r="H184" s="472"/>
      <c r="I184" s="2010" t="s">
        <v>152</v>
      </c>
      <c r="J184" s="472"/>
      <c r="K184" s="2012" t="s">
        <v>153</v>
      </c>
      <c r="L184" s="2012" t="s">
        <v>154</v>
      </c>
      <c r="M184" s="2014" t="s">
        <v>155</v>
      </c>
      <c r="N184" s="2014"/>
      <c r="O184" s="2015" t="s">
        <v>156</v>
      </c>
      <c r="P184" s="2010" t="s">
        <v>157</v>
      </c>
      <c r="Q184" s="1990" t="s">
        <v>169</v>
      </c>
      <c r="R184" s="1990" t="s">
        <v>0</v>
      </c>
      <c r="S184" s="473"/>
    </row>
    <row r="185" spans="1:19" s="269" customFormat="1" ht="21" hidden="1" customHeight="1">
      <c r="A185" s="3"/>
      <c r="B185" s="2006"/>
      <c r="C185" s="2019"/>
      <c r="D185" s="1991"/>
      <c r="E185" s="2009"/>
      <c r="F185" s="175"/>
      <c r="G185" s="2011"/>
      <c r="H185" s="218"/>
      <c r="I185" s="2011"/>
      <c r="J185" s="218"/>
      <c r="K185" s="2013"/>
      <c r="L185" s="2013"/>
      <c r="M185" s="206" t="s">
        <v>153</v>
      </c>
      <c r="N185" s="206" t="s">
        <v>154</v>
      </c>
      <c r="O185" s="2016"/>
      <c r="P185" s="2011"/>
      <c r="Q185" s="1991"/>
      <c r="R185" s="1991"/>
      <c r="S185" s="270"/>
    </row>
    <row r="186" spans="1:19" s="269" customFormat="1" ht="5.25" hidden="1" customHeight="1">
      <c r="A186" s="3"/>
      <c r="B186" s="229"/>
      <c r="C186" s="1615"/>
      <c r="D186" s="1616"/>
      <c r="E186" s="1617"/>
      <c r="F186" s="1616"/>
      <c r="G186" s="1618"/>
      <c r="H186" s="1618"/>
      <c r="I186" s="1618"/>
      <c r="J186" s="1618"/>
      <c r="K186" s="1619"/>
      <c r="L186" s="1619"/>
      <c r="M186" s="1620"/>
      <c r="N186" s="1620"/>
      <c r="O186" s="1621"/>
      <c r="P186" s="1618"/>
      <c r="Q186" s="1616"/>
      <c r="R186" s="1616"/>
      <c r="S186" s="1622"/>
    </row>
    <row r="187" spans="1:19" s="269" customFormat="1" ht="11.25" hidden="1" customHeight="1">
      <c r="A187" s="3"/>
      <c r="B187" s="229"/>
      <c r="C187" s="170" t="s">
        <v>6</v>
      </c>
      <c r="D187" s="175"/>
      <c r="E187" s="205"/>
      <c r="F187" s="175"/>
      <c r="G187" s="175"/>
      <c r="H187" s="175"/>
      <c r="I187" s="175"/>
      <c r="J187" s="175"/>
      <c r="K187" s="274"/>
      <c r="L187" s="274"/>
      <c r="M187" s="208">
        <v>12</v>
      </c>
      <c r="N187" s="208">
        <v>12</v>
      </c>
      <c r="O187" s="207"/>
      <c r="P187" s="175"/>
      <c r="Q187" s="175"/>
      <c r="S187" s="270"/>
    </row>
    <row r="188" spans="1:19" hidden="1">
      <c r="B188" s="209"/>
      <c r="C188" s="13">
        <f>C149</f>
        <v>0</v>
      </c>
      <c r="D188" s="475">
        <f>(D149-K149)</f>
        <v>227285.79136652022</v>
      </c>
      <c r="E188" s="489">
        <f>IF(K149=0,E149,(IF((E149-1)&lt;=0,0,IF(K149=0,E149,(E149-1)))))</f>
        <v>17</v>
      </c>
      <c r="F188" s="475"/>
      <c r="G188" s="1558">
        <f>IF(E188=0,0,(-PMT(O188,E188,D188,0,0)))</f>
        <v>20919.832508733292</v>
      </c>
      <c r="H188" s="174"/>
      <c r="I188" s="1587">
        <f>L188+K188</f>
        <v>20919.832508733292</v>
      </c>
      <c r="J188" s="174"/>
      <c r="K188" s="476">
        <f t="shared" ref="K188:K192" si="79">IF(D188&lt;((G188-L188)*M188/$M$70),D188,((G188-L188)*M188/$M$70))</f>
        <v>8419.1139835746799</v>
      </c>
      <c r="L188" s="476">
        <f>((D188*O188)*N188/$N$187)</f>
        <v>12500.718525158612</v>
      </c>
      <c r="M188" s="299">
        <v>12</v>
      </c>
      <c r="N188" s="299">
        <v>12</v>
      </c>
      <c r="O188" s="477">
        <f>O149</f>
        <v>5.5E-2</v>
      </c>
      <c r="P188" s="478">
        <f t="shared" ref="P188:P192" si="80">I188/N188</f>
        <v>1743.3193757277743</v>
      </c>
      <c r="Q188" s="290">
        <f t="shared" ref="Q188:Q192" si="81">D188-K188</f>
        <v>218866.67738294555</v>
      </c>
      <c r="S188" s="264"/>
    </row>
    <row r="189" spans="1:19" hidden="1">
      <c r="B189" s="209"/>
      <c r="C189" s="13">
        <f>C150</f>
        <v>0</v>
      </c>
      <c r="D189" s="475">
        <f>(D150-K150)</f>
        <v>37697.328352670869</v>
      </c>
      <c r="E189" s="489">
        <f>IF(K150=0,E150,(IF((E150-1)&lt;=0,0,IF(K150=0,E150,(E150-1)))))</f>
        <v>7</v>
      </c>
      <c r="F189" s="475"/>
      <c r="G189" s="301">
        <f t="shared" ref="G189:G192" si="82">IF(E189=0,0,(-PMT(O189,E189,D189,0,0)))</f>
        <v>6633.3884351699044</v>
      </c>
      <c r="H189" s="174"/>
      <c r="I189" s="479">
        <f t="shared" ref="I189:I191" si="83">L189+K189</f>
        <v>6633.3884351699035</v>
      </c>
      <c r="J189" s="174"/>
      <c r="K189" s="476">
        <f t="shared" si="79"/>
        <v>4560.0353757730063</v>
      </c>
      <c r="L189" s="476">
        <f t="shared" ref="L189:L192" si="84">((D189*O189)*N189/$N$187)</f>
        <v>2073.3530593968976</v>
      </c>
      <c r="M189" s="299">
        <v>12</v>
      </c>
      <c r="N189" s="299">
        <v>12</v>
      </c>
      <c r="O189" s="477">
        <f>O150</f>
        <v>5.5E-2</v>
      </c>
      <c r="P189" s="478">
        <f t="shared" si="80"/>
        <v>552.78236959749199</v>
      </c>
      <c r="Q189" s="290">
        <f t="shared" si="81"/>
        <v>33137.292976897865</v>
      </c>
      <c r="S189" s="264"/>
    </row>
    <row r="190" spans="1:19" hidden="1">
      <c r="B190" s="209"/>
      <c r="C190" s="13">
        <f>C151</f>
        <v>0</v>
      </c>
      <c r="D190" s="475">
        <f>(D151-K151)</f>
        <v>0</v>
      </c>
      <c r="E190" s="489">
        <f>IF(K151=0,E151,(IF((E151-1)&lt;=0,0,IF(K151=0,E151,(E151-1)))))</f>
        <v>0</v>
      </c>
      <c r="F190" s="475"/>
      <c r="G190" s="301">
        <f t="shared" si="82"/>
        <v>0</v>
      </c>
      <c r="H190" s="174"/>
      <c r="I190" s="479">
        <f t="shared" si="83"/>
        <v>0</v>
      </c>
      <c r="J190" s="174"/>
      <c r="K190" s="476">
        <f t="shared" si="79"/>
        <v>0</v>
      </c>
      <c r="L190" s="476">
        <f t="shared" si="84"/>
        <v>0</v>
      </c>
      <c r="M190" s="299">
        <v>12</v>
      </c>
      <c r="N190" s="299">
        <v>12</v>
      </c>
      <c r="O190" s="477">
        <f>O151</f>
        <v>0</v>
      </c>
      <c r="P190" s="478">
        <f t="shared" si="80"/>
        <v>0</v>
      </c>
      <c r="Q190" s="290">
        <f t="shared" si="81"/>
        <v>0</v>
      </c>
      <c r="S190" s="264"/>
    </row>
    <row r="191" spans="1:19" hidden="1">
      <c r="B191" s="209"/>
      <c r="C191" s="13">
        <f>C152</f>
        <v>0</v>
      </c>
      <c r="D191" s="475">
        <f>(D152-K152)</f>
        <v>0</v>
      </c>
      <c r="E191" s="489">
        <f>IF(K152=0,E152,(IF((E152-1)&lt;=0,0,IF(K152=0,E152,(E152-1)))))</f>
        <v>0</v>
      </c>
      <c r="F191" s="475"/>
      <c r="G191" s="301">
        <f t="shared" si="82"/>
        <v>0</v>
      </c>
      <c r="H191" s="174"/>
      <c r="I191" s="479">
        <f t="shared" si="83"/>
        <v>0</v>
      </c>
      <c r="J191" s="174"/>
      <c r="K191" s="476">
        <f t="shared" si="79"/>
        <v>0</v>
      </c>
      <c r="L191" s="476">
        <f t="shared" si="84"/>
        <v>0</v>
      </c>
      <c r="M191" s="299">
        <v>12</v>
      </c>
      <c r="N191" s="299">
        <v>12</v>
      </c>
      <c r="O191" s="477">
        <f>O152</f>
        <v>0</v>
      </c>
      <c r="P191" s="478">
        <f t="shared" si="80"/>
        <v>0</v>
      </c>
      <c r="Q191" s="290">
        <f t="shared" si="81"/>
        <v>0</v>
      </c>
      <c r="S191" s="264"/>
    </row>
    <row r="192" spans="1:19" hidden="1">
      <c r="B192" s="209"/>
      <c r="C192" s="13">
        <f>C153</f>
        <v>0</v>
      </c>
      <c r="D192" s="475">
        <f>(D153-K153)</f>
        <v>0</v>
      </c>
      <c r="E192" s="489">
        <f>IF(K153=0,E153,(IF((E153-1)&lt;=0,0,IF(K153=0,E153,(E153-1)))))</f>
        <v>0</v>
      </c>
      <c r="F192" s="475"/>
      <c r="G192" s="301">
        <f t="shared" si="82"/>
        <v>0</v>
      </c>
      <c r="H192" s="303"/>
      <c r="I192" s="479">
        <f>L192+K192</f>
        <v>0</v>
      </c>
      <c r="J192" s="283"/>
      <c r="K192" s="476">
        <f t="shared" si="79"/>
        <v>0</v>
      </c>
      <c r="L192" s="476">
        <f t="shared" si="84"/>
        <v>0</v>
      </c>
      <c r="M192" s="299">
        <v>12</v>
      </c>
      <c r="N192" s="299">
        <v>12</v>
      </c>
      <c r="O192" s="477">
        <f>O153</f>
        <v>0</v>
      </c>
      <c r="P192" s="478">
        <f t="shared" si="80"/>
        <v>0</v>
      </c>
      <c r="Q192" s="290">
        <f t="shared" si="81"/>
        <v>0</v>
      </c>
      <c r="S192" s="264"/>
    </row>
    <row r="193" spans="2:19" ht="5.25" hidden="1" customHeight="1" thickBot="1">
      <c r="B193" s="209"/>
      <c r="D193" s="174"/>
      <c r="E193" s="230"/>
      <c r="F193" s="174"/>
      <c r="G193" s="301"/>
      <c r="H193" s="174"/>
      <c r="I193" s="479"/>
      <c r="J193" s="174"/>
      <c r="K193" s="263"/>
      <c r="L193" s="263"/>
      <c r="M193" s="211"/>
      <c r="N193" s="211"/>
      <c r="O193" s="231"/>
      <c r="P193" s="174"/>
      <c r="Q193" s="174"/>
      <c r="S193" s="264"/>
    </row>
    <row r="194" spans="2:19" ht="21.95" hidden="1" customHeight="1" outlineLevel="1" thickTop="1">
      <c r="B194" s="209"/>
      <c r="C194" s="11" t="s">
        <v>18</v>
      </c>
      <c r="D194" s="467">
        <f>SUM(D188:D192)</f>
        <v>264983.11971919111</v>
      </c>
      <c r="E194" s="1588">
        <f>NPER(O194,-I194,D194,,0)</f>
        <v>14.059852150268044</v>
      </c>
      <c r="F194" s="304"/>
      <c r="G194" s="284">
        <f>SUM(G188:G192)</f>
        <v>27553.220943903198</v>
      </c>
      <c r="H194" s="263"/>
      <c r="I194" s="285">
        <f>SUM(I188:I192)</f>
        <v>27553.220943903194</v>
      </c>
      <c r="J194" s="263"/>
      <c r="K194" s="467">
        <f>SUM(K188:K192)</f>
        <v>12979.149359347686</v>
      </c>
      <c r="L194" s="467">
        <f>SUM(L188:L192)</f>
        <v>14574.07158455551</v>
      </c>
      <c r="M194" s="210"/>
      <c r="N194" s="210"/>
      <c r="O194" s="212">
        <f>L194/D194</f>
        <v>5.4999999999999993E-2</v>
      </c>
      <c r="P194" s="467">
        <f>SUM(P188:P192)</f>
        <v>2296.1017453252662</v>
      </c>
      <c r="Q194" s="467">
        <f>SUM(Q188:Q192)</f>
        <v>252003.9703598434</v>
      </c>
      <c r="S194" s="264"/>
    </row>
    <row r="195" spans="2:19" s="241" customFormat="1" ht="15" hidden="1" customHeight="1" outlineLevel="1">
      <c r="B195" s="232"/>
      <c r="C195" s="233"/>
      <c r="D195" s="234"/>
      <c r="E195" s="235"/>
      <c r="F195" s="235"/>
      <c r="G195" s="236"/>
      <c r="H195" s="237"/>
      <c r="I195" s="237"/>
      <c r="J195" s="238" t="s">
        <v>158</v>
      </c>
      <c r="K195" s="239">
        <f>IFERROR((SUMIF(K188:K192,0,D188:D192)/D194),0%)</f>
        <v>0</v>
      </c>
      <c r="L195" s="237"/>
      <c r="M195" s="237"/>
      <c r="N195" s="237"/>
      <c r="O195" s="240"/>
      <c r="P195" s="237"/>
      <c r="Q195" s="234"/>
      <c r="S195" s="242"/>
    </row>
    <row r="196" spans="2:19" hidden="1" outlineLevel="1">
      <c r="B196" s="209"/>
      <c r="C196" s="228" t="s">
        <v>7</v>
      </c>
      <c r="D196" s="288"/>
      <c r="E196" s="12"/>
      <c r="F196" s="174"/>
      <c r="G196" s="282"/>
      <c r="H196" s="282"/>
      <c r="I196" s="282"/>
      <c r="J196" s="282"/>
      <c r="K196" s="274"/>
      <c r="L196" s="274"/>
      <c r="M196" s="213"/>
      <c r="N196" s="213"/>
      <c r="O196" s="169" t="s">
        <v>18</v>
      </c>
      <c r="P196" s="268"/>
      <c r="Q196" s="288"/>
      <c r="S196" s="264"/>
    </row>
    <row r="197" spans="2:19" hidden="1" outlineLevel="1">
      <c r="B197" s="209"/>
      <c r="C197" s="198">
        <f>C158</f>
        <v>0</v>
      </c>
      <c r="D197" s="475">
        <f>(D158-K158)</f>
        <v>0</v>
      </c>
      <c r="E197" s="489">
        <f>IF(K158=0,E158,(IF((E158-1)&lt;=0,0,IF(K158=0,E158,(E158-1)))))</f>
        <v>0</v>
      </c>
      <c r="F197" s="475"/>
      <c r="G197" s="1558">
        <f>IF(E197=0,0,(-PMT(O197,E197,D197,0,0)))</f>
        <v>0</v>
      </c>
      <c r="H197" s="174"/>
      <c r="I197" s="1587">
        <f>L197+K197</f>
        <v>0</v>
      </c>
      <c r="J197" s="174"/>
      <c r="K197" s="476">
        <f t="shared" ref="K197:K200" si="85">IF(D197&lt;((G197-L197)*M197/$M$70),D197,((G197-L197)*M197/$M$70))</f>
        <v>0</v>
      </c>
      <c r="L197" s="476">
        <f t="shared" ref="L197:L200" si="86">((D197*O197)*N197/$N$187)</f>
        <v>0</v>
      </c>
      <c r="M197" s="299">
        <v>12</v>
      </c>
      <c r="N197" s="299">
        <v>12</v>
      </c>
      <c r="O197" s="477">
        <f>O158</f>
        <v>5.5E-2</v>
      </c>
      <c r="P197" s="478">
        <f t="shared" ref="P197:P200" si="87">I197/N197</f>
        <v>0</v>
      </c>
      <c r="Q197" s="290">
        <f t="shared" ref="Q197:Q200" si="88">D197-K197</f>
        <v>0</v>
      </c>
      <c r="S197" s="264"/>
    </row>
    <row r="198" spans="2:19" hidden="1" outlineLevel="1">
      <c r="B198" s="209"/>
      <c r="C198" s="198">
        <f>C159</f>
        <v>0</v>
      </c>
      <c r="D198" s="475">
        <f>(D159-K159)</f>
        <v>0</v>
      </c>
      <c r="E198" s="489">
        <f>IF(K159=0,E159,(IF((E159-1)&lt;=0,0,IF(K159=0,E159,(E159-1)))))</f>
        <v>0</v>
      </c>
      <c r="F198" s="475"/>
      <c r="G198" s="301">
        <f t="shared" ref="G198:G200" si="89">IF(E198=0,0,(-PMT(O198,E198,D198,0,0)))</f>
        <v>0</v>
      </c>
      <c r="H198" s="174"/>
      <c r="I198" s="479">
        <f t="shared" ref="I198:I199" si="90">L198+K198</f>
        <v>0</v>
      </c>
      <c r="J198" s="174"/>
      <c r="K198" s="476">
        <f t="shared" si="85"/>
        <v>0</v>
      </c>
      <c r="L198" s="476">
        <f t="shared" si="86"/>
        <v>0</v>
      </c>
      <c r="M198" s="299">
        <v>12</v>
      </c>
      <c r="N198" s="299">
        <v>12</v>
      </c>
      <c r="O198" s="477">
        <f>O159</f>
        <v>5.5E-2</v>
      </c>
      <c r="P198" s="478">
        <f t="shared" si="87"/>
        <v>0</v>
      </c>
      <c r="Q198" s="290">
        <f t="shared" si="88"/>
        <v>0</v>
      </c>
      <c r="S198" s="264"/>
    </row>
    <row r="199" spans="2:19" hidden="1" outlineLevel="1">
      <c r="B199" s="209"/>
      <c r="C199" s="198">
        <f>C160</f>
        <v>0</v>
      </c>
      <c r="D199" s="475">
        <f>(D160-K160)</f>
        <v>0</v>
      </c>
      <c r="E199" s="489">
        <f>IF(K160=0,E160,(IF((E160-1)&lt;=0,0,IF(K160=0,E160,(E160-1)))))</f>
        <v>0</v>
      </c>
      <c r="F199" s="475"/>
      <c r="G199" s="301">
        <f t="shared" si="89"/>
        <v>0</v>
      </c>
      <c r="H199" s="174"/>
      <c r="I199" s="479">
        <f t="shared" si="90"/>
        <v>0</v>
      </c>
      <c r="J199" s="174"/>
      <c r="K199" s="476">
        <f t="shared" si="85"/>
        <v>0</v>
      </c>
      <c r="L199" s="476">
        <f t="shared" si="86"/>
        <v>0</v>
      </c>
      <c r="M199" s="299">
        <v>12</v>
      </c>
      <c r="N199" s="299">
        <v>12</v>
      </c>
      <c r="O199" s="477">
        <f>O160</f>
        <v>5.5E-2</v>
      </c>
      <c r="P199" s="478">
        <f t="shared" si="87"/>
        <v>0</v>
      </c>
      <c r="Q199" s="290">
        <f t="shared" si="88"/>
        <v>0</v>
      </c>
      <c r="S199" s="264"/>
    </row>
    <row r="200" spans="2:19" ht="12" hidden="1" customHeight="1" outlineLevel="1">
      <c r="B200" s="209"/>
      <c r="C200" s="198">
        <f>C161</f>
        <v>0</v>
      </c>
      <c r="D200" s="475">
        <f>(D161-K161)</f>
        <v>0</v>
      </c>
      <c r="E200" s="489">
        <f>IF(K161=0,E161,(IF((E161-1)&lt;=0,0,IF(K161=0,E161,(E161-1)))))</f>
        <v>0</v>
      </c>
      <c r="F200" s="475"/>
      <c r="G200" s="301">
        <f t="shared" si="89"/>
        <v>0</v>
      </c>
      <c r="H200" s="303"/>
      <c r="I200" s="479">
        <f>L200+K200</f>
        <v>0</v>
      </c>
      <c r="J200" s="283"/>
      <c r="K200" s="476">
        <f t="shared" si="85"/>
        <v>0</v>
      </c>
      <c r="L200" s="476">
        <f t="shared" si="86"/>
        <v>0</v>
      </c>
      <c r="M200" s="299">
        <v>12</v>
      </c>
      <c r="N200" s="299">
        <v>12</v>
      </c>
      <c r="O200" s="477">
        <f>O161</f>
        <v>0</v>
      </c>
      <c r="P200" s="478">
        <f t="shared" si="87"/>
        <v>0</v>
      </c>
      <c r="Q200" s="290">
        <f t="shared" si="88"/>
        <v>0</v>
      </c>
      <c r="S200" s="264"/>
    </row>
    <row r="201" spans="2:19" ht="5.25" hidden="1" customHeight="1" outlineLevel="1" thickBot="1">
      <c r="B201" s="209"/>
      <c r="D201" s="174"/>
      <c r="E201" s="230"/>
      <c r="F201" s="174"/>
      <c r="G201" s="301"/>
      <c r="H201" s="174"/>
      <c r="I201" s="479"/>
      <c r="J201" s="174"/>
      <c r="K201" s="263"/>
      <c r="L201" s="263"/>
      <c r="M201" s="211"/>
      <c r="N201" s="211"/>
      <c r="O201" s="231"/>
      <c r="P201" s="174"/>
      <c r="Q201" s="174"/>
      <c r="S201" s="264"/>
    </row>
    <row r="202" spans="2:19" ht="21.95" hidden="1" customHeight="1" outlineLevel="1" thickTop="1">
      <c r="B202" s="209"/>
      <c r="C202" s="11" t="s">
        <v>18</v>
      </c>
      <c r="D202" s="467">
        <f>SUM(D197:D200)</f>
        <v>0</v>
      </c>
      <c r="E202" s="1588" t="e">
        <f>NPER(O202,-I202,D202,,0)</f>
        <v>#DIV/0!</v>
      </c>
      <c r="F202" s="304"/>
      <c r="G202" s="284">
        <f>SUM(G197:G200)</f>
        <v>0</v>
      </c>
      <c r="H202" s="263"/>
      <c r="I202" s="285">
        <f>SUM(I197:I200)</f>
        <v>0</v>
      </c>
      <c r="J202" s="263"/>
      <c r="K202" s="467">
        <f>SUM(K197:K200)</f>
        <v>0</v>
      </c>
      <c r="L202" s="467">
        <f>SUM(L197:L200)</f>
        <v>0</v>
      </c>
      <c r="M202" s="210"/>
      <c r="N202" s="210"/>
      <c r="O202" s="212" t="e">
        <f>L202/D202</f>
        <v>#DIV/0!</v>
      </c>
      <c r="P202" s="467">
        <f>SUM(P197:P200)</f>
        <v>0</v>
      </c>
      <c r="Q202" s="467">
        <f>SUM(Q197:Q200)</f>
        <v>0</v>
      </c>
      <c r="S202" s="264"/>
    </row>
    <row r="203" spans="2:19" s="241" customFormat="1" ht="15" hidden="1" customHeight="1" outlineLevel="1">
      <c r="B203" s="232"/>
      <c r="C203" s="233"/>
      <c r="D203" s="234"/>
      <c r="E203" s="235"/>
      <c r="F203" s="235"/>
      <c r="G203" s="236"/>
      <c r="H203" s="237"/>
      <c r="I203" s="237"/>
      <c r="J203" s="238" t="s">
        <v>158</v>
      </c>
      <c r="K203" s="239">
        <f>IFERROR((SUMIF(K197:K200,0,D197:D200)/D202),0%)</f>
        <v>0</v>
      </c>
      <c r="L203" s="237"/>
      <c r="M203" s="237"/>
      <c r="N203" s="237"/>
      <c r="O203" s="240"/>
      <c r="P203" s="237"/>
      <c r="Q203" s="234"/>
      <c r="S203" s="242"/>
    </row>
    <row r="204" spans="2:19" ht="12" hidden="1" customHeight="1" outlineLevel="1">
      <c r="B204" s="209"/>
      <c r="C204" s="228" t="s">
        <v>8</v>
      </c>
      <c r="D204" s="288"/>
      <c r="E204" s="12"/>
      <c r="F204" s="174"/>
      <c r="G204" s="282"/>
      <c r="H204" s="282"/>
      <c r="I204" s="282"/>
      <c r="J204" s="282"/>
      <c r="K204" s="274"/>
      <c r="L204" s="274"/>
      <c r="M204" s="213"/>
      <c r="N204" s="213"/>
      <c r="O204" s="169" t="s">
        <v>18</v>
      </c>
      <c r="P204" s="268"/>
      <c r="Q204" s="288"/>
      <c r="S204" s="264"/>
    </row>
    <row r="205" spans="2:19" ht="12" hidden="1" customHeight="1" outlineLevel="1">
      <c r="B205" s="209"/>
      <c r="C205" s="198">
        <f t="shared" ref="C205:C214" si="91">C166</f>
        <v>0</v>
      </c>
      <c r="D205" s="475">
        <f t="shared" ref="D205:D214" si="92">(D166-K166)</f>
        <v>0</v>
      </c>
      <c r="E205" s="489">
        <f t="shared" ref="E205:E214" si="93">IF(K166=0,E166,(IF((E166-1)&lt;=0,0,IF(K166=0,E166,(E166-1)))))</f>
        <v>0</v>
      </c>
      <c r="F205" s="475"/>
      <c r="G205" s="1558">
        <f>IF(E205=0,0,(-PMT(O205,E205,D205,0,0)))</f>
        <v>0</v>
      </c>
      <c r="H205" s="174"/>
      <c r="I205" s="1587">
        <f>L205+K205</f>
        <v>0</v>
      </c>
      <c r="J205" s="174"/>
      <c r="K205" s="476">
        <f t="shared" ref="K205:K214" si="94">IF(D205&lt;((G205-L205)*M205/$M$70),D205,((G205-L205)*M205/$M$70))</f>
        <v>0</v>
      </c>
      <c r="L205" s="476">
        <f t="shared" ref="L205:L214" si="95">((D205*O205)*N205/$N$187)</f>
        <v>0</v>
      </c>
      <c r="M205" s="299">
        <v>12</v>
      </c>
      <c r="N205" s="299">
        <v>12</v>
      </c>
      <c r="O205" s="477">
        <f t="shared" ref="O205:O214" si="96">O166</f>
        <v>0</v>
      </c>
      <c r="P205" s="478">
        <f t="shared" ref="P205:P214" si="97">I205/N205</f>
        <v>0</v>
      </c>
      <c r="Q205" s="290">
        <f t="shared" ref="Q205:Q214" si="98">D205-K205</f>
        <v>0</v>
      </c>
      <c r="S205" s="264"/>
    </row>
    <row r="206" spans="2:19" ht="12" hidden="1" customHeight="1" outlineLevel="1">
      <c r="B206" s="209"/>
      <c r="C206" s="198">
        <f t="shared" si="91"/>
        <v>0</v>
      </c>
      <c r="D206" s="475">
        <f t="shared" si="92"/>
        <v>0</v>
      </c>
      <c r="E206" s="489">
        <f t="shared" si="93"/>
        <v>0</v>
      </c>
      <c r="F206" s="475"/>
      <c r="G206" s="301">
        <f t="shared" ref="G206:G214" si="99">IF(E206=0,0,(-PMT(O206,E206,D206,0,0)))</f>
        <v>0</v>
      </c>
      <c r="H206" s="174"/>
      <c r="I206" s="479">
        <f>L206+K206</f>
        <v>0</v>
      </c>
      <c r="J206" s="174"/>
      <c r="K206" s="476">
        <f t="shared" si="94"/>
        <v>0</v>
      </c>
      <c r="L206" s="476">
        <f t="shared" si="95"/>
        <v>0</v>
      </c>
      <c r="M206" s="299">
        <v>12</v>
      </c>
      <c r="N206" s="299">
        <v>12</v>
      </c>
      <c r="O206" s="477">
        <f t="shared" si="96"/>
        <v>0</v>
      </c>
      <c r="P206" s="478">
        <f t="shared" si="97"/>
        <v>0</v>
      </c>
      <c r="Q206" s="290">
        <f t="shared" si="98"/>
        <v>0</v>
      </c>
      <c r="S206" s="264"/>
    </row>
    <row r="207" spans="2:19" ht="12" hidden="1" customHeight="1" outlineLevel="1">
      <c r="B207" s="209"/>
      <c r="C207" s="198">
        <f t="shared" si="91"/>
        <v>0</v>
      </c>
      <c r="D207" s="475">
        <f t="shared" si="92"/>
        <v>0</v>
      </c>
      <c r="E207" s="489">
        <f t="shared" si="93"/>
        <v>0</v>
      </c>
      <c r="F207" s="475"/>
      <c r="G207" s="301">
        <f t="shared" si="99"/>
        <v>0</v>
      </c>
      <c r="H207" s="174"/>
      <c r="I207" s="479">
        <f t="shared" ref="I207:I213" si="100">L207+K207</f>
        <v>0</v>
      </c>
      <c r="J207" s="174"/>
      <c r="K207" s="476">
        <f t="shared" si="94"/>
        <v>0</v>
      </c>
      <c r="L207" s="476">
        <f t="shared" si="95"/>
        <v>0</v>
      </c>
      <c r="M207" s="299">
        <v>12</v>
      </c>
      <c r="N207" s="299">
        <v>12</v>
      </c>
      <c r="O207" s="477">
        <f t="shared" si="96"/>
        <v>0</v>
      </c>
      <c r="P207" s="478">
        <f t="shared" si="97"/>
        <v>0</v>
      </c>
      <c r="Q207" s="290">
        <f t="shared" si="98"/>
        <v>0</v>
      </c>
      <c r="S207" s="264"/>
    </row>
    <row r="208" spans="2:19" ht="12" hidden="1" customHeight="1" outlineLevel="1">
      <c r="B208" s="209"/>
      <c r="C208" s="198">
        <f t="shared" si="91"/>
        <v>0</v>
      </c>
      <c r="D208" s="475">
        <f t="shared" si="92"/>
        <v>0</v>
      </c>
      <c r="E208" s="489">
        <f t="shared" si="93"/>
        <v>0</v>
      </c>
      <c r="F208" s="475"/>
      <c r="G208" s="301">
        <f t="shared" si="99"/>
        <v>0</v>
      </c>
      <c r="H208" s="174"/>
      <c r="I208" s="479">
        <f t="shared" si="100"/>
        <v>0</v>
      </c>
      <c r="J208" s="174"/>
      <c r="K208" s="476">
        <f t="shared" si="94"/>
        <v>0</v>
      </c>
      <c r="L208" s="476">
        <f t="shared" si="95"/>
        <v>0</v>
      </c>
      <c r="M208" s="299">
        <v>12</v>
      </c>
      <c r="N208" s="299">
        <v>12</v>
      </c>
      <c r="O208" s="477">
        <f t="shared" si="96"/>
        <v>0</v>
      </c>
      <c r="P208" s="478">
        <f t="shared" si="97"/>
        <v>0</v>
      </c>
      <c r="Q208" s="290">
        <f t="shared" si="98"/>
        <v>0</v>
      </c>
      <c r="S208" s="264"/>
    </row>
    <row r="209" spans="2:19" ht="12" hidden="1" customHeight="1" outlineLevel="1">
      <c r="B209" s="209"/>
      <c r="C209" s="198">
        <f t="shared" si="91"/>
        <v>0</v>
      </c>
      <c r="D209" s="475">
        <f t="shared" si="92"/>
        <v>0</v>
      </c>
      <c r="E209" s="489">
        <f t="shared" si="93"/>
        <v>0</v>
      </c>
      <c r="F209" s="475"/>
      <c r="G209" s="301">
        <f t="shared" si="99"/>
        <v>0</v>
      </c>
      <c r="H209" s="174"/>
      <c r="I209" s="479">
        <f t="shared" si="100"/>
        <v>0</v>
      </c>
      <c r="J209" s="174"/>
      <c r="K209" s="476">
        <f t="shared" si="94"/>
        <v>0</v>
      </c>
      <c r="L209" s="476">
        <f t="shared" si="95"/>
        <v>0</v>
      </c>
      <c r="M209" s="299">
        <v>12</v>
      </c>
      <c r="N209" s="299">
        <v>12</v>
      </c>
      <c r="O209" s="477">
        <f t="shared" si="96"/>
        <v>0</v>
      </c>
      <c r="P209" s="478">
        <f t="shared" si="97"/>
        <v>0</v>
      </c>
      <c r="Q209" s="290">
        <f t="shared" si="98"/>
        <v>0</v>
      </c>
      <c r="S209" s="264"/>
    </row>
    <row r="210" spans="2:19" ht="12" hidden="1" customHeight="1" outlineLevel="1">
      <c r="B210" s="209"/>
      <c r="C210" s="198">
        <f t="shared" si="91"/>
        <v>0</v>
      </c>
      <c r="D210" s="475">
        <f t="shared" si="92"/>
        <v>0</v>
      </c>
      <c r="E210" s="489">
        <f t="shared" si="93"/>
        <v>0</v>
      </c>
      <c r="F210" s="475"/>
      <c r="G210" s="301">
        <f t="shared" si="99"/>
        <v>0</v>
      </c>
      <c r="H210" s="174"/>
      <c r="I210" s="479">
        <f t="shared" si="100"/>
        <v>0</v>
      </c>
      <c r="J210" s="174"/>
      <c r="K210" s="476">
        <f t="shared" si="94"/>
        <v>0</v>
      </c>
      <c r="L210" s="476">
        <f t="shared" si="95"/>
        <v>0</v>
      </c>
      <c r="M210" s="299">
        <v>12</v>
      </c>
      <c r="N210" s="299">
        <v>12</v>
      </c>
      <c r="O210" s="477">
        <f t="shared" si="96"/>
        <v>0</v>
      </c>
      <c r="P210" s="478">
        <f t="shared" si="97"/>
        <v>0</v>
      </c>
      <c r="Q210" s="290">
        <f t="shared" si="98"/>
        <v>0</v>
      </c>
      <c r="S210" s="264"/>
    </row>
    <row r="211" spans="2:19" ht="12" hidden="1" customHeight="1" outlineLevel="1">
      <c r="B211" s="209"/>
      <c r="C211" s="198">
        <f t="shared" si="91"/>
        <v>0</v>
      </c>
      <c r="D211" s="475">
        <f t="shared" si="92"/>
        <v>0</v>
      </c>
      <c r="E211" s="489">
        <f t="shared" si="93"/>
        <v>0</v>
      </c>
      <c r="F211" s="475"/>
      <c r="G211" s="301">
        <f t="shared" si="99"/>
        <v>0</v>
      </c>
      <c r="H211" s="174"/>
      <c r="I211" s="479">
        <f t="shared" si="100"/>
        <v>0</v>
      </c>
      <c r="J211" s="174"/>
      <c r="K211" s="476">
        <f t="shared" si="94"/>
        <v>0</v>
      </c>
      <c r="L211" s="476">
        <f t="shared" si="95"/>
        <v>0</v>
      </c>
      <c r="M211" s="299">
        <v>12</v>
      </c>
      <c r="N211" s="299">
        <v>12</v>
      </c>
      <c r="O211" s="477">
        <f t="shared" si="96"/>
        <v>0</v>
      </c>
      <c r="P211" s="478">
        <f t="shared" si="97"/>
        <v>0</v>
      </c>
      <c r="Q211" s="290">
        <f t="shared" si="98"/>
        <v>0</v>
      </c>
      <c r="S211" s="264"/>
    </row>
    <row r="212" spans="2:19" ht="12" hidden="1" customHeight="1" outlineLevel="1">
      <c r="B212" s="209"/>
      <c r="C212" s="198">
        <f t="shared" si="91"/>
        <v>0</v>
      </c>
      <c r="D212" s="475">
        <f t="shared" si="92"/>
        <v>0</v>
      </c>
      <c r="E212" s="489">
        <f t="shared" si="93"/>
        <v>0</v>
      </c>
      <c r="F212" s="475"/>
      <c r="G212" s="301">
        <f t="shared" si="99"/>
        <v>0</v>
      </c>
      <c r="H212" s="174"/>
      <c r="I212" s="479">
        <f t="shared" si="100"/>
        <v>0</v>
      </c>
      <c r="J212" s="174"/>
      <c r="K212" s="476">
        <f t="shared" si="94"/>
        <v>0</v>
      </c>
      <c r="L212" s="476">
        <f t="shared" si="95"/>
        <v>0</v>
      </c>
      <c r="M212" s="299">
        <v>12</v>
      </c>
      <c r="N212" s="299">
        <v>12</v>
      </c>
      <c r="O212" s="477">
        <f t="shared" si="96"/>
        <v>0</v>
      </c>
      <c r="P212" s="478">
        <f t="shared" si="97"/>
        <v>0</v>
      </c>
      <c r="Q212" s="290">
        <f t="shared" si="98"/>
        <v>0</v>
      </c>
      <c r="S212" s="264"/>
    </row>
    <row r="213" spans="2:19" ht="12" hidden="1" customHeight="1" outlineLevel="1">
      <c r="B213" s="209"/>
      <c r="C213" s="198">
        <f t="shared" si="91"/>
        <v>0</v>
      </c>
      <c r="D213" s="475">
        <f t="shared" si="92"/>
        <v>0</v>
      </c>
      <c r="E213" s="489">
        <f t="shared" si="93"/>
        <v>0</v>
      </c>
      <c r="F213" s="475"/>
      <c r="G213" s="301">
        <f t="shared" si="99"/>
        <v>0</v>
      </c>
      <c r="H213" s="174"/>
      <c r="I213" s="479">
        <f t="shared" si="100"/>
        <v>0</v>
      </c>
      <c r="J213" s="174"/>
      <c r="K213" s="476">
        <f t="shared" si="94"/>
        <v>0</v>
      </c>
      <c r="L213" s="476">
        <f t="shared" si="95"/>
        <v>0</v>
      </c>
      <c r="M213" s="299">
        <v>12</v>
      </c>
      <c r="N213" s="299">
        <v>12</v>
      </c>
      <c r="O213" s="477">
        <f t="shared" si="96"/>
        <v>0</v>
      </c>
      <c r="P213" s="478">
        <f t="shared" si="97"/>
        <v>0</v>
      </c>
      <c r="Q213" s="290">
        <f t="shared" si="98"/>
        <v>0</v>
      </c>
      <c r="S213" s="264"/>
    </row>
    <row r="214" spans="2:19" ht="12" hidden="1" customHeight="1" outlineLevel="1">
      <c r="B214" s="209"/>
      <c r="C214" s="198">
        <f t="shared" si="91"/>
        <v>0</v>
      </c>
      <c r="D214" s="475">
        <f t="shared" si="92"/>
        <v>0</v>
      </c>
      <c r="E214" s="489">
        <f t="shared" si="93"/>
        <v>0</v>
      </c>
      <c r="F214" s="475"/>
      <c r="G214" s="301">
        <f t="shared" si="99"/>
        <v>0</v>
      </c>
      <c r="H214" s="303"/>
      <c r="I214" s="479">
        <f>L214+K214</f>
        <v>0</v>
      </c>
      <c r="J214" s="283"/>
      <c r="K214" s="476">
        <f t="shared" si="94"/>
        <v>0</v>
      </c>
      <c r="L214" s="476">
        <f t="shared" si="95"/>
        <v>0</v>
      </c>
      <c r="M214" s="299">
        <v>12</v>
      </c>
      <c r="N214" s="299">
        <v>12</v>
      </c>
      <c r="O214" s="477">
        <f t="shared" si="96"/>
        <v>0</v>
      </c>
      <c r="P214" s="478">
        <f t="shared" si="97"/>
        <v>0</v>
      </c>
      <c r="Q214" s="290">
        <f t="shared" si="98"/>
        <v>0</v>
      </c>
      <c r="S214" s="264"/>
    </row>
    <row r="215" spans="2:19" ht="5.25" hidden="1" customHeight="1" outlineLevel="1" thickBot="1">
      <c r="B215" s="209"/>
      <c r="D215" s="174"/>
      <c r="E215" s="230"/>
      <c r="F215" s="174"/>
      <c r="G215" s="301"/>
      <c r="H215" s="174"/>
      <c r="I215" s="479"/>
      <c r="J215" s="174"/>
      <c r="K215" s="263"/>
      <c r="L215" s="263"/>
      <c r="M215" s="211"/>
      <c r="N215" s="211"/>
      <c r="O215" s="231"/>
      <c r="P215" s="174"/>
      <c r="Q215" s="174"/>
      <c r="S215" s="264"/>
    </row>
    <row r="216" spans="2:19" ht="21.95" hidden="1" customHeight="1" outlineLevel="1" thickTop="1">
      <c r="B216" s="209"/>
      <c r="C216" s="11" t="s">
        <v>18</v>
      </c>
      <c r="D216" s="467">
        <f>SUM(D205:D214)</f>
        <v>0</v>
      </c>
      <c r="E216" s="1588" t="e">
        <f>NPER(O216,-I216,D216,,0)</f>
        <v>#DIV/0!</v>
      </c>
      <c r="F216" s="304"/>
      <c r="G216" s="284">
        <f>SUM(G205:G214)</f>
        <v>0</v>
      </c>
      <c r="H216" s="263"/>
      <c r="I216" s="285">
        <f>SUM(I205:I214)</f>
        <v>0</v>
      </c>
      <c r="J216" s="263"/>
      <c r="K216" s="467">
        <f>SUM(K205:K214)</f>
        <v>0</v>
      </c>
      <c r="L216" s="467">
        <f>SUM(L205:L214)</f>
        <v>0</v>
      </c>
      <c r="M216" s="210"/>
      <c r="N216" s="210"/>
      <c r="O216" s="212" t="e">
        <f>L216/D216</f>
        <v>#DIV/0!</v>
      </c>
      <c r="P216" s="467">
        <f>SUM(P205:P214)</f>
        <v>0</v>
      </c>
      <c r="Q216" s="467">
        <f>SUM(Q205:Q214)</f>
        <v>0</v>
      </c>
      <c r="S216" s="264"/>
    </row>
    <row r="217" spans="2:19" s="241" customFormat="1" ht="15" hidden="1" customHeight="1" outlineLevel="1">
      <c r="B217" s="232"/>
      <c r="C217" s="233"/>
      <c r="D217" s="234"/>
      <c r="E217" s="235"/>
      <c r="F217" s="235"/>
      <c r="G217" s="236"/>
      <c r="H217" s="237"/>
      <c r="I217" s="237"/>
      <c r="J217" s="238" t="s">
        <v>158</v>
      </c>
      <c r="K217" s="239">
        <f>IFERROR((SUMIF(K205:K214,0,D205:D214)/D216),0%)</f>
        <v>0</v>
      </c>
      <c r="L217" s="237"/>
      <c r="M217" s="237"/>
      <c r="N217" s="237"/>
      <c r="O217" s="240"/>
      <c r="P217" s="237"/>
      <c r="Q217" s="234"/>
      <c r="S217" s="242"/>
    </row>
    <row r="218" spans="2:19" ht="14.25" hidden="1" outlineLevel="1" thickBot="1">
      <c r="B218" s="209"/>
      <c r="C218" s="11"/>
      <c r="D218" s="288"/>
      <c r="E218" s="250"/>
      <c r="F218" s="174"/>
      <c r="G218" s="282"/>
      <c r="H218" s="282"/>
      <c r="I218" s="282"/>
      <c r="J218" s="282"/>
      <c r="K218" s="274"/>
      <c r="L218" s="274"/>
      <c r="M218" s="213"/>
      <c r="N218" s="213"/>
      <c r="O218" s="251"/>
      <c r="P218" s="268"/>
      <c r="Q218" s="288"/>
      <c r="S218" s="264"/>
    </row>
    <row r="219" spans="2:19" ht="14.25" hidden="1" collapsed="1" thickTop="1">
      <c r="B219" s="209"/>
      <c r="C219" s="5" t="s">
        <v>142</v>
      </c>
      <c r="D219" s="480">
        <f>D194+D202+D216</f>
        <v>264983.11971919111</v>
      </c>
      <c r="E219" s="1589">
        <f>NPER(O219,-I219,D219,,0)</f>
        <v>14.059852150268044</v>
      </c>
      <c r="F219" s="175"/>
      <c r="G219" s="1623">
        <f>G194+G202+G216</f>
        <v>27553.220943903198</v>
      </c>
      <c r="H219" s="275"/>
      <c r="I219" s="276">
        <f>I216+I202+I194</f>
        <v>27553.220943903194</v>
      </c>
      <c r="J219" s="275"/>
      <c r="K219" s="480">
        <f>K194+K202+K216</f>
        <v>12979.149359347686</v>
      </c>
      <c r="L219" s="480">
        <f>L194+L202+L216</f>
        <v>14574.07158455551</v>
      </c>
      <c r="M219" s="215"/>
      <c r="N219" s="215"/>
      <c r="O219" s="216">
        <f>L219/D219</f>
        <v>5.4999999999999993E-2</v>
      </c>
      <c r="P219" s="482">
        <f>G219/12</f>
        <v>2296.1017453252666</v>
      </c>
      <c r="Q219" s="480">
        <f>Q194+Q202+Q216</f>
        <v>252003.9703598434</v>
      </c>
      <c r="S219" s="264"/>
    </row>
    <row r="220" spans="2:19" s="241" customFormat="1" ht="15" hidden="1" customHeight="1">
      <c r="B220" s="232"/>
      <c r="C220" s="233"/>
      <c r="D220" s="234"/>
      <c r="E220" s="243"/>
      <c r="F220" s="217"/>
      <c r="G220" s="244"/>
      <c r="H220" s="245"/>
      <c r="I220" s="245"/>
      <c r="J220" s="238" t="s">
        <v>158</v>
      </c>
      <c r="K220" s="239">
        <f>(IFERROR((K217*D216),0)+IFERROR((K203*D202),0)+IFERROR((K195*D194),0))/D219</f>
        <v>0</v>
      </c>
      <c r="L220" s="245"/>
      <c r="M220" s="245"/>
      <c r="N220" s="245"/>
      <c r="O220" s="246"/>
      <c r="P220" s="247"/>
      <c r="Q220" s="234"/>
      <c r="S220" s="242"/>
    </row>
    <row r="221" spans="2:19" ht="6.95" hidden="1" customHeight="1" thickBot="1">
      <c r="B221" s="483"/>
      <c r="C221" s="484"/>
      <c r="D221" s="485"/>
      <c r="E221" s="486"/>
      <c r="F221" s="485"/>
      <c r="G221" s="485"/>
      <c r="H221" s="485"/>
      <c r="I221" s="485"/>
      <c r="J221" s="485"/>
      <c r="K221" s="485"/>
      <c r="L221" s="485"/>
      <c r="M221" s="486"/>
      <c r="N221" s="486"/>
      <c r="O221" s="486"/>
      <c r="P221" s="485"/>
      <c r="Q221" s="485"/>
      <c r="R221" s="487"/>
      <c r="S221" s="488"/>
    </row>
    <row r="222" spans="2:19" ht="20.25" hidden="1" customHeight="1"/>
  </sheetData>
  <mergeCells count="62">
    <mergeCell ref="R184:R185"/>
    <mergeCell ref="B184:C185"/>
    <mergeCell ref="D184:D185"/>
    <mergeCell ref="E184:E185"/>
    <mergeCell ref="G184:G185"/>
    <mergeCell ref="I184:I185"/>
    <mergeCell ref="K184:K185"/>
    <mergeCell ref="L184:L185"/>
    <mergeCell ref="M184:N184"/>
    <mergeCell ref="O184:O185"/>
    <mergeCell ref="P184:P185"/>
    <mergeCell ref="Q184:Q185"/>
    <mergeCell ref="R145:R146"/>
    <mergeCell ref="B145:C146"/>
    <mergeCell ref="D145:D146"/>
    <mergeCell ref="E145:E146"/>
    <mergeCell ref="G145:G146"/>
    <mergeCell ref="I145:I146"/>
    <mergeCell ref="K145:K146"/>
    <mergeCell ref="L145:L146"/>
    <mergeCell ref="M145:N145"/>
    <mergeCell ref="O145:O146"/>
    <mergeCell ref="P145:P146"/>
    <mergeCell ref="Q145:Q146"/>
    <mergeCell ref="R106:R107"/>
    <mergeCell ref="B106:C107"/>
    <mergeCell ref="D106:D107"/>
    <mergeCell ref="E106:E107"/>
    <mergeCell ref="G106:G107"/>
    <mergeCell ref="I106:I107"/>
    <mergeCell ref="K106:K107"/>
    <mergeCell ref="L106:L107"/>
    <mergeCell ref="M106:N106"/>
    <mergeCell ref="O106:O107"/>
    <mergeCell ref="P106:P107"/>
    <mergeCell ref="Q106:Q107"/>
    <mergeCell ref="R66:R67"/>
    <mergeCell ref="P5:P6"/>
    <mergeCell ref="Q5:Q6"/>
    <mergeCell ref="R5:R6"/>
    <mergeCell ref="B63:S64"/>
    <mergeCell ref="B66:C67"/>
    <mergeCell ref="D66:D67"/>
    <mergeCell ref="E66:E67"/>
    <mergeCell ref="G66:G67"/>
    <mergeCell ref="I66:I67"/>
    <mergeCell ref="K66:K67"/>
    <mergeCell ref="L66:L67"/>
    <mergeCell ref="M66:N66"/>
    <mergeCell ref="O66:O67"/>
    <mergeCell ref="P66:P67"/>
    <mergeCell ref="Q66:Q67"/>
    <mergeCell ref="B2:S3"/>
    <mergeCell ref="C5:C6"/>
    <mergeCell ref="D5:D6"/>
    <mergeCell ref="E5:E6"/>
    <mergeCell ref="G5:G6"/>
    <mergeCell ref="I5:I6"/>
    <mergeCell ref="K5:K6"/>
    <mergeCell ref="L5:L6"/>
    <mergeCell ref="M5:N5"/>
    <mergeCell ref="O5:O6"/>
  </mergeCells>
  <printOptions horizontalCentered="1" verticalCentered="1"/>
  <pageMargins left="0.7" right="0.7" top="0.75" bottom="0.75" header="0.3" footer="0.3"/>
  <pageSetup scale="63" fitToHeight="3" orientation="landscape" verticalDpi="300"/>
  <rowBreaks count="1" manualBreakCount="1">
    <brk id="221" max="10"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
    <tabColor indexed="33"/>
    <pageSetUpPr fitToPage="1"/>
  </sheetPr>
  <dimension ref="A1:JM195"/>
  <sheetViews>
    <sheetView showGridLines="0" zoomScale="130" zoomScaleNormal="130" zoomScaleSheetLayoutView="65" zoomScalePageLayoutView="172" workbookViewId="0">
      <pane xSplit="1" ySplit="14" topLeftCell="B15" activePane="bottomRight" state="frozen"/>
      <selection activeCell="C232" sqref="C232"/>
      <selection pane="topRight" activeCell="C232" sqref="C232"/>
      <selection pane="bottomLeft" activeCell="C232" sqref="C232"/>
      <selection pane="bottomRight" activeCell="C232" sqref="C232"/>
    </sheetView>
  </sheetViews>
  <sheetFormatPr baseColWidth="10" defaultColWidth="10.85546875" defaultRowHeight="14.25" outlineLevelRow="1" outlineLevelCol="1"/>
  <cols>
    <col min="1" max="1" width="31.140625" style="53" customWidth="1"/>
    <col min="2" max="2" width="1.5703125" style="167" customWidth="1"/>
    <col min="3" max="4" width="1" style="167" hidden="1" customWidth="1" outlineLevel="1"/>
    <col min="5" max="5" width="10.42578125" style="166" hidden="1" customWidth="1" outlineLevel="1"/>
    <col min="6" max="6" width="8.85546875" style="164" hidden="1" customWidth="1" outlineLevel="1"/>
    <col min="7" max="7" width="5.42578125" style="167" hidden="1" customWidth="1" outlineLevel="1"/>
    <col min="8" max="8" width="12.42578125" style="166" hidden="1" customWidth="1" outlineLevel="1"/>
    <col min="9" max="9" width="8.85546875" style="164" hidden="1" customWidth="1" outlineLevel="1"/>
    <col min="10" max="10" width="5.42578125" style="167" hidden="1" customWidth="1" outlineLevel="1"/>
    <col min="11" max="11" width="12.42578125" style="166" hidden="1" customWidth="1" outlineLevel="1"/>
    <col min="12" max="12" width="8.85546875" style="164" hidden="1" customWidth="1" outlineLevel="1"/>
    <col min="13" max="13" width="5.42578125" style="167" hidden="1" customWidth="1" outlineLevel="1"/>
    <col min="14" max="15" width="1" style="167" hidden="1" customWidth="1" outlineLevel="1"/>
    <col min="16" max="16" width="1" style="167" hidden="1" customWidth="1" collapsed="1"/>
    <col min="17" max="17" width="1" style="167" hidden="1" customWidth="1"/>
    <col min="18" max="18" width="12" style="166" hidden="1" customWidth="1"/>
    <col min="19" max="19" width="7.85546875" style="164" hidden="1" customWidth="1"/>
    <col min="20" max="20" width="4.42578125" style="167" hidden="1" customWidth="1"/>
    <col min="21" max="22" width="1" style="167" hidden="1" customWidth="1"/>
    <col min="23" max="23" width="1.5703125" style="167" hidden="1" customWidth="1"/>
    <col min="24" max="25" width="1" style="167" hidden="1" customWidth="1" outlineLevel="1"/>
    <col min="26" max="26" width="10.42578125" style="166" hidden="1" customWidth="1" outlineLevel="1"/>
    <col min="27" max="27" width="8.85546875" style="164" hidden="1" customWidth="1" outlineLevel="1"/>
    <col min="28" max="28" width="5.42578125" style="167" hidden="1" customWidth="1" outlineLevel="1"/>
    <col min="29" max="29" width="12.42578125" style="166" hidden="1" customWidth="1" outlineLevel="1"/>
    <col min="30" max="30" width="8.85546875" style="164" hidden="1" customWidth="1" outlineLevel="1"/>
    <col min="31" max="31" width="5.42578125" style="167" hidden="1" customWidth="1" outlineLevel="1"/>
    <col min="32" max="32" width="12.42578125" style="166" hidden="1" customWidth="1" outlineLevel="1"/>
    <col min="33" max="33" width="8.85546875" style="164" hidden="1" customWidth="1" outlineLevel="1"/>
    <col min="34" max="34" width="5.42578125" style="167" hidden="1" customWidth="1" outlineLevel="1"/>
    <col min="35" max="36" width="1" style="167" hidden="1" customWidth="1" outlineLevel="1"/>
    <col min="37" max="37" width="1" style="167" hidden="1" customWidth="1" collapsed="1"/>
    <col min="38" max="38" width="1" style="167" hidden="1" customWidth="1"/>
    <col min="39" max="39" width="12.42578125" style="166" hidden="1" customWidth="1"/>
    <col min="40" max="40" width="8.5703125" style="164" hidden="1" customWidth="1"/>
    <col min="41" max="41" width="4.5703125" style="167" hidden="1" customWidth="1"/>
    <col min="42" max="43" width="1" style="167" hidden="1" customWidth="1"/>
    <col min="44" max="44" width="1.5703125" style="167" hidden="1" customWidth="1"/>
    <col min="45" max="46" width="1.140625" style="167" hidden="1" customWidth="1" outlineLevel="1"/>
    <col min="47" max="47" width="10.42578125" style="166" hidden="1" customWidth="1" outlineLevel="1"/>
    <col min="48" max="48" width="8.85546875" style="164" hidden="1" customWidth="1" outlineLevel="1"/>
    <col min="49" max="49" width="5.42578125" style="167" hidden="1" customWidth="1" outlineLevel="1"/>
    <col min="50" max="50" width="12.42578125" style="166" hidden="1" customWidth="1" outlineLevel="1"/>
    <col min="51" max="51" width="8.85546875" style="164" hidden="1" customWidth="1" outlineLevel="1"/>
    <col min="52" max="52" width="5.42578125" style="167" hidden="1" customWidth="1" outlineLevel="1"/>
    <col min="53" max="53" width="12.42578125" style="166" hidden="1" customWidth="1" outlineLevel="1"/>
    <col min="54" max="54" width="8.85546875" style="164" hidden="1" customWidth="1" outlineLevel="1"/>
    <col min="55" max="55" width="5.42578125" style="167" hidden="1" customWidth="1" outlineLevel="1"/>
    <col min="56" max="57" width="1.140625" style="167" hidden="1" customWidth="1" outlineLevel="1"/>
    <col min="58" max="58" width="1.140625" style="167" hidden="1" customWidth="1" collapsed="1"/>
    <col min="59" max="59" width="1.140625" style="167" hidden="1" customWidth="1"/>
    <col min="60" max="60" width="12.42578125" style="166" hidden="1" customWidth="1"/>
    <col min="61" max="61" width="8.85546875" style="164" hidden="1" customWidth="1"/>
    <col min="62" max="62" width="4.5703125" style="167" hidden="1" customWidth="1"/>
    <col min="63" max="64" width="1.140625" style="167" hidden="1" customWidth="1"/>
    <col min="65" max="65" width="1.5703125" style="167" hidden="1" customWidth="1"/>
    <col min="66" max="67" width="1" style="167" hidden="1" customWidth="1" outlineLevel="1"/>
    <col min="68" max="68" width="10.42578125" style="166" hidden="1" customWidth="1" outlineLevel="1"/>
    <col min="69" max="69" width="8.85546875" style="164" hidden="1" customWidth="1" outlineLevel="1"/>
    <col min="70" max="70" width="5.42578125" style="167" hidden="1" customWidth="1" outlineLevel="1"/>
    <col min="71" max="71" width="12.42578125" style="166" hidden="1" customWidth="1" outlineLevel="1"/>
    <col min="72" max="72" width="8.85546875" style="164" hidden="1" customWidth="1" outlineLevel="1"/>
    <col min="73" max="73" width="5.42578125" style="167" hidden="1" customWidth="1" outlineLevel="1"/>
    <col min="74" max="74" width="12.42578125" style="166" hidden="1" customWidth="1" outlineLevel="1"/>
    <col min="75" max="75" width="8.85546875" style="164" hidden="1" customWidth="1" outlineLevel="1"/>
    <col min="76" max="76" width="5.42578125" style="167" hidden="1" customWidth="1" outlineLevel="1"/>
    <col min="77" max="78" width="1" style="167" hidden="1" customWidth="1" outlineLevel="1"/>
    <col min="79" max="79" width="1" style="167" hidden="1" customWidth="1" collapsed="1"/>
    <col min="80" max="80" width="1" style="167" hidden="1" customWidth="1"/>
    <col min="81" max="81" width="12.42578125" style="166" hidden="1" customWidth="1"/>
    <col min="82" max="82" width="8.85546875" style="164" hidden="1" customWidth="1"/>
    <col min="83" max="83" width="4.5703125" style="167" hidden="1" customWidth="1"/>
    <col min="84" max="85" width="1" style="167" hidden="1" customWidth="1"/>
    <col min="86" max="86" width="3.42578125" style="167" hidden="1" customWidth="1"/>
    <col min="87" max="88" width="1" style="167" hidden="1" customWidth="1" outlineLevel="1"/>
    <col min="89" max="89" width="10.42578125" style="166" hidden="1" customWidth="1" outlineLevel="1"/>
    <col min="90" max="90" width="8.85546875" style="164" hidden="1" customWidth="1" outlineLevel="1"/>
    <col min="91" max="91" width="5.42578125" style="167" hidden="1" customWidth="1" outlineLevel="1"/>
    <col min="92" max="92" width="12.42578125" style="166" hidden="1" customWidth="1" outlineLevel="1"/>
    <col min="93" max="93" width="8.85546875" style="164" hidden="1" customWidth="1" outlineLevel="1"/>
    <col min="94" max="94" width="5.42578125" style="167" hidden="1" customWidth="1" outlineLevel="1"/>
    <col min="95" max="95" width="12.42578125" style="166" hidden="1" customWidth="1" outlineLevel="1"/>
    <col min="96" max="96" width="8.85546875" style="164" hidden="1" customWidth="1" outlineLevel="1"/>
    <col min="97" max="97" width="5.42578125" style="167" hidden="1" customWidth="1" outlineLevel="1"/>
    <col min="98" max="99" width="1" style="167" hidden="1" customWidth="1" outlineLevel="1"/>
    <col min="100" max="100" width="1" style="167" hidden="1" customWidth="1" collapsed="1"/>
    <col min="101" max="101" width="1" style="167" hidden="1" customWidth="1"/>
    <col min="102" max="102" width="12.85546875" style="166" hidden="1" customWidth="1"/>
    <col min="103" max="103" width="8.85546875" style="165" hidden="1" customWidth="1"/>
    <col min="104" max="104" width="4.42578125" style="167" hidden="1" customWidth="1"/>
    <col min="105" max="106" width="1" style="167" hidden="1" customWidth="1"/>
    <col min="107" max="107" width="1.5703125" style="167" hidden="1" customWidth="1"/>
    <col min="108" max="109" width="1" style="167" hidden="1" customWidth="1" outlineLevel="1"/>
    <col min="110" max="110" width="10.42578125" style="166" hidden="1" customWidth="1" outlineLevel="1"/>
    <col min="111" max="111" width="8.85546875" style="164" hidden="1" customWidth="1" outlineLevel="1"/>
    <col min="112" max="112" width="5.42578125" style="167" hidden="1" customWidth="1" outlineLevel="1"/>
    <col min="113" max="113" width="12.42578125" style="166" hidden="1" customWidth="1" outlineLevel="1"/>
    <col min="114" max="114" width="8.85546875" style="164" hidden="1" customWidth="1" outlineLevel="1"/>
    <col min="115" max="115" width="5.42578125" style="167" hidden="1" customWidth="1" outlineLevel="1"/>
    <col min="116" max="116" width="12.42578125" style="166" hidden="1" customWidth="1" outlineLevel="1"/>
    <col min="117" max="117" width="8.85546875" style="164" hidden="1" customWidth="1" outlineLevel="1"/>
    <col min="118" max="118" width="5.42578125" style="167" hidden="1" customWidth="1" outlineLevel="1"/>
    <col min="119" max="120" width="1" style="167" hidden="1" customWidth="1" outlineLevel="1"/>
    <col min="121" max="121" width="1" style="167" hidden="1" customWidth="1" collapsed="1"/>
    <col min="122" max="122" width="1" style="167" hidden="1" customWidth="1"/>
    <col min="123" max="123" width="12.42578125" style="166" hidden="1" customWidth="1"/>
    <col min="124" max="124" width="8.85546875" style="164" hidden="1" customWidth="1"/>
    <col min="125" max="125" width="4.5703125" style="167" hidden="1" customWidth="1"/>
    <col min="126" max="127" width="1" style="167" hidden="1" customWidth="1"/>
    <col min="128" max="128" width="1.5703125" style="167" customWidth="1"/>
    <col min="129" max="130" width="1" style="167" hidden="1" customWidth="1" outlineLevel="1"/>
    <col min="131" max="131" width="10.42578125" style="166" hidden="1" customWidth="1" outlineLevel="1"/>
    <col min="132" max="132" width="8.85546875" style="164" hidden="1" customWidth="1" outlineLevel="1"/>
    <col min="133" max="133" width="5.42578125" style="167" hidden="1" customWidth="1" outlineLevel="1"/>
    <col min="134" max="134" width="12.42578125" style="166" hidden="1" customWidth="1" outlineLevel="1"/>
    <col min="135" max="135" width="8.85546875" style="164" hidden="1" customWidth="1" outlineLevel="1"/>
    <col min="136" max="136" width="5.42578125" style="167" hidden="1" customWidth="1" outlineLevel="1"/>
    <col min="137" max="137" width="12.42578125" style="166" hidden="1" customWidth="1" outlineLevel="1"/>
    <col min="138" max="138" width="8.85546875" style="164" hidden="1" customWidth="1" outlineLevel="1"/>
    <col min="139" max="139" width="5.42578125" style="167" hidden="1" customWidth="1" outlineLevel="1"/>
    <col min="140" max="141" width="1" style="167" hidden="1" customWidth="1" outlineLevel="1"/>
    <col min="142" max="142" width="1" style="167" hidden="1" customWidth="1" collapsed="1"/>
    <col min="143" max="143" width="1" style="167" hidden="1" customWidth="1"/>
    <col min="144" max="144" width="12.42578125" style="166" hidden="1" customWidth="1"/>
    <col min="145" max="145" width="8.85546875" style="164" hidden="1" customWidth="1"/>
    <col min="146" max="146" width="4.5703125" style="167" hidden="1" customWidth="1"/>
    <col min="147" max="148" width="1" style="167" hidden="1" customWidth="1"/>
    <col min="149" max="149" width="2.42578125" style="167" customWidth="1"/>
    <col min="150" max="151" width="1" style="167" customWidth="1" outlineLevel="1"/>
    <col min="152" max="152" width="10.42578125" style="166" customWidth="1" outlineLevel="1"/>
    <col min="153" max="153" width="8.85546875" style="164" customWidth="1" outlineLevel="1"/>
    <col min="154" max="154" width="5.42578125" style="167" customWidth="1" outlineLevel="1"/>
    <col min="155" max="155" width="12.42578125" style="166" customWidth="1" outlineLevel="1"/>
    <col min="156" max="156" width="8.85546875" style="164" customWidth="1" outlineLevel="1"/>
    <col min="157" max="157" width="5.42578125" style="167" customWidth="1" outlineLevel="1"/>
    <col min="158" max="158" width="12.42578125" style="166" hidden="1" customWidth="1" outlineLevel="1"/>
    <col min="159" max="159" width="8.85546875" style="164" hidden="1" customWidth="1" outlineLevel="1"/>
    <col min="160" max="160" width="5.42578125" style="167" hidden="1" customWidth="1" outlineLevel="1"/>
    <col min="161" max="162" width="1" style="167" customWidth="1" outlineLevel="1"/>
    <col min="163" max="164" width="1" style="167" customWidth="1"/>
    <col min="165" max="165" width="12.42578125" style="166" customWidth="1" collapsed="1"/>
    <col min="166" max="166" width="8.42578125" style="164" hidden="1" customWidth="1"/>
    <col min="167" max="167" width="4.42578125" style="167" customWidth="1"/>
    <col min="168" max="168" width="1" style="167" customWidth="1"/>
    <col min="169" max="169" width="1.140625" style="167" customWidth="1"/>
    <col min="170" max="170" width="2" style="167" customWidth="1"/>
    <col min="171" max="172" width="1" style="167" customWidth="1" outlineLevel="1"/>
    <col min="173" max="173" width="10.42578125" style="166" customWidth="1" outlineLevel="1"/>
    <col min="174" max="174" width="8.85546875" style="164" customWidth="1" outlineLevel="1"/>
    <col min="175" max="175" width="13.140625" style="167" customWidth="1" outlineLevel="1"/>
    <col min="176" max="176" width="12.42578125" style="166" hidden="1" customWidth="1" outlineLevel="1"/>
    <col min="177" max="177" width="8.85546875" style="164" hidden="1" customWidth="1" outlineLevel="1"/>
    <col min="178" max="178" width="5.42578125" style="167" hidden="1" customWidth="1" outlineLevel="1"/>
    <col min="179" max="179" width="12.42578125" style="166" hidden="1" customWidth="1" outlineLevel="1"/>
    <col min="180" max="180" width="8.85546875" style="164" hidden="1" customWidth="1" outlineLevel="1"/>
    <col min="181" max="181" width="5.42578125" style="167" hidden="1" customWidth="1" outlineLevel="1"/>
    <col min="182" max="183" width="1" style="167" customWidth="1" outlineLevel="1"/>
    <col min="184" max="185" width="1" style="167" hidden="1" customWidth="1"/>
    <col min="186" max="186" width="12.5703125" style="166" hidden="1" customWidth="1"/>
    <col min="187" max="187" width="7" style="164" hidden="1" customWidth="1"/>
    <col min="188" max="188" width="4.42578125" style="167" hidden="1" customWidth="1"/>
    <col min="189" max="189" width="1" style="167" hidden="1" customWidth="1"/>
    <col min="190" max="190" width="1" style="167" customWidth="1"/>
    <col min="191" max="191" width="1.85546875" style="167" customWidth="1"/>
    <col min="192" max="193" width="0.85546875" style="167" hidden="1" customWidth="1" outlineLevel="1"/>
    <col min="194" max="194" width="10.42578125" style="166" hidden="1" customWidth="1" outlineLevel="1"/>
    <col min="195" max="195" width="8.85546875" style="164" hidden="1" customWidth="1" outlineLevel="1"/>
    <col min="196" max="196" width="5.42578125" style="167" hidden="1" customWidth="1" outlineLevel="1"/>
    <col min="197" max="197" width="12.42578125" style="166" hidden="1" customWidth="1" outlineLevel="1"/>
    <col min="198" max="198" width="8.85546875" style="164" hidden="1" customWidth="1" outlineLevel="1"/>
    <col min="199" max="199" width="5.42578125" style="167" hidden="1" customWidth="1" outlineLevel="1"/>
    <col min="200" max="200" width="12.42578125" style="166" hidden="1" customWidth="1" outlineLevel="1"/>
    <col min="201" max="201" width="8.85546875" style="164" hidden="1" customWidth="1" outlineLevel="1"/>
    <col min="202" max="202" width="5.42578125" style="167" hidden="1" customWidth="1" outlineLevel="1"/>
    <col min="203" max="204" width="0.85546875" style="167" hidden="1" customWidth="1" outlineLevel="1"/>
    <col min="205" max="205" width="0.85546875" style="167" hidden="1" customWidth="1" collapsed="1"/>
    <col min="206" max="206" width="0.85546875" style="167" hidden="1" customWidth="1"/>
    <col min="207" max="207" width="12.5703125" style="166" hidden="1" customWidth="1"/>
    <col min="208" max="208" width="7" style="164" hidden="1" customWidth="1"/>
    <col min="209" max="209" width="4.42578125" style="167" hidden="1" customWidth="1"/>
    <col min="210" max="211" width="0.85546875" style="167" hidden="1" customWidth="1"/>
    <col min="212" max="212" width="1.85546875" style="167" hidden="1" customWidth="1"/>
    <col min="213" max="214" width="1" style="167" hidden="1" customWidth="1" outlineLevel="1"/>
    <col min="215" max="215" width="10.42578125" style="166" hidden="1" customWidth="1" outlineLevel="1"/>
    <col min="216" max="216" width="8.85546875" style="164" hidden="1" customWidth="1" outlineLevel="1"/>
    <col min="217" max="217" width="5.42578125" style="167" hidden="1" customWidth="1" outlineLevel="1"/>
    <col min="218" max="218" width="12.42578125" style="166" hidden="1" customWidth="1" outlineLevel="1"/>
    <col min="219" max="219" width="8.85546875" style="164" hidden="1" customWidth="1" outlineLevel="1"/>
    <col min="220" max="220" width="5.42578125" style="167" hidden="1" customWidth="1" outlineLevel="1"/>
    <col min="221" max="221" width="12.42578125" style="166" hidden="1" customWidth="1" outlineLevel="1"/>
    <col min="222" max="222" width="8.85546875" style="164" hidden="1" customWidth="1" outlineLevel="1"/>
    <col min="223" max="223" width="5.42578125" style="167" hidden="1" customWidth="1" outlineLevel="1"/>
    <col min="224" max="225" width="1" style="167" hidden="1" customWidth="1" outlineLevel="1"/>
    <col min="226" max="226" width="1" style="167" hidden="1" customWidth="1" collapsed="1"/>
    <col min="227" max="227" width="1" style="167" hidden="1" customWidth="1"/>
    <col min="228" max="228" width="12.5703125" style="166" hidden="1" customWidth="1"/>
    <col min="229" max="229" width="7" style="164" hidden="1" customWidth="1"/>
    <col min="230" max="230" width="4.42578125" style="167" hidden="1" customWidth="1"/>
    <col min="231" max="232" width="1" style="167" hidden="1" customWidth="1"/>
    <col min="233" max="233" width="1.5703125" style="167" hidden="1" customWidth="1"/>
    <col min="234" max="235" width="1" style="167" hidden="1" customWidth="1" outlineLevel="1"/>
    <col min="236" max="236" width="10.42578125" style="166" hidden="1" customWidth="1" outlineLevel="1"/>
    <col min="237" max="237" width="8.85546875" style="164" hidden="1" customWidth="1" outlineLevel="1"/>
    <col min="238" max="238" width="5.42578125" style="167" hidden="1" customWidth="1" outlineLevel="1"/>
    <col min="239" max="239" width="12.42578125" style="166" hidden="1" customWidth="1" outlineLevel="1"/>
    <col min="240" max="240" width="8.85546875" style="164" hidden="1" customWidth="1" outlineLevel="1"/>
    <col min="241" max="241" width="5.42578125" style="167" hidden="1" customWidth="1" outlineLevel="1"/>
    <col min="242" max="242" width="12.42578125" style="166" hidden="1" customWidth="1" outlineLevel="1"/>
    <col min="243" max="243" width="8.85546875" style="164" hidden="1" customWidth="1" outlineLevel="1"/>
    <col min="244" max="244" width="5.42578125" style="167" hidden="1" customWidth="1" outlineLevel="1"/>
    <col min="245" max="246" width="1" style="167" hidden="1" customWidth="1" outlineLevel="1"/>
    <col min="247" max="247" width="1" style="167" hidden="1" customWidth="1" collapsed="1"/>
    <col min="248" max="248" width="1" style="167" hidden="1" customWidth="1"/>
    <col min="249" max="249" width="13" style="166" hidden="1" customWidth="1"/>
    <col min="250" max="250" width="7" style="164" hidden="1" customWidth="1"/>
    <col min="251" max="251" width="4.42578125" style="167" hidden="1" customWidth="1"/>
    <col min="252" max="253" width="1" style="167" hidden="1" customWidth="1"/>
    <col min="254" max="272" width="0" style="53" hidden="1" customWidth="1"/>
    <col min="273" max="16384" width="10.85546875" style="53"/>
  </cols>
  <sheetData>
    <row r="1" spans="1:273" ht="3.95" customHeight="1">
      <c r="A1" s="47"/>
      <c r="B1" s="48"/>
      <c r="C1" s="48"/>
      <c r="D1" s="48"/>
      <c r="E1" s="49"/>
      <c r="F1" s="50"/>
      <c r="G1" s="48"/>
      <c r="H1" s="49"/>
      <c r="I1" s="50"/>
      <c r="J1" s="48"/>
      <c r="K1" s="49"/>
      <c r="L1" s="50"/>
      <c r="M1" s="48"/>
      <c r="N1" s="48"/>
      <c r="O1" s="48"/>
      <c r="P1" s="48"/>
      <c r="Q1" s="48"/>
      <c r="R1" s="49"/>
      <c r="S1" s="50"/>
      <c r="T1" s="48"/>
      <c r="U1" s="48"/>
      <c r="V1" s="48"/>
      <c r="W1" s="48"/>
      <c r="X1" s="48"/>
      <c r="Y1" s="48"/>
      <c r="Z1" s="49"/>
      <c r="AA1" s="50"/>
      <c r="AB1" s="48"/>
      <c r="AC1" s="49"/>
      <c r="AD1" s="50"/>
      <c r="AE1" s="48"/>
      <c r="AF1" s="49"/>
      <c r="AG1" s="50"/>
      <c r="AH1" s="48"/>
      <c r="AI1" s="48"/>
      <c r="AJ1" s="48"/>
      <c r="AK1" s="48"/>
      <c r="AL1" s="48"/>
      <c r="AM1" s="49"/>
      <c r="AN1" s="50"/>
      <c r="AO1" s="48"/>
      <c r="AP1" s="48"/>
      <c r="AQ1" s="48"/>
      <c r="AR1" s="48"/>
      <c r="AS1" s="48"/>
      <c r="AT1" s="48"/>
      <c r="AU1" s="49"/>
      <c r="AV1" s="50"/>
      <c r="AW1" s="48"/>
      <c r="AX1" s="49"/>
      <c r="AY1" s="50"/>
      <c r="AZ1" s="48"/>
      <c r="BA1" s="49"/>
      <c r="BB1" s="50"/>
      <c r="BC1" s="48"/>
      <c r="BD1" s="48"/>
      <c r="BE1" s="48"/>
      <c r="BF1" s="48"/>
      <c r="BG1" s="48"/>
      <c r="BH1" s="49"/>
      <c r="BI1" s="50"/>
      <c r="BJ1" s="48"/>
      <c r="BK1" s="48"/>
      <c r="BL1" s="48"/>
      <c r="BM1" s="48"/>
      <c r="BN1" s="48"/>
      <c r="BO1" s="48"/>
      <c r="BP1" s="49"/>
      <c r="BQ1" s="50"/>
      <c r="BR1" s="48"/>
      <c r="BS1" s="49"/>
      <c r="BT1" s="50"/>
      <c r="BU1" s="48"/>
      <c r="BV1" s="49"/>
      <c r="BW1" s="50"/>
      <c r="BX1" s="48"/>
      <c r="BY1" s="48"/>
      <c r="BZ1" s="48"/>
      <c r="CA1" s="48"/>
      <c r="CB1" s="48"/>
      <c r="CC1" s="49"/>
      <c r="CD1" s="50"/>
      <c r="CE1" s="48"/>
      <c r="CF1" s="48"/>
      <c r="CG1" s="48"/>
      <c r="CH1" s="48"/>
      <c r="CI1" s="48"/>
      <c r="CJ1" s="48"/>
      <c r="CK1" s="49"/>
      <c r="CL1" s="50"/>
      <c r="CM1" s="48"/>
      <c r="CN1" s="49"/>
      <c r="CO1" s="50"/>
      <c r="CP1" s="48"/>
      <c r="CQ1" s="49"/>
      <c r="CR1" s="50"/>
      <c r="CS1" s="48"/>
      <c r="CT1" s="48"/>
      <c r="CU1" s="48"/>
      <c r="CV1" s="48"/>
      <c r="CW1" s="48"/>
      <c r="CX1" s="51"/>
      <c r="CY1" s="52"/>
      <c r="CZ1" s="48"/>
      <c r="DA1" s="48"/>
      <c r="DB1" s="48"/>
      <c r="DC1" s="48"/>
      <c r="DD1" s="48"/>
      <c r="DE1" s="48"/>
      <c r="DF1" s="49"/>
      <c r="DG1" s="50"/>
      <c r="DH1" s="48"/>
      <c r="DI1" s="49"/>
      <c r="DJ1" s="50"/>
      <c r="DK1" s="48"/>
      <c r="DL1" s="49"/>
      <c r="DM1" s="50"/>
      <c r="DN1" s="48"/>
      <c r="DO1" s="48"/>
      <c r="DP1" s="48"/>
      <c r="DQ1" s="48"/>
      <c r="DR1" s="48"/>
      <c r="DS1" s="49"/>
      <c r="DT1" s="50"/>
      <c r="DU1" s="48"/>
      <c r="DV1" s="48"/>
      <c r="DW1" s="48"/>
      <c r="DX1" s="48"/>
      <c r="DY1" s="48"/>
      <c r="DZ1" s="48"/>
      <c r="EA1" s="49"/>
      <c r="EB1" s="50"/>
      <c r="EC1" s="48"/>
      <c r="ED1" s="49"/>
      <c r="EE1" s="50"/>
      <c r="EF1" s="48"/>
      <c r="EG1" s="49"/>
      <c r="EH1" s="50"/>
      <c r="EI1" s="48"/>
      <c r="EJ1" s="48"/>
      <c r="EK1" s="48"/>
      <c r="EL1" s="48"/>
      <c r="EM1" s="48"/>
      <c r="EN1" s="49"/>
      <c r="EO1" s="50"/>
      <c r="EP1" s="48"/>
      <c r="EQ1" s="48"/>
      <c r="ER1" s="48"/>
      <c r="ES1" s="48"/>
      <c r="ET1" s="48"/>
      <c r="EU1" s="48"/>
      <c r="EV1" s="49"/>
      <c r="EW1" s="50"/>
      <c r="EX1" s="48"/>
      <c r="EY1" s="49"/>
      <c r="EZ1" s="50"/>
      <c r="FA1" s="48"/>
      <c r="FB1" s="49"/>
      <c r="FC1" s="50"/>
      <c r="FD1" s="48"/>
      <c r="FE1" s="48"/>
      <c r="FF1" s="48"/>
      <c r="FG1" s="48"/>
      <c r="FH1" s="48"/>
      <c r="FI1" s="49"/>
      <c r="FJ1" s="50"/>
      <c r="FK1" s="48"/>
      <c r="FL1" s="48"/>
      <c r="FM1" s="48"/>
      <c r="FN1" s="48"/>
      <c r="FO1" s="48"/>
      <c r="FP1" s="48"/>
      <c r="FQ1" s="49"/>
      <c r="FR1" s="50"/>
      <c r="FT1" s="49"/>
      <c r="FU1" s="50"/>
      <c r="FV1" s="48"/>
      <c r="FW1" s="49"/>
      <c r="FX1" s="50"/>
      <c r="FY1" s="48"/>
      <c r="FZ1" s="48"/>
      <c r="GA1" s="48"/>
      <c r="GB1" s="48"/>
      <c r="GC1" s="48"/>
      <c r="GD1" s="49"/>
      <c r="GE1" s="50"/>
      <c r="GF1" s="48"/>
      <c r="GG1" s="48"/>
      <c r="GH1" s="48"/>
      <c r="GI1" s="48"/>
      <c r="GJ1" s="48"/>
      <c r="GK1" s="48"/>
      <c r="GL1" s="49"/>
      <c r="GM1" s="50"/>
      <c r="GN1" s="48"/>
      <c r="GO1" s="49"/>
      <c r="GP1" s="50"/>
      <c r="GQ1" s="48"/>
      <c r="GR1" s="49"/>
      <c r="GS1" s="50"/>
      <c r="GT1" s="48"/>
      <c r="GU1" s="48"/>
      <c r="GV1" s="48"/>
      <c r="GW1" s="48"/>
      <c r="GX1" s="48"/>
      <c r="GY1" s="49"/>
      <c r="GZ1" s="50"/>
      <c r="HA1" s="48"/>
      <c r="HB1" s="48"/>
      <c r="HC1" s="48"/>
      <c r="HD1" s="48"/>
      <c r="HE1" s="48"/>
      <c r="HF1" s="48"/>
      <c r="HG1" s="49"/>
      <c r="HH1" s="50"/>
      <c r="HI1" s="48"/>
      <c r="HJ1" s="49"/>
      <c r="HK1" s="50"/>
      <c r="HL1" s="48"/>
      <c r="HM1" s="49"/>
      <c r="HN1" s="50"/>
      <c r="HO1" s="48"/>
      <c r="HP1" s="48"/>
      <c r="HQ1" s="48"/>
      <c r="HR1" s="48"/>
      <c r="HS1" s="48"/>
      <c r="HT1" s="49"/>
      <c r="HU1" s="50"/>
      <c r="HV1" s="48"/>
      <c r="HW1" s="48"/>
      <c r="HX1" s="48"/>
      <c r="HY1" s="48"/>
      <c r="HZ1" s="48"/>
      <c r="IA1" s="48"/>
      <c r="IB1" s="49"/>
      <c r="IC1" s="50"/>
      <c r="ID1" s="48"/>
      <c r="IE1" s="49"/>
      <c r="IF1" s="50"/>
      <c r="IG1" s="48"/>
      <c r="IH1" s="49"/>
      <c r="II1" s="50"/>
      <c r="IJ1" s="48"/>
      <c r="IK1" s="48"/>
      <c r="IL1" s="48"/>
      <c r="IM1" s="48"/>
      <c r="IN1" s="48"/>
      <c r="IO1" s="49"/>
      <c r="IP1" s="50"/>
      <c r="IQ1" s="48"/>
      <c r="IR1" s="48"/>
      <c r="IS1" s="48"/>
    </row>
    <row r="2" spans="1:273" ht="18" customHeight="1">
      <c r="A2" s="168"/>
      <c r="B2" s="48"/>
      <c r="C2" s="48"/>
      <c r="D2" s="48"/>
      <c r="E2" s="49" t="s">
        <v>2</v>
      </c>
      <c r="F2" s="50"/>
      <c r="G2" s="48"/>
      <c r="H2" s="49"/>
      <c r="I2" s="50"/>
      <c r="J2" s="48"/>
      <c r="K2" s="49"/>
      <c r="L2" s="50"/>
      <c r="M2" s="48"/>
      <c r="N2" s="48"/>
      <c r="O2" s="48"/>
      <c r="P2" s="48"/>
      <c r="Q2" s="48"/>
      <c r="R2" s="49"/>
      <c r="S2" s="50"/>
      <c r="T2" s="48"/>
      <c r="U2" s="48"/>
      <c r="V2" s="48"/>
      <c r="W2" s="48"/>
      <c r="X2" s="48"/>
      <c r="Y2" s="48"/>
      <c r="Z2" s="49"/>
      <c r="AA2" s="50"/>
      <c r="AB2" s="48"/>
      <c r="AC2" s="49"/>
      <c r="AD2" s="50"/>
      <c r="AE2" s="48"/>
      <c r="AF2" s="49"/>
      <c r="AG2" s="50"/>
      <c r="AH2" s="48"/>
      <c r="AI2" s="48"/>
      <c r="AJ2" s="48"/>
      <c r="AK2" s="48"/>
      <c r="AL2" s="48"/>
      <c r="AM2" s="49"/>
      <c r="AN2" s="50"/>
      <c r="AO2" s="48"/>
      <c r="AP2" s="48"/>
      <c r="AQ2" s="48"/>
      <c r="AR2" s="48"/>
      <c r="AS2" s="48"/>
      <c r="AT2" s="48"/>
      <c r="AU2" s="49"/>
      <c r="AV2" s="50"/>
      <c r="AW2" s="48"/>
      <c r="AX2" s="49"/>
      <c r="AY2" s="50"/>
      <c r="AZ2" s="48"/>
      <c r="BA2" s="49"/>
      <c r="BB2" s="50"/>
      <c r="BC2" s="48"/>
      <c r="BD2" s="48"/>
      <c r="BE2" s="48"/>
      <c r="BF2" s="48"/>
      <c r="BG2" s="48"/>
      <c r="BH2" s="49"/>
      <c r="BI2" s="50"/>
      <c r="BJ2" s="48"/>
      <c r="BK2" s="48"/>
      <c r="BL2" s="48"/>
      <c r="BM2" s="48"/>
      <c r="BN2" s="48"/>
      <c r="BO2" s="48"/>
      <c r="BP2" s="49"/>
      <c r="BQ2" s="50"/>
      <c r="BR2" s="48"/>
      <c r="BS2" s="49"/>
      <c r="BT2" s="54"/>
      <c r="BU2" s="7"/>
      <c r="BV2" s="49"/>
      <c r="BW2" s="50"/>
      <c r="BX2" s="48"/>
      <c r="BY2" s="48"/>
      <c r="BZ2" s="48"/>
      <c r="CA2" s="48"/>
      <c r="CB2" s="48"/>
      <c r="CC2" s="49"/>
      <c r="CD2" s="50"/>
      <c r="CE2" s="48"/>
      <c r="CF2" s="48"/>
      <c r="CG2" s="48"/>
      <c r="CH2" s="48"/>
      <c r="CI2" s="48"/>
      <c r="CJ2" s="48"/>
      <c r="CK2" s="49"/>
      <c r="CL2" s="50"/>
      <c r="CM2" s="48"/>
      <c r="CN2" s="49"/>
      <c r="CO2" s="54"/>
      <c r="CP2" s="48"/>
      <c r="CQ2" s="49"/>
      <c r="CR2" s="50"/>
      <c r="CS2" s="48"/>
      <c r="CT2" s="48"/>
      <c r="CU2" s="48"/>
      <c r="CV2" s="48"/>
      <c r="CW2" s="48"/>
      <c r="CX2" s="51"/>
      <c r="CY2" s="52"/>
      <c r="CZ2" s="48"/>
      <c r="DA2" s="48"/>
      <c r="DB2" s="48"/>
      <c r="DC2" s="48"/>
      <c r="DD2" s="48"/>
      <c r="DE2" s="48"/>
      <c r="DF2" s="49"/>
      <c r="DG2" s="50"/>
      <c r="DH2" s="48"/>
      <c r="DI2" s="49"/>
      <c r="DJ2" s="54"/>
      <c r="DK2" s="7"/>
      <c r="DL2" s="49"/>
      <c r="DM2" s="50"/>
      <c r="DN2" s="48"/>
      <c r="DO2" s="48"/>
      <c r="DP2" s="48"/>
      <c r="DQ2" s="48"/>
      <c r="DR2" s="48"/>
      <c r="DS2" s="49"/>
      <c r="DT2" s="50"/>
      <c r="DU2" s="48"/>
      <c r="DV2" s="48"/>
      <c r="DW2" s="48"/>
      <c r="DX2" s="48"/>
      <c r="DY2" s="48"/>
      <c r="DZ2" s="48"/>
      <c r="EA2" s="49"/>
      <c r="EB2" s="50"/>
      <c r="EC2" s="48"/>
      <c r="ED2" s="49"/>
      <c r="EE2" s="54"/>
      <c r="EF2" s="7"/>
      <c r="EG2" s="49"/>
      <c r="EH2" s="50"/>
      <c r="EI2" s="48"/>
      <c r="EJ2" s="48"/>
      <c r="EK2" s="48"/>
      <c r="EL2" s="48"/>
      <c r="EM2" s="48"/>
      <c r="EN2" s="49"/>
      <c r="EO2" s="50"/>
      <c r="EP2" s="48"/>
      <c r="EQ2" s="48"/>
      <c r="ER2" s="48"/>
      <c r="ES2" s="48"/>
      <c r="ET2" s="48"/>
      <c r="EU2" s="48"/>
      <c r="EV2" s="49"/>
      <c r="EW2" s="50"/>
      <c r="EX2" s="48"/>
      <c r="EY2" s="49"/>
      <c r="EZ2" s="50"/>
      <c r="FA2" s="48"/>
      <c r="FB2" s="49"/>
      <c r="FC2" s="50"/>
      <c r="FD2" s="48"/>
      <c r="FE2" s="48"/>
      <c r="FF2" s="48"/>
      <c r="FG2" s="48"/>
      <c r="FH2" s="48"/>
      <c r="FI2" s="49"/>
      <c r="FJ2" s="50"/>
      <c r="FK2" s="48"/>
      <c r="FL2" s="48"/>
      <c r="FM2" s="48"/>
      <c r="FN2" s="48"/>
      <c r="FO2" s="48"/>
      <c r="FP2" s="48"/>
      <c r="FQ2" s="49"/>
      <c r="FR2" s="50"/>
      <c r="FT2" s="49"/>
      <c r="FU2" s="50"/>
      <c r="FV2" s="48"/>
      <c r="FW2" s="49"/>
      <c r="FX2" s="50"/>
      <c r="FY2" s="48"/>
      <c r="FZ2" s="48"/>
      <c r="GA2" s="48"/>
      <c r="GB2" s="48"/>
      <c r="GC2" s="48"/>
      <c r="GD2" s="49"/>
      <c r="GE2" s="50"/>
      <c r="GF2" s="48"/>
      <c r="GG2" s="48"/>
      <c r="GH2" s="48"/>
      <c r="GI2" s="48"/>
      <c r="GJ2" s="48"/>
      <c r="GK2" s="48"/>
      <c r="GL2" s="49"/>
      <c r="GM2" s="50"/>
      <c r="GN2" s="48"/>
      <c r="GO2" s="49"/>
      <c r="GP2" s="50"/>
      <c r="GQ2" s="48"/>
      <c r="GR2" s="49"/>
      <c r="GS2" s="50"/>
      <c r="GT2" s="48"/>
      <c r="GU2" s="48"/>
      <c r="GV2" s="48"/>
      <c r="GW2" s="48"/>
      <c r="GX2" s="48"/>
      <c r="GY2" s="49"/>
      <c r="GZ2" s="50"/>
      <c r="HA2" s="48"/>
      <c r="HB2" s="48"/>
      <c r="HC2" s="48"/>
      <c r="HD2" s="48"/>
      <c r="HE2" s="48"/>
      <c r="HF2" s="48"/>
      <c r="HG2" s="49"/>
      <c r="HH2" s="50"/>
      <c r="HI2" s="48"/>
      <c r="HJ2" s="49"/>
      <c r="HK2" s="50"/>
      <c r="HL2" s="48"/>
      <c r="HM2" s="49"/>
      <c r="HN2" s="50"/>
      <c r="HO2" s="48"/>
      <c r="HP2" s="48"/>
      <c r="HQ2" s="48"/>
      <c r="HR2" s="48"/>
      <c r="HS2" s="48"/>
      <c r="HT2" s="49"/>
      <c r="HU2" s="50"/>
      <c r="HV2" s="48"/>
      <c r="HW2" s="48"/>
      <c r="HX2" s="48"/>
      <c r="HY2" s="48"/>
      <c r="HZ2" s="48"/>
      <c r="IA2" s="48"/>
      <c r="IB2" s="49"/>
      <c r="IC2" s="50"/>
      <c r="ID2" s="48"/>
      <c r="IE2" s="49"/>
      <c r="IF2" s="50"/>
      <c r="IG2" s="48"/>
      <c r="IH2" s="49"/>
      <c r="II2" s="50"/>
      <c r="IJ2" s="48"/>
      <c r="IK2" s="48"/>
      <c r="IL2" s="48"/>
      <c r="IM2" s="48"/>
      <c r="IN2" s="48"/>
      <c r="IO2" s="49"/>
      <c r="IP2" s="50"/>
      <c r="IQ2" s="48"/>
      <c r="IR2" s="48"/>
      <c r="IS2" s="48"/>
    </row>
    <row r="3" spans="1:273" ht="18" customHeight="1" thickBot="1">
      <c r="A3" s="361" t="s">
        <v>3</v>
      </c>
      <c r="B3" s="55"/>
      <c r="C3" s="55"/>
      <c r="D3" s="55"/>
      <c r="E3" s="56" t="s">
        <v>4</v>
      </c>
      <c r="F3" s="57"/>
      <c r="G3" s="55"/>
      <c r="H3" s="56"/>
      <c r="I3" s="57"/>
      <c r="J3" s="55"/>
      <c r="K3" s="56"/>
      <c r="L3" s="57"/>
      <c r="M3" s="55"/>
      <c r="N3" s="55"/>
      <c r="O3" s="55"/>
      <c r="P3" s="55"/>
      <c r="Q3" s="55"/>
      <c r="R3" s="56"/>
      <c r="S3" s="57"/>
      <c r="T3" s="55"/>
      <c r="U3" s="55"/>
      <c r="V3" s="55"/>
      <c r="W3" s="55"/>
      <c r="X3" s="55"/>
      <c r="Y3" s="55"/>
      <c r="Z3" s="56"/>
      <c r="AA3" s="57"/>
      <c r="AB3" s="55"/>
      <c r="AC3" s="56"/>
      <c r="AD3" s="57"/>
      <c r="AE3" s="55"/>
      <c r="AF3" s="56"/>
      <c r="AG3" s="57"/>
      <c r="AH3" s="55"/>
      <c r="AI3" s="55"/>
      <c r="AJ3" s="55"/>
      <c r="AK3" s="55"/>
      <c r="AL3" s="55"/>
      <c r="AM3" s="56"/>
      <c r="AN3" s="57"/>
      <c r="AO3" s="55"/>
      <c r="AP3" s="55"/>
      <c r="AQ3" s="55"/>
      <c r="AR3" s="55"/>
      <c r="AS3" s="55"/>
      <c r="AT3" s="55"/>
      <c r="AU3" s="56"/>
      <c r="AV3" s="57"/>
      <c r="AW3" s="55"/>
      <c r="AX3" s="56"/>
      <c r="AY3" s="57"/>
      <c r="AZ3" s="55"/>
      <c r="BA3" s="56"/>
      <c r="BB3" s="57"/>
      <c r="BC3" s="55"/>
      <c r="BD3" s="55"/>
      <c r="BE3" s="55"/>
      <c r="BF3" s="55"/>
      <c r="BG3" s="55"/>
      <c r="BH3" s="56"/>
      <c r="BI3" s="57"/>
      <c r="BJ3" s="55"/>
      <c r="BK3" s="55"/>
      <c r="BL3" s="55"/>
      <c r="BM3" s="55"/>
      <c r="BN3" s="55"/>
      <c r="BO3" s="55"/>
      <c r="BP3" s="56"/>
      <c r="BQ3" s="57"/>
      <c r="BR3" s="55"/>
      <c r="BS3" s="56"/>
      <c r="BT3" s="57"/>
      <c r="BU3" s="7"/>
      <c r="BV3" s="56"/>
      <c r="BW3" s="57"/>
      <c r="BX3" s="55"/>
      <c r="BY3" s="55"/>
      <c r="BZ3" s="55"/>
      <c r="CA3" s="55"/>
      <c r="CB3" s="55"/>
      <c r="CC3" s="49"/>
      <c r="CD3" s="57"/>
      <c r="CE3" s="55"/>
      <c r="CF3" s="55"/>
      <c r="CG3" s="55"/>
      <c r="CH3" s="58"/>
      <c r="CI3" s="58"/>
      <c r="CJ3" s="58"/>
      <c r="CK3" s="56"/>
      <c r="CL3" s="57"/>
      <c r="CM3" s="55"/>
      <c r="CN3" s="56"/>
      <c r="CO3" s="57"/>
      <c r="CP3" s="55"/>
      <c r="CQ3" s="56"/>
      <c r="CR3" s="57"/>
      <c r="CS3" s="55"/>
      <c r="CT3" s="55"/>
      <c r="CU3" s="55"/>
      <c r="CV3" s="55"/>
      <c r="CW3" s="55"/>
      <c r="CX3" s="59"/>
      <c r="CY3" s="60"/>
      <c r="CZ3" s="55"/>
      <c r="DA3" s="55"/>
      <c r="DB3" s="55"/>
      <c r="DC3" s="55"/>
      <c r="DD3" s="55"/>
      <c r="DE3" s="55"/>
      <c r="DF3" s="56"/>
      <c r="DG3" s="57"/>
      <c r="DH3" s="55"/>
      <c r="DI3" s="56"/>
      <c r="DJ3" s="57"/>
      <c r="DK3" s="7"/>
      <c r="DL3" s="56"/>
      <c r="DM3" s="57"/>
      <c r="DN3" s="55"/>
      <c r="DO3" s="55"/>
      <c r="DP3" s="55"/>
      <c r="DQ3" s="55"/>
      <c r="DR3" s="55"/>
      <c r="DS3" s="49"/>
      <c r="DT3" s="57"/>
      <c r="DU3" s="55"/>
      <c r="DV3" s="55"/>
      <c r="DW3" s="55"/>
      <c r="DX3" s="55"/>
      <c r="DY3" s="55"/>
      <c r="DZ3" s="55"/>
      <c r="EA3" s="56"/>
      <c r="EB3" s="57"/>
      <c r="EC3" s="55"/>
      <c r="ED3" s="56"/>
      <c r="EE3" s="57"/>
      <c r="EF3" s="7"/>
      <c r="EG3" s="56"/>
      <c r="EH3" s="57"/>
      <c r="EI3" s="55"/>
      <c r="EJ3" s="55"/>
      <c r="EK3" s="55"/>
      <c r="EL3" s="55"/>
      <c r="EM3" s="55"/>
      <c r="EN3" s="49"/>
      <c r="EO3" s="57"/>
      <c r="EP3" s="55"/>
      <c r="EQ3" s="55"/>
      <c r="ER3" s="55"/>
      <c r="ES3" s="55"/>
      <c r="ET3" s="55"/>
      <c r="EU3" s="55"/>
      <c r="EV3" s="56"/>
      <c r="EW3" s="57"/>
      <c r="EX3" s="55"/>
      <c r="EY3" s="56"/>
      <c r="EZ3" s="57"/>
      <c r="FA3" s="55"/>
      <c r="FB3" s="56"/>
      <c r="FC3" s="57"/>
      <c r="FD3" s="55"/>
      <c r="FE3" s="55"/>
      <c r="FF3" s="55"/>
      <c r="FG3" s="55"/>
      <c r="FH3" s="55"/>
      <c r="FI3" s="56"/>
      <c r="FJ3" s="57"/>
      <c r="FK3" s="55"/>
      <c r="FL3" s="55"/>
      <c r="FM3" s="55"/>
      <c r="FN3" s="55"/>
      <c r="FO3" s="55"/>
      <c r="FP3" s="55"/>
      <c r="FQ3" s="56"/>
      <c r="FR3" s="57"/>
      <c r="FS3" s="843"/>
      <c r="FT3" s="56"/>
      <c r="FU3" s="57"/>
      <c r="FV3" s="55"/>
      <c r="FW3" s="56"/>
      <c r="FX3" s="57"/>
      <c r="FY3" s="55"/>
      <c r="FZ3" s="55"/>
      <c r="GA3" s="55"/>
      <c r="GB3" s="55"/>
      <c r="GC3" s="55"/>
      <c r="GD3" s="56"/>
      <c r="GE3" s="57"/>
      <c r="GF3" s="55"/>
      <c r="GG3" s="55"/>
      <c r="GH3" s="55"/>
      <c r="GI3" s="55"/>
      <c r="GJ3" s="55"/>
      <c r="GK3" s="55"/>
      <c r="GL3" s="56"/>
      <c r="GM3" s="57"/>
      <c r="GN3" s="55"/>
      <c r="GO3" s="56"/>
      <c r="GP3" s="57"/>
      <c r="GQ3" s="55"/>
      <c r="GR3" s="56"/>
      <c r="GS3" s="57"/>
      <c r="GT3" s="55"/>
      <c r="GU3" s="55"/>
      <c r="GV3" s="55"/>
      <c r="GW3" s="55"/>
      <c r="GX3" s="55"/>
      <c r="GY3" s="56"/>
      <c r="GZ3" s="57"/>
      <c r="HA3" s="55"/>
      <c r="HB3" s="55"/>
      <c r="HC3" s="55"/>
      <c r="HD3" s="55"/>
      <c r="HE3" s="55"/>
      <c r="HF3" s="55"/>
      <c r="HG3" s="56"/>
      <c r="HH3" s="57"/>
      <c r="HI3" s="55"/>
      <c r="HJ3" s="56"/>
      <c r="HK3" s="57"/>
      <c r="HL3" s="55"/>
      <c r="HM3" s="56"/>
      <c r="HN3" s="57"/>
      <c r="HO3" s="55"/>
      <c r="HP3" s="55"/>
      <c r="HQ3" s="55"/>
      <c r="HR3" s="55"/>
      <c r="HS3" s="55"/>
      <c r="HT3" s="56"/>
      <c r="HU3" s="57"/>
      <c r="HV3" s="55"/>
      <c r="HW3" s="55"/>
      <c r="HX3" s="55"/>
      <c r="HY3" s="55"/>
      <c r="HZ3" s="55"/>
      <c r="IA3" s="55"/>
      <c r="IB3" s="56"/>
      <c r="IC3" s="57"/>
      <c r="ID3" s="55"/>
      <c r="IE3" s="56"/>
      <c r="IF3" s="57"/>
      <c r="IG3" s="55"/>
      <c r="IH3" s="56"/>
      <c r="II3" s="57"/>
      <c r="IJ3" s="55"/>
      <c r="IK3" s="55"/>
      <c r="IL3" s="55"/>
      <c r="IM3" s="55"/>
      <c r="IN3" s="55"/>
      <c r="IO3" s="56"/>
      <c r="IP3" s="57"/>
      <c r="IQ3" s="55"/>
      <c r="IR3" s="55"/>
      <c r="IS3" s="55"/>
      <c r="JM3" s="53">
        <f>1400*262</f>
        <v>366800</v>
      </c>
    </row>
    <row r="4" spans="1:273" ht="45" customHeight="1">
      <c r="A4" s="362" t="s">
        <v>5</v>
      </c>
      <c r="B4" s="61"/>
      <c r="C4" s="62"/>
      <c r="D4" s="188"/>
      <c r="E4" s="2020" t="s">
        <v>6</v>
      </c>
      <c r="F4" s="2020"/>
      <c r="G4" s="2020"/>
      <c r="H4" s="2020" t="s">
        <v>7</v>
      </c>
      <c r="I4" s="2020"/>
      <c r="J4" s="2020"/>
      <c r="K4" s="2020" t="s">
        <v>8</v>
      </c>
      <c r="L4" s="2020"/>
      <c r="M4" s="2020"/>
      <c r="N4" s="183"/>
      <c r="O4" s="63"/>
      <c r="P4" s="64"/>
      <c r="Q4" s="63"/>
      <c r="R4" s="2022">
        <v>2018</v>
      </c>
      <c r="S4" s="2022"/>
      <c r="T4" s="2022"/>
      <c r="U4" s="185"/>
      <c r="V4" s="65"/>
      <c r="W4" s="61"/>
      <c r="X4" s="62"/>
      <c r="Y4" s="188"/>
      <c r="Z4" s="2020" t="s">
        <v>6</v>
      </c>
      <c r="AA4" s="2020"/>
      <c r="AB4" s="2020"/>
      <c r="AC4" s="2020" t="s">
        <v>7</v>
      </c>
      <c r="AD4" s="2020"/>
      <c r="AE4" s="2020"/>
      <c r="AF4" s="2020" t="s">
        <v>8</v>
      </c>
      <c r="AG4" s="2020"/>
      <c r="AH4" s="2020"/>
      <c r="AI4" s="183"/>
      <c r="AJ4" s="63"/>
      <c r="AK4" s="64"/>
      <c r="AL4" s="63"/>
      <c r="AM4" s="2022">
        <v>2019</v>
      </c>
      <c r="AN4" s="2022"/>
      <c r="AO4" s="2022"/>
      <c r="AP4" s="185"/>
      <c r="AQ4" s="65"/>
      <c r="AR4" s="61"/>
      <c r="AS4" s="62"/>
      <c r="AT4" s="188"/>
      <c r="AU4" s="2020" t="s">
        <v>6</v>
      </c>
      <c r="AV4" s="2020"/>
      <c r="AW4" s="2020"/>
      <c r="AX4" s="2020" t="s">
        <v>7</v>
      </c>
      <c r="AY4" s="2020"/>
      <c r="AZ4" s="2020"/>
      <c r="BA4" s="2020" t="s">
        <v>8</v>
      </c>
      <c r="BB4" s="2020"/>
      <c r="BC4" s="2020"/>
      <c r="BD4" s="183"/>
      <c r="BE4" s="63"/>
      <c r="BF4" s="64"/>
      <c r="BG4" s="63"/>
      <c r="BH4" s="2022">
        <v>2020</v>
      </c>
      <c r="BI4" s="2022"/>
      <c r="BJ4" s="2022"/>
      <c r="BK4" s="185"/>
      <c r="BL4" s="65"/>
      <c r="BM4" s="61"/>
      <c r="BN4" s="66"/>
      <c r="BO4" s="190"/>
      <c r="BP4" s="2020" t="s">
        <v>6</v>
      </c>
      <c r="BQ4" s="2020"/>
      <c r="BR4" s="2020"/>
      <c r="BS4" s="2020" t="s">
        <v>7</v>
      </c>
      <c r="BT4" s="2020"/>
      <c r="BU4" s="2020"/>
      <c r="BV4" s="2020" t="s">
        <v>8</v>
      </c>
      <c r="BW4" s="2020"/>
      <c r="BX4" s="2020"/>
      <c r="BY4" s="183"/>
      <c r="BZ4" s="67"/>
      <c r="CA4" s="68"/>
      <c r="CB4" s="67"/>
      <c r="CC4" s="2030">
        <v>2021</v>
      </c>
      <c r="CD4" s="2030"/>
      <c r="CE4" s="2030"/>
      <c r="CF4" s="187"/>
      <c r="CG4" s="69"/>
      <c r="CH4" s="70"/>
      <c r="CI4" s="1510"/>
      <c r="CJ4" s="1511"/>
      <c r="CK4" s="2028" t="s">
        <v>6</v>
      </c>
      <c r="CL4" s="2028"/>
      <c r="CM4" s="2028"/>
      <c r="CN4" s="2028" t="s">
        <v>7</v>
      </c>
      <c r="CO4" s="2028"/>
      <c r="CP4" s="2028"/>
      <c r="CQ4" s="2028" t="s">
        <v>8</v>
      </c>
      <c r="CR4" s="2028"/>
      <c r="CS4" s="2028"/>
      <c r="CT4" s="1512"/>
      <c r="CU4" s="1512"/>
      <c r="CV4" s="1513"/>
      <c r="CW4" s="1512"/>
      <c r="CX4" s="2027" t="s">
        <v>9</v>
      </c>
      <c r="CY4" s="2027"/>
      <c r="CZ4" s="2027"/>
      <c r="DA4" s="1514"/>
      <c r="DB4" s="1515"/>
      <c r="DC4" s="61"/>
      <c r="DD4" s="381"/>
      <c r="DE4" s="382"/>
      <c r="DF4" s="2035" t="s">
        <v>6</v>
      </c>
      <c r="DG4" s="2035"/>
      <c r="DH4" s="2035"/>
      <c r="DI4" s="2035" t="s">
        <v>7</v>
      </c>
      <c r="DJ4" s="2035"/>
      <c r="DK4" s="2035"/>
      <c r="DL4" s="2035" t="s">
        <v>8</v>
      </c>
      <c r="DM4" s="2035"/>
      <c r="DN4" s="2035"/>
      <c r="DO4" s="383"/>
      <c r="DP4" s="384"/>
      <c r="DQ4" s="385"/>
      <c r="DR4" s="384"/>
      <c r="DS4" s="2037" t="s">
        <v>10</v>
      </c>
      <c r="DT4" s="2037"/>
      <c r="DU4" s="2037"/>
      <c r="DV4" s="386"/>
      <c r="DW4" s="387"/>
      <c r="DX4" s="61"/>
      <c r="DY4" s="365"/>
      <c r="DZ4" s="366"/>
      <c r="EA4" s="2041" t="s">
        <v>6</v>
      </c>
      <c r="EB4" s="2041"/>
      <c r="EC4" s="2041"/>
      <c r="ED4" s="2041" t="s">
        <v>7</v>
      </c>
      <c r="EE4" s="2041"/>
      <c r="EF4" s="2041"/>
      <c r="EG4" s="2041" t="s">
        <v>8</v>
      </c>
      <c r="EH4" s="2041"/>
      <c r="EI4" s="2041"/>
      <c r="EJ4" s="367"/>
      <c r="EK4" s="368"/>
      <c r="EL4" s="369"/>
      <c r="EM4" s="368"/>
      <c r="EN4" s="2043" t="s">
        <v>11</v>
      </c>
      <c r="EO4" s="2043"/>
      <c r="EP4" s="2043"/>
      <c r="EQ4" s="370"/>
      <c r="ER4" s="371"/>
      <c r="ES4" s="61"/>
      <c r="ET4" s="71"/>
      <c r="EU4" s="192"/>
      <c r="EV4" s="2026" t="s">
        <v>12</v>
      </c>
      <c r="EW4" s="2026"/>
      <c r="EX4" s="2026"/>
      <c r="EY4" s="2026" t="s">
        <v>13</v>
      </c>
      <c r="EZ4" s="2026"/>
      <c r="FA4" s="2026"/>
      <c r="FB4" s="2026" t="s">
        <v>8</v>
      </c>
      <c r="FC4" s="2026"/>
      <c r="FD4" s="2026"/>
      <c r="FE4" s="181"/>
      <c r="FF4" s="72"/>
      <c r="FG4" s="73"/>
      <c r="FH4" s="193"/>
      <c r="FI4" s="2024" t="s">
        <v>14</v>
      </c>
      <c r="FJ4" s="2024"/>
      <c r="FK4" s="2024"/>
      <c r="FL4" s="186"/>
      <c r="FM4" s="74"/>
      <c r="FN4" s="61"/>
      <c r="FO4" s="71"/>
      <c r="FP4" s="192"/>
      <c r="FQ4" s="2039" t="s">
        <v>15</v>
      </c>
      <c r="FR4" s="2039"/>
      <c r="FS4" s="2039"/>
      <c r="FT4" s="2026" t="s">
        <v>7</v>
      </c>
      <c r="FU4" s="2026"/>
      <c r="FV4" s="2026"/>
      <c r="FW4" s="2026" t="s">
        <v>8</v>
      </c>
      <c r="FX4" s="2026"/>
      <c r="FY4" s="2026"/>
      <c r="FZ4" s="181"/>
      <c r="GA4" s="72"/>
      <c r="GB4" s="73"/>
      <c r="GC4" s="193"/>
      <c r="GD4" s="2024" t="s">
        <v>14</v>
      </c>
      <c r="GE4" s="2024"/>
      <c r="GF4" s="2024"/>
      <c r="GG4" s="186"/>
      <c r="GH4" s="74"/>
      <c r="GI4" s="61"/>
      <c r="GJ4" s="71"/>
      <c r="GK4" s="192"/>
      <c r="GL4" s="2026" t="s">
        <v>6</v>
      </c>
      <c r="GM4" s="2026"/>
      <c r="GN4" s="2026"/>
      <c r="GO4" s="2026" t="s">
        <v>7</v>
      </c>
      <c r="GP4" s="2026"/>
      <c r="GQ4" s="2026"/>
      <c r="GR4" s="2026" t="s">
        <v>8</v>
      </c>
      <c r="GS4" s="2026"/>
      <c r="GT4" s="2026"/>
      <c r="GU4" s="181"/>
      <c r="GV4" s="72"/>
      <c r="GW4" s="73"/>
      <c r="GX4" s="193"/>
      <c r="GY4" s="2024">
        <v>2024</v>
      </c>
      <c r="GZ4" s="2024"/>
      <c r="HA4" s="2024"/>
      <c r="HB4" s="186"/>
      <c r="HC4" s="74"/>
      <c r="HD4" s="61"/>
      <c r="HE4" s="71"/>
      <c r="HF4" s="192"/>
      <c r="HG4" s="2026" t="s">
        <v>6</v>
      </c>
      <c r="HH4" s="2026"/>
      <c r="HI4" s="2026"/>
      <c r="HJ4" s="2026" t="s">
        <v>7</v>
      </c>
      <c r="HK4" s="2026"/>
      <c r="HL4" s="2026"/>
      <c r="HM4" s="2026" t="s">
        <v>8</v>
      </c>
      <c r="HN4" s="2026"/>
      <c r="HO4" s="2026"/>
      <c r="HP4" s="181"/>
      <c r="HQ4" s="72"/>
      <c r="HR4" s="73"/>
      <c r="HS4" s="193"/>
      <c r="HT4" s="2024">
        <v>2025</v>
      </c>
      <c r="HU4" s="2024"/>
      <c r="HV4" s="2024"/>
      <c r="HW4" s="186"/>
      <c r="HX4" s="74"/>
      <c r="HY4" s="61"/>
      <c r="HZ4" s="71"/>
      <c r="IA4" s="192"/>
      <c r="IB4" s="2026" t="s">
        <v>6</v>
      </c>
      <c r="IC4" s="2026"/>
      <c r="ID4" s="2026"/>
      <c r="IE4" s="2026" t="s">
        <v>7</v>
      </c>
      <c r="IF4" s="2026"/>
      <c r="IG4" s="2026"/>
      <c r="IH4" s="2026" t="s">
        <v>8</v>
      </c>
      <c r="II4" s="2026"/>
      <c r="IJ4" s="2026"/>
      <c r="IK4" s="181"/>
      <c r="IL4" s="72"/>
      <c r="IM4" s="73"/>
      <c r="IN4" s="193"/>
      <c r="IO4" s="2024">
        <v>2026</v>
      </c>
      <c r="IP4" s="2024"/>
      <c r="IQ4" s="2024"/>
      <c r="IR4" s="186"/>
      <c r="IS4" s="74"/>
      <c r="JM4" s="951">
        <f>JM3-EV62</f>
        <v>0</v>
      </c>
    </row>
    <row r="5" spans="1:273" s="86" customFormat="1" ht="26.25" customHeight="1" thickBot="1">
      <c r="A5" s="1516" t="s">
        <v>16</v>
      </c>
      <c r="B5" s="1517"/>
      <c r="C5" s="75"/>
      <c r="D5" s="189"/>
      <c r="E5" s="2021"/>
      <c r="F5" s="2021"/>
      <c r="G5" s="2021"/>
      <c r="H5" s="2021"/>
      <c r="I5" s="2021"/>
      <c r="J5" s="2021"/>
      <c r="K5" s="2021"/>
      <c r="L5" s="2021"/>
      <c r="M5" s="2021"/>
      <c r="N5" s="184"/>
      <c r="O5" s="76"/>
      <c r="P5" s="77"/>
      <c r="Q5" s="76"/>
      <c r="R5" s="2023" t="s">
        <v>17</v>
      </c>
      <c r="S5" s="2023"/>
      <c r="T5" s="2023"/>
      <c r="U5" s="76"/>
      <c r="V5" s="78"/>
      <c r="W5" s="1517"/>
      <c r="X5" s="75"/>
      <c r="Y5" s="189"/>
      <c r="Z5" s="2021"/>
      <c r="AA5" s="2021"/>
      <c r="AB5" s="2021"/>
      <c r="AC5" s="2021"/>
      <c r="AD5" s="2021"/>
      <c r="AE5" s="2021"/>
      <c r="AF5" s="2021"/>
      <c r="AG5" s="2021"/>
      <c r="AH5" s="2021"/>
      <c r="AI5" s="184"/>
      <c r="AJ5" s="76"/>
      <c r="AK5" s="77"/>
      <c r="AL5" s="76"/>
      <c r="AM5" s="2023" t="s">
        <v>17</v>
      </c>
      <c r="AN5" s="2023"/>
      <c r="AO5" s="2023"/>
      <c r="AP5" s="76"/>
      <c r="AQ5" s="78"/>
      <c r="AR5" s="1517"/>
      <c r="AS5" s="75"/>
      <c r="AT5" s="189"/>
      <c r="AU5" s="2021"/>
      <c r="AV5" s="2021"/>
      <c r="AW5" s="2021"/>
      <c r="AX5" s="2021"/>
      <c r="AY5" s="2021"/>
      <c r="AZ5" s="2021"/>
      <c r="BA5" s="2021"/>
      <c r="BB5" s="2021"/>
      <c r="BC5" s="2021"/>
      <c r="BD5" s="184"/>
      <c r="BE5" s="76"/>
      <c r="BF5" s="77"/>
      <c r="BG5" s="76"/>
      <c r="BH5" s="2023" t="s">
        <v>17</v>
      </c>
      <c r="BI5" s="2023"/>
      <c r="BJ5" s="2023"/>
      <c r="BK5" s="76"/>
      <c r="BL5" s="78"/>
      <c r="BM5" s="1517"/>
      <c r="BN5" s="79"/>
      <c r="BO5" s="191"/>
      <c r="BP5" s="2021"/>
      <c r="BQ5" s="2021"/>
      <c r="BR5" s="2021"/>
      <c r="BS5" s="2021"/>
      <c r="BT5" s="2021"/>
      <c r="BU5" s="2021"/>
      <c r="BV5" s="2021"/>
      <c r="BW5" s="2021"/>
      <c r="BX5" s="2021"/>
      <c r="BY5" s="184"/>
      <c r="BZ5" s="80"/>
      <c r="CA5" s="81"/>
      <c r="CB5" s="80"/>
      <c r="CC5" s="2023" t="s">
        <v>17</v>
      </c>
      <c r="CD5" s="2023"/>
      <c r="CE5" s="2023"/>
      <c r="CF5" s="76"/>
      <c r="CG5" s="82"/>
      <c r="CH5" s="1518"/>
      <c r="CI5" s="425"/>
      <c r="CJ5" s="1519"/>
      <c r="CK5" s="2029"/>
      <c r="CL5" s="2029"/>
      <c r="CM5" s="2029"/>
      <c r="CN5" s="2029"/>
      <c r="CO5" s="2029"/>
      <c r="CP5" s="2029"/>
      <c r="CQ5" s="2029"/>
      <c r="CR5" s="2029"/>
      <c r="CS5" s="2029"/>
      <c r="CT5" s="1519"/>
      <c r="CU5" s="1519"/>
      <c r="CV5" s="425"/>
      <c r="CW5" s="1519"/>
      <c r="CX5" s="1520" t="s">
        <v>18</v>
      </c>
      <c r="CY5" s="1521"/>
      <c r="CZ5" s="1522">
        <v>4</v>
      </c>
      <c r="DA5" s="1522"/>
      <c r="DB5" s="1523"/>
      <c r="DC5" s="1517"/>
      <c r="DD5" s="388"/>
      <c r="DE5" s="389"/>
      <c r="DF5" s="2036"/>
      <c r="DG5" s="2036"/>
      <c r="DH5" s="2036"/>
      <c r="DI5" s="2036"/>
      <c r="DJ5" s="2036"/>
      <c r="DK5" s="2036"/>
      <c r="DL5" s="2036"/>
      <c r="DM5" s="2036"/>
      <c r="DN5" s="2036"/>
      <c r="DO5" s="390"/>
      <c r="DP5" s="391"/>
      <c r="DQ5" s="392"/>
      <c r="DR5" s="391"/>
      <c r="DS5" s="2038" t="s">
        <v>19</v>
      </c>
      <c r="DT5" s="2038"/>
      <c r="DU5" s="2038"/>
      <c r="DV5" s="393"/>
      <c r="DW5" s="394"/>
      <c r="DX5" s="1517"/>
      <c r="DY5" s="372"/>
      <c r="DZ5" s="373"/>
      <c r="EA5" s="2042"/>
      <c r="EB5" s="2042"/>
      <c r="EC5" s="2042"/>
      <c r="ED5" s="2042"/>
      <c r="EE5" s="2042"/>
      <c r="EF5" s="2042"/>
      <c r="EG5" s="2042"/>
      <c r="EH5" s="2042"/>
      <c r="EI5" s="2042"/>
      <c r="EJ5" s="374"/>
      <c r="EK5" s="375"/>
      <c r="EL5" s="376"/>
      <c r="EM5" s="375"/>
      <c r="EN5" s="2044" t="s">
        <v>17</v>
      </c>
      <c r="EO5" s="2044"/>
      <c r="EP5" s="2044"/>
      <c r="EQ5" s="377"/>
      <c r="ER5" s="378"/>
      <c r="ES5" s="1517"/>
      <c r="ET5" s="83"/>
      <c r="EU5" s="182"/>
      <c r="EV5" s="2025"/>
      <c r="EW5" s="2025"/>
      <c r="EX5" s="2025"/>
      <c r="EY5" s="2025"/>
      <c r="EZ5" s="2025"/>
      <c r="FA5" s="2025"/>
      <c r="FB5" s="2025"/>
      <c r="FC5" s="2025"/>
      <c r="FD5" s="2025"/>
      <c r="FE5" s="182"/>
      <c r="FF5" s="84"/>
      <c r="FG5" s="85"/>
      <c r="FH5" s="194"/>
      <c r="FI5" s="2025" t="s">
        <v>20</v>
      </c>
      <c r="FJ5" s="2025"/>
      <c r="FK5" s="2025"/>
      <c r="FL5" s="182"/>
      <c r="FM5" s="84"/>
      <c r="FN5" s="1517"/>
      <c r="FO5" s="83"/>
      <c r="FP5" s="182"/>
      <c r="FQ5" s="2040"/>
      <c r="FR5" s="2040"/>
      <c r="FS5" s="2040"/>
      <c r="FT5" s="2025"/>
      <c r="FU5" s="2025"/>
      <c r="FV5" s="2025"/>
      <c r="FW5" s="2025"/>
      <c r="FX5" s="2025"/>
      <c r="FY5" s="2025"/>
      <c r="FZ5" s="182"/>
      <c r="GA5" s="84"/>
      <c r="GB5" s="85"/>
      <c r="GC5" s="194"/>
      <c r="GD5" s="2025" t="s">
        <v>21</v>
      </c>
      <c r="GE5" s="2025"/>
      <c r="GF5" s="2025"/>
      <c r="GG5" s="182"/>
      <c r="GH5" s="84"/>
      <c r="GI5" s="1517"/>
      <c r="GJ5" s="83"/>
      <c r="GK5" s="182"/>
      <c r="GL5" s="2025"/>
      <c r="GM5" s="2025"/>
      <c r="GN5" s="2025"/>
      <c r="GO5" s="2025"/>
      <c r="GP5" s="2025"/>
      <c r="GQ5" s="2025"/>
      <c r="GR5" s="2025"/>
      <c r="GS5" s="2025"/>
      <c r="GT5" s="2025"/>
      <c r="GU5" s="182"/>
      <c r="GV5" s="84"/>
      <c r="GW5" s="85"/>
      <c r="GX5" s="194"/>
      <c r="GY5" s="2025" t="s">
        <v>22</v>
      </c>
      <c r="GZ5" s="2025"/>
      <c r="HA5" s="2025"/>
      <c r="HB5" s="182"/>
      <c r="HC5" s="84"/>
      <c r="HD5" s="1517"/>
      <c r="HE5" s="83"/>
      <c r="HF5" s="182"/>
      <c r="HG5" s="2025"/>
      <c r="HH5" s="2025"/>
      <c r="HI5" s="2025"/>
      <c r="HJ5" s="2025"/>
      <c r="HK5" s="2025"/>
      <c r="HL5" s="2025"/>
      <c r="HM5" s="2025"/>
      <c r="HN5" s="2025"/>
      <c r="HO5" s="2025"/>
      <c r="HP5" s="182"/>
      <c r="HQ5" s="84"/>
      <c r="HR5" s="85"/>
      <c r="HS5" s="194"/>
      <c r="HT5" s="2025" t="s">
        <v>22</v>
      </c>
      <c r="HU5" s="2025"/>
      <c r="HV5" s="2025"/>
      <c r="HW5" s="182"/>
      <c r="HX5" s="84"/>
      <c r="HY5" s="1517"/>
      <c r="HZ5" s="83"/>
      <c r="IA5" s="182"/>
      <c r="IB5" s="2025"/>
      <c r="IC5" s="2025"/>
      <c r="ID5" s="2025"/>
      <c r="IE5" s="2025"/>
      <c r="IF5" s="2025"/>
      <c r="IG5" s="2025"/>
      <c r="IH5" s="2025"/>
      <c r="II5" s="2025"/>
      <c r="IJ5" s="2025"/>
      <c r="IK5" s="182"/>
      <c r="IL5" s="84"/>
      <c r="IM5" s="85"/>
      <c r="IN5" s="194"/>
      <c r="IO5" s="2025" t="s">
        <v>22</v>
      </c>
      <c r="IP5" s="2025"/>
      <c r="IQ5" s="2025"/>
      <c r="IR5" s="182"/>
      <c r="IS5" s="84"/>
      <c r="IT5" s="1524"/>
      <c r="IU5" s="1524"/>
      <c r="IV5" s="1524"/>
      <c r="IW5" s="1524"/>
      <c r="IX5" s="1524"/>
      <c r="IY5" s="1524"/>
      <c r="IZ5" s="1524"/>
      <c r="JA5" s="1524"/>
      <c r="JB5" s="1524"/>
      <c r="JC5" s="1524"/>
      <c r="JD5" s="1524"/>
      <c r="JE5" s="1524"/>
      <c r="JF5" s="1524"/>
      <c r="JG5" s="1524"/>
      <c r="JH5" s="1524"/>
      <c r="JI5" s="1524"/>
      <c r="JJ5" s="1524"/>
      <c r="JK5" s="1524"/>
      <c r="JL5" s="1524"/>
      <c r="JM5" s="1524"/>
    </row>
    <row r="6" spans="1:273" ht="4.5" customHeight="1">
      <c r="A6" s="358"/>
      <c r="B6" s="87"/>
      <c r="C6" s="88"/>
      <c r="D6" s="87"/>
      <c r="E6" s="89"/>
      <c r="F6" s="90"/>
      <c r="G6" s="91"/>
      <c r="H6" s="89"/>
      <c r="I6" s="90"/>
      <c r="J6" s="91"/>
      <c r="K6" s="89"/>
      <c r="L6" s="90"/>
      <c r="M6" s="91"/>
      <c r="N6" s="91"/>
      <c r="O6" s="91"/>
      <c r="P6" s="92"/>
      <c r="Q6" s="91"/>
      <c r="R6" s="89"/>
      <c r="S6" s="90"/>
      <c r="T6" s="91"/>
      <c r="U6" s="87"/>
      <c r="V6" s="93"/>
      <c r="W6" s="87"/>
      <c r="X6" s="88"/>
      <c r="Y6" s="87"/>
      <c r="Z6" s="89"/>
      <c r="AA6" s="90"/>
      <c r="AB6" s="91"/>
      <c r="AC6" s="89"/>
      <c r="AD6" s="90"/>
      <c r="AE6" s="91"/>
      <c r="AF6" s="89"/>
      <c r="AG6" s="90"/>
      <c r="AH6" s="91"/>
      <c r="AI6" s="91"/>
      <c r="AJ6" s="91"/>
      <c r="AK6" s="92"/>
      <c r="AL6" s="91"/>
      <c r="AM6" s="89"/>
      <c r="AN6" s="90"/>
      <c r="AO6" s="91"/>
      <c r="AP6" s="87"/>
      <c r="AQ6" s="93"/>
      <c r="AR6" s="87"/>
      <c r="AS6" s="88"/>
      <c r="AT6" s="87"/>
      <c r="AU6" s="89"/>
      <c r="AV6" s="90"/>
      <c r="AW6" s="91"/>
      <c r="AX6" s="89"/>
      <c r="AY6" s="90"/>
      <c r="AZ6" s="91"/>
      <c r="BA6" s="89"/>
      <c r="BB6" s="90"/>
      <c r="BC6" s="91"/>
      <c r="BD6" s="91"/>
      <c r="BE6" s="91"/>
      <c r="BF6" s="92"/>
      <c r="BG6" s="91"/>
      <c r="BH6" s="89"/>
      <c r="BI6" s="90"/>
      <c r="BJ6" s="91"/>
      <c r="BK6" s="87"/>
      <c r="BL6" s="93"/>
      <c r="BM6" s="87"/>
      <c r="BN6" s="88"/>
      <c r="BO6" s="87"/>
      <c r="BP6" s="89"/>
      <c r="BQ6" s="90"/>
      <c r="BR6" s="91"/>
      <c r="BS6" s="89"/>
      <c r="BT6" s="90"/>
      <c r="BU6" s="91"/>
      <c r="BV6" s="89"/>
      <c r="BW6" s="90"/>
      <c r="BX6" s="91"/>
      <c r="BY6" s="91"/>
      <c r="BZ6" s="91"/>
      <c r="CA6" s="92"/>
      <c r="CB6" s="91"/>
      <c r="CC6" s="89"/>
      <c r="CD6" s="90"/>
      <c r="CE6" s="91"/>
      <c r="CF6" s="87"/>
      <c r="CG6" s="93"/>
      <c r="CH6" s="87"/>
      <c r="CI6" s="94"/>
      <c r="CJ6" s="87"/>
      <c r="CK6" s="95"/>
      <c r="CL6" s="96"/>
      <c r="CM6" s="87"/>
      <c r="CN6" s="95"/>
      <c r="CO6" s="96"/>
      <c r="CP6" s="87"/>
      <c r="CQ6" s="95"/>
      <c r="CR6" s="96"/>
      <c r="CS6" s="87"/>
      <c r="CT6" s="87"/>
      <c r="CU6" s="87"/>
      <c r="CV6" s="94"/>
      <c r="CW6" s="87"/>
      <c r="CX6" s="95"/>
      <c r="CY6" s="97"/>
      <c r="CZ6" s="87"/>
      <c r="DA6" s="87"/>
      <c r="DB6" s="1525"/>
      <c r="DC6" s="87"/>
      <c r="DD6" s="88"/>
      <c r="DE6" s="87"/>
      <c r="DF6" s="89"/>
      <c r="DG6" s="90"/>
      <c r="DH6" s="91"/>
      <c r="DI6" s="89"/>
      <c r="DJ6" s="90"/>
      <c r="DK6" s="91"/>
      <c r="DL6" s="89"/>
      <c r="DM6" s="90"/>
      <c r="DN6" s="91"/>
      <c r="DO6" s="91"/>
      <c r="DP6" s="91"/>
      <c r="DQ6" s="92"/>
      <c r="DR6" s="91"/>
      <c r="DS6" s="89"/>
      <c r="DT6" s="90"/>
      <c r="DU6" s="91"/>
      <c r="DV6" s="87"/>
      <c r="DW6" s="93"/>
      <c r="DX6" s="87"/>
      <c r="DY6" s="88"/>
      <c r="DZ6" s="87"/>
      <c r="EA6" s="89"/>
      <c r="EB6" s="90"/>
      <c r="EC6" s="91"/>
      <c r="ED6" s="89"/>
      <c r="EE6" s="90"/>
      <c r="EF6" s="91"/>
      <c r="EG6" s="89"/>
      <c r="EH6" s="90"/>
      <c r="EI6" s="91"/>
      <c r="EJ6" s="91"/>
      <c r="EK6" s="91"/>
      <c r="EL6" s="92"/>
      <c r="EM6" s="91"/>
      <c r="EN6" s="89"/>
      <c r="EO6" s="90"/>
      <c r="EP6" s="91"/>
      <c r="EQ6" s="87"/>
      <c r="ER6" s="93"/>
      <c r="ES6" s="87"/>
      <c r="ET6" s="88"/>
      <c r="EU6" s="87"/>
      <c r="EV6" s="89"/>
      <c r="EW6" s="90"/>
      <c r="EX6" s="91"/>
      <c r="EY6" s="89"/>
      <c r="EZ6" s="90"/>
      <c r="FA6" s="91"/>
      <c r="FB6" s="89"/>
      <c r="FC6" s="90"/>
      <c r="FD6" s="91"/>
      <c r="FE6" s="91"/>
      <c r="FF6" s="91"/>
      <c r="FG6" s="92"/>
      <c r="FH6" s="91"/>
      <c r="FI6" s="89"/>
      <c r="FJ6" s="98"/>
      <c r="FK6" s="91"/>
      <c r="FL6" s="87"/>
      <c r="FM6" s="93"/>
      <c r="FN6" s="87"/>
      <c r="FO6" s="88"/>
      <c r="FP6" s="87"/>
      <c r="FQ6" s="95"/>
      <c r="FR6" s="96"/>
      <c r="FS6" s="844"/>
      <c r="FT6" s="95"/>
      <c r="FU6" s="96"/>
      <c r="FV6" s="87"/>
      <c r="FW6" s="95"/>
      <c r="FX6" s="96"/>
      <c r="FY6" s="87"/>
      <c r="FZ6" s="87"/>
      <c r="GA6" s="87"/>
      <c r="GB6" s="88"/>
      <c r="GC6" s="87"/>
      <c r="GD6" s="89" t="s">
        <v>18</v>
      </c>
      <c r="GE6" s="98"/>
      <c r="GF6" s="91"/>
      <c r="GG6" s="87"/>
      <c r="GH6" s="93"/>
      <c r="GI6" s="87"/>
      <c r="GJ6" s="88"/>
      <c r="GK6" s="87"/>
      <c r="GL6" s="89"/>
      <c r="GM6" s="90"/>
      <c r="GN6" s="91"/>
      <c r="GO6" s="89"/>
      <c r="GP6" s="90"/>
      <c r="GQ6" s="91"/>
      <c r="GR6" s="89"/>
      <c r="GS6" s="90"/>
      <c r="GT6" s="91"/>
      <c r="GU6" s="91"/>
      <c r="GV6" s="91"/>
      <c r="GW6" s="92"/>
      <c r="GX6" s="91"/>
      <c r="GY6" s="89" t="s">
        <v>18</v>
      </c>
      <c r="GZ6" s="98"/>
      <c r="HA6" s="91"/>
      <c r="HB6" s="87"/>
      <c r="HC6" s="93"/>
      <c r="HD6" s="87"/>
      <c r="HE6" s="88"/>
      <c r="HF6" s="87"/>
      <c r="HG6" s="89"/>
      <c r="HH6" s="90"/>
      <c r="HI6" s="91"/>
      <c r="HJ6" s="89"/>
      <c r="HK6" s="90"/>
      <c r="HL6" s="91"/>
      <c r="HM6" s="89"/>
      <c r="HN6" s="90"/>
      <c r="HO6" s="91"/>
      <c r="HP6" s="91"/>
      <c r="HQ6" s="91"/>
      <c r="HR6" s="92"/>
      <c r="HS6" s="91"/>
      <c r="HT6" s="89" t="s">
        <v>18</v>
      </c>
      <c r="HU6" s="98"/>
      <c r="HV6" s="91"/>
      <c r="HW6" s="87"/>
      <c r="HX6" s="93"/>
      <c r="HY6" s="87"/>
      <c r="HZ6" s="88"/>
      <c r="IA6" s="87"/>
      <c r="IB6" s="89"/>
      <c r="IC6" s="90"/>
      <c r="ID6" s="91"/>
      <c r="IE6" s="89"/>
      <c r="IF6" s="90"/>
      <c r="IG6" s="91"/>
      <c r="IH6" s="89"/>
      <c r="II6" s="90"/>
      <c r="IJ6" s="91"/>
      <c r="IK6" s="91"/>
      <c r="IL6" s="91"/>
      <c r="IM6" s="92"/>
      <c r="IN6" s="91"/>
      <c r="IO6" s="89" t="s">
        <v>18</v>
      </c>
      <c r="IP6" s="98"/>
      <c r="IQ6" s="91"/>
      <c r="IR6" s="87"/>
      <c r="IS6" s="93"/>
    </row>
    <row r="7" spans="1:273" s="403" customFormat="1" ht="9.9499999999999993" customHeight="1">
      <c r="A7" s="396" t="s">
        <v>23</v>
      </c>
      <c r="B7" s="397"/>
      <c r="C7" s="398"/>
      <c r="D7" s="397"/>
      <c r="E7" s="426">
        <v>0</v>
      </c>
      <c r="F7" s="399"/>
      <c r="G7" s="397"/>
      <c r="H7" s="426">
        <v>0</v>
      </c>
      <c r="I7" s="399"/>
      <c r="J7" s="397"/>
      <c r="K7" s="426">
        <v>0</v>
      </c>
      <c r="L7" s="399"/>
      <c r="M7" s="397"/>
      <c r="N7" s="397"/>
      <c r="O7" s="397"/>
      <c r="P7" s="398"/>
      <c r="Q7" s="397"/>
      <c r="R7" s="426">
        <f t="shared" ref="R7:R13" si="0">E7+H7+K7</f>
        <v>0</v>
      </c>
      <c r="S7" s="399"/>
      <c r="T7" s="397"/>
      <c r="U7" s="397"/>
      <c r="V7" s="400"/>
      <c r="W7" s="397"/>
      <c r="X7" s="398"/>
      <c r="Y7" s="397"/>
      <c r="Z7" s="426">
        <v>0</v>
      </c>
      <c r="AA7" s="399"/>
      <c r="AB7" s="397"/>
      <c r="AC7" s="426">
        <v>0</v>
      </c>
      <c r="AD7" s="399"/>
      <c r="AE7" s="397"/>
      <c r="AF7" s="426">
        <v>0</v>
      </c>
      <c r="AG7" s="399"/>
      <c r="AH7" s="397"/>
      <c r="AI7" s="397"/>
      <c r="AJ7" s="397"/>
      <c r="AK7" s="398"/>
      <c r="AL7" s="397"/>
      <c r="AM7" s="426">
        <f t="shared" ref="AM7:AM13" si="1">Z7+AC7+AF7</f>
        <v>0</v>
      </c>
      <c r="AN7" s="399"/>
      <c r="AO7" s="397"/>
      <c r="AP7" s="397"/>
      <c r="AQ7" s="400"/>
      <c r="AR7" s="397"/>
      <c r="AS7" s="398"/>
      <c r="AT7" s="397"/>
      <c r="AU7" s="426">
        <v>0</v>
      </c>
      <c r="AV7" s="399"/>
      <c r="AW7" s="397"/>
      <c r="AX7" s="426">
        <v>0</v>
      </c>
      <c r="AY7" s="399"/>
      <c r="AZ7" s="397"/>
      <c r="BA7" s="426">
        <v>0</v>
      </c>
      <c r="BB7" s="399"/>
      <c r="BC7" s="397"/>
      <c r="BD7" s="397"/>
      <c r="BE7" s="397"/>
      <c r="BF7" s="398"/>
      <c r="BG7" s="397"/>
      <c r="BH7" s="426">
        <f t="shared" ref="BH7:BH13" si="2">AU7+AX7+BA7</f>
        <v>0</v>
      </c>
      <c r="BI7" s="399"/>
      <c r="BJ7" s="397"/>
      <c r="BK7" s="397"/>
      <c r="BL7" s="400"/>
      <c r="BM7" s="397"/>
      <c r="BN7" s="398"/>
      <c r="BO7" s="397"/>
      <c r="BP7" s="426">
        <v>0</v>
      </c>
      <c r="BQ7" s="399"/>
      <c r="BR7" s="397"/>
      <c r="BS7" s="426">
        <v>0</v>
      </c>
      <c r="BT7" s="399"/>
      <c r="BU7" s="397"/>
      <c r="BV7" s="426">
        <v>0</v>
      </c>
      <c r="BW7" s="399"/>
      <c r="BX7" s="397"/>
      <c r="BY7" s="397"/>
      <c r="BZ7" s="397"/>
      <c r="CA7" s="398"/>
      <c r="CB7" s="397"/>
      <c r="CC7" s="426">
        <f t="shared" ref="CC7:CC13" si="3">BP7+BS7+BV7</f>
        <v>0</v>
      </c>
      <c r="CD7" s="399"/>
      <c r="CE7" s="397"/>
      <c r="CF7" s="397"/>
      <c r="CG7" s="400"/>
      <c r="CH7" s="397"/>
      <c r="CI7" s="401"/>
      <c r="CJ7" s="397"/>
      <c r="CK7" s="426">
        <f t="shared" ref="CK7:CK13" si="4">(IF($CZ$5=4,(E7+Z7+AU7+BP7),0)+IF($CZ$5=3,(Z7+AU7+BP7))+IF($CZ$5=2,(AU7+BP7),0)+IF($CZ$5=1,BP7,0))/$CZ$5</f>
        <v>0</v>
      </c>
      <c r="CL7" s="399"/>
      <c r="CM7" s="397"/>
      <c r="CN7" s="426">
        <f t="shared" ref="CN7:CN13" si="5">(IF($CZ$5=4,(H7+AC7+AX7+BS7),0)+IF($CZ$5=3,(AC7+AX7+BS7))+IF($CZ$5=2,(AX7+BS7),0)+IF($CZ$5=1,BS7,0))/$CZ$5</f>
        <v>0</v>
      </c>
      <c r="CO7" s="399"/>
      <c r="CP7" s="397"/>
      <c r="CQ7" s="426">
        <f t="shared" ref="CQ7:CQ13" si="6">(IF($CZ$5=4,(K7+AF7+BA7+BV7),0)+IF($CZ$5=3,(AF7+BA7+BV7))+IF($CZ$5=2,(BA7+BV7),0)+IF($CZ$5=1,BV7,0))/$CZ$5</f>
        <v>0</v>
      </c>
      <c r="CR7" s="399"/>
      <c r="CS7" s="397"/>
      <c r="CT7" s="397"/>
      <c r="CU7" s="397"/>
      <c r="CV7" s="401"/>
      <c r="CW7" s="397"/>
      <c r="CX7" s="426">
        <f t="shared" ref="CX7:CX13" si="7">(IF($CZ$5=4,(R7+AM7+BH7+CC7),0)+IF($CZ$5=3,(AM7+BH7+CC7))+IF($CZ$5=2,(BH7+CC7),0)+IF($CZ$5=1,CC7,0))/$CZ$5</f>
        <v>0</v>
      </c>
      <c r="CY7" s="402"/>
      <c r="CZ7" s="397"/>
      <c r="DA7" s="397"/>
      <c r="DB7" s="1526"/>
      <c r="DC7" s="397"/>
      <c r="DD7" s="398"/>
      <c r="DE7" s="397"/>
      <c r="DF7" s="426">
        <v>0</v>
      </c>
      <c r="DG7" s="399"/>
      <c r="DH7" s="397"/>
      <c r="DI7" s="426">
        <v>0</v>
      </c>
      <c r="DJ7" s="399"/>
      <c r="DK7" s="397"/>
      <c r="DL7" s="426">
        <v>0</v>
      </c>
      <c r="DM7" s="399"/>
      <c r="DN7" s="397"/>
      <c r="DO7" s="397"/>
      <c r="DP7" s="397"/>
      <c r="DQ7" s="398"/>
      <c r="DR7" s="397"/>
      <c r="DS7" s="426">
        <f t="shared" ref="DS7:DS13" si="8">DF7+DI7+DL7</f>
        <v>0</v>
      </c>
      <c r="DT7" s="399"/>
      <c r="DU7" s="397"/>
      <c r="DV7" s="397"/>
      <c r="DW7" s="400"/>
      <c r="DX7" s="397"/>
      <c r="DY7" s="398"/>
      <c r="DZ7" s="397"/>
      <c r="EA7" s="426">
        <v>0</v>
      </c>
      <c r="EB7" s="399"/>
      <c r="EC7" s="397"/>
      <c r="ED7" s="426">
        <v>0</v>
      </c>
      <c r="EE7" s="399"/>
      <c r="EF7" s="397"/>
      <c r="EG7" s="426">
        <v>0</v>
      </c>
      <c r="EH7" s="399"/>
      <c r="EI7" s="397"/>
      <c r="EJ7" s="397"/>
      <c r="EK7" s="397"/>
      <c r="EL7" s="398"/>
      <c r="EM7" s="397"/>
      <c r="EN7" s="426">
        <f t="shared" ref="EN7:EN13" si="9">EA7+ED7+EG7</f>
        <v>0</v>
      </c>
      <c r="EO7" s="399"/>
      <c r="EP7" s="397"/>
      <c r="EQ7" s="397"/>
      <c r="ER7" s="400"/>
      <c r="ES7" s="397"/>
      <c r="ET7" s="398"/>
      <c r="EU7" s="397"/>
      <c r="EV7" s="426">
        <v>2000</v>
      </c>
      <c r="EW7" s="399"/>
      <c r="EX7" s="397"/>
      <c r="EY7" s="426">
        <v>0</v>
      </c>
      <c r="EZ7" s="399"/>
      <c r="FA7" s="397"/>
      <c r="FB7" s="426">
        <v>0</v>
      </c>
      <c r="FC7" s="399"/>
      <c r="FD7" s="397"/>
      <c r="FE7" s="397"/>
      <c r="FF7" s="397"/>
      <c r="FG7" s="398"/>
      <c r="FH7" s="397"/>
      <c r="FI7" s="396" t="s">
        <v>24</v>
      </c>
      <c r="FJ7" s="399"/>
      <c r="FK7" s="397"/>
      <c r="FL7" s="397"/>
      <c r="FM7" s="400"/>
      <c r="FN7" s="397"/>
      <c r="FO7" s="398"/>
      <c r="FP7" s="397"/>
      <c r="FQ7" s="841">
        <v>4320</v>
      </c>
      <c r="FR7" s="2031" t="s">
        <v>25</v>
      </c>
      <c r="FS7" s="2032"/>
      <c r="FT7" s="840">
        <v>0</v>
      </c>
      <c r="FU7" s="399"/>
      <c r="FV7" s="397"/>
      <c r="FW7" s="426">
        <v>0</v>
      </c>
      <c r="FX7" s="399"/>
      <c r="FY7" s="397"/>
      <c r="FZ7" s="397"/>
      <c r="GA7" s="397"/>
      <c r="GB7" s="398"/>
      <c r="GC7" s="397"/>
      <c r="GD7" s="426" t="e">
        <f>#REF!</f>
        <v>#REF!</v>
      </c>
      <c r="GE7" s="399"/>
      <c r="GF7" s="397"/>
      <c r="GG7" s="397"/>
      <c r="GH7" s="400"/>
      <c r="GI7" s="397"/>
      <c r="GJ7" s="398"/>
      <c r="GK7" s="397"/>
      <c r="GL7" s="426">
        <v>0</v>
      </c>
      <c r="GM7" s="399"/>
      <c r="GN7" s="397"/>
      <c r="GO7" s="426">
        <v>0</v>
      </c>
      <c r="GP7" s="399"/>
      <c r="GQ7" s="397"/>
      <c r="GR7" s="426">
        <v>0</v>
      </c>
      <c r="GS7" s="399"/>
      <c r="GT7" s="397"/>
      <c r="GU7" s="397"/>
      <c r="GV7" s="397"/>
      <c r="GW7" s="398"/>
      <c r="GX7" s="397"/>
      <c r="GY7" s="426" t="e">
        <f>#REF!/100</f>
        <v>#REF!</v>
      </c>
      <c r="GZ7" s="399"/>
      <c r="HA7" s="397"/>
      <c r="HB7" s="397"/>
      <c r="HC7" s="400"/>
      <c r="HD7" s="397"/>
      <c r="HE7" s="398"/>
      <c r="HF7" s="397"/>
      <c r="HG7" s="426">
        <v>0</v>
      </c>
      <c r="HH7" s="399"/>
      <c r="HI7" s="397"/>
      <c r="HJ7" s="426">
        <v>0</v>
      </c>
      <c r="HK7" s="399"/>
      <c r="HL7" s="397"/>
      <c r="HM7" s="426">
        <v>0</v>
      </c>
      <c r="HN7" s="399"/>
      <c r="HO7" s="397"/>
      <c r="HP7" s="397"/>
      <c r="HQ7" s="397"/>
      <c r="HR7" s="398"/>
      <c r="HS7" s="397"/>
      <c r="HT7" s="426" t="e">
        <f>#REF!/100</f>
        <v>#REF!</v>
      </c>
      <c r="HU7" s="399"/>
      <c r="HV7" s="397"/>
      <c r="HW7" s="397"/>
      <c r="HX7" s="400"/>
      <c r="HY7" s="397"/>
      <c r="HZ7" s="398"/>
      <c r="IA7" s="397"/>
      <c r="IB7" s="426">
        <v>0</v>
      </c>
      <c r="IC7" s="399"/>
      <c r="ID7" s="397"/>
      <c r="IE7" s="426">
        <v>0</v>
      </c>
      <c r="IF7" s="399"/>
      <c r="IG7" s="397"/>
      <c r="IH7" s="426">
        <v>0</v>
      </c>
      <c r="II7" s="399"/>
      <c r="IJ7" s="397"/>
      <c r="IK7" s="397"/>
      <c r="IL7" s="397"/>
      <c r="IM7" s="398"/>
      <c r="IN7" s="397"/>
      <c r="IO7" s="426" t="e">
        <f>#REF!/100</f>
        <v>#REF!</v>
      </c>
      <c r="IP7" s="399"/>
      <c r="IQ7" s="397"/>
      <c r="IR7" s="397"/>
      <c r="IS7" s="400"/>
    </row>
    <row r="8" spans="1:273" s="403" customFormat="1" ht="9.9499999999999993" customHeight="1">
      <c r="A8" s="404" t="s">
        <v>26</v>
      </c>
      <c r="B8" s="405"/>
      <c r="C8" s="406"/>
      <c r="D8" s="405"/>
      <c r="E8" s="426">
        <v>0</v>
      </c>
      <c r="F8" s="407"/>
      <c r="G8" s="407"/>
      <c r="H8" s="426">
        <v>0</v>
      </c>
      <c r="I8" s="407"/>
      <c r="J8" s="407"/>
      <c r="K8" s="426">
        <v>0</v>
      </c>
      <c r="L8" s="407"/>
      <c r="M8" s="407"/>
      <c r="N8" s="407"/>
      <c r="O8" s="407"/>
      <c r="P8" s="408"/>
      <c r="Q8" s="407"/>
      <c r="R8" s="426">
        <f>E8+H8+K8</f>
        <v>0</v>
      </c>
      <c r="S8" s="399"/>
      <c r="T8" s="397"/>
      <c r="U8" s="397"/>
      <c r="V8" s="400"/>
      <c r="W8" s="405"/>
      <c r="X8" s="406"/>
      <c r="Y8" s="405"/>
      <c r="Z8" s="426">
        <v>0</v>
      </c>
      <c r="AA8" s="407"/>
      <c r="AB8" s="407"/>
      <c r="AC8" s="426">
        <v>0</v>
      </c>
      <c r="AD8" s="407"/>
      <c r="AE8" s="407"/>
      <c r="AF8" s="426">
        <v>0</v>
      </c>
      <c r="AG8" s="407"/>
      <c r="AH8" s="407"/>
      <c r="AI8" s="407"/>
      <c r="AJ8" s="407"/>
      <c r="AK8" s="408"/>
      <c r="AL8" s="407"/>
      <c r="AM8" s="426">
        <f>Z8+AC8+AF8</f>
        <v>0</v>
      </c>
      <c r="AN8" s="399"/>
      <c r="AO8" s="397"/>
      <c r="AP8" s="397"/>
      <c r="AQ8" s="400"/>
      <c r="AR8" s="397"/>
      <c r="AS8" s="398"/>
      <c r="AT8" s="397"/>
      <c r="AU8" s="426">
        <v>0</v>
      </c>
      <c r="AV8" s="407"/>
      <c r="AW8" s="407"/>
      <c r="AX8" s="426">
        <v>0</v>
      </c>
      <c r="AY8" s="407"/>
      <c r="AZ8" s="407"/>
      <c r="BA8" s="426">
        <v>0</v>
      </c>
      <c r="BB8" s="407"/>
      <c r="BC8" s="407"/>
      <c r="BD8" s="407"/>
      <c r="BE8" s="407"/>
      <c r="BF8" s="408"/>
      <c r="BG8" s="407"/>
      <c r="BH8" s="426">
        <f>AU8+AX8+BA8</f>
        <v>0</v>
      </c>
      <c r="BI8" s="399"/>
      <c r="BJ8" s="397"/>
      <c r="BK8" s="397"/>
      <c r="BL8" s="400"/>
      <c r="BM8" s="397"/>
      <c r="BN8" s="398"/>
      <c r="BO8" s="397"/>
      <c r="BP8" s="426">
        <v>0</v>
      </c>
      <c r="BQ8" s="407"/>
      <c r="BR8" s="407"/>
      <c r="BS8" s="426">
        <v>0</v>
      </c>
      <c r="BT8" s="407"/>
      <c r="BU8" s="407"/>
      <c r="BV8" s="426">
        <v>0</v>
      </c>
      <c r="BW8" s="407"/>
      <c r="BX8" s="407"/>
      <c r="BY8" s="407"/>
      <c r="BZ8" s="407"/>
      <c r="CA8" s="408"/>
      <c r="CB8" s="407"/>
      <c r="CC8" s="426">
        <f>BP8+BS8+BV8</f>
        <v>0</v>
      </c>
      <c r="CD8" s="399"/>
      <c r="CE8" s="397"/>
      <c r="CF8" s="397"/>
      <c r="CG8" s="400"/>
      <c r="CH8" s="397"/>
      <c r="CI8" s="401"/>
      <c r="CJ8" s="397"/>
      <c r="CK8" s="426">
        <f>(IF($CZ$5=4,(E8+Z8+AU8+BP8),0)+IF($CZ$5=3,(Z8+AU8+BP8))+IF($CZ$5=2,(AU8+BP8),0)+IF($CZ$5=1,BP8,0))/$CZ$5</f>
        <v>0</v>
      </c>
      <c r="CL8" s="407"/>
      <c r="CM8" s="407"/>
      <c r="CN8" s="426">
        <f>(IF($CZ$5=4,(H8+AC8+AX8+BS8),0)+IF($CZ$5=3,(AC8+AX8+BS8))+IF($CZ$5=2,(AX8+BS8),0)+IF($CZ$5=1,BS8,0))/$CZ$5</f>
        <v>0</v>
      </c>
      <c r="CO8" s="407"/>
      <c r="CP8" s="407"/>
      <c r="CQ8" s="426">
        <f>(IF($CZ$5=4,(K8+AF8+BA8+BV8),0)+IF($CZ$5=3,(AF8+BA8+BV8))+IF($CZ$5=2,(BA8+BV8),0)+IF($CZ$5=1,BV8,0))/$CZ$5</f>
        <v>0</v>
      </c>
      <c r="CR8" s="407"/>
      <c r="CS8" s="407"/>
      <c r="CT8" s="407"/>
      <c r="CU8" s="407"/>
      <c r="CV8" s="409"/>
      <c r="CW8" s="407"/>
      <c r="CX8" s="426">
        <f>(IF($CZ$5=4,(R8+AM8+BH8+CC8),0)+IF($CZ$5=3,(AM8+BH8+CC8))+IF($CZ$5=2,(BH8+CC8),0)+IF($CZ$5=1,CC8,0))/$CZ$5</f>
        <v>0</v>
      </c>
      <c r="CY8" s="402"/>
      <c r="CZ8" s="397"/>
      <c r="DA8" s="397"/>
      <c r="DB8" s="1526"/>
      <c r="DC8" s="397"/>
      <c r="DD8" s="398"/>
      <c r="DE8" s="397"/>
      <c r="DF8" s="426">
        <v>0</v>
      </c>
      <c r="DG8" s="407"/>
      <c r="DH8" s="407"/>
      <c r="DI8" s="426">
        <v>0</v>
      </c>
      <c r="DJ8" s="407"/>
      <c r="DK8" s="407"/>
      <c r="DL8" s="426">
        <v>0</v>
      </c>
      <c r="DM8" s="407"/>
      <c r="DN8" s="407"/>
      <c r="DO8" s="407"/>
      <c r="DP8" s="407"/>
      <c r="DQ8" s="408"/>
      <c r="DR8" s="407"/>
      <c r="DS8" s="426">
        <f>DF8+DI8+DL8</f>
        <v>0</v>
      </c>
      <c r="DT8" s="399"/>
      <c r="DU8" s="397"/>
      <c r="DV8" s="397"/>
      <c r="DW8" s="400"/>
      <c r="DX8" s="397"/>
      <c r="DY8" s="398"/>
      <c r="DZ8" s="397"/>
      <c r="EA8" s="426">
        <v>0</v>
      </c>
      <c r="EB8" s="407"/>
      <c r="EC8" s="407"/>
      <c r="ED8" s="426">
        <v>0</v>
      </c>
      <c r="EE8" s="407"/>
      <c r="EF8" s="407"/>
      <c r="EG8" s="426">
        <v>0</v>
      </c>
      <c r="EH8" s="407"/>
      <c r="EI8" s="407"/>
      <c r="EJ8" s="407"/>
      <c r="EK8" s="407"/>
      <c r="EL8" s="408"/>
      <c r="EM8" s="407"/>
      <c r="EN8" s="426">
        <f>EA8+ED8+EG8</f>
        <v>0</v>
      </c>
      <c r="EO8" s="399"/>
      <c r="EP8" s="397"/>
      <c r="EQ8" s="397"/>
      <c r="ER8" s="400"/>
      <c r="ES8" s="397"/>
      <c r="ET8" s="398"/>
      <c r="EU8" s="397"/>
      <c r="EV8" s="426">
        <v>0</v>
      </c>
      <c r="EW8" s="407"/>
      <c r="EX8" s="407"/>
      <c r="EY8" s="426">
        <v>700</v>
      </c>
      <c r="EZ8" s="407"/>
      <c r="FA8" s="407"/>
      <c r="FB8" s="426">
        <v>0</v>
      </c>
      <c r="FC8" s="407"/>
      <c r="FD8" s="407"/>
      <c r="FE8" s="407"/>
      <c r="FF8" s="407"/>
      <c r="FG8" s="408"/>
      <c r="FH8" s="407"/>
      <c r="FI8" s="404" t="s">
        <v>27</v>
      </c>
      <c r="FJ8" s="399"/>
      <c r="FK8" s="397"/>
      <c r="FL8" s="397"/>
      <c r="FM8" s="400"/>
      <c r="FN8" s="397"/>
      <c r="FO8" s="398"/>
      <c r="FP8" s="397"/>
      <c r="FQ8" s="842">
        <v>0</v>
      </c>
      <c r="FR8" s="2033" t="s">
        <v>27</v>
      </c>
      <c r="FS8" s="2034"/>
      <c r="FT8" s="840">
        <v>0</v>
      </c>
      <c r="FU8" s="407"/>
      <c r="FV8" s="407"/>
      <c r="FW8" s="426">
        <v>0</v>
      </c>
      <c r="FX8" s="407"/>
      <c r="FY8" s="407"/>
      <c r="FZ8" s="407"/>
      <c r="GA8" s="407"/>
      <c r="GB8" s="408"/>
      <c r="GC8" s="407"/>
      <c r="GD8" s="426" t="e">
        <f>#REF!</f>
        <v>#REF!</v>
      </c>
      <c r="GE8" s="399"/>
      <c r="GF8" s="397"/>
      <c r="GG8" s="397"/>
      <c r="GH8" s="400"/>
      <c r="GI8" s="397"/>
      <c r="GJ8" s="398"/>
      <c r="GK8" s="397"/>
      <c r="GL8" s="426">
        <v>0</v>
      </c>
      <c r="GM8" s="407"/>
      <c r="GN8" s="407"/>
      <c r="GO8" s="426">
        <v>0</v>
      </c>
      <c r="GP8" s="407"/>
      <c r="GQ8" s="407"/>
      <c r="GR8" s="426">
        <v>0</v>
      </c>
      <c r="GS8" s="407"/>
      <c r="GT8" s="407"/>
      <c r="GU8" s="407"/>
      <c r="GV8" s="407"/>
      <c r="GW8" s="408"/>
      <c r="GX8" s="407"/>
      <c r="GY8" s="426" t="e">
        <f>#REF!</f>
        <v>#REF!</v>
      </c>
      <c r="GZ8" s="399"/>
      <c r="HA8" s="397"/>
      <c r="HB8" s="397"/>
      <c r="HC8" s="400"/>
      <c r="HD8" s="397"/>
      <c r="HE8" s="398"/>
      <c r="HF8" s="397"/>
      <c r="HG8" s="426">
        <v>0</v>
      </c>
      <c r="HH8" s="407"/>
      <c r="HI8" s="407"/>
      <c r="HJ8" s="426">
        <v>0</v>
      </c>
      <c r="HK8" s="407"/>
      <c r="HL8" s="407"/>
      <c r="HM8" s="426">
        <v>0</v>
      </c>
      <c r="HN8" s="407"/>
      <c r="HO8" s="407"/>
      <c r="HP8" s="407"/>
      <c r="HQ8" s="407"/>
      <c r="HR8" s="408"/>
      <c r="HS8" s="407"/>
      <c r="HT8" s="426" t="e">
        <f>#REF!</f>
        <v>#REF!</v>
      </c>
      <c r="HU8" s="399"/>
      <c r="HV8" s="397"/>
      <c r="HW8" s="397"/>
      <c r="HX8" s="400"/>
      <c r="HY8" s="397"/>
      <c r="HZ8" s="398"/>
      <c r="IA8" s="397"/>
      <c r="IB8" s="426">
        <v>0</v>
      </c>
      <c r="IC8" s="407"/>
      <c r="ID8" s="407"/>
      <c r="IE8" s="426">
        <v>0</v>
      </c>
      <c r="IF8" s="407"/>
      <c r="IG8" s="407"/>
      <c r="IH8" s="426">
        <v>0</v>
      </c>
      <c r="II8" s="407"/>
      <c r="IJ8" s="407"/>
      <c r="IK8" s="407"/>
      <c r="IL8" s="407"/>
      <c r="IM8" s="408"/>
      <c r="IN8" s="407"/>
      <c r="IO8" s="426" t="e">
        <f>#REF!</f>
        <v>#REF!</v>
      </c>
      <c r="IP8" s="399"/>
      <c r="IQ8" s="397"/>
      <c r="IR8" s="397"/>
      <c r="IS8" s="400"/>
    </row>
    <row r="9" spans="1:273">
      <c r="A9" s="53" t="s">
        <v>28</v>
      </c>
      <c r="EV9" s="426"/>
      <c r="EY9" s="426">
        <v>2500</v>
      </c>
    </row>
    <row r="10" spans="1:273" s="403" customFormat="1" ht="9.9499999999999993" hidden="1" customHeight="1">
      <c r="A10" s="404"/>
      <c r="B10" s="405"/>
      <c r="C10" s="406"/>
      <c r="D10" s="405"/>
      <c r="E10" s="426">
        <v>0</v>
      </c>
      <c r="F10" s="407"/>
      <c r="G10" s="407"/>
      <c r="H10" s="426">
        <v>0</v>
      </c>
      <c r="I10" s="407"/>
      <c r="J10" s="407"/>
      <c r="K10" s="426">
        <v>0</v>
      </c>
      <c r="L10" s="407"/>
      <c r="M10" s="407"/>
      <c r="N10" s="407"/>
      <c r="O10" s="407"/>
      <c r="P10" s="408"/>
      <c r="Q10" s="407"/>
      <c r="R10" s="426">
        <f t="shared" si="0"/>
        <v>0</v>
      </c>
      <c r="S10" s="399"/>
      <c r="T10" s="397"/>
      <c r="U10" s="397"/>
      <c r="V10" s="400"/>
      <c r="W10" s="405"/>
      <c r="X10" s="406"/>
      <c r="Y10" s="405"/>
      <c r="Z10" s="426">
        <v>0</v>
      </c>
      <c r="AA10" s="407"/>
      <c r="AB10" s="407"/>
      <c r="AC10" s="426">
        <v>0</v>
      </c>
      <c r="AD10" s="407"/>
      <c r="AE10" s="407"/>
      <c r="AF10" s="426">
        <v>0</v>
      </c>
      <c r="AG10" s="407"/>
      <c r="AH10" s="407"/>
      <c r="AI10" s="407"/>
      <c r="AJ10" s="407"/>
      <c r="AK10" s="408"/>
      <c r="AL10" s="407"/>
      <c r="AM10" s="426">
        <f t="shared" si="1"/>
        <v>0</v>
      </c>
      <c r="AN10" s="399"/>
      <c r="AO10" s="397"/>
      <c r="AP10" s="397"/>
      <c r="AQ10" s="400"/>
      <c r="AR10" s="397"/>
      <c r="AS10" s="398"/>
      <c r="AT10" s="397"/>
      <c r="AU10" s="426">
        <v>0</v>
      </c>
      <c r="AV10" s="407"/>
      <c r="AW10" s="407"/>
      <c r="AX10" s="426">
        <v>0</v>
      </c>
      <c r="AY10" s="407"/>
      <c r="AZ10" s="407"/>
      <c r="BA10" s="426">
        <v>0</v>
      </c>
      <c r="BB10" s="407"/>
      <c r="BC10" s="407"/>
      <c r="BD10" s="407"/>
      <c r="BE10" s="407"/>
      <c r="BF10" s="408"/>
      <c r="BG10" s="407"/>
      <c r="BH10" s="426">
        <f t="shared" si="2"/>
        <v>0</v>
      </c>
      <c r="BI10" s="399"/>
      <c r="BJ10" s="397"/>
      <c r="BK10" s="397"/>
      <c r="BL10" s="400"/>
      <c r="BM10" s="397"/>
      <c r="BN10" s="398"/>
      <c r="BO10" s="397"/>
      <c r="BP10" s="426">
        <v>0</v>
      </c>
      <c r="BQ10" s="407"/>
      <c r="BR10" s="407"/>
      <c r="BS10" s="426">
        <v>0</v>
      </c>
      <c r="BT10" s="407"/>
      <c r="BU10" s="407"/>
      <c r="BV10" s="426">
        <v>0</v>
      </c>
      <c r="BW10" s="407"/>
      <c r="BX10" s="407"/>
      <c r="BY10" s="407"/>
      <c r="BZ10" s="407"/>
      <c r="CA10" s="408"/>
      <c r="CB10" s="407"/>
      <c r="CC10" s="426">
        <f t="shared" si="3"/>
        <v>0</v>
      </c>
      <c r="CD10" s="399"/>
      <c r="CE10" s="397"/>
      <c r="CF10" s="397"/>
      <c r="CG10" s="400"/>
      <c r="CH10" s="397"/>
      <c r="CI10" s="401"/>
      <c r="CJ10" s="397"/>
      <c r="CK10" s="426">
        <f t="shared" si="4"/>
        <v>0</v>
      </c>
      <c r="CL10" s="407"/>
      <c r="CM10" s="407"/>
      <c r="CN10" s="426">
        <f t="shared" si="5"/>
        <v>0</v>
      </c>
      <c r="CO10" s="407"/>
      <c r="CP10" s="407"/>
      <c r="CQ10" s="426">
        <f t="shared" si="6"/>
        <v>0</v>
      </c>
      <c r="CR10" s="407"/>
      <c r="CS10" s="407"/>
      <c r="CT10" s="407"/>
      <c r="CU10" s="407"/>
      <c r="CV10" s="409"/>
      <c r="CW10" s="407"/>
      <c r="CX10" s="426">
        <f t="shared" si="7"/>
        <v>0</v>
      </c>
      <c r="CY10" s="402"/>
      <c r="CZ10" s="397"/>
      <c r="DA10" s="397"/>
      <c r="DB10" s="1526"/>
      <c r="DC10" s="397"/>
      <c r="DD10" s="398"/>
      <c r="DE10" s="397"/>
      <c r="DF10" s="426">
        <v>0</v>
      </c>
      <c r="DG10" s="407"/>
      <c r="DH10" s="407"/>
      <c r="DI10" s="426">
        <v>0</v>
      </c>
      <c r="DJ10" s="407"/>
      <c r="DK10" s="407"/>
      <c r="DL10" s="426">
        <v>0</v>
      </c>
      <c r="DM10" s="407"/>
      <c r="DN10" s="407"/>
      <c r="DO10" s="407"/>
      <c r="DP10" s="407"/>
      <c r="DQ10" s="408"/>
      <c r="DR10" s="407"/>
      <c r="DS10" s="426">
        <f t="shared" si="8"/>
        <v>0</v>
      </c>
      <c r="DT10" s="399"/>
      <c r="DU10" s="397"/>
      <c r="DV10" s="397"/>
      <c r="DW10" s="400"/>
      <c r="DX10" s="397"/>
      <c r="DY10" s="398"/>
      <c r="DZ10" s="397"/>
      <c r="EA10" s="426">
        <v>0</v>
      </c>
      <c r="EB10" s="407"/>
      <c r="EC10" s="407"/>
      <c r="ED10" s="426">
        <v>0</v>
      </c>
      <c r="EE10" s="407"/>
      <c r="EF10" s="407"/>
      <c r="EG10" s="426">
        <v>0</v>
      </c>
      <c r="EH10" s="407"/>
      <c r="EI10" s="407"/>
      <c r="EJ10" s="407"/>
      <c r="EK10" s="407"/>
      <c r="EL10" s="408"/>
      <c r="EM10" s="407"/>
      <c r="EN10" s="426">
        <f t="shared" si="9"/>
        <v>0</v>
      </c>
      <c r="EO10" s="399"/>
      <c r="EP10" s="397"/>
      <c r="EQ10" s="397"/>
      <c r="ER10" s="400"/>
      <c r="ES10" s="397"/>
      <c r="ET10" s="398"/>
      <c r="EU10" s="397"/>
      <c r="EV10" s="426">
        <v>0</v>
      </c>
      <c r="EW10" s="407"/>
      <c r="EX10" s="407"/>
      <c r="EY10" s="426">
        <v>0</v>
      </c>
      <c r="EZ10" s="407"/>
      <c r="FA10" s="407"/>
      <c r="FB10" s="426">
        <v>0</v>
      </c>
      <c r="FC10" s="407"/>
      <c r="FD10" s="407"/>
      <c r="FE10" s="407"/>
      <c r="FF10" s="407"/>
      <c r="FG10" s="408"/>
      <c r="FH10" s="407"/>
      <c r="FI10" s="423" t="e">
        <f>#REF!</f>
        <v>#REF!</v>
      </c>
      <c r="FJ10" s="399"/>
      <c r="FK10" s="397"/>
      <c r="FL10" s="397"/>
      <c r="FM10" s="400"/>
      <c r="FN10" s="397"/>
      <c r="FO10" s="398"/>
      <c r="FP10" s="397"/>
      <c r="FQ10" s="426">
        <v>0</v>
      </c>
      <c r="FR10" s="407"/>
      <c r="FS10" s="845"/>
      <c r="FT10" s="426">
        <v>0</v>
      </c>
      <c r="FU10" s="407"/>
      <c r="FV10" s="407"/>
      <c r="FW10" s="426">
        <v>0</v>
      </c>
      <c r="FX10" s="407"/>
      <c r="FY10" s="407"/>
      <c r="FZ10" s="407"/>
      <c r="GA10" s="407"/>
      <c r="GB10" s="408"/>
      <c r="GC10" s="407"/>
      <c r="GD10" s="426" t="e">
        <f>#REF!</f>
        <v>#REF!</v>
      </c>
      <c r="GE10" s="399"/>
      <c r="GF10" s="397"/>
      <c r="GG10" s="397"/>
      <c r="GH10" s="400"/>
      <c r="GI10" s="397"/>
      <c r="GJ10" s="398"/>
      <c r="GK10" s="397"/>
      <c r="GL10" s="426">
        <v>0</v>
      </c>
      <c r="GM10" s="407"/>
      <c r="GN10" s="407"/>
      <c r="GO10" s="426">
        <v>0</v>
      </c>
      <c r="GP10" s="407"/>
      <c r="GQ10" s="407"/>
      <c r="GR10" s="426">
        <v>0</v>
      </c>
      <c r="GS10" s="407"/>
      <c r="GT10" s="407"/>
      <c r="GU10" s="407"/>
      <c r="GV10" s="407"/>
      <c r="GW10" s="408"/>
      <c r="GX10" s="407"/>
      <c r="GY10" s="426" t="e">
        <f>#REF!</f>
        <v>#REF!</v>
      </c>
      <c r="GZ10" s="399"/>
      <c r="HA10" s="397"/>
      <c r="HB10" s="397"/>
      <c r="HC10" s="400"/>
      <c r="HD10" s="397"/>
      <c r="HE10" s="398"/>
      <c r="HF10" s="397"/>
      <c r="HG10" s="426">
        <v>0</v>
      </c>
      <c r="HH10" s="407"/>
      <c r="HI10" s="407"/>
      <c r="HJ10" s="426">
        <v>0</v>
      </c>
      <c r="HK10" s="407"/>
      <c r="HL10" s="407"/>
      <c r="HM10" s="426">
        <v>0</v>
      </c>
      <c r="HN10" s="407"/>
      <c r="HO10" s="407"/>
      <c r="HP10" s="407"/>
      <c r="HQ10" s="407"/>
      <c r="HR10" s="408"/>
      <c r="HS10" s="407"/>
      <c r="HT10" s="426" t="e">
        <f>#REF!</f>
        <v>#REF!</v>
      </c>
      <c r="HU10" s="399"/>
      <c r="HV10" s="397"/>
      <c r="HW10" s="397"/>
      <c r="HX10" s="400"/>
      <c r="HY10" s="397"/>
      <c r="HZ10" s="398"/>
      <c r="IA10" s="397"/>
      <c r="IB10" s="426">
        <v>0</v>
      </c>
      <c r="IC10" s="407"/>
      <c r="ID10" s="407"/>
      <c r="IE10" s="426">
        <v>0</v>
      </c>
      <c r="IF10" s="407"/>
      <c r="IG10" s="407"/>
      <c r="IH10" s="426">
        <v>0</v>
      </c>
      <c r="II10" s="407"/>
      <c r="IJ10" s="407"/>
      <c r="IK10" s="407"/>
      <c r="IL10" s="407"/>
      <c r="IM10" s="408"/>
      <c r="IN10" s="407"/>
      <c r="IO10" s="426" t="e">
        <f>#REF!</f>
        <v>#REF!</v>
      </c>
      <c r="IP10" s="399"/>
      <c r="IQ10" s="397"/>
      <c r="IR10" s="397"/>
      <c r="IS10" s="400"/>
    </row>
    <row r="11" spans="1:273" s="403" customFormat="1" ht="9.9499999999999993" hidden="1" customHeight="1">
      <c r="A11" s="404"/>
      <c r="B11" s="397"/>
      <c r="C11" s="398"/>
      <c r="D11" s="397"/>
      <c r="E11" s="427">
        <v>0</v>
      </c>
      <c r="F11" s="399"/>
      <c r="G11" s="397"/>
      <c r="H11" s="427">
        <v>0</v>
      </c>
      <c r="I11" s="399"/>
      <c r="J11" s="397"/>
      <c r="K11" s="427">
        <v>0</v>
      </c>
      <c r="L11" s="399"/>
      <c r="M11" s="397"/>
      <c r="N11" s="397"/>
      <c r="O11" s="397"/>
      <c r="P11" s="398"/>
      <c r="Q11" s="397"/>
      <c r="R11" s="427">
        <f t="shared" si="0"/>
        <v>0</v>
      </c>
      <c r="S11" s="399"/>
      <c r="T11" s="397"/>
      <c r="U11" s="397"/>
      <c r="V11" s="400"/>
      <c r="W11" s="397"/>
      <c r="X11" s="398"/>
      <c r="Y11" s="397"/>
      <c r="Z11" s="427">
        <v>0</v>
      </c>
      <c r="AA11" s="399"/>
      <c r="AB11" s="397"/>
      <c r="AC11" s="427">
        <v>0</v>
      </c>
      <c r="AD11" s="399"/>
      <c r="AE11" s="397"/>
      <c r="AF11" s="427">
        <v>0</v>
      </c>
      <c r="AG11" s="399"/>
      <c r="AH11" s="397"/>
      <c r="AI11" s="397"/>
      <c r="AJ11" s="397"/>
      <c r="AK11" s="398"/>
      <c r="AL11" s="397"/>
      <c r="AM11" s="427">
        <f t="shared" si="1"/>
        <v>0</v>
      </c>
      <c r="AN11" s="399"/>
      <c r="AO11" s="397"/>
      <c r="AP11" s="397"/>
      <c r="AQ11" s="400"/>
      <c r="AR11" s="397"/>
      <c r="AS11" s="398"/>
      <c r="AT11" s="397"/>
      <c r="AU11" s="427">
        <v>0</v>
      </c>
      <c r="AV11" s="399"/>
      <c r="AW11" s="397"/>
      <c r="AX11" s="427">
        <v>0</v>
      </c>
      <c r="AY11" s="399"/>
      <c r="AZ11" s="397"/>
      <c r="BA11" s="427">
        <v>0</v>
      </c>
      <c r="BB11" s="399"/>
      <c r="BC11" s="397"/>
      <c r="BD11" s="397"/>
      <c r="BE11" s="397"/>
      <c r="BF11" s="398"/>
      <c r="BG11" s="397"/>
      <c r="BH11" s="427">
        <f t="shared" si="2"/>
        <v>0</v>
      </c>
      <c r="BI11" s="399"/>
      <c r="BJ11" s="397"/>
      <c r="BK11" s="397"/>
      <c r="BL11" s="400"/>
      <c r="BM11" s="397"/>
      <c r="BN11" s="398"/>
      <c r="BO11" s="397"/>
      <c r="BP11" s="427">
        <v>0</v>
      </c>
      <c r="BQ11" s="399"/>
      <c r="BR11" s="397"/>
      <c r="BS11" s="427">
        <v>0</v>
      </c>
      <c r="BT11" s="399"/>
      <c r="BU11" s="397"/>
      <c r="BV11" s="427">
        <v>0</v>
      </c>
      <c r="BW11" s="399"/>
      <c r="BX11" s="397"/>
      <c r="BY11" s="397"/>
      <c r="BZ11" s="397"/>
      <c r="CA11" s="398"/>
      <c r="CB11" s="397"/>
      <c r="CC11" s="427">
        <f t="shared" si="3"/>
        <v>0</v>
      </c>
      <c r="CD11" s="399"/>
      <c r="CE11" s="397"/>
      <c r="CF11" s="397"/>
      <c r="CG11" s="400"/>
      <c r="CH11" s="397"/>
      <c r="CI11" s="401"/>
      <c r="CJ11" s="397"/>
      <c r="CK11" s="427">
        <f t="shared" si="4"/>
        <v>0</v>
      </c>
      <c r="CL11" s="399"/>
      <c r="CM11" s="397"/>
      <c r="CN11" s="427">
        <f t="shared" si="5"/>
        <v>0</v>
      </c>
      <c r="CO11" s="399"/>
      <c r="CP11" s="397"/>
      <c r="CQ11" s="427">
        <f t="shared" si="6"/>
        <v>0</v>
      </c>
      <c r="CR11" s="399"/>
      <c r="CS11" s="397"/>
      <c r="CT11" s="397"/>
      <c r="CU11" s="397"/>
      <c r="CV11" s="401"/>
      <c r="CW11" s="397"/>
      <c r="CX11" s="427">
        <f t="shared" si="7"/>
        <v>0</v>
      </c>
      <c r="CY11" s="402"/>
      <c r="CZ11" s="397"/>
      <c r="DA11" s="397"/>
      <c r="DB11" s="1526"/>
      <c r="DC11" s="397"/>
      <c r="DD11" s="398"/>
      <c r="DE11" s="397"/>
      <c r="DF11" s="427">
        <v>0</v>
      </c>
      <c r="DG11" s="399"/>
      <c r="DH11" s="397"/>
      <c r="DI11" s="427">
        <v>0</v>
      </c>
      <c r="DJ11" s="399"/>
      <c r="DK11" s="397"/>
      <c r="DL11" s="427">
        <v>0</v>
      </c>
      <c r="DM11" s="399"/>
      <c r="DN11" s="397"/>
      <c r="DO11" s="397"/>
      <c r="DP11" s="397"/>
      <c r="DQ11" s="398"/>
      <c r="DR11" s="397"/>
      <c r="DS11" s="427">
        <f t="shared" si="8"/>
        <v>0</v>
      </c>
      <c r="DT11" s="399"/>
      <c r="DU11" s="397"/>
      <c r="DV11" s="397"/>
      <c r="DW11" s="400"/>
      <c r="DX11" s="397"/>
      <c r="DY11" s="398"/>
      <c r="DZ11" s="397"/>
      <c r="EA11" s="427">
        <v>0</v>
      </c>
      <c r="EB11" s="399"/>
      <c r="EC11" s="397"/>
      <c r="ED11" s="427">
        <v>0</v>
      </c>
      <c r="EE11" s="399"/>
      <c r="EF11" s="397"/>
      <c r="EG11" s="427">
        <v>0</v>
      </c>
      <c r="EH11" s="399"/>
      <c r="EI11" s="397"/>
      <c r="EJ11" s="397"/>
      <c r="EK11" s="397"/>
      <c r="EL11" s="398"/>
      <c r="EM11" s="397"/>
      <c r="EN11" s="427">
        <f t="shared" si="9"/>
        <v>0</v>
      </c>
      <c r="EO11" s="399"/>
      <c r="EP11" s="397"/>
      <c r="EQ11" s="397"/>
      <c r="ER11" s="400"/>
      <c r="ES11" s="397"/>
      <c r="ET11" s="398"/>
      <c r="EU11" s="397"/>
      <c r="EV11" s="427">
        <v>0</v>
      </c>
      <c r="EW11" s="399"/>
      <c r="EX11" s="397"/>
      <c r="EY11" s="427">
        <v>0</v>
      </c>
      <c r="EZ11" s="399"/>
      <c r="FA11" s="397"/>
      <c r="FB11" s="427">
        <v>0</v>
      </c>
      <c r="FC11" s="399"/>
      <c r="FD11" s="397"/>
      <c r="FE11" s="397"/>
      <c r="FF11" s="397"/>
      <c r="FG11" s="398"/>
      <c r="FH11" s="397"/>
      <c r="FI11" s="427">
        <f>EV11+EY11+FB11</f>
        <v>0</v>
      </c>
      <c r="FJ11" s="399"/>
      <c r="FK11" s="397"/>
      <c r="FL11" s="397"/>
      <c r="FM11" s="400"/>
      <c r="FN11" s="397"/>
      <c r="FO11" s="398"/>
      <c r="FP11" s="397"/>
      <c r="FQ11" s="427">
        <v>0</v>
      </c>
      <c r="FR11" s="399"/>
      <c r="FS11" s="846"/>
      <c r="FT11" s="427">
        <v>0</v>
      </c>
      <c r="FU11" s="399"/>
      <c r="FV11" s="397"/>
      <c r="FW11" s="427">
        <v>0</v>
      </c>
      <c r="FX11" s="399"/>
      <c r="FY11" s="397"/>
      <c r="FZ11" s="397"/>
      <c r="GA11" s="397"/>
      <c r="GB11" s="398"/>
      <c r="GC11" s="397"/>
      <c r="GD11" s="427">
        <f>FQ11+FT11+FW11</f>
        <v>0</v>
      </c>
      <c r="GE11" s="399"/>
      <c r="GF11" s="397"/>
      <c r="GG11" s="397"/>
      <c r="GH11" s="400"/>
      <c r="GI11" s="397"/>
      <c r="GJ11" s="398"/>
      <c r="GK11" s="397"/>
      <c r="GL11" s="427">
        <v>0</v>
      </c>
      <c r="GM11" s="399"/>
      <c r="GN11" s="397"/>
      <c r="GO11" s="427">
        <v>0</v>
      </c>
      <c r="GP11" s="399"/>
      <c r="GQ11" s="397"/>
      <c r="GR11" s="427">
        <v>0</v>
      </c>
      <c r="GS11" s="399"/>
      <c r="GT11" s="397"/>
      <c r="GU11" s="397"/>
      <c r="GV11" s="397"/>
      <c r="GW11" s="398"/>
      <c r="GX11" s="397"/>
      <c r="GY11" s="427">
        <f>GL11+GO11+GR11</f>
        <v>0</v>
      </c>
      <c r="GZ11" s="399"/>
      <c r="HA11" s="397"/>
      <c r="HB11" s="397"/>
      <c r="HC11" s="400"/>
      <c r="HD11" s="397"/>
      <c r="HE11" s="398"/>
      <c r="HF11" s="397"/>
      <c r="HG11" s="427">
        <v>0</v>
      </c>
      <c r="HH11" s="399"/>
      <c r="HI11" s="397"/>
      <c r="HJ11" s="427">
        <v>0</v>
      </c>
      <c r="HK11" s="399"/>
      <c r="HL11" s="397"/>
      <c r="HM11" s="427">
        <v>0</v>
      </c>
      <c r="HN11" s="399"/>
      <c r="HO11" s="397"/>
      <c r="HP11" s="397"/>
      <c r="HQ11" s="397"/>
      <c r="HR11" s="398"/>
      <c r="HS11" s="397"/>
      <c r="HT11" s="427">
        <f>HG11+HJ11+HM11</f>
        <v>0</v>
      </c>
      <c r="HU11" s="399"/>
      <c r="HV11" s="397"/>
      <c r="HW11" s="397"/>
      <c r="HX11" s="400"/>
      <c r="HY11" s="397"/>
      <c r="HZ11" s="398"/>
      <c r="IA11" s="397"/>
      <c r="IB11" s="427">
        <v>0</v>
      </c>
      <c r="IC11" s="399"/>
      <c r="ID11" s="397"/>
      <c r="IE11" s="427">
        <v>0</v>
      </c>
      <c r="IF11" s="399"/>
      <c r="IG11" s="397"/>
      <c r="IH11" s="427">
        <v>0</v>
      </c>
      <c r="II11" s="399"/>
      <c r="IJ11" s="397"/>
      <c r="IK11" s="397"/>
      <c r="IL11" s="397"/>
      <c r="IM11" s="398"/>
      <c r="IN11" s="397"/>
      <c r="IO11" s="427">
        <f>IB11+IE11+IH11</f>
        <v>0</v>
      </c>
      <c r="IP11" s="399"/>
      <c r="IQ11" s="397"/>
      <c r="IR11" s="397"/>
      <c r="IS11" s="400"/>
    </row>
    <row r="12" spans="1:273" s="403" customFormat="1" ht="9.9499999999999993" hidden="1" customHeight="1">
      <c r="A12" s="404"/>
      <c r="B12" s="397"/>
      <c r="C12" s="398"/>
      <c r="D12" s="397"/>
      <c r="E12" s="427">
        <v>0</v>
      </c>
      <c r="F12" s="399"/>
      <c r="G12" s="397"/>
      <c r="H12" s="427">
        <v>0</v>
      </c>
      <c r="I12" s="399"/>
      <c r="J12" s="397"/>
      <c r="K12" s="427">
        <v>0</v>
      </c>
      <c r="L12" s="399"/>
      <c r="M12" s="397"/>
      <c r="N12" s="397"/>
      <c r="O12" s="397"/>
      <c r="P12" s="398"/>
      <c r="Q12" s="397"/>
      <c r="R12" s="427">
        <f t="shared" si="0"/>
        <v>0</v>
      </c>
      <c r="S12" s="399"/>
      <c r="T12" s="397"/>
      <c r="U12" s="397"/>
      <c r="V12" s="400"/>
      <c r="W12" s="397"/>
      <c r="X12" s="398"/>
      <c r="Y12" s="397"/>
      <c r="Z12" s="427">
        <v>0</v>
      </c>
      <c r="AA12" s="399"/>
      <c r="AB12" s="397"/>
      <c r="AC12" s="427">
        <v>0</v>
      </c>
      <c r="AD12" s="399"/>
      <c r="AE12" s="397"/>
      <c r="AF12" s="427">
        <v>0</v>
      </c>
      <c r="AG12" s="399"/>
      <c r="AH12" s="397"/>
      <c r="AI12" s="397"/>
      <c r="AJ12" s="397"/>
      <c r="AK12" s="398"/>
      <c r="AL12" s="397"/>
      <c r="AM12" s="427">
        <f t="shared" si="1"/>
        <v>0</v>
      </c>
      <c r="AN12" s="399"/>
      <c r="AO12" s="397"/>
      <c r="AP12" s="397"/>
      <c r="AQ12" s="400"/>
      <c r="AR12" s="397"/>
      <c r="AS12" s="398"/>
      <c r="AT12" s="397"/>
      <c r="AU12" s="427">
        <v>0</v>
      </c>
      <c r="AV12" s="399"/>
      <c r="AW12" s="397"/>
      <c r="AX12" s="427">
        <v>0</v>
      </c>
      <c r="AY12" s="399"/>
      <c r="AZ12" s="397"/>
      <c r="BA12" s="427">
        <v>0</v>
      </c>
      <c r="BB12" s="399"/>
      <c r="BC12" s="397"/>
      <c r="BD12" s="397"/>
      <c r="BE12" s="397"/>
      <c r="BF12" s="398"/>
      <c r="BG12" s="397"/>
      <c r="BH12" s="427">
        <f t="shared" si="2"/>
        <v>0</v>
      </c>
      <c r="BI12" s="399"/>
      <c r="BJ12" s="397"/>
      <c r="BK12" s="397"/>
      <c r="BL12" s="400"/>
      <c r="BM12" s="397"/>
      <c r="BN12" s="398"/>
      <c r="BO12" s="397"/>
      <c r="BP12" s="427">
        <v>0</v>
      </c>
      <c r="BQ12" s="399"/>
      <c r="BR12" s="397"/>
      <c r="BS12" s="427">
        <v>0</v>
      </c>
      <c r="BT12" s="399"/>
      <c r="BU12" s="397"/>
      <c r="BV12" s="427">
        <v>0</v>
      </c>
      <c r="BW12" s="399"/>
      <c r="BX12" s="397"/>
      <c r="BY12" s="397"/>
      <c r="BZ12" s="397"/>
      <c r="CA12" s="398"/>
      <c r="CB12" s="397"/>
      <c r="CC12" s="427">
        <f t="shared" si="3"/>
        <v>0</v>
      </c>
      <c r="CD12" s="399"/>
      <c r="CE12" s="397"/>
      <c r="CF12" s="397"/>
      <c r="CG12" s="400"/>
      <c r="CH12" s="397"/>
      <c r="CI12" s="401"/>
      <c r="CJ12" s="397"/>
      <c r="CK12" s="427">
        <f t="shared" si="4"/>
        <v>0</v>
      </c>
      <c r="CL12" s="399"/>
      <c r="CM12" s="397"/>
      <c r="CN12" s="427">
        <f t="shared" si="5"/>
        <v>0</v>
      </c>
      <c r="CO12" s="399"/>
      <c r="CP12" s="397"/>
      <c r="CQ12" s="427">
        <f t="shared" si="6"/>
        <v>0</v>
      </c>
      <c r="CR12" s="399"/>
      <c r="CS12" s="397"/>
      <c r="CT12" s="397"/>
      <c r="CU12" s="397"/>
      <c r="CV12" s="401"/>
      <c r="CW12" s="397"/>
      <c r="CX12" s="427">
        <f t="shared" si="7"/>
        <v>0</v>
      </c>
      <c r="CY12" s="402"/>
      <c r="CZ12" s="397"/>
      <c r="DA12" s="397"/>
      <c r="DB12" s="1526"/>
      <c r="DC12" s="397"/>
      <c r="DD12" s="398"/>
      <c r="DE12" s="397"/>
      <c r="DF12" s="427">
        <v>0</v>
      </c>
      <c r="DG12" s="399"/>
      <c r="DH12" s="397"/>
      <c r="DI12" s="427">
        <v>0</v>
      </c>
      <c r="DJ12" s="399"/>
      <c r="DK12" s="397"/>
      <c r="DL12" s="427">
        <v>0</v>
      </c>
      <c r="DM12" s="399"/>
      <c r="DN12" s="397"/>
      <c r="DO12" s="397"/>
      <c r="DP12" s="397"/>
      <c r="DQ12" s="398"/>
      <c r="DR12" s="397"/>
      <c r="DS12" s="427">
        <f t="shared" si="8"/>
        <v>0</v>
      </c>
      <c r="DT12" s="399"/>
      <c r="DU12" s="397"/>
      <c r="DV12" s="397"/>
      <c r="DW12" s="400"/>
      <c r="DX12" s="397"/>
      <c r="DY12" s="398"/>
      <c r="DZ12" s="397"/>
      <c r="EA12" s="427">
        <v>0</v>
      </c>
      <c r="EB12" s="399"/>
      <c r="EC12" s="397"/>
      <c r="ED12" s="427">
        <v>0</v>
      </c>
      <c r="EE12" s="399"/>
      <c r="EF12" s="397"/>
      <c r="EG12" s="427">
        <v>0</v>
      </c>
      <c r="EH12" s="399"/>
      <c r="EI12" s="397"/>
      <c r="EJ12" s="397"/>
      <c r="EK12" s="397"/>
      <c r="EL12" s="398"/>
      <c r="EM12" s="397"/>
      <c r="EN12" s="427">
        <f t="shared" si="9"/>
        <v>0</v>
      </c>
      <c r="EO12" s="399"/>
      <c r="EP12" s="397"/>
      <c r="EQ12" s="397"/>
      <c r="ER12" s="400"/>
      <c r="ES12" s="397"/>
      <c r="ET12" s="398"/>
      <c r="EU12" s="397"/>
      <c r="EV12" s="427">
        <v>0</v>
      </c>
      <c r="EW12" s="399"/>
      <c r="EX12" s="397"/>
      <c r="EY12" s="427">
        <v>0</v>
      </c>
      <c r="EZ12" s="399"/>
      <c r="FA12" s="397"/>
      <c r="FB12" s="427">
        <v>0</v>
      </c>
      <c r="FC12" s="399"/>
      <c r="FD12" s="397"/>
      <c r="FE12" s="397"/>
      <c r="FF12" s="397"/>
      <c r="FG12" s="398"/>
      <c r="FH12" s="397"/>
      <c r="FI12" s="427">
        <f>EV12+EY12+FB12</f>
        <v>0</v>
      </c>
      <c r="FJ12" s="399"/>
      <c r="FK12" s="397"/>
      <c r="FL12" s="397"/>
      <c r="FM12" s="400"/>
      <c r="FN12" s="397"/>
      <c r="FO12" s="398"/>
      <c r="FP12" s="397"/>
      <c r="FQ12" s="427">
        <v>0</v>
      </c>
      <c r="FR12" s="399"/>
      <c r="FS12" s="846"/>
      <c r="FT12" s="427">
        <v>0</v>
      </c>
      <c r="FU12" s="399"/>
      <c r="FV12" s="397"/>
      <c r="FW12" s="427">
        <v>0</v>
      </c>
      <c r="FX12" s="399"/>
      <c r="FY12" s="397"/>
      <c r="FZ12" s="397"/>
      <c r="GA12" s="397"/>
      <c r="GB12" s="398"/>
      <c r="GC12" s="397"/>
      <c r="GD12" s="427">
        <f>FQ12+FT12+FW12</f>
        <v>0</v>
      </c>
      <c r="GE12" s="399"/>
      <c r="GF12" s="397"/>
      <c r="GG12" s="397"/>
      <c r="GH12" s="400"/>
      <c r="GI12" s="397"/>
      <c r="GJ12" s="398"/>
      <c r="GK12" s="397"/>
      <c r="GL12" s="427">
        <v>0</v>
      </c>
      <c r="GM12" s="399"/>
      <c r="GN12" s="397"/>
      <c r="GO12" s="427">
        <v>0</v>
      </c>
      <c r="GP12" s="399"/>
      <c r="GQ12" s="397"/>
      <c r="GR12" s="427">
        <v>0</v>
      </c>
      <c r="GS12" s="399"/>
      <c r="GT12" s="397"/>
      <c r="GU12" s="397"/>
      <c r="GV12" s="397"/>
      <c r="GW12" s="398"/>
      <c r="GX12" s="397"/>
      <c r="GY12" s="427">
        <f>GL12+GO12+GR12</f>
        <v>0</v>
      </c>
      <c r="GZ12" s="399"/>
      <c r="HA12" s="397"/>
      <c r="HB12" s="397"/>
      <c r="HC12" s="400"/>
      <c r="HD12" s="397"/>
      <c r="HE12" s="398"/>
      <c r="HF12" s="397"/>
      <c r="HG12" s="427">
        <v>0</v>
      </c>
      <c r="HH12" s="399"/>
      <c r="HI12" s="397"/>
      <c r="HJ12" s="427">
        <v>0</v>
      </c>
      <c r="HK12" s="399"/>
      <c r="HL12" s="397"/>
      <c r="HM12" s="427">
        <v>0</v>
      </c>
      <c r="HN12" s="399"/>
      <c r="HO12" s="397"/>
      <c r="HP12" s="397"/>
      <c r="HQ12" s="397"/>
      <c r="HR12" s="398"/>
      <c r="HS12" s="397"/>
      <c r="HT12" s="427">
        <f>HG12+HJ12+HM12</f>
        <v>0</v>
      </c>
      <c r="HU12" s="399"/>
      <c r="HV12" s="397"/>
      <c r="HW12" s="397"/>
      <c r="HX12" s="400"/>
      <c r="HY12" s="397"/>
      <c r="HZ12" s="398"/>
      <c r="IA12" s="397"/>
      <c r="IB12" s="427">
        <v>0</v>
      </c>
      <c r="IC12" s="399"/>
      <c r="ID12" s="397"/>
      <c r="IE12" s="427">
        <v>0</v>
      </c>
      <c r="IF12" s="399"/>
      <c r="IG12" s="397"/>
      <c r="IH12" s="427">
        <v>0</v>
      </c>
      <c r="II12" s="399"/>
      <c r="IJ12" s="397"/>
      <c r="IK12" s="397"/>
      <c r="IL12" s="397"/>
      <c r="IM12" s="398"/>
      <c r="IN12" s="397"/>
      <c r="IO12" s="427">
        <f>IB12+IE12+IH12</f>
        <v>0</v>
      </c>
      <c r="IP12" s="399"/>
      <c r="IQ12" s="397"/>
      <c r="IR12" s="397"/>
      <c r="IS12" s="400"/>
    </row>
    <row r="13" spans="1:273" s="403" customFormat="1" ht="9.9499999999999993" hidden="1" customHeight="1">
      <c r="A13" s="404"/>
      <c r="B13" s="397"/>
      <c r="C13" s="398"/>
      <c r="D13" s="397"/>
      <c r="E13" s="427">
        <v>0</v>
      </c>
      <c r="F13" s="399"/>
      <c r="G13" s="397"/>
      <c r="H13" s="427">
        <v>0</v>
      </c>
      <c r="I13" s="399"/>
      <c r="J13" s="397"/>
      <c r="K13" s="427">
        <v>0</v>
      </c>
      <c r="L13" s="399"/>
      <c r="M13" s="397"/>
      <c r="N13" s="397"/>
      <c r="O13" s="397"/>
      <c r="P13" s="398"/>
      <c r="Q13" s="397"/>
      <c r="R13" s="427">
        <f t="shared" si="0"/>
        <v>0</v>
      </c>
      <c r="S13" s="399"/>
      <c r="T13" s="397"/>
      <c r="U13" s="397"/>
      <c r="V13" s="400"/>
      <c r="W13" s="397"/>
      <c r="X13" s="398"/>
      <c r="Y13" s="397"/>
      <c r="Z13" s="427">
        <v>0</v>
      </c>
      <c r="AA13" s="399"/>
      <c r="AB13" s="397"/>
      <c r="AC13" s="427">
        <v>0</v>
      </c>
      <c r="AD13" s="399"/>
      <c r="AE13" s="397"/>
      <c r="AF13" s="427">
        <v>0</v>
      </c>
      <c r="AG13" s="399"/>
      <c r="AH13" s="397"/>
      <c r="AI13" s="397"/>
      <c r="AJ13" s="397"/>
      <c r="AK13" s="398"/>
      <c r="AL13" s="397"/>
      <c r="AM13" s="427">
        <f t="shared" si="1"/>
        <v>0</v>
      </c>
      <c r="AN13" s="399"/>
      <c r="AO13" s="397"/>
      <c r="AP13" s="397"/>
      <c r="AQ13" s="400"/>
      <c r="AR13" s="397"/>
      <c r="AS13" s="398"/>
      <c r="AT13" s="397"/>
      <c r="AU13" s="427">
        <v>0</v>
      </c>
      <c r="AV13" s="399"/>
      <c r="AW13" s="397"/>
      <c r="AX13" s="427">
        <v>0</v>
      </c>
      <c r="AY13" s="399"/>
      <c r="AZ13" s="397"/>
      <c r="BA13" s="427">
        <v>0</v>
      </c>
      <c r="BB13" s="399"/>
      <c r="BC13" s="397"/>
      <c r="BD13" s="397"/>
      <c r="BE13" s="397"/>
      <c r="BF13" s="398"/>
      <c r="BG13" s="397"/>
      <c r="BH13" s="427">
        <f t="shared" si="2"/>
        <v>0</v>
      </c>
      <c r="BI13" s="399"/>
      <c r="BJ13" s="397"/>
      <c r="BK13" s="397"/>
      <c r="BL13" s="400"/>
      <c r="BM13" s="397"/>
      <c r="BN13" s="398"/>
      <c r="BO13" s="397"/>
      <c r="BP13" s="427">
        <v>0</v>
      </c>
      <c r="BQ13" s="399"/>
      <c r="BR13" s="397"/>
      <c r="BS13" s="427">
        <v>0</v>
      </c>
      <c r="BT13" s="399"/>
      <c r="BU13" s="397"/>
      <c r="BV13" s="427">
        <v>0</v>
      </c>
      <c r="BW13" s="399"/>
      <c r="BX13" s="397"/>
      <c r="BY13" s="397"/>
      <c r="BZ13" s="397"/>
      <c r="CA13" s="398"/>
      <c r="CB13" s="397"/>
      <c r="CC13" s="427">
        <f t="shared" si="3"/>
        <v>0</v>
      </c>
      <c r="CD13" s="399"/>
      <c r="CE13" s="397"/>
      <c r="CF13" s="397"/>
      <c r="CG13" s="400"/>
      <c r="CH13" s="397"/>
      <c r="CI13" s="401"/>
      <c r="CJ13" s="397"/>
      <c r="CK13" s="427">
        <f t="shared" si="4"/>
        <v>0</v>
      </c>
      <c r="CL13" s="399"/>
      <c r="CM13" s="397"/>
      <c r="CN13" s="427">
        <f t="shared" si="5"/>
        <v>0</v>
      </c>
      <c r="CO13" s="399"/>
      <c r="CP13" s="397"/>
      <c r="CQ13" s="427">
        <f t="shared" si="6"/>
        <v>0</v>
      </c>
      <c r="CR13" s="399"/>
      <c r="CS13" s="397"/>
      <c r="CT13" s="397"/>
      <c r="CU13" s="397"/>
      <c r="CV13" s="401"/>
      <c r="CW13" s="397"/>
      <c r="CX13" s="427">
        <f t="shared" si="7"/>
        <v>0</v>
      </c>
      <c r="CY13" s="402"/>
      <c r="CZ13" s="397"/>
      <c r="DA13" s="397"/>
      <c r="DB13" s="1526"/>
      <c r="DC13" s="397"/>
      <c r="DD13" s="398"/>
      <c r="DE13" s="397"/>
      <c r="DF13" s="427">
        <v>0</v>
      </c>
      <c r="DG13" s="399"/>
      <c r="DH13" s="397"/>
      <c r="DI13" s="427">
        <v>0</v>
      </c>
      <c r="DJ13" s="399"/>
      <c r="DK13" s="397"/>
      <c r="DL13" s="427">
        <v>0</v>
      </c>
      <c r="DM13" s="399"/>
      <c r="DN13" s="397"/>
      <c r="DO13" s="397"/>
      <c r="DP13" s="397"/>
      <c r="DQ13" s="398"/>
      <c r="DR13" s="397"/>
      <c r="DS13" s="427">
        <f t="shared" si="8"/>
        <v>0</v>
      </c>
      <c r="DT13" s="399"/>
      <c r="DU13" s="397"/>
      <c r="DV13" s="397"/>
      <c r="DW13" s="400"/>
      <c r="DX13" s="397"/>
      <c r="DY13" s="398"/>
      <c r="DZ13" s="397"/>
      <c r="EA13" s="427">
        <v>0</v>
      </c>
      <c r="EB13" s="399"/>
      <c r="EC13" s="397"/>
      <c r="ED13" s="427">
        <v>0</v>
      </c>
      <c r="EE13" s="399"/>
      <c r="EF13" s="397"/>
      <c r="EG13" s="427">
        <v>0</v>
      </c>
      <c r="EH13" s="399"/>
      <c r="EI13" s="397"/>
      <c r="EJ13" s="397"/>
      <c r="EK13" s="397"/>
      <c r="EL13" s="398"/>
      <c r="EM13" s="397"/>
      <c r="EN13" s="427">
        <f t="shared" si="9"/>
        <v>0</v>
      </c>
      <c r="EO13" s="399"/>
      <c r="EP13" s="397"/>
      <c r="EQ13" s="397"/>
      <c r="ER13" s="400"/>
      <c r="ES13" s="397"/>
      <c r="ET13" s="398"/>
      <c r="EU13" s="397"/>
      <c r="EV13" s="427">
        <v>0</v>
      </c>
      <c r="EW13" s="399"/>
      <c r="EX13" s="397"/>
      <c r="EY13" s="427">
        <v>0</v>
      </c>
      <c r="EZ13" s="399"/>
      <c r="FA13" s="397"/>
      <c r="FB13" s="427">
        <v>0</v>
      </c>
      <c r="FC13" s="399"/>
      <c r="FD13" s="397"/>
      <c r="FE13" s="397"/>
      <c r="FF13" s="397"/>
      <c r="FG13" s="398"/>
      <c r="FH13" s="397"/>
      <c r="FI13" s="427">
        <f>EV13+EY13+FB13</f>
        <v>0</v>
      </c>
      <c r="FJ13" s="399"/>
      <c r="FK13" s="397"/>
      <c r="FL13" s="397"/>
      <c r="FM13" s="400"/>
      <c r="FN13" s="397"/>
      <c r="FO13" s="398"/>
      <c r="FP13" s="397"/>
      <c r="FQ13" s="427">
        <v>0</v>
      </c>
      <c r="FR13" s="399"/>
      <c r="FS13" s="846"/>
      <c r="FT13" s="427">
        <v>0</v>
      </c>
      <c r="FU13" s="399"/>
      <c r="FV13" s="397"/>
      <c r="FW13" s="427">
        <v>0</v>
      </c>
      <c r="FX13" s="399"/>
      <c r="FY13" s="397"/>
      <c r="FZ13" s="397"/>
      <c r="GA13" s="397"/>
      <c r="GB13" s="398"/>
      <c r="GC13" s="397"/>
      <c r="GD13" s="427">
        <f>FQ13+FT13+FW13</f>
        <v>0</v>
      </c>
      <c r="GE13" s="399"/>
      <c r="GF13" s="397"/>
      <c r="GG13" s="397"/>
      <c r="GH13" s="400"/>
      <c r="GI13" s="397"/>
      <c r="GJ13" s="398"/>
      <c r="GK13" s="397"/>
      <c r="GL13" s="427">
        <v>0</v>
      </c>
      <c r="GM13" s="399"/>
      <c r="GN13" s="397"/>
      <c r="GO13" s="427">
        <v>0</v>
      </c>
      <c r="GP13" s="399"/>
      <c r="GQ13" s="397"/>
      <c r="GR13" s="427">
        <v>0</v>
      </c>
      <c r="GS13" s="399"/>
      <c r="GT13" s="397"/>
      <c r="GU13" s="397"/>
      <c r="GV13" s="397"/>
      <c r="GW13" s="398"/>
      <c r="GX13" s="397"/>
      <c r="GY13" s="427">
        <f>GL13+GO13+GR13</f>
        <v>0</v>
      </c>
      <c r="GZ13" s="399"/>
      <c r="HA13" s="397"/>
      <c r="HB13" s="397"/>
      <c r="HC13" s="400"/>
      <c r="HD13" s="397"/>
      <c r="HE13" s="398"/>
      <c r="HF13" s="397"/>
      <c r="HG13" s="427">
        <v>0</v>
      </c>
      <c r="HH13" s="399"/>
      <c r="HI13" s="397"/>
      <c r="HJ13" s="427">
        <v>0</v>
      </c>
      <c r="HK13" s="399"/>
      <c r="HL13" s="397"/>
      <c r="HM13" s="427">
        <v>0</v>
      </c>
      <c r="HN13" s="399"/>
      <c r="HO13" s="397"/>
      <c r="HP13" s="397"/>
      <c r="HQ13" s="397"/>
      <c r="HR13" s="398"/>
      <c r="HS13" s="397"/>
      <c r="HT13" s="427">
        <f>HG13+HJ13+HM13</f>
        <v>0</v>
      </c>
      <c r="HU13" s="399"/>
      <c r="HV13" s="397"/>
      <c r="HW13" s="397"/>
      <c r="HX13" s="400"/>
      <c r="HY13" s="397"/>
      <c r="HZ13" s="398"/>
      <c r="IA13" s="397"/>
      <c r="IB13" s="427">
        <v>0</v>
      </c>
      <c r="IC13" s="399"/>
      <c r="ID13" s="397"/>
      <c r="IE13" s="427">
        <v>0</v>
      </c>
      <c r="IF13" s="399"/>
      <c r="IG13" s="397"/>
      <c r="IH13" s="427">
        <v>0</v>
      </c>
      <c r="II13" s="399"/>
      <c r="IJ13" s="397"/>
      <c r="IK13" s="397"/>
      <c r="IL13" s="397"/>
      <c r="IM13" s="398"/>
      <c r="IN13" s="397"/>
      <c r="IO13" s="427">
        <f>IB13+IE13+IH13</f>
        <v>0</v>
      </c>
      <c r="IP13" s="399"/>
      <c r="IQ13" s="397"/>
      <c r="IR13" s="397"/>
      <c r="IS13" s="400"/>
    </row>
    <row r="14" spans="1:273" s="86" customFormat="1" ht="3.95" customHeight="1">
      <c r="A14" s="1527"/>
      <c r="B14" s="1528"/>
      <c r="C14" s="357"/>
      <c r="D14" s="1528"/>
      <c r="E14" s="1529"/>
      <c r="F14" s="1530"/>
      <c r="G14" s="1528"/>
      <c r="H14" s="1529"/>
      <c r="I14" s="1530"/>
      <c r="J14" s="1528"/>
      <c r="K14" s="1529"/>
      <c r="L14" s="1530"/>
      <c r="M14" s="1528"/>
      <c r="N14" s="1528"/>
      <c r="O14" s="1528"/>
      <c r="P14" s="357"/>
      <c r="Q14" s="1528"/>
      <c r="R14" s="1529"/>
      <c r="S14" s="1530"/>
      <c r="T14" s="1528"/>
      <c r="U14" s="1528"/>
      <c r="V14" s="428"/>
      <c r="W14" s="1528"/>
      <c r="X14" s="357"/>
      <c r="Y14" s="1528"/>
      <c r="Z14" s="1529"/>
      <c r="AA14" s="1530"/>
      <c r="AB14" s="1528"/>
      <c r="AC14" s="1529"/>
      <c r="AD14" s="1530"/>
      <c r="AE14" s="1528"/>
      <c r="AF14" s="1529"/>
      <c r="AG14" s="1530"/>
      <c r="AH14" s="1528"/>
      <c r="AI14" s="1528"/>
      <c r="AJ14" s="1528"/>
      <c r="AK14" s="357"/>
      <c r="AL14" s="1528"/>
      <c r="AM14" s="1529"/>
      <c r="AN14" s="1530"/>
      <c r="AO14" s="1528"/>
      <c r="AP14" s="1528"/>
      <c r="AQ14" s="428"/>
      <c r="AR14" s="1528"/>
      <c r="AS14" s="357"/>
      <c r="AT14" s="1528"/>
      <c r="AU14" s="1529"/>
      <c r="AV14" s="1530"/>
      <c r="AW14" s="1528"/>
      <c r="AX14" s="1529"/>
      <c r="AY14" s="1530"/>
      <c r="AZ14" s="1528"/>
      <c r="BA14" s="1529"/>
      <c r="BB14" s="1530"/>
      <c r="BC14" s="1528"/>
      <c r="BD14" s="1528"/>
      <c r="BE14" s="1528"/>
      <c r="BF14" s="357"/>
      <c r="BG14" s="1528"/>
      <c r="BH14" s="1529"/>
      <c r="BI14" s="1530"/>
      <c r="BJ14" s="1528"/>
      <c r="BK14" s="1528"/>
      <c r="BL14" s="428"/>
      <c r="BM14" s="1528"/>
      <c r="BN14" s="357"/>
      <c r="BO14" s="1528"/>
      <c r="BP14" s="1529"/>
      <c r="BQ14" s="1530"/>
      <c r="BR14" s="1528"/>
      <c r="BS14" s="1529"/>
      <c r="BT14" s="1530"/>
      <c r="BU14" s="1528"/>
      <c r="BV14" s="1529"/>
      <c r="BW14" s="1530"/>
      <c r="BX14" s="1528"/>
      <c r="BY14" s="1528"/>
      <c r="BZ14" s="1528"/>
      <c r="CA14" s="357"/>
      <c r="CB14" s="1528"/>
      <c r="CC14" s="1529"/>
      <c r="CD14" s="1530"/>
      <c r="CE14" s="1528"/>
      <c r="CF14" s="1528"/>
      <c r="CG14" s="428"/>
      <c r="CH14" s="1528"/>
      <c r="CI14" s="429"/>
      <c r="CJ14" s="1528"/>
      <c r="CK14" s="1529"/>
      <c r="CL14" s="1530"/>
      <c r="CM14" s="1528"/>
      <c r="CN14" s="1529"/>
      <c r="CO14" s="1530"/>
      <c r="CP14" s="1528"/>
      <c r="CQ14" s="1529"/>
      <c r="CR14" s="1530"/>
      <c r="CS14" s="1528"/>
      <c r="CT14" s="1528"/>
      <c r="CU14" s="1528"/>
      <c r="CV14" s="429"/>
      <c r="CW14" s="1528"/>
      <c r="CX14" s="1529"/>
      <c r="CY14" s="1531"/>
      <c r="CZ14" s="1528"/>
      <c r="DA14" s="1528"/>
      <c r="DB14" s="430"/>
      <c r="DC14" s="1528"/>
      <c r="DD14" s="357"/>
      <c r="DE14" s="1528"/>
      <c r="DF14" s="1529"/>
      <c r="DG14" s="1530"/>
      <c r="DH14" s="1528"/>
      <c r="DI14" s="1529"/>
      <c r="DJ14" s="1530"/>
      <c r="DK14" s="1528"/>
      <c r="DL14" s="1529"/>
      <c r="DM14" s="1530"/>
      <c r="DN14" s="1528"/>
      <c r="DO14" s="1528"/>
      <c r="DP14" s="1528"/>
      <c r="DQ14" s="357"/>
      <c r="DR14" s="1528"/>
      <c r="DS14" s="1529"/>
      <c r="DT14" s="1530"/>
      <c r="DU14" s="1528"/>
      <c r="DV14" s="1528"/>
      <c r="DW14" s="428"/>
      <c r="DX14" s="1528"/>
      <c r="DY14" s="357"/>
      <c r="DZ14" s="1528"/>
      <c r="EA14" s="1529"/>
      <c r="EB14" s="1530"/>
      <c r="EC14" s="1528"/>
      <c r="ED14" s="1529"/>
      <c r="EE14" s="1530"/>
      <c r="EF14" s="1528"/>
      <c r="EG14" s="1529"/>
      <c r="EH14" s="1530"/>
      <c r="EI14" s="1528"/>
      <c r="EJ14" s="1528"/>
      <c r="EK14" s="1528"/>
      <c r="EL14" s="357"/>
      <c r="EM14" s="1528"/>
      <c r="EN14" s="1529"/>
      <c r="EO14" s="1530"/>
      <c r="EP14" s="1528"/>
      <c r="EQ14" s="1528"/>
      <c r="ER14" s="428"/>
      <c r="ES14" s="1528"/>
      <c r="ET14" s="357"/>
      <c r="EU14" s="1528"/>
      <c r="EV14" s="1529"/>
      <c r="EW14" s="1530"/>
      <c r="EX14" s="1528"/>
      <c r="EY14" s="1529"/>
      <c r="EZ14" s="1530"/>
      <c r="FA14" s="1528"/>
      <c r="FB14" s="1529"/>
      <c r="FC14" s="1530"/>
      <c r="FD14" s="1528"/>
      <c r="FE14" s="1528"/>
      <c r="FF14" s="1528"/>
      <c r="FG14" s="357"/>
      <c r="FH14" s="1528"/>
      <c r="FI14" s="1529"/>
      <c r="FJ14" s="1530"/>
      <c r="FK14" s="1528"/>
      <c r="FL14" s="1528"/>
      <c r="FM14" s="428"/>
      <c r="FN14" s="1528"/>
      <c r="FO14" s="357"/>
      <c r="FP14" s="1528"/>
      <c r="FQ14" s="1529"/>
      <c r="FR14" s="1530"/>
      <c r="FS14" s="1532"/>
      <c r="FT14" s="1529"/>
      <c r="FU14" s="1530"/>
      <c r="FV14" s="1528"/>
      <c r="FW14" s="1529"/>
      <c r="FX14" s="1530"/>
      <c r="FY14" s="1528"/>
      <c r="FZ14" s="1528"/>
      <c r="GA14" s="1528"/>
      <c r="GB14" s="357"/>
      <c r="GC14" s="1528"/>
      <c r="GD14" s="1529"/>
      <c r="GE14" s="1530"/>
      <c r="GF14" s="1528"/>
      <c r="GG14" s="1528"/>
      <c r="GH14" s="428"/>
      <c r="GI14" s="1528"/>
      <c r="GJ14" s="357"/>
      <c r="GK14" s="1528"/>
      <c r="GL14" s="1529"/>
      <c r="GM14" s="1530"/>
      <c r="GN14" s="1528"/>
      <c r="GO14" s="1529"/>
      <c r="GP14" s="1530"/>
      <c r="GQ14" s="1528"/>
      <c r="GR14" s="1529"/>
      <c r="GS14" s="1530"/>
      <c r="GT14" s="1528"/>
      <c r="GU14" s="1528"/>
      <c r="GV14" s="1528"/>
      <c r="GW14" s="357"/>
      <c r="GX14" s="1528"/>
      <c r="GY14" s="1529"/>
      <c r="GZ14" s="1530"/>
      <c r="HA14" s="1528"/>
      <c r="HB14" s="1528"/>
      <c r="HC14" s="428"/>
      <c r="HD14" s="1528"/>
      <c r="HE14" s="357"/>
      <c r="HF14" s="1528"/>
      <c r="HG14" s="1529"/>
      <c r="HH14" s="1530"/>
      <c r="HI14" s="1528"/>
      <c r="HJ14" s="1529"/>
      <c r="HK14" s="1530"/>
      <c r="HL14" s="1528"/>
      <c r="HM14" s="1529"/>
      <c r="HN14" s="1530"/>
      <c r="HO14" s="1528"/>
      <c r="HP14" s="1528"/>
      <c r="HQ14" s="1528"/>
      <c r="HR14" s="357"/>
      <c r="HS14" s="1528"/>
      <c r="HT14" s="1529"/>
      <c r="HU14" s="1530"/>
      <c r="HV14" s="1528"/>
      <c r="HW14" s="1528"/>
      <c r="HX14" s="428"/>
      <c r="HY14" s="1528"/>
      <c r="HZ14" s="357"/>
      <c r="IA14" s="1528"/>
      <c r="IB14" s="1529"/>
      <c r="IC14" s="1530"/>
      <c r="ID14" s="1528"/>
      <c r="IE14" s="1529"/>
      <c r="IF14" s="1530"/>
      <c r="IG14" s="1528"/>
      <c r="IH14" s="1529"/>
      <c r="II14" s="1530"/>
      <c r="IJ14" s="1528"/>
      <c r="IK14" s="1528"/>
      <c r="IL14" s="1528"/>
      <c r="IM14" s="357"/>
      <c r="IN14" s="1528"/>
      <c r="IO14" s="1529"/>
      <c r="IP14" s="1530"/>
      <c r="IQ14" s="1528"/>
      <c r="IR14" s="1528"/>
      <c r="IS14" s="428"/>
      <c r="IT14" s="1524"/>
      <c r="IU14" s="1524"/>
      <c r="IV14" s="1524"/>
      <c r="IW14" s="1524"/>
      <c r="IX14" s="1524"/>
      <c r="IY14" s="1524"/>
      <c r="IZ14" s="1524"/>
      <c r="JA14" s="1524"/>
      <c r="JB14" s="1524"/>
      <c r="JC14" s="1524"/>
      <c r="JD14" s="1524"/>
      <c r="JE14" s="1524"/>
      <c r="JF14" s="1524"/>
      <c r="JG14" s="1524"/>
      <c r="JH14" s="1524"/>
      <c r="JI14" s="1524"/>
      <c r="JJ14" s="1524"/>
      <c r="JK14" s="1524"/>
      <c r="JL14" s="1524"/>
      <c r="JM14" s="1524"/>
    </row>
    <row r="15" spans="1:273" ht="3.95" customHeight="1">
      <c r="A15" s="342"/>
      <c r="B15" s="99"/>
      <c r="C15" s="100"/>
      <c r="D15" s="99"/>
      <c r="E15" s="101"/>
      <c r="F15" s="102"/>
      <c r="G15" s="99"/>
      <c r="H15" s="101"/>
      <c r="I15" s="102"/>
      <c r="J15" s="99"/>
      <c r="K15" s="101"/>
      <c r="L15" s="102"/>
      <c r="M15" s="99"/>
      <c r="N15" s="99"/>
      <c r="O15" s="99"/>
      <c r="P15" s="100"/>
      <c r="Q15" s="99"/>
      <c r="R15" s="101"/>
      <c r="S15" s="102"/>
      <c r="T15" s="99"/>
      <c r="U15" s="99"/>
      <c r="V15" s="103"/>
      <c r="W15" s="99"/>
      <c r="X15" s="100"/>
      <c r="Y15" s="99"/>
      <c r="Z15" s="101"/>
      <c r="AA15" s="102"/>
      <c r="AB15" s="99"/>
      <c r="AC15" s="101"/>
      <c r="AD15" s="102"/>
      <c r="AE15" s="99"/>
      <c r="AF15" s="101"/>
      <c r="AG15" s="102"/>
      <c r="AH15" s="99"/>
      <c r="AI15" s="99"/>
      <c r="AJ15" s="99"/>
      <c r="AK15" s="100"/>
      <c r="AL15" s="99"/>
      <c r="AM15" s="101"/>
      <c r="AN15" s="102"/>
      <c r="AO15" s="99"/>
      <c r="AP15" s="99"/>
      <c r="AQ15" s="103"/>
      <c r="AR15" s="99"/>
      <c r="AS15" s="100"/>
      <c r="AT15" s="99"/>
      <c r="AU15" s="101"/>
      <c r="AV15" s="102"/>
      <c r="AW15" s="99"/>
      <c r="AX15" s="101"/>
      <c r="AY15" s="102"/>
      <c r="AZ15" s="99"/>
      <c r="BA15" s="101"/>
      <c r="BB15" s="102"/>
      <c r="BC15" s="99"/>
      <c r="BD15" s="99"/>
      <c r="BE15" s="99"/>
      <c r="BF15" s="100"/>
      <c r="BG15" s="99"/>
      <c r="BH15" s="101"/>
      <c r="BI15" s="102"/>
      <c r="BJ15" s="99"/>
      <c r="BK15" s="99"/>
      <c r="BL15" s="103"/>
      <c r="BM15" s="99"/>
      <c r="BN15" s="100"/>
      <c r="BO15" s="99"/>
      <c r="BP15" s="101"/>
      <c r="BQ15" s="102"/>
      <c r="BR15" s="99"/>
      <c r="BS15" s="101"/>
      <c r="BT15" s="102"/>
      <c r="BU15" s="99"/>
      <c r="BV15" s="101"/>
      <c r="BW15" s="102"/>
      <c r="BX15" s="99"/>
      <c r="BY15" s="99"/>
      <c r="BZ15" s="99"/>
      <c r="CA15" s="100"/>
      <c r="CB15" s="99"/>
      <c r="CC15" s="101"/>
      <c r="CD15" s="102"/>
      <c r="CE15" s="99"/>
      <c r="CF15" s="99"/>
      <c r="CG15" s="103"/>
      <c r="CH15" s="99"/>
      <c r="CI15" s="104"/>
      <c r="CJ15" s="99"/>
      <c r="CK15" s="101"/>
      <c r="CL15" s="102"/>
      <c r="CM15" s="99"/>
      <c r="CN15" s="101"/>
      <c r="CO15" s="102"/>
      <c r="CP15" s="99"/>
      <c r="CQ15" s="101"/>
      <c r="CR15" s="102"/>
      <c r="CS15" s="99"/>
      <c r="CT15" s="99"/>
      <c r="CU15" s="99"/>
      <c r="CV15" s="104"/>
      <c r="CW15" s="99"/>
      <c r="CX15" s="101"/>
      <c r="CY15" s="105"/>
      <c r="CZ15" s="99"/>
      <c r="DA15" s="99"/>
      <c r="DB15" s="1533"/>
      <c r="DC15" s="99"/>
      <c r="DD15" s="100"/>
      <c r="DE15" s="99"/>
      <c r="DF15" s="101"/>
      <c r="DG15" s="102"/>
      <c r="DH15" s="99"/>
      <c r="DI15" s="101"/>
      <c r="DJ15" s="102"/>
      <c r="DK15" s="99"/>
      <c r="DL15" s="101"/>
      <c r="DM15" s="102"/>
      <c r="DN15" s="99"/>
      <c r="DO15" s="99"/>
      <c r="DP15" s="99"/>
      <c r="DQ15" s="100"/>
      <c r="DR15" s="99"/>
      <c r="DS15" s="101"/>
      <c r="DT15" s="102"/>
      <c r="DU15" s="99"/>
      <c r="DV15" s="99"/>
      <c r="DW15" s="103"/>
      <c r="DX15" s="99"/>
      <c r="DY15" s="100"/>
      <c r="DZ15" s="99"/>
      <c r="EA15" s="101"/>
      <c r="EB15" s="102"/>
      <c r="EC15" s="99"/>
      <c r="ED15" s="101"/>
      <c r="EE15" s="102"/>
      <c r="EF15" s="99"/>
      <c r="EG15" s="101"/>
      <c r="EH15" s="102"/>
      <c r="EI15" s="99"/>
      <c r="EJ15" s="99"/>
      <c r="EK15" s="99"/>
      <c r="EL15" s="100"/>
      <c r="EM15" s="99"/>
      <c r="EN15" s="101"/>
      <c r="EO15" s="102"/>
      <c r="EP15" s="99"/>
      <c r="EQ15" s="99"/>
      <c r="ER15" s="103"/>
      <c r="ES15" s="99"/>
      <c r="ET15" s="100"/>
      <c r="EU15" s="99"/>
      <c r="EV15" s="101"/>
      <c r="EW15" s="102"/>
      <c r="EX15" s="99"/>
      <c r="EY15" s="101"/>
      <c r="EZ15" s="102"/>
      <c r="FA15" s="99"/>
      <c r="FB15" s="101"/>
      <c r="FC15" s="102"/>
      <c r="FD15" s="99"/>
      <c r="FE15" s="99"/>
      <c r="FF15" s="99"/>
      <c r="FG15" s="100"/>
      <c r="FH15" s="99"/>
      <c r="FI15" s="101"/>
      <c r="FJ15" s="102"/>
      <c r="FK15" s="99"/>
      <c r="FL15" s="99"/>
      <c r="FM15" s="103"/>
      <c r="FN15" s="99"/>
      <c r="FO15" s="100"/>
      <c r="FP15" s="99"/>
      <c r="FQ15" s="101"/>
      <c r="FR15" s="102"/>
      <c r="FS15" s="847"/>
      <c r="FT15" s="101"/>
      <c r="FU15" s="102"/>
      <c r="FV15" s="99"/>
      <c r="FW15" s="101"/>
      <c r="FX15" s="102"/>
      <c r="FY15" s="99"/>
      <c r="FZ15" s="99"/>
      <c r="GA15" s="99"/>
      <c r="GB15" s="100"/>
      <c r="GC15" s="99"/>
      <c r="GD15" s="101"/>
      <c r="GE15" s="102"/>
      <c r="GF15" s="99"/>
      <c r="GG15" s="99"/>
      <c r="GH15" s="103"/>
      <c r="GI15" s="99"/>
      <c r="GJ15" s="100"/>
      <c r="GK15" s="99"/>
      <c r="GL15" s="101"/>
      <c r="GM15" s="102"/>
      <c r="GN15" s="99"/>
      <c r="GO15" s="101"/>
      <c r="GP15" s="102"/>
      <c r="GQ15" s="99"/>
      <c r="GR15" s="101"/>
      <c r="GS15" s="102"/>
      <c r="GT15" s="99"/>
      <c r="GU15" s="99"/>
      <c r="GV15" s="99"/>
      <c r="GW15" s="100"/>
      <c r="GX15" s="99"/>
      <c r="GY15" s="101"/>
      <c r="GZ15" s="102"/>
      <c r="HA15" s="99"/>
      <c r="HB15" s="99"/>
      <c r="HC15" s="103"/>
      <c r="HD15" s="99"/>
      <c r="HE15" s="100"/>
      <c r="HF15" s="99"/>
      <c r="HG15" s="101"/>
      <c r="HH15" s="102"/>
      <c r="HI15" s="99"/>
      <c r="HJ15" s="101"/>
      <c r="HK15" s="102"/>
      <c r="HL15" s="99"/>
      <c r="HM15" s="101"/>
      <c r="HN15" s="102"/>
      <c r="HO15" s="99"/>
      <c r="HP15" s="99"/>
      <c r="HQ15" s="99"/>
      <c r="HR15" s="100"/>
      <c r="HS15" s="99"/>
      <c r="HT15" s="101"/>
      <c r="HU15" s="102"/>
      <c r="HV15" s="99"/>
      <c r="HW15" s="99"/>
      <c r="HX15" s="103"/>
      <c r="HY15" s="99"/>
      <c r="HZ15" s="100"/>
      <c r="IA15" s="99"/>
      <c r="IB15" s="101"/>
      <c r="IC15" s="102"/>
      <c r="ID15" s="99"/>
      <c r="IE15" s="101"/>
      <c r="IF15" s="102"/>
      <c r="IG15" s="99"/>
      <c r="IH15" s="101"/>
      <c r="II15" s="102"/>
      <c r="IJ15" s="99"/>
      <c r="IK15" s="99"/>
      <c r="IL15" s="99"/>
      <c r="IM15" s="100"/>
      <c r="IN15" s="99"/>
      <c r="IO15" s="101"/>
      <c r="IP15" s="102"/>
      <c r="IQ15" s="99"/>
      <c r="IR15" s="99"/>
      <c r="IS15" s="103"/>
    </row>
    <row r="16" spans="1:273" ht="13.5">
      <c r="A16" s="342" t="s">
        <v>29</v>
      </c>
      <c r="B16" s="99"/>
      <c r="C16" s="100"/>
      <c r="D16" s="99"/>
      <c r="E16" s="101"/>
      <c r="F16" s="102"/>
      <c r="G16" s="99"/>
      <c r="H16" s="101"/>
      <c r="I16" s="102"/>
      <c r="J16" s="99"/>
      <c r="K16" s="101"/>
      <c r="L16" s="102"/>
      <c r="M16" s="99"/>
      <c r="N16" s="99"/>
      <c r="O16" s="99"/>
      <c r="P16" s="100"/>
      <c r="Q16" s="99"/>
      <c r="R16" s="101"/>
      <c r="S16" s="102"/>
      <c r="T16" s="99"/>
      <c r="U16" s="99"/>
      <c r="V16" s="103"/>
      <c r="W16" s="99"/>
      <c r="X16" s="100"/>
      <c r="Y16" s="99"/>
      <c r="Z16" s="101"/>
      <c r="AA16" s="102"/>
      <c r="AB16" s="99"/>
      <c r="AC16" s="101"/>
      <c r="AD16" s="102"/>
      <c r="AE16" s="99"/>
      <c r="AF16" s="101"/>
      <c r="AG16" s="102"/>
      <c r="AH16" s="99"/>
      <c r="AI16" s="99"/>
      <c r="AJ16" s="99"/>
      <c r="AK16" s="100"/>
      <c r="AL16" s="99"/>
      <c r="AM16" s="101"/>
      <c r="AN16" s="102"/>
      <c r="AO16" s="99"/>
      <c r="AP16" s="99"/>
      <c r="AQ16" s="103"/>
      <c r="AR16" s="99"/>
      <c r="AS16" s="100"/>
      <c r="AT16" s="99"/>
      <c r="AU16" s="101"/>
      <c r="AV16" s="102"/>
      <c r="AW16" s="99"/>
      <c r="AX16" s="101"/>
      <c r="AY16" s="102"/>
      <c r="AZ16" s="99"/>
      <c r="BA16" s="101"/>
      <c r="BB16" s="102"/>
      <c r="BC16" s="99"/>
      <c r="BD16" s="99"/>
      <c r="BE16" s="99"/>
      <c r="BF16" s="100"/>
      <c r="BG16" s="99"/>
      <c r="BH16" s="101"/>
      <c r="BI16" s="102"/>
      <c r="BJ16" s="99"/>
      <c r="BK16" s="99"/>
      <c r="BL16" s="103"/>
      <c r="BM16" s="99"/>
      <c r="BN16" s="100"/>
      <c r="BO16" s="99"/>
      <c r="BP16" s="101"/>
      <c r="BQ16" s="102"/>
      <c r="BR16" s="99"/>
      <c r="BS16" s="101"/>
      <c r="BT16" s="102"/>
      <c r="BU16" s="99"/>
      <c r="BV16" s="101"/>
      <c r="BW16" s="102"/>
      <c r="BX16" s="99"/>
      <c r="BY16" s="99"/>
      <c r="BZ16" s="99"/>
      <c r="CA16" s="100"/>
      <c r="CB16" s="99"/>
      <c r="CC16" s="101"/>
      <c r="CD16" s="102"/>
      <c r="CE16" s="99"/>
      <c r="CF16" s="99"/>
      <c r="CG16" s="103"/>
      <c r="CH16" s="99"/>
      <c r="CI16" s="104"/>
      <c r="CJ16" s="99"/>
      <c r="CK16" s="101"/>
      <c r="CL16" s="102"/>
      <c r="CM16" s="99"/>
      <c r="CN16" s="101"/>
      <c r="CO16" s="102"/>
      <c r="CP16" s="99"/>
      <c r="CQ16" s="101"/>
      <c r="CR16" s="102"/>
      <c r="CS16" s="99"/>
      <c r="CT16" s="99"/>
      <c r="CU16" s="99"/>
      <c r="CV16" s="104"/>
      <c r="CW16" s="99"/>
      <c r="CX16" s="101"/>
      <c r="CY16" s="105"/>
      <c r="CZ16" s="99"/>
      <c r="DA16" s="99"/>
      <c r="DB16" s="1533"/>
      <c r="DC16" s="99"/>
      <c r="DD16" s="100"/>
      <c r="DE16" s="99"/>
      <c r="DF16" s="101"/>
      <c r="DG16" s="102"/>
      <c r="DH16" s="99"/>
      <c r="DI16" s="101"/>
      <c r="DJ16" s="102"/>
      <c r="DK16" s="99"/>
      <c r="DL16" s="101"/>
      <c r="DM16" s="102"/>
      <c r="DN16" s="99"/>
      <c r="DO16" s="99"/>
      <c r="DP16" s="99"/>
      <c r="DQ16" s="100"/>
      <c r="DR16" s="99"/>
      <c r="DS16" s="101"/>
      <c r="DT16" s="102"/>
      <c r="DU16" s="99"/>
      <c r="DV16" s="99"/>
      <c r="DW16" s="103"/>
      <c r="DX16" s="99"/>
      <c r="DY16" s="100"/>
      <c r="DZ16" s="99"/>
      <c r="EA16" s="101"/>
      <c r="EB16" s="102"/>
      <c r="EC16" s="99"/>
      <c r="ED16" s="101"/>
      <c r="EE16" s="102"/>
      <c r="EF16" s="99"/>
      <c r="EG16" s="101"/>
      <c r="EH16" s="102"/>
      <c r="EI16" s="99"/>
      <c r="EJ16" s="99"/>
      <c r="EK16" s="99"/>
      <c r="EL16" s="100"/>
      <c r="EM16" s="99"/>
      <c r="EN16" s="101"/>
      <c r="EO16" s="102"/>
      <c r="EP16" s="99"/>
      <c r="EQ16" s="99"/>
      <c r="ER16" s="103"/>
      <c r="ES16" s="99"/>
      <c r="ET16" s="100"/>
      <c r="EU16" s="99"/>
      <c r="EV16" s="101"/>
      <c r="EW16" s="102"/>
      <c r="EX16" s="99"/>
      <c r="EY16" s="101"/>
      <c r="EZ16" s="102"/>
      <c r="FA16" s="99"/>
      <c r="FB16" s="101"/>
      <c r="FC16" s="102"/>
      <c r="FD16" s="99"/>
      <c r="FE16" s="99"/>
      <c r="FF16" s="99"/>
      <c r="FG16" s="100"/>
      <c r="FH16" s="99"/>
      <c r="FI16" s="101"/>
      <c r="FJ16" s="102"/>
      <c r="FK16" s="99"/>
      <c r="FL16" s="99"/>
      <c r="FM16" s="103"/>
      <c r="FN16" s="99"/>
      <c r="FO16" s="100"/>
      <c r="FP16" s="99"/>
      <c r="FQ16" s="101"/>
      <c r="FR16" s="102"/>
      <c r="FS16" s="847"/>
      <c r="FT16" s="101"/>
      <c r="FU16" s="102"/>
      <c r="FV16" s="99"/>
      <c r="FW16" s="101"/>
      <c r="FX16" s="102"/>
      <c r="FY16" s="99"/>
      <c r="FZ16" s="99"/>
      <c r="GA16" s="99"/>
      <c r="GB16" s="100"/>
      <c r="GC16" s="99"/>
      <c r="GD16" s="101"/>
      <c r="GE16" s="102"/>
      <c r="GF16" s="99"/>
      <c r="GG16" s="99"/>
      <c r="GH16" s="103"/>
      <c r="GI16" s="99"/>
      <c r="GJ16" s="100"/>
      <c r="GK16" s="99"/>
      <c r="GL16" s="101"/>
      <c r="GM16" s="102"/>
      <c r="GN16" s="99"/>
      <c r="GO16" s="101"/>
      <c r="GP16" s="102"/>
      <c r="GQ16" s="99"/>
      <c r="GR16" s="101"/>
      <c r="GS16" s="102"/>
      <c r="GT16" s="99"/>
      <c r="GU16" s="99"/>
      <c r="GV16" s="99"/>
      <c r="GW16" s="100"/>
      <c r="GX16" s="99"/>
      <c r="GY16" s="101"/>
      <c r="GZ16" s="102"/>
      <c r="HA16" s="99"/>
      <c r="HB16" s="99"/>
      <c r="HC16" s="103"/>
      <c r="HD16" s="99"/>
      <c r="HE16" s="100"/>
      <c r="HF16" s="99"/>
      <c r="HG16" s="101"/>
      <c r="HH16" s="102"/>
      <c r="HI16" s="99"/>
      <c r="HJ16" s="101"/>
      <c r="HK16" s="102"/>
      <c r="HL16" s="99"/>
      <c r="HM16" s="101"/>
      <c r="HN16" s="102"/>
      <c r="HO16" s="99"/>
      <c r="HP16" s="99"/>
      <c r="HQ16" s="99"/>
      <c r="HR16" s="100"/>
      <c r="HS16" s="99"/>
      <c r="HT16" s="101"/>
      <c r="HU16" s="102"/>
      <c r="HV16" s="99"/>
      <c r="HW16" s="99"/>
      <c r="HX16" s="103"/>
      <c r="HY16" s="99"/>
      <c r="HZ16" s="100"/>
      <c r="IA16" s="99"/>
      <c r="IB16" s="101"/>
      <c r="IC16" s="102"/>
      <c r="ID16" s="99"/>
      <c r="IE16" s="101"/>
      <c r="IF16" s="102"/>
      <c r="IG16" s="99"/>
      <c r="IH16" s="101"/>
      <c r="II16" s="102"/>
      <c r="IJ16" s="99"/>
      <c r="IK16" s="99"/>
      <c r="IL16" s="99"/>
      <c r="IM16" s="100"/>
      <c r="IN16" s="99"/>
      <c r="IO16" s="101"/>
      <c r="IP16" s="102"/>
      <c r="IQ16" s="99"/>
      <c r="IR16" s="99"/>
      <c r="IS16" s="103"/>
    </row>
    <row r="17" spans="1:253" ht="4.5" customHeight="1">
      <c r="A17" s="342"/>
      <c r="B17" s="99"/>
      <c r="C17" s="100"/>
      <c r="D17" s="99"/>
      <c r="E17" s="101"/>
      <c r="F17" s="102"/>
      <c r="G17" s="99"/>
      <c r="H17" s="101"/>
      <c r="I17" s="102"/>
      <c r="J17" s="99"/>
      <c r="K17" s="101"/>
      <c r="L17" s="102"/>
      <c r="M17" s="99"/>
      <c r="N17" s="99"/>
      <c r="O17" s="99"/>
      <c r="P17" s="100"/>
      <c r="Q17" s="99"/>
      <c r="R17" s="101"/>
      <c r="S17" s="102"/>
      <c r="T17" s="99"/>
      <c r="U17" s="99"/>
      <c r="V17" s="103"/>
      <c r="W17" s="99"/>
      <c r="X17" s="100"/>
      <c r="Y17" s="99"/>
      <c r="Z17" s="101"/>
      <c r="AA17" s="102"/>
      <c r="AB17" s="99"/>
      <c r="AC17" s="101"/>
      <c r="AD17" s="102"/>
      <c r="AE17" s="99"/>
      <c r="AF17" s="101"/>
      <c r="AG17" s="102"/>
      <c r="AH17" s="99"/>
      <c r="AI17" s="99"/>
      <c r="AJ17" s="99"/>
      <c r="AK17" s="100"/>
      <c r="AL17" s="99"/>
      <c r="AM17" s="101"/>
      <c r="AN17" s="102"/>
      <c r="AO17" s="99"/>
      <c r="AP17" s="99"/>
      <c r="AQ17" s="103"/>
      <c r="AR17" s="99"/>
      <c r="AS17" s="100"/>
      <c r="AT17" s="99"/>
      <c r="AU17" s="101"/>
      <c r="AV17" s="102"/>
      <c r="AW17" s="99"/>
      <c r="AX17" s="101"/>
      <c r="AY17" s="102"/>
      <c r="AZ17" s="99"/>
      <c r="BA17" s="101"/>
      <c r="BB17" s="102"/>
      <c r="BC17" s="99"/>
      <c r="BD17" s="99"/>
      <c r="BE17" s="99"/>
      <c r="BF17" s="100"/>
      <c r="BG17" s="99"/>
      <c r="BH17" s="101"/>
      <c r="BI17" s="102"/>
      <c r="BJ17" s="99"/>
      <c r="BK17" s="99"/>
      <c r="BL17" s="103"/>
      <c r="BM17" s="99"/>
      <c r="BN17" s="100"/>
      <c r="BO17" s="99"/>
      <c r="BP17" s="101"/>
      <c r="BQ17" s="102"/>
      <c r="BR17" s="99"/>
      <c r="BS17" s="101"/>
      <c r="BT17" s="102"/>
      <c r="BU17" s="99"/>
      <c r="BV17" s="101"/>
      <c r="BW17" s="102"/>
      <c r="BX17" s="99"/>
      <c r="BY17" s="99"/>
      <c r="BZ17" s="99"/>
      <c r="CA17" s="100"/>
      <c r="CB17" s="99"/>
      <c r="CC17" s="101"/>
      <c r="CD17" s="102"/>
      <c r="CE17" s="99"/>
      <c r="CF17" s="99"/>
      <c r="CG17" s="103"/>
      <c r="CH17" s="99"/>
      <c r="CI17" s="104"/>
      <c r="CJ17" s="99"/>
      <c r="CK17" s="101"/>
      <c r="CL17" s="102"/>
      <c r="CM17" s="99"/>
      <c r="CN17" s="101"/>
      <c r="CO17" s="102"/>
      <c r="CP17" s="99"/>
      <c r="CQ17" s="101"/>
      <c r="CR17" s="102"/>
      <c r="CS17" s="99"/>
      <c r="CT17" s="99"/>
      <c r="CU17" s="99"/>
      <c r="CV17" s="104"/>
      <c r="CW17" s="99"/>
      <c r="CX17" s="101"/>
      <c r="CY17" s="105"/>
      <c r="CZ17" s="99"/>
      <c r="DA17" s="99"/>
      <c r="DB17" s="1533"/>
      <c r="DC17" s="99"/>
      <c r="DD17" s="100"/>
      <c r="DE17" s="99"/>
      <c r="DF17" s="101"/>
      <c r="DG17" s="102"/>
      <c r="DH17" s="99"/>
      <c r="DI17" s="101"/>
      <c r="DJ17" s="102"/>
      <c r="DK17" s="99"/>
      <c r="DL17" s="101"/>
      <c r="DM17" s="102"/>
      <c r="DN17" s="99"/>
      <c r="DO17" s="99"/>
      <c r="DP17" s="99"/>
      <c r="DQ17" s="100"/>
      <c r="DR17" s="99"/>
      <c r="DS17" s="101"/>
      <c r="DT17" s="102"/>
      <c r="DU17" s="99"/>
      <c r="DV17" s="99"/>
      <c r="DW17" s="103"/>
      <c r="DX17" s="99"/>
      <c r="DY17" s="100"/>
      <c r="DZ17" s="99"/>
      <c r="EA17" s="101"/>
      <c r="EB17" s="102"/>
      <c r="EC17" s="99"/>
      <c r="ED17" s="101"/>
      <c r="EE17" s="102"/>
      <c r="EF17" s="99"/>
      <c r="EG17" s="101"/>
      <c r="EH17" s="102"/>
      <c r="EI17" s="99"/>
      <c r="EJ17" s="99"/>
      <c r="EK17" s="99"/>
      <c r="EL17" s="100"/>
      <c r="EM17" s="99"/>
      <c r="EN17" s="101"/>
      <c r="EO17" s="102"/>
      <c r="EP17" s="99"/>
      <c r="EQ17" s="99"/>
      <c r="ER17" s="103"/>
      <c r="ES17" s="99"/>
      <c r="ET17" s="100"/>
      <c r="EU17" s="99"/>
      <c r="EV17" s="101"/>
      <c r="EW17" s="102"/>
      <c r="EX17" s="99"/>
      <c r="EY17" s="101"/>
      <c r="EZ17" s="102"/>
      <c r="FA17" s="99"/>
      <c r="FB17" s="101"/>
      <c r="FC17" s="102"/>
      <c r="FD17" s="99"/>
      <c r="FE17" s="99"/>
      <c r="FF17" s="99"/>
      <c r="FG17" s="100"/>
      <c r="FH17" s="99"/>
      <c r="FI17" s="101"/>
      <c r="FJ17" s="102"/>
      <c r="FK17" s="99"/>
      <c r="FL17" s="99"/>
      <c r="FM17" s="103"/>
      <c r="FN17" s="99"/>
      <c r="FO17" s="100"/>
      <c r="FP17" s="99"/>
      <c r="FQ17" s="101"/>
      <c r="FR17" s="102"/>
      <c r="FS17" s="847"/>
      <c r="FT17" s="101"/>
      <c r="FU17" s="102"/>
      <c r="FV17" s="99"/>
      <c r="FW17" s="101"/>
      <c r="FX17" s="102"/>
      <c r="FY17" s="99"/>
      <c r="FZ17" s="99"/>
      <c r="GA17" s="99"/>
      <c r="GB17" s="100"/>
      <c r="GC17" s="99"/>
      <c r="GD17" s="101"/>
      <c r="GE17" s="102"/>
      <c r="GF17" s="99"/>
      <c r="GG17" s="99"/>
      <c r="GH17" s="103"/>
      <c r="GI17" s="99"/>
      <c r="GJ17" s="100"/>
      <c r="GK17" s="99"/>
      <c r="GL17" s="101"/>
      <c r="GM17" s="102"/>
      <c r="GN17" s="99"/>
      <c r="GO17" s="101"/>
      <c r="GP17" s="102"/>
      <c r="GQ17" s="99"/>
      <c r="GR17" s="101"/>
      <c r="GS17" s="102"/>
      <c r="GT17" s="99"/>
      <c r="GU17" s="99"/>
      <c r="GV17" s="99"/>
      <c r="GW17" s="100"/>
      <c r="GX17" s="99"/>
      <c r="GY17" s="101"/>
      <c r="GZ17" s="102"/>
      <c r="HA17" s="99"/>
      <c r="HB17" s="99"/>
      <c r="HC17" s="103"/>
      <c r="HD17" s="99"/>
      <c r="HE17" s="100"/>
      <c r="HF17" s="99"/>
      <c r="HG17" s="101"/>
      <c r="HH17" s="102"/>
      <c r="HI17" s="99"/>
      <c r="HJ17" s="101"/>
      <c r="HK17" s="102"/>
      <c r="HL17" s="99"/>
      <c r="HM17" s="101"/>
      <c r="HN17" s="102"/>
      <c r="HO17" s="99"/>
      <c r="HP17" s="99"/>
      <c r="HQ17" s="99"/>
      <c r="HR17" s="100"/>
      <c r="HS17" s="99"/>
      <c r="HT17" s="101"/>
      <c r="HU17" s="102"/>
      <c r="HV17" s="99"/>
      <c r="HW17" s="99"/>
      <c r="HX17" s="103"/>
      <c r="HY17" s="99"/>
      <c r="HZ17" s="100"/>
      <c r="IA17" s="99"/>
      <c r="IB17" s="101"/>
      <c r="IC17" s="102"/>
      <c r="ID17" s="99"/>
      <c r="IE17" s="101"/>
      <c r="IF17" s="102"/>
      <c r="IG17" s="99"/>
      <c r="IH17" s="101"/>
      <c r="II17" s="102"/>
      <c r="IJ17" s="99"/>
      <c r="IK17" s="99"/>
      <c r="IL17" s="99"/>
      <c r="IM17" s="100"/>
      <c r="IN17" s="99"/>
      <c r="IO17" s="101"/>
      <c r="IP17" s="102"/>
      <c r="IQ17" s="99"/>
      <c r="IR17" s="99"/>
      <c r="IS17" s="103"/>
    </row>
    <row r="18" spans="1:253" ht="13.5" outlineLevel="1">
      <c r="A18" s="356" t="s">
        <v>12</v>
      </c>
      <c r="B18" s="97"/>
      <c r="C18" s="107"/>
      <c r="D18" s="97"/>
      <c r="E18" s="108"/>
      <c r="F18" s="172" t="s">
        <v>30</v>
      </c>
      <c r="G18" s="97" t="str">
        <f>IF(E$23&gt;0,(IF(E$49&gt;0,"%","")),"")</f>
        <v/>
      </c>
      <c r="H18" s="108"/>
      <c r="I18" s="172" t="s">
        <v>30</v>
      </c>
      <c r="J18" s="97" t="str">
        <f>IF(H$23&gt;0,(IF(H$49&gt;0,"%","")),"")</f>
        <v/>
      </c>
      <c r="K18" s="108"/>
      <c r="L18" s="172" t="s">
        <v>30</v>
      </c>
      <c r="M18" s="97" t="str">
        <f>IF(K$23&gt;0,(IF(K$49&gt;0,"%","")),"")</f>
        <v/>
      </c>
      <c r="N18" s="97"/>
      <c r="O18" s="97"/>
      <c r="P18" s="107"/>
      <c r="Q18" s="97"/>
      <c r="R18" s="108"/>
      <c r="S18" s="172" t="s">
        <v>30</v>
      </c>
      <c r="T18" s="97" t="str">
        <f>IF(R$23&gt;0,(IF(R$49&gt;0,"%","")),"")</f>
        <v/>
      </c>
      <c r="U18" s="97"/>
      <c r="V18" s="109"/>
      <c r="W18" s="97"/>
      <c r="X18" s="107"/>
      <c r="Y18" s="97"/>
      <c r="Z18" s="108"/>
      <c r="AA18" s="172" t="s">
        <v>30</v>
      </c>
      <c r="AB18" s="97" t="str">
        <f>IF(Z$23&gt;0,(IF(Z$49&gt;0,"%","")),"")</f>
        <v/>
      </c>
      <c r="AC18" s="108"/>
      <c r="AD18" s="172" t="s">
        <v>30</v>
      </c>
      <c r="AE18" s="97" t="str">
        <f>IF(AC$23&gt;0,(IF(AC$49&gt;0,"%","")),"")</f>
        <v/>
      </c>
      <c r="AF18" s="108"/>
      <c r="AG18" s="172" t="s">
        <v>30</v>
      </c>
      <c r="AH18" s="97" t="str">
        <f>IF(AF$23&gt;0,(IF(AF$49&gt;0,"%","")),"")</f>
        <v/>
      </c>
      <c r="AI18" s="97"/>
      <c r="AJ18" s="97"/>
      <c r="AK18" s="107"/>
      <c r="AL18" s="97"/>
      <c r="AM18" s="108"/>
      <c r="AN18" s="172" t="s">
        <v>30</v>
      </c>
      <c r="AO18" s="97" t="str">
        <f>IF(AM$23&gt;0,(IF(AM$49&gt;0,"%","")),"")</f>
        <v/>
      </c>
      <c r="AP18" s="97"/>
      <c r="AQ18" s="109"/>
      <c r="AR18" s="97"/>
      <c r="AS18" s="107"/>
      <c r="AT18" s="97"/>
      <c r="AU18" s="108"/>
      <c r="AV18" s="172" t="s">
        <v>30</v>
      </c>
      <c r="AW18" s="97" t="str">
        <f>IF(AU$23&gt;0,(IF(AU$49&gt;0,"%","")),"")</f>
        <v/>
      </c>
      <c r="AX18" s="108"/>
      <c r="AY18" s="172" t="s">
        <v>30</v>
      </c>
      <c r="AZ18" s="97" t="str">
        <f>IF(AX$23&gt;0,(IF(AX$49&gt;0,"%","")),"")</f>
        <v/>
      </c>
      <c r="BA18" s="108"/>
      <c r="BB18" s="172" t="s">
        <v>30</v>
      </c>
      <c r="BC18" s="97" t="str">
        <f>IF(BA$23&gt;0,(IF(BA$49&gt;0,"%","")),"")</f>
        <v/>
      </c>
      <c r="BD18" s="97"/>
      <c r="BE18" s="97"/>
      <c r="BF18" s="107"/>
      <c r="BG18" s="97"/>
      <c r="BH18" s="108"/>
      <c r="BI18" s="172" t="s">
        <v>30</v>
      </c>
      <c r="BJ18" s="97" t="str">
        <f>IF(BH$23&gt;0,(IF(BH$49&gt;0,"%","")),"")</f>
        <v/>
      </c>
      <c r="BK18" s="97"/>
      <c r="BL18" s="109"/>
      <c r="BM18" s="97"/>
      <c r="BN18" s="107"/>
      <c r="BO18" s="97"/>
      <c r="BP18" s="108"/>
      <c r="BQ18" s="172" t="s">
        <v>30</v>
      </c>
      <c r="BR18" s="97" t="str">
        <f>IF(BP$23&gt;0,(IF(BP$49&gt;0,"%","")),"")</f>
        <v/>
      </c>
      <c r="BS18" s="108"/>
      <c r="BT18" s="172" t="s">
        <v>30</v>
      </c>
      <c r="BU18" s="97" t="str">
        <f>IF(BS$23&gt;0,(IF(BS$49&gt;0,"%","")),"")</f>
        <v/>
      </c>
      <c r="BV18" s="108"/>
      <c r="BW18" s="172" t="s">
        <v>30</v>
      </c>
      <c r="BX18" s="97" t="str">
        <f>IF(BV$23&gt;0,(IF(BV$49&gt;0,"%","")),"")</f>
        <v/>
      </c>
      <c r="BY18" s="97"/>
      <c r="BZ18" s="97"/>
      <c r="CA18" s="107"/>
      <c r="CB18" s="97"/>
      <c r="CC18" s="108"/>
      <c r="CD18" s="172" t="s">
        <v>30</v>
      </c>
      <c r="CE18" s="97" t="str">
        <f>IF(CC$23&gt;0,(IF(CC$49&gt;0,"%","")),"")</f>
        <v/>
      </c>
      <c r="CF18" s="97"/>
      <c r="CG18" s="109"/>
      <c r="CH18" s="97"/>
      <c r="CI18" s="110"/>
      <c r="CJ18" s="97"/>
      <c r="CK18" s="108"/>
      <c r="CL18" s="172" t="s">
        <v>30</v>
      </c>
      <c r="CM18" s="97" t="str">
        <f>IF(CK$23&gt;0,(IF(CK$49&gt;0,"%","")),"")</f>
        <v/>
      </c>
      <c r="CN18" s="108"/>
      <c r="CO18" s="172" t="s">
        <v>30</v>
      </c>
      <c r="CP18" s="97" t="str">
        <f>IF(CN$23&gt;0,(IF(CN$49&gt;0,"%","")),"")</f>
        <v/>
      </c>
      <c r="CQ18" s="108"/>
      <c r="CR18" s="172" t="s">
        <v>30</v>
      </c>
      <c r="CS18" s="97" t="str">
        <f>IF(CQ$23&gt;0,(IF(CQ$49&gt;0,"%","")),"")</f>
        <v/>
      </c>
      <c r="CT18" s="97"/>
      <c r="CU18" s="97"/>
      <c r="CV18" s="107"/>
      <c r="CW18" s="97"/>
      <c r="CX18" s="108"/>
      <c r="CY18" s="172" t="s">
        <v>30</v>
      </c>
      <c r="CZ18" s="97" t="str">
        <f>IF(CX$23&gt;0,(IF(CX$49&gt;0,"%","")),"")</f>
        <v/>
      </c>
      <c r="DA18" s="97"/>
      <c r="DB18" s="1534"/>
      <c r="DC18" s="97"/>
      <c r="DD18" s="107"/>
      <c r="DE18" s="97"/>
      <c r="DF18" s="108"/>
      <c r="DG18" s="172" t="s">
        <v>30</v>
      </c>
      <c r="DH18" s="97" t="str">
        <f>IF(DF$23&gt;0,(IF(DF$49&gt;0,"%","")),"")</f>
        <v/>
      </c>
      <c r="DI18" s="108"/>
      <c r="DJ18" s="172" t="s">
        <v>30</v>
      </c>
      <c r="DK18" s="97" t="str">
        <f>IF(DI$23&gt;0,(IF(DI$49&gt;0,"%","")),"")</f>
        <v/>
      </c>
      <c r="DL18" s="108"/>
      <c r="DM18" s="172" t="s">
        <v>30</v>
      </c>
      <c r="DN18" s="97" t="str">
        <f>IF(DL$23&gt;0,(IF(DL$49&gt;0,"%","")),"")</f>
        <v/>
      </c>
      <c r="DO18" s="97"/>
      <c r="DP18" s="97"/>
      <c r="DQ18" s="107"/>
      <c r="DR18" s="97"/>
      <c r="DS18" s="108"/>
      <c r="DT18" s="172" t="s">
        <v>30</v>
      </c>
      <c r="DU18" s="97" t="str">
        <f>IF(DS$23&gt;0,(IF(DS$49&gt;0,"%","")),"")</f>
        <v/>
      </c>
      <c r="DV18" s="97"/>
      <c r="DW18" s="109"/>
      <c r="DX18" s="97"/>
      <c r="DY18" s="107"/>
      <c r="DZ18" s="97"/>
      <c r="EA18" s="108"/>
      <c r="EB18" s="172" t="s">
        <v>30</v>
      </c>
      <c r="EC18" s="97" t="str">
        <f>IF(EA$23&gt;0,(IF(EA$49&gt;0,"%","")),"")</f>
        <v/>
      </c>
      <c r="ED18" s="108"/>
      <c r="EE18" s="172" t="s">
        <v>30</v>
      </c>
      <c r="EF18" s="97" t="str">
        <f>IF(ED$23&gt;0,(IF(ED$49&gt;0,"%","")),"")</f>
        <v/>
      </c>
      <c r="EG18" s="108"/>
      <c r="EH18" s="172" t="s">
        <v>30</v>
      </c>
      <c r="EI18" s="97" t="str">
        <f>IF(EG$23&gt;0,(IF(EG$49&gt;0,"%","")),"")</f>
        <v/>
      </c>
      <c r="EJ18" s="97"/>
      <c r="EK18" s="97"/>
      <c r="EL18" s="107"/>
      <c r="EM18" s="97"/>
      <c r="EN18" s="108"/>
      <c r="EO18" s="172" t="s">
        <v>30</v>
      </c>
      <c r="EP18" s="97" t="str">
        <f>IF(EN$23&gt;0,(IF(EN$49&gt;0,"%","")),"")</f>
        <v/>
      </c>
      <c r="EQ18" s="97"/>
      <c r="ER18" s="109"/>
      <c r="ES18" s="97"/>
      <c r="ET18" s="107"/>
      <c r="EU18" s="97"/>
      <c r="EV18" s="108"/>
      <c r="EW18" s="172" t="s">
        <v>31</v>
      </c>
      <c r="EX18" s="97" t="str">
        <f>IF(EV$23&gt;0,(IF(EV$49&gt;0,"%","")),"")</f>
        <v/>
      </c>
      <c r="EY18" s="108"/>
      <c r="EZ18" s="172" t="s">
        <v>32</v>
      </c>
      <c r="FA18" s="97" t="str">
        <f>IF(EY$23&gt;0,(IF(EY$49&gt;0,"%","")),"")</f>
        <v/>
      </c>
      <c r="FB18" s="108"/>
      <c r="FC18" s="172" t="s">
        <v>30</v>
      </c>
      <c r="FD18" s="97" t="str">
        <f>IF(FB$23&gt;0,(IF(FB$49&gt;0,"%","")),"")</f>
        <v/>
      </c>
      <c r="FE18" s="97"/>
      <c r="FF18" s="97"/>
      <c r="FG18" s="107"/>
      <c r="FH18" s="97"/>
      <c r="FI18" s="108"/>
      <c r="FJ18" s="172" t="s">
        <v>30</v>
      </c>
      <c r="FK18" s="97" t="str">
        <f>IF(FI$23&gt;0,(IF(FI$49&gt;0,"%","")),"")</f>
        <v/>
      </c>
      <c r="FL18" s="97"/>
      <c r="FM18" s="109"/>
      <c r="FN18" s="97"/>
      <c r="FO18" s="107"/>
      <c r="FP18" s="97"/>
      <c r="FQ18" s="108"/>
      <c r="FR18" s="172" t="s">
        <v>30</v>
      </c>
      <c r="FS18" s="848" t="str">
        <f>IF(FQ$23&gt;0,(IF(FQ$49&gt;0,"%","")),"")</f>
        <v/>
      </c>
      <c r="FT18" s="108"/>
      <c r="FU18" s="172" t="s">
        <v>30</v>
      </c>
      <c r="FV18" s="97" t="str">
        <f>IF(FT$23&gt;0,(IF(FT$49&gt;0,"%","")),"")</f>
        <v/>
      </c>
      <c r="FW18" s="108"/>
      <c r="FX18" s="172" t="s">
        <v>30</v>
      </c>
      <c r="FY18" s="97" t="str">
        <f>IF(FW$23&gt;0,(IF(FW$49&gt;0,"%","")),"")</f>
        <v/>
      </c>
      <c r="FZ18" s="97"/>
      <c r="GA18" s="97"/>
      <c r="GB18" s="107"/>
      <c r="GC18" s="97"/>
      <c r="GD18" s="108"/>
      <c r="GE18" s="172" t="s">
        <v>30</v>
      </c>
      <c r="GF18" s="97" t="str">
        <f>IF(GD$23&gt;0,(IF(GD$49&gt;0,"%","")),"")</f>
        <v/>
      </c>
      <c r="GG18" s="97"/>
      <c r="GH18" s="109"/>
      <c r="GI18" s="97"/>
      <c r="GJ18" s="107"/>
      <c r="GK18" s="97"/>
      <c r="GL18" s="108"/>
      <c r="GM18" s="172" t="s">
        <v>30</v>
      </c>
      <c r="GN18" s="97" t="str">
        <f>IF(GL$23&gt;0,(IF(GL$49&gt;0,"%","")),"")</f>
        <v/>
      </c>
      <c r="GO18" s="108"/>
      <c r="GP18" s="172" t="s">
        <v>30</v>
      </c>
      <c r="GQ18" s="97" t="str">
        <f>IF(GO$23&gt;0,(IF(GO$49&gt;0,"%","")),"")</f>
        <v/>
      </c>
      <c r="GR18" s="108"/>
      <c r="GS18" s="172" t="s">
        <v>30</v>
      </c>
      <c r="GT18" s="97" t="str">
        <f>IF(GR$23&gt;0,(IF(GR$49&gt;0,"%","")),"")</f>
        <v/>
      </c>
      <c r="GU18" s="97"/>
      <c r="GV18" s="97"/>
      <c r="GW18" s="107"/>
      <c r="GX18" s="97"/>
      <c r="GY18" s="108"/>
      <c r="GZ18" s="172" t="s">
        <v>30</v>
      </c>
      <c r="HA18" s="97" t="str">
        <f>IF(GY$23&gt;0,(IF(GY$49&gt;0,"%","")),"")</f>
        <v/>
      </c>
      <c r="HB18" s="97"/>
      <c r="HC18" s="109"/>
      <c r="HD18" s="97"/>
      <c r="HE18" s="107"/>
      <c r="HF18" s="97"/>
      <c r="HG18" s="108"/>
      <c r="HH18" s="172" t="s">
        <v>30</v>
      </c>
      <c r="HI18" s="97" t="str">
        <f>IF(HG$23&gt;0,(IF(HG$49&gt;0,"%","")),"")</f>
        <v/>
      </c>
      <c r="HJ18" s="108"/>
      <c r="HK18" s="172" t="s">
        <v>30</v>
      </c>
      <c r="HL18" s="97" t="str">
        <f>IF(HJ$23&gt;0,(IF(HJ$49&gt;0,"%","")),"")</f>
        <v/>
      </c>
      <c r="HM18" s="108"/>
      <c r="HN18" s="172" t="s">
        <v>30</v>
      </c>
      <c r="HO18" s="97" t="str">
        <f>IF(HM$23&gt;0,(IF(HM$49&gt;0,"%","")),"")</f>
        <v/>
      </c>
      <c r="HP18" s="97"/>
      <c r="HQ18" s="97"/>
      <c r="HR18" s="107"/>
      <c r="HS18" s="97"/>
      <c r="HT18" s="108"/>
      <c r="HU18" s="172" t="s">
        <v>30</v>
      </c>
      <c r="HV18" s="97" t="str">
        <f>IF(HT$23&gt;0,(IF(HT$49&gt;0,"%","")),"")</f>
        <v/>
      </c>
      <c r="HW18" s="97"/>
      <c r="HX18" s="109"/>
      <c r="HY18" s="97"/>
      <c r="HZ18" s="107"/>
      <c r="IA18" s="97"/>
      <c r="IB18" s="108"/>
      <c r="IC18" s="172" t="s">
        <v>30</v>
      </c>
      <c r="ID18" s="97" t="str">
        <f>IF(IB$23&gt;0,(IF(IB$49&gt;0,"%","")),"")</f>
        <v/>
      </c>
      <c r="IE18" s="108"/>
      <c r="IF18" s="172" t="s">
        <v>30</v>
      </c>
      <c r="IG18" s="97" t="str">
        <f>IF(IE$23&gt;0,(IF(IE$49&gt;0,"%","")),"")</f>
        <v/>
      </c>
      <c r="IH18" s="108"/>
      <c r="II18" s="172" t="s">
        <v>30</v>
      </c>
      <c r="IJ18" s="97" t="str">
        <f>IF(IH$23&gt;0,(IF(IH$49&gt;0,"%","")),"")</f>
        <v/>
      </c>
      <c r="IK18" s="97"/>
      <c r="IL18" s="97"/>
      <c r="IM18" s="107"/>
      <c r="IN18" s="97"/>
      <c r="IO18" s="108"/>
      <c r="IP18" s="172" t="s">
        <v>30</v>
      </c>
      <c r="IQ18" s="97" t="str">
        <f>IF(IO$23&gt;0,(IF(IO$49&gt;0,"%","")),"")</f>
        <v/>
      </c>
      <c r="IR18" s="97"/>
      <c r="IS18" s="109"/>
    </row>
    <row r="19" spans="1:253" ht="12" customHeight="1" outlineLevel="1">
      <c r="A19" s="341" t="s">
        <v>33</v>
      </c>
      <c r="B19" s="111"/>
      <c r="C19" s="112"/>
      <c r="D19" s="111"/>
      <c r="E19" s="431">
        <v>0</v>
      </c>
      <c r="F19" s="106" t="str">
        <f>IF(E19&gt;0,(IF(E$7&gt;0,E19/E$7,"")),"")</f>
        <v/>
      </c>
      <c r="G19" s="111" t="str">
        <f>IF(E19&gt;0,(IF(E$49&gt;0,E19/E$49,"")),"")</f>
        <v/>
      </c>
      <c r="H19" s="431">
        <v>0</v>
      </c>
      <c r="I19" s="106" t="str">
        <f>IF(H19&gt;0,(IF(H$7&gt;0,H19/H$7,"")),"")</f>
        <v/>
      </c>
      <c r="J19" s="111" t="str">
        <f>IF(H19&gt;0,(IF(H$49&gt;0,H19/H$49,"")),"")</f>
        <v/>
      </c>
      <c r="K19" s="431">
        <v>0</v>
      </c>
      <c r="L19" s="106" t="str">
        <f>IF(K19&gt;0,(IF(K$7&gt;0,K19/K$7,"")),"")</f>
        <v/>
      </c>
      <c r="M19" s="111" t="str">
        <f>IF(K19&gt;0,(IF(K$49&gt;0,K19/K$49,"")),"")</f>
        <v/>
      </c>
      <c r="N19" s="111"/>
      <c r="O19" s="111"/>
      <c r="P19" s="112"/>
      <c r="Q19" s="111"/>
      <c r="R19" s="431">
        <f>E19+H19+K19</f>
        <v>0</v>
      </c>
      <c r="S19" s="106" t="str">
        <f>IF(R19&gt;0,(IF(R$7&gt;0,R19/R$7,"")),"")</f>
        <v/>
      </c>
      <c r="T19" s="111" t="str">
        <f>IF(R19&gt;0,(IF(R$49&gt;0,R19/R$49,"")),"")</f>
        <v/>
      </c>
      <c r="U19" s="111"/>
      <c r="V19" s="113"/>
      <c r="W19" s="111"/>
      <c r="X19" s="112"/>
      <c r="Y19" s="111"/>
      <c r="Z19" s="431">
        <v>0</v>
      </c>
      <c r="AA19" s="106" t="str">
        <f>IF(Z19&gt;0,(IF(Z$7&gt;0,Z19/Z$7,"")),"")</f>
        <v/>
      </c>
      <c r="AB19" s="111" t="str">
        <f>IF(Z19&gt;0,(IF(Z$49&gt;0,Z19/Z$49,"")),"")</f>
        <v/>
      </c>
      <c r="AC19" s="431">
        <v>0</v>
      </c>
      <c r="AD19" s="106" t="str">
        <f>IF(AC19&gt;0,(IF(AC$7&gt;0,AC19/AC$7,"")),"")</f>
        <v/>
      </c>
      <c r="AE19" s="111" t="str">
        <f>IF(AC19&gt;0,(IF(AC$49&gt;0,AC19/AC$49,"")),"")</f>
        <v/>
      </c>
      <c r="AF19" s="431">
        <v>0</v>
      </c>
      <c r="AG19" s="106" t="str">
        <f>IF(AF19&gt;0,(IF(AF$7&gt;0,AF19/AF$7,"")),"")</f>
        <v/>
      </c>
      <c r="AH19" s="111" t="str">
        <f>IF(AF19&gt;0,(IF(AF$49&gt;0,AF19/AF$49,"")),"")</f>
        <v/>
      </c>
      <c r="AI19" s="111"/>
      <c r="AJ19" s="111"/>
      <c r="AK19" s="112"/>
      <c r="AL19" s="111"/>
      <c r="AM19" s="431">
        <f>Z19+AC19+AF19</f>
        <v>0</v>
      </c>
      <c r="AN19" s="106" t="str">
        <f>IF(AM19&gt;0,(IF(AM$7&gt;0,AM19/AM$7,"")),"")</f>
        <v/>
      </c>
      <c r="AO19" s="111" t="str">
        <f>IF(AM19&gt;0,(IF(AM$49&gt;0,AM19/AM$49,"")),"")</f>
        <v/>
      </c>
      <c r="AP19" s="111"/>
      <c r="AQ19" s="113"/>
      <c r="AR19" s="111"/>
      <c r="AS19" s="112"/>
      <c r="AT19" s="111"/>
      <c r="AU19" s="431">
        <v>0</v>
      </c>
      <c r="AV19" s="106" t="str">
        <f>IF(AU19&gt;0,(IF(AU$7&gt;0,AU19/AU$7,"")),"")</f>
        <v/>
      </c>
      <c r="AW19" s="111" t="str">
        <f>IF(AU19&gt;0,(IF(AU$49&gt;0,AU19/AU$49,"")),"")</f>
        <v/>
      </c>
      <c r="AX19" s="431">
        <v>0</v>
      </c>
      <c r="AY19" s="106" t="str">
        <f>IF(AX19&gt;0,(IF(AX$7&gt;0,AX19/AX$7,"")),"")</f>
        <v/>
      </c>
      <c r="AZ19" s="111" t="str">
        <f>IF(AX19&gt;0,(IF(AX$49&gt;0,AX19/AX$49,"")),"")</f>
        <v/>
      </c>
      <c r="BA19" s="431">
        <v>0</v>
      </c>
      <c r="BB19" s="106" t="str">
        <f>IF(BA19&gt;0,(IF(BA$7&gt;0,BA19/BA$7,"")),"")</f>
        <v/>
      </c>
      <c r="BC19" s="111" t="str">
        <f>IF(BA19&gt;0,(IF(BA$49&gt;0,BA19/BA$49,"")),"")</f>
        <v/>
      </c>
      <c r="BD19" s="111"/>
      <c r="BE19" s="111"/>
      <c r="BF19" s="112"/>
      <c r="BG19" s="111"/>
      <c r="BH19" s="431">
        <f>AU19+AX19+BA19</f>
        <v>0</v>
      </c>
      <c r="BI19" s="106" t="str">
        <f>IF(BH19&gt;0,(IF(BH$7&gt;0,BH19/BH$7,"")),"")</f>
        <v/>
      </c>
      <c r="BJ19" s="111" t="str">
        <f>IF(BH19&gt;0,(IF(BH$49&gt;0,BH19/BH$49,"")),"")</f>
        <v/>
      </c>
      <c r="BK19" s="111"/>
      <c r="BL19" s="113"/>
      <c r="BM19" s="111"/>
      <c r="BN19" s="112"/>
      <c r="BO19" s="111"/>
      <c r="BP19" s="431">
        <v>0</v>
      </c>
      <c r="BQ19" s="106" t="str">
        <f>IF(BP19&gt;0,(IF(BP$7&gt;0,BP19/BP$7,"")),"")</f>
        <v/>
      </c>
      <c r="BR19" s="111" t="str">
        <f>IF(BP19&gt;0,(IF(BP$49&gt;0,BP19/BP$49,"")),"")</f>
        <v/>
      </c>
      <c r="BS19" s="431">
        <v>0</v>
      </c>
      <c r="BT19" s="106" t="str">
        <f>IF(BS19&gt;0,(IF(BS$7&gt;0,BS19/BS$7,"")),"")</f>
        <v/>
      </c>
      <c r="BU19" s="111" t="str">
        <f>IF(BS19&gt;0,(IF(BS$49&gt;0,BS19/BS$49,"")),"")</f>
        <v/>
      </c>
      <c r="BV19" s="431">
        <v>0</v>
      </c>
      <c r="BW19" s="106" t="str">
        <f>IF(BV19&gt;0,(IF(BV$7&gt;0,BV19/BV$7,"")),"")</f>
        <v/>
      </c>
      <c r="BX19" s="111" t="str">
        <f>IF(BV19&gt;0,(IF(BV$49&gt;0,BV19/BV$49,"")),"")</f>
        <v/>
      </c>
      <c r="BY19" s="111"/>
      <c r="BZ19" s="111"/>
      <c r="CA19" s="112"/>
      <c r="CB19" s="111"/>
      <c r="CC19" s="431">
        <f>BP19+BS19+BV19</f>
        <v>0</v>
      </c>
      <c r="CD19" s="106" t="str">
        <f>IF(CC19&gt;0,(IF(CC$7&gt;0,CC19/CC$7,"")),"")</f>
        <v/>
      </c>
      <c r="CE19" s="111" t="str">
        <f>IF(CC19&gt;0,(IF(CC$49&gt;0,CC19/CC$49,"")),"")</f>
        <v/>
      </c>
      <c r="CF19" s="111"/>
      <c r="CG19" s="113"/>
      <c r="CH19" s="111"/>
      <c r="CI19" s="114"/>
      <c r="CJ19" s="111"/>
      <c r="CK19" s="431">
        <f>(IF($CZ$5=4,(E19+Z19+AU19+BP19),0)+IF($CZ$5=3,(Z19+AU19+BP19))+IF($CZ$5=2,(AU19+BP19),0)+IF($CZ$5=1,BP19,0))/$CZ$5</f>
        <v>0</v>
      </c>
      <c r="CL19" s="106" t="str">
        <f>IF(CK19&gt;0,(IF(CK$7&gt;0,CK19/CK$7,"")),"")</f>
        <v/>
      </c>
      <c r="CM19" s="111" t="str">
        <f>IF(CK19&gt;0,(IF(CK$49&gt;0,CK19/CK$49,"")),"")</f>
        <v/>
      </c>
      <c r="CN19" s="431">
        <f>(IF($CZ$5=4,(H19+AC19+AX19+BS19),0)+IF($CZ$5=3,(AC19+AX19+BS19))+IF($CZ$5=2,(AX19+BS19),0)+IF($CZ$5=1,BS19,0))/$CZ$5</f>
        <v>0</v>
      </c>
      <c r="CO19" s="106" t="str">
        <f>IF(CN19&gt;0,(IF(CN$7&gt;0,CN19/CN$7,"")),"")</f>
        <v/>
      </c>
      <c r="CP19" s="111" t="str">
        <f>IF(CN19&gt;0,(IF(CN$49&gt;0,CN19/CN$49,"")),"")</f>
        <v/>
      </c>
      <c r="CQ19" s="431">
        <f>(IF($CZ$5=4,(K19+AF19+BA19+BV19),0)+IF($CZ$5=3,(AF19+BA19+BV19))+IF($CZ$5=2,(BA19+BV19),0)+IF($CZ$5=1,BV19,0))/$CZ$5</f>
        <v>0</v>
      </c>
      <c r="CR19" s="106" t="str">
        <f>IF(CQ19&gt;0,(IF(CQ$7&gt;0,CQ19/CQ$7,"")),"")</f>
        <v/>
      </c>
      <c r="CS19" s="111" t="str">
        <f>IF(CQ19&gt;0,(IF(CQ$49&gt;0,CQ19/CQ$49,"")),"")</f>
        <v/>
      </c>
      <c r="CT19" s="111"/>
      <c r="CU19" s="111"/>
      <c r="CV19" s="114"/>
      <c r="CW19" s="111"/>
      <c r="CX19" s="431">
        <f>(IF($CZ$5=4,(R19+AM19+BH19+CC19),0)+IF($CZ$5=3,(AM19+BH19+CC19))+IF($CZ$5=2,(BH19+CC19),0)+IF($CZ$5=1,CC19,0))/$CZ$5</f>
        <v>0</v>
      </c>
      <c r="CY19" s="106" t="str">
        <f>IF(CX19&gt;0,(IF(CX$7&gt;0,CX19/CX$7,"")),"")</f>
        <v/>
      </c>
      <c r="CZ19" s="111" t="str">
        <f>IF(CX19&gt;0,(IF(CX$49&gt;0,CX19/CX$49,"")),"")</f>
        <v/>
      </c>
      <c r="DA19" s="111"/>
      <c r="DB19" s="1535"/>
      <c r="DC19" s="111"/>
      <c r="DD19" s="112"/>
      <c r="DE19" s="111"/>
      <c r="DF19" s="431">
        <v>0</v>
      </c>
      <c r="DG19" s="106" t="str">
        <f>IF(DF19&gt;0,(IF(DF$7&gt;0,DF19/DF$7,"")),"")</f>
        <v/>
      </c>
      <c r="DH19" s="111" t="str">
        <f>IF(DF19&gt;0,(IF(DF$49&gt;0,DF19/DF$49,"")),"")</f>
        <v/>
      </c>
      <c r="DI19" s="431">
        <v>0</v>
      </c>
      <c r="DJ19" s="106" t="str">
        <f>IF(DI19&gt;0,(IF(DI$7&gt;0,DI19/DI$7,"")),"")</f>
        <v/>
      </c>
      <c r="DK19" s="111" t="str">
        <f>IF(DI19&gt;0,(IF(DI$49&gt;0,DI19/DI$49,"")),"")</f>
        <v/>
      </c>
      <c r="DL19" s="431">
        <v>0</v>
      </c>
      <c r="DM19" s="106" t="str">
        <f>IF(DL19&gt;0,(IF(DL$7&gt;0,DL19/DL$7,"")),"")</f>
        <v/>
      </c>
      <c r="DN19" s="111" t="str">
        <f>IF(DL19&gt;0,(IF(DL$49&gt;0,DL19/DL$49,"")),"")</f>
        <v/>
      </c>
      <c r="DO19" s="111"/>
      <c r="DP19" s="111"/>
      <c r="DQ19" s="112"/>
      <c r="DR19" s="111"/>
      <c r="DS19" s="431">
        <f>DF19+DI19+DL19</f>
        <v>0</v>
      </c>
      <c r="DT19" s="106" t="str">
        <f>IF(DS19&gt;0,(IF(DS$7&gt;0,DS19/DS$7,"")),"")</f>
        <v/>
      </c>
      <c r="DU19" s="111" t="str">
        <f>IF(DS19&gt;0,(IF(DS$49&gt;0,DS19/DS$49,"")),"")</f>
        <v/>
      </c>
      <c r="DV19" s="111"/>
      <c r="DW19" s="113"/>
      <c r="DX19" s="111"/>
      <c r="DY19" s="112"/>
      <c r="DZ19" s="111"/>
      <c r="EA19" s="431">
        <v>0</v>
      </c>
      <c r="EB19" s="106" t="str">
        <f>IF(EA19&gt;0,(IF(EA$7&gt;0,EA19/EA$7,"")),"")</f>
        <v/>
      </c>
      <c r="EC19" s="111" t="str">
        <f>IF(EA19&gt;0,(IF(EA$49&gt;0,EA19/EA$49,"")),"")</f>
        <v/>
      </c>
      <c r="ED19" s="431">
        <v>0</v>
      </c>
      <c r="EE19" s="106" t="str">
        <f>IF(ED19&gt;0,(IF(ED$7&gt;0,ED19/ED$7,"")),"")</f>
        <v/>
      </c>
      <c r="EF19" s="111" t="str">
        <f>IF(ED19&gt;0,(IF(ED$49&gt;0,ED19/ED$49,"")),"")</f>
        <v/>
      </c>
      <c r="EG19" s="431">
        <v>0</v>
      </c>
      <c r="EH19" s="106" t="str">
        <f>IF(EG19&gt;0,(IF(EG$7&gt;0,EG19/EG$7,"")),"")</f>
        <v/>
      </c>
      <c r="EI19" s="111" t="str">
        <f>IF(EG19&gt;0,(IF(EG$49&gt;0,EG19/EG$49,"")),"")</f>
        <v/>
      </c>
      <c r="EJ19" s="111"/>
      <c r="EK19" s="111"/>
      <c r="EL19" s="112"/>
      <c r="EM19" s="111"/>
      <c r="EN19" s="431">
        <f>EA19+ED19+EG19</f>
        <v>0</v>
      </c>
      <c r="EO19" s="106" t="str">
        <f>IF(EN19&gt;0,(IF(EN$7&gt;0,EN19/EN$7,"")),"")</f>
        <v/>
      </c>
      <c r="EP19" s="111" t="str">
        <f>IF(EN19&gt;0,(IF(EN$49&gt;0,EN19/EN$49,"")),"")</f>
        <v/>
      </c>
      <c r="EQ19" s="111"/>
      <c r="ER19" s="113"/>
      <c r="ES19" s="111"/>
      <c r="ET19" s="112"/>
      <c r="EU19" s="111"/>
      <c r="EV19" s="431">
        <v>0</v>
      </c>
      <c r="EW19" s="106" t="str">
        <f>IF(EV19&gt;0,(IF(EV$7&gt;0,EV19/EV$7,"")),"")</f>
        <v/>
      </c>
      <c r="EX19" s="111" t="str">
        <f>IF(EV19&gt;0,(IF(EV$49&gt;0,EV19/EV$49,"")),"")</f>
        <v/>
      </c>
      <c r="EY19" s="431">
        <v>0</v>
      </c>
      <c r="EZ19" s="106" t="str">
        <f>IF(EY19&gt;0,(IF(EY$7&gt;0,EY19/EY$7,"")),"")</f>
        <v/>
      </c>
      <c r="FA19" s="111" t="str">
        <f>IF(EY19&gt;0,(IF(EY$49&gt;0,EY19/EY$49,"")),"")</f>
        <v/>
      </c>
      <c r="FB19" s="431">
        <v>0</v>
      </c>
      <c r="FC19" s="106" t="str">
        <f>IF(FB19&gt;0,(IF(FB$7&gt;0,FB19/FB$7,"")),"")</f>
        <v/>
      </c>
      <c r="FD19" s="111" t="str">
        <f>IF(FB19&gt;0,(IF(FB$49&gt;0,FB19/FB$49,"")),"")</f>
        <v/>
      </c>
      <c r="FE19" s="111"/>
      <c r="FF19" s="111"/>
      <c r="FG19" s="112"/>
      <c r="FH19" s="111"/>
      <c r="FI19" s="431">
        <f>EV19+EY19+FB19</f>
        <v>0</v>
      </c>
      <c r="FJ19" s="106" t="str">
        <f>IF(FI19&gt;0,(IF(FI$7&gt;0,FI19/FI$7,"")),"")</f>
        <v/>
      </c>
      <c r="FK19" s="111" t="str">
        <f>IF(FI19&gt;0,(IF(FI$49&gt;0,FI19/FI$49,"")),"")</f>
        <v/>
      </c>
      <c r="FL19" s="111"/>
      <c r="FM19" s="113"/>
      <c r="FN19" s="111"/>
      <c r="FO19" s="112"/>
      <c r="FP19" s="111"/>
      <c r="FQ19" s="431">
        <v>0</v>
      </c>
      <c r="FR19" s="106" t="str">
        <f>IF(FQ19&gt;0,(IF(FQ$7&gt;0,FQ19/FQ$7,"")),"")</f>
        <v/>
      </c>
      <c r="FS19" s="849" t="str">
        <f>IF(FQ19&gt;0,(IF(FQ$49&gt;0,FQ19/FQ$49,"")),"")</f>
        <v/>
      </c>
      <c r="FT19" s="431">
        <v>0</v>
      </c>
      <c r="FU19" s="106" t="str">
        <f>IF(FT19&gt;0,(IF(FT$7&gt;0,FT19/FT$7,"")),"")</f>
        <v/>
      </c>
      <c r="FV19" s="111" t="str">
        <f>IF(FT19&gt;0,(IF(FT$49&gt;0,FT19/FT$49,"")),"")</f>
        <v/>
      </c>
      <c r="FW19" s="431">
        <v>0</v>
      </c>
      <c r="FX19" s="106" t="str">
        <f>IF(FW19&gt;0,(IF(FW$7&gt;0,FW19/FW$7,"")),"")</f>
        <v/>
      </c>
      <c r="FY19" s="111" t="str">
        <f>IF(FW19&gt;0,(IF(FW$49&gt;0,FW19/FW$49,"")),"")</f>
        <v/>
      </c>
      <c r="FZ19" s="111"/>
      <c r="GA19" s="111"/>
      <c r="GB19" s="112"/>
      <c r="GC19" s="111"/>
      <c r="GD19" s="431">
        <v>0</v>
      </c>
      <c r="GE19" s="106" t="str">
        <f>IF(GD19&gt;0,(IF(GD$7&gt;0,GD19/GD$7,"")),"")</f>
        <v/>
      </c>
      <c r="GF19" s="111" t="str">
        <f>IF(GD19&gt;0,(IF(GD$49&gt;0,GD19/GD$49,"")),"")</f>
        <v/>
      </c>
      <c r="GG19" s="111"/>
      <c r="GH19" s="113"/>
      <c r="GI19" s="111"/>
      <c r="GJ19" s="112"/>
      <c r="GK19" s="111"/>
      <c r="GL19" s="431">
        <v>0</v>
      </c>
      <c r="GM19" s="106" t="str">
        <f>IF(GL19&gt;0,(IF(GL$7&gt;0,GL19/GL$7,"")),"")</f>
        <v/>
      </c>
      <c r="GN19" s="111" t="str">
        <f>IF(GL19&gt;0,(IF(GL$49&gt;0,GL19/GL$49,"")),"")</f>
        <v/>
      </c>
      <c r="GO19" s="431">
        <v>0</v>
      </c>
      <c r="GP19" s="106" t="str">
        <f>IF(GO19&gt;0,(IF(GO$7&gt;0,GO19/GO$7,"")),"")</f>
        <v/>
      </c>
      <c r="GQ19" s="111" t="str">
        <f>IF(GO19&gt;0,(IF(GO$49&gt;0,GO19/GO$49,"")),"")</f>
        <v/>
      </c>
      <c r="GR19" s="431">
        <v>0</v>
      </c>
      <c r="GS19" s="106" t="str">
        <f>IF(GR19&gt;0,(IF(GR$7&gt;0,GR19/GR$7,"")),"")</f>
        <v/>
      </c>
      <c r="GT19" s="111" t="str">
        <f>IF(GR19&gt;0,(IF(GR$49&gt;0,GR19/GR$49,"")),"")</f>
        <v/>
      </c>
      <c r="GU19" s="111"/>
      <c r="GV19" s="111"/>
      <c r="GW19" s="112"/>
      <c r="GX19" s="111"/>
      <c r="GY19" s="431">
        <f>GL19+GO19+GR19</f>
        <v>0</v>
      </c>
      <c r="GZ19" s="106" t="str">
        <f>IF(GY19&gt;0,(IF(GY$7&gt;0,GY19/GY$7,"")),"")</f>
        <v/>
      </c>
      <c r="HA19" s="111" t="str">
        <f>IF(GY19&gt;0,(IF(GY$49&gt;0,GY19/GY$49,"")),"")</f>
        <v/>
      </c>
      <c r="HB19" s="111"/>
      <c r="HC19" s="113"/>
      <c r="HD19" s="111"/>
      <c r="HE19" s="112"/>
      <c r="HF19" s="111"/>
      <c r="HG19" s="431">
        <v>0</v>
      </c>
      <c r="HH19" s="106" t="str">
        <f>IF(HG19&gt;0,(IF(HG$7&gt;0,HG19/HG$7,"")),"")</f>
        <v/>
      </c>
      <c r="HI19" s="111" t="str">
        <f>IF(HG19&gt;0,(IF(HG$49&gt;0,HG19/HG$49,"")),"")</f>
        <v/>
      </c>
      <c r="HJ19" s="431">
        <v>0</v>
      </c>
      <c r="HK19" s="106" t="str">
        <f>IF(HJ19&gt;0,(IF(HJ$7&gt;0,HJ19/HJ$7,"")),"")</f>
        <v/>
      </c>
      <c r="HL19" s="111" t="str">
        <f>IF(HJ19&gt;0,(IF(HJ$49&gt;0,HJ19/HJ$49,"")),"")</f>
        <v/>
      </c>
      <c r="HM19" s="431">
        <v>0</v>
      </c>
      <c r="HN19" s="106" t="str">
        <f>IF(HM19&gt;0,(IF(HM$7&gt;0,HM19/HM$7,"")),"")</f>
        <v/>
      </c>
      <c r="HO19" s="111" t="str">
        <f>IF(HM19&gt;0,(IF(HM$49&gt;0,HM19/HM$49,"")),"")</f>
        <v/>
      </c>
      <c r="HP19" s="111"/>
      <c r="HQ19" s="111"/>
      <c r="HR19" s="112"/>
      <c r="HS19" s="111"/>
      <c r="HT19" s="432">
        <f>HG19+HJ19+HM19</f>
        <v>0</v>
      </c>
      <c r="HU19" s="106" t="str">
        <f>IF(HT19&gt;0,(IF(HT$7&gt;0,HT19/HT$7,"")),"")</f>
        <v/>
      </c>
      <c r="HV19" s="111" t="str">
        <f>IF(HT19&gt;0,(IF(HT$49&gt;0,HT19/HT$49,"")),"")</f>
        <v/>
      </c>
      <c r="HW19" s="111"/>
      <c r="HX19" s="113"/>
      <c r="HY19" s="111"/>
      <c r="HZ19" s="112"/>
      <c r="IA19" s="111"/>
      <c r="IB19" s="431">
        <v>0</v>
      </c>
      <c r="IC19" s="106" t="str">
        <f>IF(IB19&gt;0,(IF(IB$7&gt;0,IB19/IB$7,"")),"")</f>
        <v/>
      </c>
      <c r="ID19" s="111" t="str">
        <f>IF(IB19&gt;0,(IF(IB$49&gt;0,IB19/IB$49,"")),"")</f>
        <v/>
      </c>
      <c r="IE19" s="431">
        <v>0</v>
      </c>
      <c r="IF19" s="106" t="str">
        <f>IF(IE19&gt;0,(IF(IE$7&gt;0,IE19/IE$7,"")),"")</f>
        <v/>
      </c>
      <c r="IG19" s="111" t="str">
        <f>IF(IE19&gt;0,(IF(IE$49&gt;0,IE19/IE$49,"")),"")</f>
        <v/>
      </c>
      <c r="IH19" s="431">
        <v>0</v>
      </c>
      <c r="II19" s="106" t="str">
        <f>IF(IH19&gt;0,(IF(IH$7&gt;0,IH19/IH$7,"")),"")</f>
        <v/>
      </c>
      <c r="IJ19" s="111" t="str">
        <f>IF(IH19&gt;0,(IF(IH$49&gt;0,IH19/IH$49,"")),"")</f>
        <v/>
      </c>
      <c r="IK19" s="111"/>
      <c r="IL19" s="111"/>
      <c r="IM19" s="112"/>
      <c r="IN19" s="111"/>
      <c r="IO19" s="431">
        <f>IB19+IE19+IH19</f>
        <v>0</v>
      </c>
      <c r="IP19" s="106" t="str">
        <f>IF(IO19&gt;0,(IF(IO$7&gt;0,IO19/IO$7,"")),"")</f>
        <v/>
      </c>
      <c r="IQ19" s="111" t="str">
        <f>IF(IO19&gt;0,(IF(IO$49&gt;0,IO19/IO$49,"")),"")</f>
        <v/>
      </c>
      <c r="IR19" s="111"/>
      <c r="IS19" s="113"/>
    </row>
    <row r="20" spans="1:253" ht="12" customHeight="1" outlineLevel="1">
      <c r="A20" s="341" t="s">
        <v>28</v>
      </c>
      <c r="B20" s="111"/>
      <c r="C20" s="112"/>
      <c r="D20" s="111"/>
      <c r="E20" s="432">
        <v>0</v>
      </c>
      <c r="F20" s="106" t="str">
        <f>IF(E20&gt;0,(IF(E$7&gt;0,E20/E$7,"")),"")</f>
        <v/>
      </c>
      <c r="G20" s="111" t="str">
        <f>IF(E20&gt;0,(IF(E$49&gt;0,E20/E$49,"")),"")</f>
        <v/>
      </c>
      <c r="H20" s="432">
        <v>0</v>
      </c>
      <c r="I20" s="106" t="str">
        <f>IF(H20&gt;0,(IF(H$7&gt;0,H20/H$7,"")),"")</f>
        <v/>
      </c>
      <c r="J20" s="111" t="str">
        <f>IF(H20&gt;0,(IF(H$49&gt;0,H20/H$49,"")),"")</f>
        <v/>
      </c>
      <c r="K20" s="432">
        <v>0</v>
      </c>
      <c r="L20" s="106" t="str">
        <f>IF(K20&gt;0,(IF(K$7&gt;0,K20/K$7,"")),"")</f>
        <v/>
      </c>
      <c r="M20" s="111" t="str">
        <f>IF(K20&gt;0,(IF(K$49&gt;0,K20/K$49,"")),"")</f>
        <v/>
      </c>
      <c r="N20" s="111"/>
      <c r="O20" s="111"/>
      <c r="P20" s="112"/>
      <c r="Q20" s="111"/>
      <c r="R20" s="432">
        <f>E20+H20+K20</f>
        <v>0</v>
      </c>
      <c r="S20" s="106" t="str">
        <f>IF(R20&gt;0,(IF(R$7&gt;0,R20/R$7,"")),"")</f>
        <v/>
      </c>
      <c r="T20" s="111" t="str">
        <f>IF(R20&gt;0,(IF(R$49&gt;0,R20/R$49,"")),"")</f>
        <v/>
      </c>
      <c r="U20" s="111"/>
      <c r="V20" s="113"/>
      <c r="W20" s="111"/>
      <c r="X20" s="112"/>
      <c r="Y20" s="111"/>
      <c r="Z20" s="432">
        <v>0</v>
      </c>
      <c r="AA20" s="106" t="str">
        <f>IF(Z20&gt;0,(IF(Z$7&gt;0,Z20/Z$7,"")),"")</f>
        <v/>
      </c>
      <c r="AB20" s="111" t="str">
        <f>IF(Z20&gt;0,(IF(Z$49&gt;0,Z20/Z$49,"")),"")</f>
        <v/>
      </c>
      <c r="AC20" s="432">
        <v>0</v>
      </c>
      <c r="AD20" s="106" t="str">
        <f>IF(AC20&gt;0,(IF(AC$7&gt;0,AC20/AC$7,"")),"")</f>
        <v/>
      </c>
      <c r="AE20" s="111" t="str">
        <f>IF(AC20&gt;0,(IF(AC$49&gt;0,AC20/AC$49,"")),"")</f>
        <v/>
      </c>
      <c r="AF20" s="432">
        <v>0</v>
      </c>
      <c r="AG20" s="106" t="str">
        <f>IF(AF20&gt;0,(IF(AF$7&gt;0,AF20/AF$7,"")),"")</f>
        <v/>
      </c>
      <c r="AH20" s="111" t="str">
        <f>IF(AF20&gt;0,(IF(AF$49&gt;0,AF20/AF$49,"")),"")</f>
        <v/>
      </c>
      <c r="AI20" s="111"/>
      <c r="AJ20" s="111"/>
      <c r="AK20" s="112"/>
      <c r="AL20" s="111"/>
      <c r="AM20" s="432">
        <f>Z20+AC20+AF20</f>
        <v>0</v>
      </c>
      <c r="AN20" s="106" t="str">
        <f>IF(AM20&gt;0,(IF(AM$7&gt;0,AM20/AM$7,"")),"")</f>
        <v/>
      </c>
      <c r="AO20" s="111" t="str">
        <f>IF(AM20&gt;0,(IF(AM$49&gt;0,AM20/AM$49,"")),"")</f>
        <v/>
      </c>
      <c r="AP20" s="111"/>
      <c r="AQ20" s="113"/>
      <c r="AR20" s="111"/>
      <c r="AS20" s="112"/>
      <c r="AT20" s="111"/>
      <c r="AU20" s="432">
        <v>0</v>
      </c>
      <c r="AV20" s="106" t="str">
        <f>IF(AU20&gt;0,(IF(AU$7&gt;0,AU20/AU$7,"")),"")</f>
        <v/>
      </c>
      <c r="AW20" s="111" t="str">
        <f>IF(AU20&gt;0,(IF(AU$49&gt;0,AU20/AU$49,"")),"")</f>
        <v/>
      </c>
      <c r="AX20" s="432">
        <v>0</v>
      </c>
      <c r="AY20" s="106" t="str">
        <f>IF(AX20&gt;0,(IF(AX$7&gt;0,AX20/AX$7,"")),"")</f>
        <v/>
      </c>
      <c r="AZ20" s="111" t="str">
        <f>IF(AX20&gt;0,(IF(AX$49&gt;0,AX20/AX$49,"")),"")</f>
        <v/>
      </c>
      <c r="BA20" s="432">
        <v>0</v>
      </c>
      <c r="BB20" s="106" t="str">
        <f>IF(BA20&gt;0,(IF(BA$7&gt;0,BA20/BA$7,"")),"")</f>
        <v/>
      </c>
      <c r="BC20" s="111" t="str">
        <f>IF(BA20&gt;0,(IF(BA$49&gt;0,BA20/BA$49,"")),"")</f>
        <v/>
      </c>
      <c r="BD20" s="111"/>
      <c r="BE20" s="111"/>
      <c r="BF20" s="112"/>
      <c r="BG20" s="111"/>
      <c r="BH20" s="432">
        <f>AU20+AX20+BA20</f>
        <v>0</v>
      </c>
      <c r="BI20" s="106" t="str">
        <f>IF(BH20&gt;0,(IF(BH$7&gt;0,BH20/BH$7,"")),"")</f>
        <v/>
      </c>
      <c r="BJ20" s="111" t="str">
        <f>IF(BH20&gt;0,(IF(BH$49&gt;0,BH20/BH$49,"")),"")</f>
        <v/>
      </c>
      <c r="BK20" s="111"/>
      <c r="BL20" s="113"/>
      <c r="BM20" s="111"/>
      <c r="BN20" s="112"/>
      <c r="BO20" s="111"/>
      <c r="BP20" s="432">
        <v>0</v>
      </c>
      <c r="BQ20" s="106" t="str">
        <f>IF(BP20&gt;0,(IF(BP$7&gt;0,BP20/BP$7,"")),"")</f>
        <v/>
      </c>
      <c r="BR20" s="111" t="str">
        <f>IF(BP20&gt;0,(IF(BP$49&gt;0,BP20/BP$49,"")),"")</f>
        <v/>
      </c>
      <c r="BS20" s="432">
        <v>0</v>
      </c>
      <c r="BT20" s="106" t="str">
        <f>IF(BS20&gt;0,(IF(BS$7&gt;0,BS20/BS$7,"")),"")</f>
        <v/>
      </c>
      <c r="BU20" s="111" t="str">
        <f>IF(BS20&gt;0,(IF(BS$49&gt;0,BS20/BS$49,"")),"")</f>
        <v/>
      </c>
      <c r="BV20" s="432">
        <v>0</v>
      </c>
      <c r="BW20" s="106" t="str">
        <f>IF(BV20&gt;0,(IF(BV$7&gt;0,BV20/BV$7,"")),"")</f>
        <v/>
      </c>
      <c r="BX20" s="111" t="str">
        <f>IF(BV20&gt;0,(IF(BV$49&gt;0,BV20/BV$49,"")),"")</f>
        <v/>
      </c>
      <c r="BY20" s="111"/>
      <c r="BZ20" s="111"/>
      <c r="CA20" s="112"/>
      <c r="CB20" s="111"/>
      <c r="CC20" s="432">
        <f>BP20+BS20+BV20</f>
        <v>0</v>
      </c>
      <c r="CD20" s="106" t="str">
        <f>IF(CC20&gt;0,(IF(CC$7&gt;0,CC20/CC$7,"")),"")</f>
        <v/>
      </c>
      <c r="CE20" s="111" t="str">
        <f>IF(CC20&gt;0,(IF(CC$49&gt;0,CC20/CC$49,"")),"")</f>
        <v/>
      </c>
      <c r="CF20" s="111"/>
      <c r="CG20" s="113"/>
      <c r="CH20" s="111"/>
      <c r="CI20" s="114"/>
      <c r="CJ20" s="111"/>
      <c r="CK20" s="432">
        <f>(IF($CZ$5=4,(E20+Z20+AU20+BP20),0)+IF($CZ$5=3,(Z20+AU20+BP20))+IF($CZ$5=2,(AU20+BP20),0)+IF($CZ$5=1,BP20,0))/$CZ$5</f>
        <v>0</v>
      </c>
      <c r="CL20" s="106" t="str">
        <f>IF(CK20&gt;0,(IF(CK$7&gt;0,CK20/CK$7,"")),"")</f>
        <v/>
      </c>
      <c r="CM20" s="111" t="str">
        <f>IF(CK20&gt;0,(IF(CK$49&gt;0,CK20/CK$49,"")),"")</f>
        <v/>
      </c>
      <c r="CN20" s="432">
        <f>(IF($CZ$5=4,(H20+AC20+AX20+BS20),0)+IF($CZ$5=3,(AC20+AX20+BS20))+IF($CZ$5=2,(AX20+BS20),0)+IF($CZ$5=1,BS20,0))/$CZ$5</f>
        <v>0</v>
      </c>
      <c r="CO20" s="106" t="str">
        <f>IF(CN20&gt;0,(IF(CN$7&gt;0,CN20/CN$7,"")),"")</f>
        <v/>
      </c>
      <c r="CP20" s="111" t="str">
        <f>IF(CN20&gt;0,(IF(CN$49&gt;0,CN20/CN$49,"")),"")</f>
        <v/>
      </c>
      <c r="CQ20" s="432">
        <f>(IF($CZ$5=4,(K20+AF20+BA20+BV20),0)+IF($CZ$5=3,(AF20+BA20+BV20))+IF($CZ$5=2,(BA20+BV20),0)+IF($CZ$5=1,BV20,0))/$CZ$5</f>
        <v>0</v>
      </c>
      <c r="CR20" s="106" t="str">
        <f>IF(CQ20&gt;0,(IF(CQ$7&gt;0,CQ20/CQ$7,"")),"")</f>
        <v/>
      </c>
      <c r="CS20" s="111" t="str">
        <f>IF(CQ20&gt;0,(IF(CQ$49&gt;0,CQ20/CQ$49,"")),"")</f>
        <v/>
      </c>
      <c r="CT20" s="111"/>
      <c r="CU20" s="111"/>
      <c r="CV20" s="114"/>
      <c r="CW20" s="111"/>
      <c r="CX20" s="432">
        <f>(IF($CZ$5=4,(R20+AM20+BH20+CC20),0)+IF($CZ$5=3,(AM20+BH20+CC20))+IF($CZ$5=2,(BH20+CC20),0)+IF($CZ$5=1,CC20,0))/$CZ$5</f>
        <v>0</v>
      </c>
      <c r="CY20" s="106" t="str">
        <f>IF(CX20&gt;0,(IF(CX$7&gt;0,CX20/CX$7,"")),"")</f>
        <v/>
      </c>
      <c r="CZ20" s="111" t="str">
        <f>IF(CX20&gt;0,(IF(CX$49&gt;0,CX20/CX$49,"")),"")</f>
        <v/>
      </c>
      <c r="DA20" s="111"/>
      <c r="DB20" s="1535"/>
      <c r="DC20" s="111"/>
      <c r="DD20" s="112"/>
      <c r="DE20" s="111"/>
      <c r="DF20" s="432">
        <v>0</v>
      </c>
      <c r="DG20" s="106" t="str">
        <f>IF(DF20&gt;0,(IF(DF$7&gt;0,DF20/DF$7,"")),"")</f>
        <v/>
      </c>
      <c r="DH20" s="111" t="str">
        <f>IF(DF20&gt;0,(IF(DF$49&gt;0,DF20/DF$49,"")),"")</f>
        <v/>
      </c>
      <c r="DI20" s="432">
        <v>0</v>
      </c>
      <c r="DJ20" s="106" t="str">
        <f>IF(DI20&gt;0,(IF(DI$7&gt;0,DI20/DI$7,"")),"")</f>
        <v/>
      </c>
      <c r="DK20" s="111" t="str">
        <f>IF(DI20&gt;0,(IF(DI$49&gt;0,DI20/DI$49,"")),"")</f>
        <v/>
      </c>
      <c r="DL20" s="432">
        <v>0</v>
      </c>
      <c r="DM20" s="106" t="str">
        <f>IF(DL20&gt;0,(IF(DL$7&gt;0,DL20/DL$7,"")),"")</f>
        <v/>
      </c>
      <c r="DN20" s="111" t="str">
        <f>IF(DL20&gt;0,(IF(DL$49&gt;0,DL20/DL$49,"")),"")</f>
        <v/>
      </c>
      <c r="DO20" s="111"/>
      <c r="DP20" s="111"/>
      <c r="DQ20" s="112"/>
      <c r="DR20" s="111"/>
      <c r="DS20" s="432">
        <f>DF20+DI20+DL20</f>
        <v>0</v>
      </c>
      <c r="DT20" s="106" t="str">
        <f>IF(DS20&gt;0,(IF(DS$7&gt;0,DS20/DS$7,"")),"")</f>
        <v/>
      </c>
      <c r="DU20" s="111" t="str">
        <f>IF(DS20&gt;0,(IF(DS$49&gt;0,DS20/DS$49,"")),"")</f>
        <v/>
      </c>
      <c r="DV20" s="111"/>
      <c r="DW20" s="113"/>
      <c r="DX20" s="111"/>
      <c r="DY20" s="112"/>
      <c r="DZ20" s="111"/>
      <c r="EA20" s="432">
        <v>0</v>
      </c>
      <c r="EB20" s="106" t="str">
        <f>IF(EA20&gt;0,(IF(EA$7&gt;0,EA20/EA$7,"")),"")</f>
        <v/>
      </c>
      <c r="EC20" s="111" t="str">
        <f>IF(EA20&gt;0,(IF(EA$49&gt;0,EA20/EA$49,"")),"")</f>
        <v/>
      </c>
      <c r="ED20" s="432">
        <v>0</v>
      </c>
      <c r="EE20" s="106" t="str">
        <f>IF(ED20&gt;0,(IF(ED$7&gt;0,ED20/ED$7,"")),"")</f>
        <v/>
      </c>
      <c r="EF20" s="111" t="str">
        <f>IF(ED20&gt;0,(IF(ED$49&gt;0,ED20/ED$49,"")),"")</f>
        <v/>
      </c>
      <c r="EG20" s="432">
        <v>0</v>
      </c>
      <c r="EH20" s="106" t="str">
        <f>IF(EG20&gt;0,(IF(EG$7&gt;0,EG20/EG$7,"")),"")</f>
        <v/>
      </c>
      <c r="EI20" s="111" t="str">
        <f>IF(EG20&gt;0,(IF(EG$49&gt;0,EG20/EG$49,"")),"")</f>
        <v/>
      </c>
      <c r="EJ20" s="111"/>
      <c r="EK20" s="111"/>
      <c r="EL20" s="112"/>
      <c r="EM20" s="111"/>
      <c r="EN20" s="432">
        <f>EA20+ED20+EG20</f>
        <v>0</v>
      </c>
      <c r="EO20" s="106" t="str">
        <f>IF(EN20&gt;0,(IF(EN$7&gt;0,EN20/EN$7,"")),"")</f>
        <v/>
      </c>
      <c r="EP20" s="111" t="str">
        <f>IF(EN20&gt;0,(IF(EN$49&gt;0,EN20/EN$49,"")),"")</f>
        <v/>
      </c>
      <c r="EQ20" s="111"/>
      <c r="ER20" s="113"/>
      <c r="ES20" s="111"/>
      <c r="ET20" s="112"/>
      <c r="EU20" s="111"/>
      <c r="EV20" s="432">
        <v>0</v>
      </c>
      <c r="EW20" s="106" t="str">
        <f>IF(EV20&gt;0,(IF(EV$7&gt;0,EV20/EV$7,"")),"")</f>
        <v/>
      </c>
      <c r="EX20" s="111" t="str">
        <f>IF(EV20&gt;0,(IF(EV$49&gt;0,EV20/EV$49,"")),"")</f>
        <v/>
      </c>
      <c r="EY20" s="432">
        <v>0</v>
      </c>
      <c r="EZ20" s="106" t="str">
        <f>IF(EY20&gt;0,(IF(EY$7&gt;0,EY20/EY$7,"")),"")</f>
        <v/>
      </c>
      <c r="FA20" s="111" t="str">
        <f>IF(EY20&gt;0,(IF(EY$49&gt;0,EY20/EY$49,"")),"")</f>
        <v/>
      </c>
      <c r="FB20" s="432">
        <v>0</v>
      </c>
      <c r="FC20" s="106" t="str">
        <f>IF(FB20&gt;0,(IF(FB$7&gt;0,FB20/FB$7,"")),"")</f>
        <v/>
      </c>
      <c r="FD20" s="111" t="str">
        <f>IF(FB20&gt;0,(IF(FB$49&gt;0,FB20/FB$49,"")),"")</f>
        <v/>
      </c>
      <c r="FE20" s="111"/>
      <c r="FF20" s="111"/>
      <c r="FG20" s="112"/>
      <c r="FH20" s="111"/>
      <c r="FI20" s="432">
        <f>EV20+EY20+FB20</f>
        <v>0</v>
      </c>
      <c r="FJ20" s="106" t="str">
        <f>IF(FI20&gt;0,(IF(FI$7&gt;0,FI20/FI$7,"")),"")</f>
        <v/>
      </c>
      <c r="FK20" s="111" t="str">
        <f>IF(FI20&gt;0,(IF(FI$49&gt;0,FI20/FI$49,"")),"")</f>
        <v/>
      </c>
      <c r="FL20" s="111"/>
      <c r="FM20" s="113"/>
      <c r="FN20" s="111"/>
      <c r="FO20" s="112"/>
      <c r="FP20" s="111"/>
      <c r="FQ20" s="432">
        <v>0</v>
      </c>
      <c r="FR20" s="106" t="str">
        <f>IF(FQ20&gt;0,(IF(FQ$7&gt;0,FQ20/FQ$7,"")),"")</f>
        <v/>
      </c>
      <c r="FS20" s="849" t="str">
        <f>IF(FQ20&gt;0,(IF(FQ$49&gt;0,FQ20/FQ$49,"")),"")</f>
        <v/>
      </c>
      <c r="FT20" s="432">
        <v>0</v>
      </c>
      <c r="FU20" s="106" t="str">
        <f>IF(FT20&gt;0,(IF(FT$7&gt;0,FT20/FT$7,"")),"")</f>
        <v/>
      </c>
      <c r="FV20" s="111" t="str">
        <f>IF(FT20&gt;0,(IF(FT$49&gt;0,FT20/FT$49,"")),"")</f>
        <v/>
      </c>
      <c r="FW20" s="432">
        <v>0</v>
      </c>
      <c r="FX20" s="106" t="str">
        <f>IF(FW20&gt;0,(IF(FW$7&gt;0,FW20/FW$7,"")),"")</f>
        <v/>
      </c>
      <c r="FY20" s="111" t="str">
        <f>IF(FW20&gt;0,(IF(FW$49&gt;0,FW20/FW$49,"")),"")</f>
        <v/>
      </c>
      <c r="FZ20" s="111"/>
      <c r="GA20" s="111"/>
      <c r="GB20" s="112"/>
      <c r="GC20" s="111"/>
      <c r="GD20" s="432">
        <f>FQ20+FT20+FW20</f>
        <v>0</v>
      </c>
      <c r="GE20" s="106" t="str">
        <f>IF(GD20&gt;0,(IF(GD$7&gt;0,GD20/GD$7,"")),"")</f>
        <v/>
      </c>
      <c r="GF20" s="111" t="str">
        <f>IF(GD20&gt;0,(IF(GD$49&gt;0,GD20/GD$49,"")),"")</f>
        <v/>
      </c>
      <c r="GG20" s="111"/>
      <c r="GH20" s="113"/>
      <c r="GI20" s="111"/>
      <c r="GJ20" s="112"/>
      <c r="GK20" s="111"/>
      <c r="GL20" s="432">
        <v>0</v>
      </c>
      <c r="GM20" s="106" t="str">
        <f>IF(GL20&gt;0,(IF(GL$7&gt;0,GL20/GL$7,"")),"")</f>
        <v/>
      </c>
      <c r="GN20" s="111" t="str">
        <f>IF(GL20&gt;0,(IF(GL$49&gt;0,GL20/GL$49,"")),"")</f>
        <v/>
      </c>
      <c r="GO20" s="432">
        <v>0</v>
      </c>
      <c r="GP20" s="106" t="str">
        <f>IF(GO20&gt;0,(IF(GO$7&gt;0,GO20/GO$7,"")),"")</f>
        <v/>
      </c>
      <c r="GQ20" s="111" t="str">
        <f>IF(GO20&gt;0,(IF(GO$49&gt;0,GO20/GO$49,"")),"")</f>
        <v/>
      </c>
      <c r="GR20" s="432">
        <v>0</v>
      </c>
      <c r="GS20" s="106" t="str">
        <f>IF(GR20&gt;0,(IF(GR$7&gt;0,GR20/GR$7,"")),"")</f>
        <v/>
      </c>
      <c r="GT20" s="111" t="str">
        <f>IF(GR20&gt;0,(IF(GR$49&gt;0,GR20/GR$49,"")),"")</f>
        <v/>
      </c>
      <c r="GU20" s="111"/>
      <c r="GV20" s="111"/>
      <c r="GW20" s="112"/>
      <c r="GX20" s="111"/>
      <c r="GY20" s="432">
        <f>GL20+GO20+GR20</f>
        <v>0</v>
      </c>
      <c r="GZ20" s="106" t="str">
        <f>IF(GY20&gt;0,(IF(GY$7&gt;0,GY20/GY$7,"")),"")</f>
        <v/>
      </c>
      <c r="HA20" s="111" t="str">
        <f>IF(GY20&gt;0,(IF(GY$49&gt;0,GY20/GY$49,"")),"")</f>
        <v/>
      </c>
      <c r="HB20" s="111"/>
      <c r="HC20" s="113"/>
      <c r="HD20" s="111"/>
      <c r="HE20" s="112"/>
      <c r="HF20" s="111"/>
      <c r="HG20" s="432">
        <v>0</v>
      </c>
      <c r="HH20" s="106" t="str">
        <f>IF(HG20&gt;0,(IF(HG$7&gt;0,HG20/HG$7,"")),"")</f>
        <v/>
      </c>
      <c r="HI20" s="111" t="str">
        <f>IF(HG20&gt;0,(IF(HG$49&gt;0,HG20/HG$49,"")),"")</f>
        <v/>
      </c>
      <c r="HJ20" s="432">
        <v>0</v>
      </c>
      <c r="HK20" s="106" t="str">
        <f>IF(HJ20&gt;0,(IF(HJ$7&gt;0,HJ20/HJ$7,"")),"")</f>
        <v/>
      </c>
      <c r="HL20" s="111" t="str">
        <f>IF(HJ20&gt;0,(IF(HJ$49&gt;0,HJ20/HJ$49,"")),"")</f>
        <v/>
      </c>
      <c r="HM20" s="432">
        <v>0</v>
      </c>
      <c r="HN20" s="106" t="str">
        <f>IF(HM20&gt;0,(IF(HM$7&gt;0,HM20/HM$7,"")),"")</f>
        <v/>
      </c>
      <c r="HO20" s="111" t="str">
        <f>IF(HM20&gt;0,(IF(HM$49&gt;0,HM20/HM$49,"")),"")</f>
        <v/>
      </c>
      <c r="HP20" s="111"/>
      <c r="HQ20" s="111"/>
      <c r="HR20" s="112"/>
      <c r="HS20" s="111"/>
      <c r="HT20" s="432">
        <f>HG20+HJ20+HM20</f>
        <v>0</v>
      </c>
      <c r="HU20" s="106" t="str">
        <f>IF(HT20&gt;0,(IF(HT$7&gt;0,HT20/HT$7,"")),"")</f>
        <v/>
      </c>
      <c r="HV20" s="111" t="str">
        <f>IF(HT20&gt;0,(IF(HT$49&gt;0,HT20/HT$49,"")),"")</f>
        <v/>
      </c>
      <c r="HW20" s="111"/>
      <c r="HX20" s="113"/>
      <c r="HY20" s="111"/>
      <c r="HZ20" s="112"/>
      <c r="IA20" s="111"/>
      <c r="IB20" s="432">
        <v>0</v>
      </c>
      <c r="IC20" s="106" t="str">
        <f>IF(IB20&gt;0,(IF(IB$7&gt;0,IB20/IB$7,"")),"")</f>
        <v/>
      </c>
      <c r="ID20" s="111" t="str">
        <f>IF(IB20&gt;0,(IF(IB$49&gt;0,IB20/IB$49,"")),"")</f>
        <v/>
      </c>
      <c r="IE20" s="432">
        <v>0</v>
      </c>
      <c r="IF20" s="106" t="str">
        <f>IF(IE20&gt;0,(IF(IE$7&gt;0,IE20/IE$7,"")),"")</f>
        <v/>
      </c>
      <c r="IG20" s="111" t="str">
        <f>IF(IE20&gt;0,(IF(IE$49&gt;0,IE20/IE$49,"")),"")</f>
        <v/>
      </c>
      <c r="IH20" s="432">
        <v>0</v>
      </c>
      <c r="II20" s="106" t="str">
        <f>IF(IH20&gt;0,(IF(IH$7&gt;0,IH20/IH$7,"")),"")</f>
        <v/>
      </c>
      <c r="IJ20" s="111" t="str">
        <f>IF(IH20&gt;0,(IF(IH$49&gt;0,IH20/IH$49,"")),"")</f>
        <v/>
      </c>
      <c r="IK20" s="111"/>
      <c r="IL20" s="111"/>
      <c r="IM20" s="112"/>
      <c r="IN20" s="111"/>
      <c r="IO20" s="432">
        <f>IB20+IE20+IH20</f>
        <v>0</v>
      </c>
      <c r="IP20" s="106" t="str">
        <f>IF(IO20&gt;0,(IF(IO$7&gt;0,IO20/IO$7,"")),"")</f>
        <v/>
      </c>
      <c r="IQ20" s="111" t="str">
        <f>IF(IO20&gt;0,(IF(IO$49&gt;0,IO20/IO$49,"")),"")</f>
        <v/>
      </c>
      <c r="IR20" s="111"/>
      <c r="IS20" s="113"/>
    </row>
    <row r="21" spans="1:253" ht="12" customHeight="1" outlineLevel="1">
      <c r="A21" s="341" t="s">
        <v>34</v>
      </c>
      <c r="B21" s="111"/>
      <c r="C21" s="112"/>
      <c r="D21" s="111"/>
      <c r="E21" s="432">
        <v>0</v>
      </c>
      <c r="F21" s="106" t="str">
        <f>IF(E21&gt;0,(IF(E$7&gt;0,E21/E$7,"")),"")</f>
        <v/>
      </c>
      <c r="G21" s="111" t="str">
        <f>IF(E21&gt;0,(IF(E$49&gt;0,E21/E$49,"")),"")</f>
        <v/>
      </c>
      <c r="H21" s="432">
        <v>0</v>
      </c>
      <c r="I21" s="106" t="str">
        <f>IF(H21&gt;0,(IF(H$7&gt;0,H21/H$7,"")),"")</f>
        <v/>
      </c>
      <c r="J21" s="111" t="str">
        <f>IF(H21&gt;0,(IF(H$49&gt;0,H21/H$49,"")),"")</f>
        <v/>
      </c>
      <c r="K21" s="432">
        <v>0</v>
      </c>
      <c r="L21" s="106" t="str">
        <f>IF(K21&gt;0,(IF(K$7&gt;0,K21/K$7,"")),"")</f>
        <v/>
      </c>
      <c r="M21" s="111" t="str">
        <f>IF(K21&gt;0,(IF(K$49&gt;0,K21/K$49,"")),"")</f>
        <v/>
      </c>
      <c r="N21" s="111"/>
      <c r="O21" s="111"/>
      <c r="P21" s="112"/>
      <c r="Q21" s="111"/>
      <c r="R21" s="432">
        <f>E21+H21+K21</f>
        <v>0</v>
      </c>
      <c r="S21" s="106" t="str">
        <f>IF(R21&gt;0,(IF(R$7&gt;0,R21/R$7,"")),"")</f>
        <v/>
      </c>
      <c r="T21" s="111" t="str">
        <f>IF(R21&gt;0,(IF(R$49&gt;0,R21/R$49,"")),"")</f>
        <v/>
      </c>
      <c r="U21" s="111"/>
      <c r="V21" s="113"/>
      <c r="W21" s="111"/>
      <c r="X21" s="112"/>
      <c r="Y21" s="111"/>
      <c r="Z21" s="432">
        <v>0</v>
      </c>
      <c r="AA21" s="106" t="str">
        <f>IF(Z21&gt;0,(IF(Z$7&gt;0,Z21/Z$7,"")),"")</f>
        <v/>
      </c>
      <c r="AB21" s="111" t="str">
        <f>IF(Z21&gt;0,(IF(Z$49&gt;0,Z21/Z$49,"")),"")</f>
        <v/>
      </c>
      <c r="AC21" s="432">
        <v>0</v>
      </c>
      <c r="AD21" s="106" t="str">
        <f>IF(AC21&gt;0,(IF(AC$7&gt;0,AC21/AC$7,"")),"")</f>
        <v/>
      </c>
      <c r="AE21" s="111" t="str">
        <f>IF(AC21&gt;0,(IF(AC$49&gt;0,AC21/AC$49,"")),"")</f>
        <v/>
      </c>
      <c r="AF21" s="432">
        <v>0</v>
      </c>
      <c r="AG21" s="106" t="str">
        <f>IF(AF21&gt;0,(IF(AF$7&gt;0,AF21/AF$7,"")),"")</f>
        <v/>
      </c>
      <c r="AH21" s="111" t="str">
        <f>IF(AF21&gt;0,(IF(AF$49&gt;0,AF21/AF$49,"")),"")</f>
        <v/>
      </c>
      <c r="AI21" s="111"/>
      <c r="AJ21" s="111"/>
      <c r="AK21" s="112"/>
      <c r="AL21" s="111"/>
      <c r="AM21" s="432">
        <f>Z21+AC21+AF21</f>
        <v>0</v>
      </c>
      <c r="AN21" s="106" t="str">
        <f>IF(AM21&gt;0,(IF(AM$7&gt;0,AM21/AM$7,"")),"")</f>
        <v/>
      </c>
      <c r="AO21" s="111" t="str">
        <f>IF(AM21&gt;0,(IF(AM$49&gt;0,AM21/AM$49,"")),"")</f>
        <v/>
      </c>
      <c r="AP21" s="111"/>
      <c r="AQ21" s="113"/>
      <c r="AR21" s="111"/>
      <c r="AS21" s="112"/>
      <c r="AT21" s="111"/>
      <c r="AU21" s="432">
        <v>0</v>
      </c>
      <c r="AV21" s="106" t="str">
        <f>IF(AU21&gt;0,(IF(AU$7&gt;0,AU21/AU$7,"")),"")</f>
        <v/>
      </c>
      <c r="AW21" s="111" t="str">
        <f>IF(AU21&gt;0,(IF(AU$49&gt;0,AU21/AU$49,"")),"")</f>
        <v/>
      </c>
      <c r="AX21" s="432">
        <v>0</v>
      </c>
      <c r="AY21" s="106" t="str">
        <f>IF(AX21&gt;0,(IF(AX$7&gt;0,AX21/AX$7,"")),"")</f>
        <v/>
      </c>
      <c r="AZ21" s="111" t="str">
        <f>IF(AX21&gt;0,(IF(AX$49&gt;0,AX21/AX$49,"")),"")</f>
        <v/>
      </c>
      <c r="BA21" s="432">
        <v>0</v>
      </c>
      <c r="BB21" s="106" t="str">
        <f>IF(BA21&gt;0,(IF(BA$7&gt;0,BA21/BA$7,"")),"")</f>
        <v/>
      </c>
      <c r="BC21" s="111" t="str">
        <f>IF(BA21&gt;0,(IF(BA$49&gt;0,BA21/BA$49,"")),"")</f>
        <v/>
      </c>
      <c r="BD21" s="111"/>
      <c r="BE21" s="111"/>
      <c r="BF21" s="112"/>
      <c r="BG21" s="111"/>
      <c r="BH21" s="432">
        <f>AU21+AX21+BA21</f>
        <v>0</v>
      </c>
      <c r="BI21" s="106" t="str">
        <f>IF(BH21&gt;0,(IF(BH$7&gt;0,BH21/BH$7,"")),"")</f>
        <v/>
      </c>
      <c r="BJ21" s="111" t="str">
        <f>IF(BH21&gt;0,(IF(BH$49&gt;0,BH21/BH$49,"")),"")</f>
        <v/>
      </c>
      <c r="BK21" s="111"/>
      <c r="BL21" s="113"/>
      <c r="BM21" s="111"/>
      <c r="BN21" s="112"/>
      <c r="BO21" s="111"/>
      <c r="BP21" s="432">
        <v>0</v>
      </c>
      <c r="BQ21" s="106" t="str">
        <f>IF(BP21&gt;0,(IF(BP$7&gt;0,BP21/BP$7,"")),"")</f>
        <v/>
      </c>
      <c r="BR21" s="111" t="str">
        <f>IF(BP21&gt;0,(IF(BP$49&gt;0,BP21/BP$49,"")),"")</f>
        <v/>
      </c>
      <c r="BS21" s="432">
        <v>0</v>
      </c>
      <c r="BT21" s="106" t="str">
        <f>IF(BS21&gt;0,(IF(BS$7&gt;0,BS21/BS$7,"")),"")</f>
        <v/>
      </c>
      <c r="BU21" s="111" t="str">
        <f>IF(BS21&gt;0,(IF(BS$49&gt;0,BS21/BS$49,"")),"")</f>
        <v/>
      </c>
      <c r="BV21" s="432">
        <v>0</v>
      </c>
      <c r="BW21" s="106" t="str">
        <f>IF(BV21&gt;0,(IF(BV$7&gt;0,BV21/BV$7,"")),"")</f>
        <v/>
      </c>
      <c r="BX21" s="111" t="str">
        <f>IF(BV21&gt;0,(IF(BV$49&gt;0,BV21/BV$49,"")),"")</f>
        <v/>
      </c>
      <c r="BY21" s="111"/>
      <c r="BZ21" s="111"/>
      <c r="CA21" s="112"/>
      <c r="CB21" s="111"/>
      <c r="CC21" s="432">
        <f>BP21+BS21+BV21</f>
        <v>0</v>
      </c>
      <c r="CD21" s="106" t="str">
        <f>IF(CC21&gt;0,(IF(CC$7&gt;0,CC21/CC$7,"")),"")</f>
        <v/>
      </c>
      <c r="CE21" s="111" t="str">
        <f>IF(CC21&gt;0,(IF(CC$49&gt;0,CC21/CC$49,"")),"")</f>
        <v/>
      </c>
      <c r="CF21" s="111"/>
      <c r="CG21" s="113"/>
      <c r="CH21" s="111"/>
      <c r="CI21" s="114"/>
      <c r="CJ21" s="111"/>
      <c r="CK21" s="432">
        <f>(IF($CZ$5=4,(E21+Z21+AU21+BP21),0)+IF($CZ$5=3,(Z21+AU21+BP21))+IF($CZ$5=2,(AU21+BP21),0)+IF($CZ$5=1,BP21,0))/$CZ$5</f>
        <v>0</v>
      </c>
      <c r="CL21" s="106" t="str">
        <f>IF(CK21&gt;0,(IF(CK$7&gt;0,CK21/CK$7,"")),"")</f>
        <v/>
      </c>
      <c r="CM21" s="111" t="str">
        <f>IF(CK21&gt;0,(IF(CK$49&gt;0,CK21/CK$49,"")),"")</f>
        <v/>
      </c>
      <c r="CN21" s="432">
        <f>(IF($CZ$5=4,(H21+AC21+AX21+BS21),0)+IF($CZ$5=3,(AC21+AX21+BS21))+IF($CZ$5=2,(AX21+BS21),0)+IF($CZ$5=1,BS21,0))/$CZ$5</f>
        <v>0</v>
      </c>
      <c r="CO21" s="106" t="str">
        <f>IF(CN21&gt;0,(IF(CN$7&gt;0,CN21/CN$7,"")),"")</f>
        <v/>
      </c>
      <c r="CP21" s="111" t="str">
        <f>IF(CN21&gt;0,(IF(CN$49&gt;0,CN21/CN$49,"")),"")</f>
        <v/>
      </c>
      <c r="CQ21" s="432">
        <f>(IF($CZ$5=4,(K21+AF21+BA21+BV21),0)+IF($CZ$5=3,(AF21+BA21+BV21))+IF($CZ$5=2,(BA21+BV21),0)+IF($CZ$5=1,BV21,0))/$CZ$5</f>
        <v>0</v>
      </c>
      <c r="CR21" s="106" t="str">
        <f>IF(CQ21&gt;0,(IF(CQ$7&gt;0,CQ21/CQ$7,"")),"")</f>
        <v/>
      </c>
      <c r="CS21" s="111" t="str">
        <f>IF(CQ21&gt;0,(IF(CQ$49&gt;0,CQ21/CQ$49,"")),"")</f>
        <v/>
      </c>
      <c r="CT21" s="111"/>
      <c r="CU21" s="111"/>
      <c r="CV21" s="114"/>
      <c r="CW21" s="111"/>
      <c r="CX21" s="432">
        <f>(IF($CZ$5=4,(R21+AM21+BH21+CC21),0)+IF($CZ$5=3,(AM21+BH21+CC21))+IF($CZ$5=2,(BH21+CC21),0)+IF($CZ$5=1,CC21,0))/$CZ$5</f>
        <v>0</v>
      </c>
      <c r="CY21" s="106" t="str">
        <f>IF(CX21&gt;0,(IF(CX$7&gt;0,CX21/CX$7,"")),"")</f>
        <v/>
      </c>
      <c r="CZ21" s="111" t="str">
        <f>IF(CX21&gt;0,(IF(CX$49&gt;0,CX21/CX$49,"")),"")</f>
        <v/>
      </c>
      <c r="DA21" s="111"/>
      <c r="DB21" s="1535"/>
      <c r="DC21" s="111"/>
      <c r="DD21" s="112"/>
      <c r="DE21" s="111"/>
      <c r="DF21" s="432">
        <v>0</v>
      </c>
      <c r="DG21" s="106" t="str">
        <f>IF(DF21&gt;0,(IF(DF$7&gt;0,DF21/DF$7,"")),"")</f>
        <v/>
      </c>
      <c r="DH21" s="111" t="str">
        <f>IF(DF21&gt;0,(IF(DF$49&gt;0,DF21/DF$49,"")),"")</f>
        <v/>
      </c>
      <c r="DI21" s="432">
        <v>0</v>
      </c>
      <c r="DJ21" s="106" t="str">
        <f>IF(DI21&gt;0,(IF(DI$7&gt;0,DI21/DI$7,"")),"")</f>
        <v/>
      </c>
      <c r="DK21" s="111" t="str">
        <f>IF(DI21&gt;0,(IF(DI$49&gt;0,DI21/DI$49,"")),"")</f>
        <v/>
      </c>
      <c r="DL21" s="432">
        <v>0</v>
      </c>
      <c r="DM21" s="106" t="str">
        <f>IF(DL21&gt;0,(IF(DL$7&gt;0,DL21/DL$7,"")),"")</f>
        <v/>
      </c>
      <c r="DN21" s="111" t="str">
        <f>IF(DL21&gt;0,(IF(DL$49&gt;0,DL21/DL$49,"")),"")</f>
        <v/>
      </c>
      <c r="DO21" s="111"/>
      <c r="DP21" s="111"/>
      <c r="DQ21" s="112"/>
      <c r="DR21" s="111"/>
      <c r="DS21" s="432">
        <f>DF21+DI21+DL21</f>
        <v>0</v>
      </c>
      <c r="DT21" s="106" t="str">
        <f>IF(DS21&gt;0,(IF(DS$7&gt;0,DS21/DS$7,"")),"")</f>
        <v/>
      </c>
      <c r="DU21" s="111" t="str">
        <f>IF(DS21&gt;0,(IF(DS$49&gt;0,DS21/DS$49,"")),"")</f>
        <v/>
      </c>
      <c r="DV21" s="111"/>
      <c r="DW21" s="113"/>
      <c r="DX21" s="111"/>
      <c r="DY21" s="112"/>
      <c r="DZ21" s="111"/>
      <c r="EA21" s="432">
        <v>0</v>
      </c>
      <c r="EB21" s="106" t="str">
        <f>IF(EA21&gt;0,(IF(EA$7&gt;0,EA21/EA$7,"")),"")</f>
        <v/>
      </c>
      <c r="EC21" s="111" t="str">
        <f>IF(EA21&gt;0,(IF(EA$49&gt;0,EA21/EA$49,"")),"")</f>
        <v/>
      </c>
      <c r="ED21" s="432">
        <v>0</v>
      </c>
      <c r="EE21" s="106" t="str">
        <f>IF(ED21&gt;0,(IF(ED$7&gt;0,ED21/ED$7,"")),"")</f>
        <v/>
      </c>
      <c r="EF21" s="111" t="str">
        <f>IF(ED21&gt;0,(IF(ED$49&gt;0,ED21/ED$49,"")),"")</f>
        <v/>
      </c>
      <c r="EG21" s="432">
        <v>0</v>
      </c>
      <c r="EH21" s="106" t="str">
        <f>IF(EG21&gt;0,(IF(EG$7&gt;0,EG21/EG$7,"")),"")</f>
        <v/>
      </c>
      <c r="EI21" s="111" t="str">
        <f>IF(EG21&gt;0,(IF(EG$49&gt;0,EG21/EG$49,"")),"")</f>
        <v/>
      </c>
      <c r="EJ21" s="111"/>
      <c r="EK21" s="111"/>
      <c r="EL21" s="112"/>
      <c r="EM21" s="111"/>
      <c r="EN21" s="432">
        <f>EA21+ED21+EG21</f>
        <v>0</v>
      </c>
      <c r="EO21" s="106" t="str">
        <f>IF(EN21&gt;0,(IF(EN$7&gt;0,EN21/EN$7,"")),"")</f>
        <v/>
      </c>
      <c r="EP21" s="111" t="str">
        <f>IF(EN21&gt;0,(IF(EN$49&gt;0,EN21/EN$49,"")),"")</f>
        <v/>
      </c>
      <c r="EQ21" s="111"/>
      <c r="ER21" s="113"/>
      <c r="ES21" s="111"/>
      <c r="ET21" s="112"/>
      <c r="EU21" s="111"/>
      <c r="EV21" s="432">
        <v>0</v>
      </c>
      <c r="EW21" s="106" t="str">
        <f>IF(EV21&gt;0,(IF(EV$7&gt;0,EV21/EV$7,"")),"")</f>
        <v/>
      </c>
      <c r="EX21" s="111" t="str">
        <f>IF(EV21&gt;0,(IF(EV$49&gt;0,EV21/EV$49,"")),"")</f>
        <v/>
      </c>
      <c r="EY21" s="432">
        <v>0</v>
      </c>
      <c r="EZ21" s="106" t="str">
        <f>IF(EY21&gt;0,(IF(EY$7&gt;0,EY21/EY$7,"")),"")</f>
        <v/>
      </c>
      <c r="FA21" s="111" t="str">
        <f>IF(EY21&gt;0,(IF(EY$49&gt;0,EY21/EY$49,"")),"")</f>
        <v/>
      </c>
      <c r="FB21" s="432">
        <v>0</v>
      </c>
      <c r="FC21" s="106" t="str">
        <f>IF(FB21&gt;0,(IF(FB$7&gt;0,FB21/FB$7,"")),"")</f>
        <v/>
      </c>
      <c r="FD21" s="111" t="str">
        <f>IF(FB21&gt;0,(IF(FB$49&gt;0,FB21/FB$49,"")),"")</f>
        <v/>
      </c>
      <c r="FE21" s="111"/>
      <c r="FF21" s="111"/>
      <c r="FG21" s="112"/>
      <c r="FH21" s="111"/>
      <c r="FI21" s="432">
        <f>EV21+EY21+FB21</f>
        <v>0</v>
      </c>
      <c r="FJ21" s="106" t="str">
        <f>IF(FI21&gt;0,(IF(FI$7&gt;0,FI21/FI$7,"")),"")</f>
        <v/>
      </c>
      <c r="FK21" s="111" t="str">
        <f>IF(FI21&gt;0,(IF(FI$49&gt;0,FI21/FI$49,"")),"")</f>
        <v/>
      </c>
      <c r="FL21" s="111"/>
      <c r="FM21" s="113"/>
      <c r="FN21" s="111"/>
      <c r="FO21" s="112"/>
      <c r="FP21" s="111"/>
      <c r="FQ21" s="432">
        <v>0</v>
      </c>
      <c r="FR21" s="106" t="str">
        <f>IF(FQ21&gt;0,(IF(FQ$7&gt;0,FQ21/FQ$7,"")),"")</f>
        <v/>
      </c>
      <c r="FS21" s="849" t="str">
        <f>IF(FQ21&gt;0,(IF(FQ$49&gt;0,FQ21/FQ$49,"")),"")</f>
        <v/>
      </c>
      <c r="FT21" s="432">
        <v>0</v>
      </c>
      <c r="FU21" s="106" t="str">
        <f>IF(FT21&gt;0,(IF(FT$7&gt;0,FT21/FT$7,"")),"")</f>
        <v/>
      </c>
      <c r="FV21" s="111" t="str">
        <f>IF(FT21&gt;0,(IF(FT$49&gt;0,FT21/FT$49,"")),"")</f>
        <v/>
      </c>
      <c r="FW21" s="432">
        <v>0</v>
      </c>
      <c r="FX21" s="106" t="str">
        <f>IF(FW21&gt;0,(IF(FW$7&gt;0,FW21/FW$7,"")),"")</f>
        <v/>
      </c>
      <c r="FY21" s="111" t="str">
        <f>IF(FW21&gt;0,(IF(FW$49&gt;0,FW21/FW$49,"")),"")</f>
        <v/>
      </c>
      <c r="FZ21" s="111"/>
      <c r="GA21" s="111"/>
      <c r="GB21" s="112"/>
      <c r="GC21" s="111"/>
      <c r="GD21" s="432">
        <f>FQ21+FT21+FW21</f>
        <v>0</v>
      </c>
      <c r="GE21" s="106" t="str">
        <f>IF(GD21&gt;0,(IF(GD$7&gt;0,GD21/GD$7,"")),"")</f>
        <v/>
      </c>
      <c r="GF21" s="111" t="str">
        <f>IF(GD21&gt;0,(IF(GD$49&gt;0,GD21/GD$49,"")),"")</f>
        <v/>
      </c>
      <c r="GG21" s="111"/>
      <c r="GH21" s="113"/>
      <c r="GI21" s="111"/>
      <c r="GJ21" s="112"/>
      <c r="GK21" s="111"/>
      <c r="GL21" s="432">
        <v>0</v>
      </c>
      <c r="GM21" s="106" t="str">
        <f>IF(GL21&gt;0,(IF(GL$7&gt;0,GL21/GL$7,"")),"")</f>
        <v/>
      </c>
      <c r="GN21" s="111" t="str">
        <f>IF(GL21&gt;0,(IF(GL$49&gt;0,GL21/GL$49,"")),"")</f>
        <v/>
      </c>
      <c r="GO21" s="432">
        <v>0</v>
      </c>
      <c r="GP21" s="106" t="str">
        <f>IF(GO21&gt;0,(IF(GO$7&gt;0,GO21/GO$7,"")),"")</f>
        <v/>
      </c>
      <c r="GQ21" s="111" t="str">
        <f>IF(GO21&gt;0,(IF(GO$49&gt;0,GO21/GO$49,"")),"")</f>
        <v/>
      </c>
      <c r="GR21" s="432">
        <v>0</v>
      </c>
      <c r="GS21" s="106" t="str">
        <f>IF(GR21&gt;0,(IF(GR$7&gt;0,GR21/GR$7,"")),"")</f>
        <v/>
      </c>
      <c r="GT21" s="111" t="str">
        <f>IF(GR21&gt;0,(IF(GR$49&gt;0,GR21/GR$49,"")),"")</f>
        <v/>
      </c>
      <c r="GU21" s="111"/>
      <c r="GV21" s="111"/>
      <c r="GW21" s="112"/>
      <c r="GX21" s="111"/>
      <c r="GY21" s="432">
        <f>GL21+GO21+GR21</f>
        <v>0</v>
      </c>
      <c r="GZ21" s="106" t="str">
        <f>IF(GY21&gt;0,(IF(GY$7&gt;0,GY21/GY$7,"")),"")</f>
        <v/>
      </c>
      <c r="HA21" s="111" t="str">
        <f>IF(GY21&gt;0,(IF(GY$49&gt;0,GY21/GY$49,"")),"")</f>
        <v/>
      </c>
      <c r="HB21" s="111"/>
      <c r="HC21" s="113"/>
      <c r="HD21" s="111"/>
      <c r="HE21" s="112"/>
      <c r="HF21" s="111"/>
      <c r="HG21" s="432">
        <v>0</v>
      </c>
      <c r="HH21" s="106" t="str">
        <f>IF(HG21&gt;0,(IF(HG$7&gt;0,HG21/HG$7,"")),"")</f>
        <v/>
      </c>
      <c r="HI21" s="111" t="str">
        <f>IF(HG21&gt;0,(IF(HG$49&gt;0,HG21/HG$49,"")),"")</f>
        <v/>
      </c>
      <c r="HJ21" s="432">
        <v>0</v>
      </c>
      <c r="HK21" s="106" t="str">
        <f>IF(HJ21&gt;0,(IF(HJ$7&gt;0,HJ21/HJ$7,"")),"")</f>
        <v/>
      </c>
      <c r="HL21" s="111" t="str">
        <f>IF(HJ21&gt;0,(IF(HJ$49&gt;0,HJ21/HJ$49,"")),"")</f>
        <v/>
      </c>
      <c r="HM21" s="432">
        <v>0</v>
      </c>
      <c r="HN21" s="106" t="str">
        <f>IF(HM21&gt;0,(IF(HM$7&gt;0,HM21/HM$7,"")),"")</f>
        <v/>
      </c>
      <c r="HO21" s="111" t="str">
        <f>IF(HM21&gt;0,(IF(HM$49&gt;0,HM21/HM$49,"")),"")</f>
        <v/>
      </c>
      <c r="HP21" s="111"/>
      <c r="HQ21" s="111"/>
      <c r="HR21" s="112"/>
      <c r="HS21" s="111"/>
      <c r="HT21" s="432">
        <f>HG21+HJ21+HM21</f>
        <v>0</v>
      </c>
      <c r="HU21" s="106" t="str">
        <f>IF(HT21&gt;0,(IF(HT$7&gt;0,HT21/HT$7,"")),"")</f>
        <v/>
      </c>
      <c r="HV21" s="111" t="str">
        <f>IF(HT21&gt;0,(IF(HT$49&gt;0,HT21/HT$49,"")),"")</f>
        <v/>
      </c>
      <c r="HW21" s="111"/>
      <c r="HX21" s="113"/>
      <c r="HY21" s="111"/>
      <c r="HZ21" s="112"/>
      <c r="IA21" s="111"/>
      <c r="IB21" s="432">
        <v>0</v>
      </c>
      <c r="IC21" s="106" t="str">
        <f>IF(IB21&gt;0,(IF(IB$7&gt;0,IB21/IB$7,"")),"")</f>
        <v/>
      </c>
      <c r="ID21" s="111" t="str">
        <f>IF(IB21&gt;0,(IF(IB$49&gt;0,IB21/IB$49,"")),"")</f>
        <v/>
      </c>
      <c r="IE21" s="432">
        <v>0</v>
      </c>
      <c r="IF21" s="106" t="str">
        <f>IF(IE21&gt;0,(IF(IE$7&gt;0,IE21/IE$7,"")),"")</f>
        <v/>
      </c>
      <c r="IG21" s="111" t="str">
        <f>IF(IE21&gt;0,(IF(IE$49&gt;0,IE21/IE$49,"")),"")</f>
        <v/>
      </c>
      <c r="IH21" s="432">
        <v>0</v>
      </c>
      <c r="II21" s="106" t="str">
        <f>IF(IH21&gt;0,(IF(IH$7&gt;0,IH21/IH$7,"")),"")</f>
        <v/>
      </c>
      <c r="IJ21" s="111" t="str">
        <f>IF(IH21&gt;0,(IF(IH$49&gt;0,IH21/IH$49,"")),"")</f>
        <v/>
      </c>
      <c r="IK21" s="111"/>
      <c r="IL21" s="111"/>
      <c r="IM21" s="112"/>
      <c r="IN21" s="111"/>
      <c r="IO21" s="432">
        <f>IB21+IE21+IH21</f>
        <v>0</v>
      </c>
      <c r="IP21" s="106" t="str">
        <f>IF(IO21&gt;0,(IF(IO$7&gt;0,IO21/IO$7,"")),"")</f>
        <v/>
      </c>
      <c r="IQ21" s="111" t="str">
        <f>IF(IO21&gt;0,(IF(IO$49&gt;0,IO21/IO$49,"")),"")</f>
        <v/>
      </c>
      <c r="IR21" s="111"/>
      <c r="IS21" s="113"/>
    </row>
    <row r="22" spans="1:253" ht="12" customHeight="1" outlineLevel="1">
      <c r="A22" s="341" t="s">
        <v>18</v>
      </c>
      <c r="B22" s="111"/>
      <c r="C22" s="112"/>
      <c r="D22" s="111"/>
      <c r="E22" s="432">
        <v>0</v>
      </c>
      <c r="F22" s="106" t="str">
        <f>IF(E22&gt;0,(IF(E$7&gt;0,E22/E$7,"")),"")</f>
        <v/>
      </c>
      <c r="G22" s="111" t="str">
        <f>IF(E22&gt;0,(IF(E$49&gt;0,E22/E$49,"")),"")</f>
        <v/>
      </c>
      <c r="H22" s="432">
        <v>0</v>
      </c>
      <c r="I22" s="106" t="str">
        <f>IF(H22&gt;0,(IF(H$7&gt;0,H22/H$7,"")),"")</f>
        <v/>
      </c>
      <c r="J22" s="111" t="str">
        <f>IF(H22&gt;0,(IF(H$49&gt;0,H22/H$49,"")),"")</f>
        <v/>
      </c>
      <c r="K22" s="432">
        <v>0</v>
      </c>
      <c r="L22" s="106" t="str">
        <f>IF(K22&gt;0,(IF(K$7&gt;0,K22/K$7,"")),"")</f>
        <v/>
      </c>
      <c r="M22" s="111" t="str">
        <f>IF(K22&gt;0,(IF(K$49&gt;0,K22/K$49,"")),"")</f>
        <v/>
      </c>
      <c r="N22" s="111"/>
      <c r="O22" s="111"/>
      <c r="P22" s="112"/>
      <c r="Q22" s="111"/>
      <c r="R22" s="432">
        <f>E22+H22+K22</f>
        <v>0</v>
      </c>
      <c r="S22" s="106" t="str">
        <f>IF(R22&gt;0,(IF(R$7&gt;0,R22/R$7,"")),"")</f>
        <v/>
      </c>
      <c r="T22" s="111" t="str">
        <f>IF(R22&gt;0,(IF(R$49&gt;0,R22/R$49,"")),"")</f>
        <v/>
      </c>
      <c r="U22" s="111"/>
      <c r="V22" s="113"/>
      <c r="W22" s="111"/>
      <c r="X22" s="112"/>
      <c r="Y22" s="111"/>
      <c r="Z22" s="432">
        <v>0</v>
      </c>
      <c r="AA22" s="106" t="str">
        <f>IF(Z22&gt;0,(IF(Z$7&gt;0,Z22/Z$7,"")),"")</f>
        <v/>
      </c>
      <c r="AB22" s="111" t="str">
        <f>IF(Z22&gt;0,(IF(Z$49&gt;0,Z22/Z$49,"")),"")</f>
        <v/>
      </c>
      <c r="AC22" s="432">
        <v>0</v>
      </c>
      <c r="AD22" s="106" t="str">
        <f>IF(AC22&gt;0,(IF(AC$7&gt;0,AC22/AC$7,"")),"")</f>
        <v/>
      </c>
      <c r="AE22" s="111" t="str">
        <f>IF(AC22&gt;0,(IF(AC$49&gt;0,AC22/AC$49,"")),"")</f>
        <v/>
      </c>
      <c r="AF22" s="432">
        <v>0</v>
      </c>
      <c r="AG22" s="106" t="str">
        <f>IF(AF22&gt;0,(IF(AF$7&gt;0,AF22/AF$7,"")),"")</f>
        <v/>
      </c>
      <c r="AH22" s="111" t="str">
        <f>IF(AF22&gt;0,(IF(AF$49&gt;0,AF22/AF$49,"")),"")</f>
        <v/>
      </c>
      <c r="AI22" s="111"/>
      <c r="AJ22" s="111"/>
      <c r="AK22" s="112"/>
      <c r="AL22" s="111"/>
      <c r="AM22" s="432">
        <f>Z22+AC22+AF22</f>
        <v>0</v>
      </c>
      <c r="AN22" s="106" t="str">
        <f>IF(AM22&gt;0,(IF(AM$7&gt;0,AM22/AM$7,"")),"")</f>
        <v/>
      </c>
      <c r="AO22" s="111" t="str">
        <f>IF(AM22&gt;0,(IF(AM$49&gt;0,AM22/AM$49,"")),"")</f>
        <v/>
      </c>
      <c r="AP22" s="111"/>
      <c r="AQ22" s="113"/>
      <c r="AR22" s="111"/>
      <c r="AS22" s="112"/>
      <c r="AT22" s="111"/>
      <c r="AU22" s="432">
        <v>0</v>
      </c>
      <c r="AV22" s="106" t="str">
        <f>IF(AU22&gt;0,(IF(AU$7&gt;0,AU22/AU$7,"")),"")</f>
        <v/>
      </c>
      <c r="AW22" s="111" t="str">
        <f>IF(AU22&gt;0,(IF(AU$49&gt;0,AU22/AU$49,"")),"")</f>
        <v/>
      </c>
      <c r="AX22" s="432">
        <v>0</v>
      </c>
      <c r="AY22" s="106" t="str">
        <f>IF(AX22&gt;0,(IF(AX$7&gt;0,AX22/AX$7,"")),"")</f>
        <v/>
      </c>
      <c r="AZ22" s="111" t="str">
        <f>IF(AX22&gt;0,(IF(AX$49&gt;0,AX22/AX$49,"")),"")</f>
        <v/>
      </c>
      <c r="BA22" s="432">
        <v>0</v>
      </c>
      <c r="BB22" s="106" t="str">
        <f>IF(BA22&gt;0,(IF(BA$7&gt;0,BA22/BA$7,"")),"")</f>
        <v/>
      </c>
      <c r="BC22" s="111" t="str">
        <f>IF(BA22&gt;0,(IF(BA$49&gt;0,BA22/BA$49,"")),"")</f>
        <v/>
      </c>
      <c r="BD22" s="111"/>
      <c r="BE22" s="111"/>
      <c r="BF22" s="112"/>
      <c r="BG22" s="111"/>
      <c r="BH22" s="432">
        <f>AU22+AX22+BA22</f>
        <v>0</v>
      </c>
      <c r="BI22" s="106" t="str">
        <f>IF(BH22&gt;0,(IF(BH$7&gt;0,BH22/BH$7,"")),"")</f>
        <v/>
      </c>
      <c r="BJ22" s="111" t="str">
        <f>IF(BH22&gt;0,(IF(BH$49&gt;0,BH22/BH$49,"")),"")</f>
        <v/>
      </c>
      <c r="BK22" s="111"/>
      <c r="BL22" s="113"/>
      <c r="BM22" s="111"/>
      <c r="BN22" s="112"/>
      <c r="BO22" s="111"/>
      <c r="BP22" s="432">
        <v>0</v>
      </c>
      <c r="BQ22" s="106" t="str">
        <f>IF(BP22&gt;0,(IF(BP$7&gt;0,BP22/BP$7,"")),"")</f>
        <v/>
      </c>
      <c r="BR22" s="111" t="str">
        <f>IF(BP22&gt;0,(IF(BP$49&gt;0,BP22/BP$49,"")),"")</f>
        <v/>
      </c>
      <c r="BS22" s="432">
        <v>0</v>
      </c>
      <c r="BT22" s="106" t="str">
        <f>IF(BS22&gt;0,(IF(BS$7&gt;0,BS22/BS$7,"")),"")</f>
        <v/>
      </c>
      <c r="BU22" s="111" t="str">
        <f>IF(BS22&gt;0,(IF(BS$49&gt;0,BS22/BS$49,"")),"")</f>
        <v/>
      </c>
      <c r="BV22" s="432">
        <v>0</v>
      </c>
      <c r="BW22" s="106" t="str">
        <f>IF(BV22&gt;0,(IF(BV$7&gt;0,BV22/BV$7,"")),"")</f>
        <v/>
      </c>
      <c r="BX22" s="111" t="str">
        <f>IF(BV22&gt;0,(IF(BV$49&gt;0,BV22/BV$49,"")),"")</f>
        <v/>
      </c>
      <c r="BY22" s="111"/>
      <c r="BZ22" s="111"/>
      <c r="CA22" s="112"/>
      <c r="CB22" s="111"/>
      <c r="CC22" s="432">
        <f>BP22+BS22+BV22</f>
        <v>0</v>
      </c>
      <c r="CD22" s="106" t="str">
        <f>IF(CC22&gt;0,(IF(CC$7&gt;0,CC22/CC$7,"")),"")</f>
        <v/>
      </c>
      <c r="CE22" s="111" t="str">
        <f>IF(CC22&gt;0,(IF(CC$49&gt;0,CC22/CC$49,"")),"")</f>
        <v/>
      </c>
      <c r="CF22" s="111"/>
      <c r="CG22" s="113"/>
      <c r="CH22" s="111"/>
      <c r="CI22" s="114"/>
      <c r="CJ22" s="111"/>
      <c r="CK22" s="432">
        <f>(IF($CZ$5=4,(E22+Z22+AU22+BP22),0)+IF($CZ$5=3,(Z22+AU22+BP22))+IF($CZ$5=2,(AU22+BP22),0)+IF($CZ$5=1,BP22,0))/$CZ$5</f>
        <v>0</v>
      </c>
      <c r="CL22" s="106" t="str">
        <f>IF(CK22&gt;0,(IF(CK$7&gt;0,CK22/CK$7,"")),"")</f>
        <v/>
      </c>
      <c r="CM22" s="111" t="str">
        <f>IF(CK22&gt;0,(IF(CK$49&gt;0,CK22/CK$49,"")),"")</f>
        <v/>
      </c>
      <c r="CN22" s="432">
        <f>(IF($CZ$5=4,(H22+AC22+AX22+BS22),0)+IF($CZ$5=3,(AC22+AX22+BS22))+IF($CZ$5=2,(AX22+BS22),0)+IF($CZ$5=1,BS22,0))/$CZ$5</f>
        <v>0</v>
      </c>
      <c r="CO22" s="106" t="str">
        <f>IF(CN22&gt;0,(IF(CN$7&gt;0,CN22/CN$7,"")),"")</f>
        <v/>
      </c>
      <c r="CP22" s="111" t="str">
        <f>IF(CN22&gt;0,(IF(CN$49&gt;0,CN22/CN$49,"")),"")</f>
        <v/>
      </c>
      <c r="CQ22" s="432">
        <f>(IF($CZ$5=4,(K22+AF22+BA22+BV22),0)+IF($CZ$5=3,(AF22+BA22+BV22))+IF($CZ$5=2,(BA22+BV22),0)+IF($CZ$5=1,BV22,0))/$CZ$5</f>
        <v>0</v>
      </c>
      <c r="CR22" s="106" t="str">
        <f>IF(CQ22&gt;0,(IF(CQ$7&gt;0,CQ22/CQ$7,"")),"")</f>
        <v/>
      </c>
      <c r="CS22" s="111" t="str">
        <f>IF(CQ22&gt;0,(IF(CQ$49&gt;0,CQ22/CQ$49,"")),"")</f>
        <v/>
      </c>
      <c r="CT22" s="111"/>
      <c r="CU22" s="111"/>
      <c r="CV22" s="114"/>
      <c r="CW22" s="111"/>
      <c r="CX22" s="432">
        <f>(IF($CZ$5=4,(R22+AM22+BH22+CC22),0)+IF($CZ$5=3,(AM22+BH22+CC22))+IF($CZ$5=2,(BH22+CC22),0)+IF($CZ$5=1,CC22,0))/$CZ$5</f>
        <v>0</v>
      </c>
      <c r="CY22" s="106" t="str">
        <f>IF(CX22&gt;0,(IF(CX$7&gt;0,CX22/CX$7,"")),"")</f>
        <v/>
      </c>
      <c r="CZ22" s="111" t="str">
        <f>IF(CX22&gt;0,(IF(CX$49&gt;0,CX22/CX$49,"")),"")</f>
        <v/>
      </c>
      <c r="DA22" s="111"/>
      <c r="DB22" s="1535"/>
      <c r="DC22" s="111"/>
      <c r="DD22" s="112"/>
      <c r="DE22" s="111"/>
      <c r="DF22" s="432">
        <v>0</v>
      </c>
      <c r="DG22" s="106" t="str">
        <f>IF(DF22&gt;0,(IF(DF$7&gt;0,DF22/DF$7,"")),"")</f>
        <v/>
      </c>
      <c r="DH22" s="111" t="str">
        <f>IF(DF22&gt;0,(IF(DF$49&gt;0,DF22/DF$49,"")),"")</f>
        <v/>
      </c>
      <c r="DI22" s="432">
        <v>0</v>
      </c>
      <c r="DJ22" s="106" t="str">
        <f>IF(DI22&gt;0,(IF(DI$7&gt;0,DI22/DI$7,"")),"")</f>
        <v/>
      </c>
      <c r="DK22" s="111" t="str">
        <f>IF(DI22&gt;0,(IF(DI$49&gt;0,DI22/DI$49,"")),"")</f>
        <v/>
      </c>
      <c r="DL22" s="432">
        <v>0</v>
      </c>
      <c r="DM22" s="106" t="str">
        <f>IF(DL22&gt;0,(IF(DL$7&gt;0,DL22/DL$7,"")),"")</f>
        <v/>
      </c>
      <c r="DN22" s="111" t="str">
        <f>IF(DL22&gt;0,(IF(DL$49&gt;0,DL22/DL$49,"")),"")</f>
        <v/>
      </c>
      <c r="DO22" s="111"/>
      <c r="DP22" s="111"/>
      <c r="DQ22" s="112"/>
      <c r="DR22" s="111"/>
      <c r="DS22" s="432">
        <f>DF22+DI22+DL22</f>
        <v>0</v>
      </c>
      <c r="DT22" s="106" t="str">
        <f>IF(DS22&gt;0,(IF(DS$7&gt;0,DS22/DS$7,"")),"")</f>
        <v/>
      </c>
      <c r="DU22" s="111" t="str">
        <f>IF(DS22&gt;0,(IF(DS$49&gt;0,DS22/DS$49,"")),"")</f>
        <v/>
      </c>
      <c r="DV22" s="111"/>
      <c r="DW22" s="113"/>
      <c r="DX22" s="111"/>
      <c r="DY22" s="112"/>
      <c r="DZ22" s="111"/>
      <c r="EA22" s="432">
        <v>0</v>
      </c>
      <c r="EB22" s="106" t="str">
        <f>IF(EA22&gt;0,(IF(EA$7&gt;0,EA22/EA$7,"")),"")</f>
        <v/>
      </c>
      <c r="EC22" s="111" t="str">
        <f>IF(EA22&gt;0,(IF(EA$49&gt;0,EA22/EA$49,"")),"")</f>
        <v/>
      </c>
      <c r="ED22" s="432">
        <v>0</v>
      </c>
      <c r="EE22" s="106" t="str">
        <f>IF(ED22&gt;0,(IF(ED$7&gt;0,ED22/ED$7,"")),"")</f>
        <v/>
      </c>
      <c r="EF22" s="111" t="str">
        <f>IF(ED22&gt;0,(IF(ED$49&gt;0,ED22/ED$49,"")),"")</f>
        <v/>
      </c>
      <c r="EG22" s="432">
        <v>0</v>
      </c>
      <c r="EH22" s="106" t="str">
        <f>IF(EG22&gt;0,(IF(EG$7&gt;0,EG22/EG$7,"")),"")</f>
        <v/>
      </c>
      <c r="EI22" s="111" t="str">
        <f>IF(EG22&gt;0,(IF(EG$49&gt;0,EG22/EG$49,"")),"")</f>
        <v/>
      </c>
      <c r="EJ22" s="111"/>
      <c r="EK22" s="111"/>
      <c r="EL22" s="112"/>
      <c r="EM22" s="111"/>
      <c r="EN22" s="432">
        <f>EA22+ED22+EG22</f>
        <v>0</v>
      </c>
      <c r="EO22" s="106" t="str">
        <f>IF(EN22&gt;0,(IF(EN$7&gt;0,EN22/EN$7,"")),"")</f>
        <v/>
      </c>
      <c r="EP22" s="111" t="str">
        <f>IF(EN22&gt;0,(IF(EN$49&gt;0,EN22/EN$49,"")),"")</f>
        <v/>
      </c>
      <c r="EQ22" s="111"/>
      <c r="ER22" s="113"/>
      <c r="ES22" s="111"/>
      <c r="ET22" s="112"/>
      <c r="EU22" s="111"/>
      <c r="EV22" s="432">
        <v>0</v>
      </c>
      <c r="EW22" s="106" t="str">
        <f>IF(EV22&gt;0,(IF(EV$7&gt;0,EV22/EV$7,"")),"")</f>
        <v/>
      </c>
      <c r="EX22" s="111" t="str">
        <f>IF(EV22&gt;0,(IF(EV$49&gt;0,EV22/EV$49,"")),"")</f>
        <v/>
      </c>
      <c r="EY22" s="432">
        <v>0</v>
      </c>
      <c r="EZ22" s="106" t="str">
        <f>IF(EY22&gt;0,(IF(EY$7&gt;0,EY22/EY$7,"")),"")</f>
        <v/>
      </c>
      <c r="FA22" s="111" t="str">
        <f>IF(EY22&gt;0,(IF(EY$49&gt;0,EY22/EY$49,"")),"")</f>
        <v/>
      </c>
      <c r="FB22" s="432">
        <v>0</v>
      </c>
      <c r="FC22" s="106" t="str">
        <f>IF(FB22&gt;0,(IF(FB$7&gt;0,FB22/FB$7,"")),"")</f>
        <v/>
      </c>
      <c r="FD22" s="111" t="str">
        <f>IF(FB22&gt;0,(IF(FB$49&gt;0,FB22/FB$49,"")),"")</f>
        <v/>
      </c>
      <c r="FE22" s="111"/>
      <c r="FF22" s="111"/>
      <c r="FG22" s="112"/>
      <c r="FH22" s="111"/>
      <c r="FI22" s="432">
        <f>EV22+EY22+FB22</f>
        <v>0</v>
      </c>
      <c r="FJ22" s="106" t="str">
        <f>IF(FI22&gt;0,(IF(FI$7&gt;0,FI22/FI$7,"")),"")</f>
        <v/>
      </c>
      <c r="FK22" s="111" t="str">
        <f>IF(FI22&gt;0,(IF(FI$49&gt;0,FI22/FI$49,"")),"")</f>
        <v/>
      </c>
      <c r="FL22" s="111"/>
      <c r="FM22" s="113"/>
      <c r="FN22" s="111"/>
      <c r="FO22" s="112"/>
      <c r="FP22" s="111"/>
      <c r="FQ22" s="432">
        <v>0</v>
      </c>
      <c r="FR22" s="106" t="str">
        <f>IF(FQ22&gt;0,(IF(FQ$7&gt;0,FQ22/FQ$7,"")),"")</f>
        <v/>
      </c>
      <c r="FS22" s="849" t="str">
        <f>IF(FQ22&gt;0,(IF(FQ$49&gt;0,FQ22/FQ$49,"")),"")</f>
        <v/>
      </c>
      <c r="FT22" s="432">
        <v>0</v>
      </c>
      <c r="FU22" s="106" t="str">
        <f>IF(FT22&gt;0,(IF(FT$7&gt;0,FT22/FT$7,"")),"")</f>
        <v/>
      </c>
      <c r="FV22" s="111" t="str">
        <f>IF(FT22&gt;0,(IF(FT$49&gt;0,FT22/FT$49,"")),"")</f>
        <v/>
      </c>
      <c r="FW22" s="432">
        <v>0</v>
      </c>
      <c r="FX22" s="106" t="str">
        <f>IF(FW22&gt;0,(IF(FW$7&gt;0,FW22/FW$7,"")),"")</f>
        <v/>
      </c>
      <c r="FY22" s="111" t="str">
        <f>IF(FW22&gt;0,(IF(FW$49&gt;0,FW22/FW$49,"")),"")</f>
        <v/>
      </c>
      <c r="FZ22" s="111"/>
      <c r="GA22" s="111"/>
      <c r="GB22" s="112"/>
      <c r="GC22" s="111"/>
      <c r="GD22" s="432">
        <f>FQ22+FT22+FW22</f>
        <v>0</v>
      </c>
      <c r="GE22" s="106" t="str">
        <f>IF(GD22&gt;0,(IF(GD$7&gt;0,GD22/GD$7,"")),"")</f>
        <v/>
      </c>
      <c r="GF22" s="111" t="str">
        <f>IF(GD22&gt;0,(IF(GD$49&gt;0,GD22/GD$49,"")),"")</f>
        <v/>
      </c>
      <c r="GG22" s="111"/>
      <c r="GH22" s="113"/>
      <c r="GI22" s="111"/>
      <c r="GJ22" s="112"/>
      <c r="GK22" s="111"/>
      <c r="GL22" s="432">
        <v>0</v>
      </c>
      <c r="GM22" s="106" t="str">
        <f>IF(GL22&gt;0,(IF(GL$7&gt;0,GL22/GL$7,"")),"")</f>
        <v/>
      </c>
      <c r="GN22" s="111" t="str">
        <f>IF(GL22&gt;0,(IF(GL$49&gt;0,GL22/GL$49,"")),"")</f>
        <v/>
      </c>
      <c r="GO22" s="432">
        <v>0</v>
      </c>
      <c r="GP22" s="106" t="str">
        <f>IF(GO22&gt;0,(IF(GO$7&gt;0,GO22/GO$7,"")),"")</f>
        <v/>
      </c>
      <c r="GQ22" s="111" t="str">
        <f>IF(GO22&gt;0,(IF(GO$49&gt;0,GO22/GO$49,"")),"")</f>
        <v/>
      </c>
      <c r="GR22" s="432">
        <v>0</v>
      </c>
      <c r="GS22" s="106" t="str">
        <f>IF(GR22&gt;0,(IF(GR$7&gt;0,GR22/GR$7,"")),"")</f>
        <v/>
      </c>
      <c r="GT22" s="111" t="str">
        <f>IF(GR22&gt;0,(IF(GR$49&gt;0,GR22/GR$49,"")),"")</f>
        <v/>
      </c>
      <c r="GU22" s="111"/>
      <c r="GV22" s="111"/>
      <c r="GW22" s="112"/>
      <c r="GX22" s="111"/>
      <c r="GY22" s="432">
        <f>GL22+GO22+GR22</f>
        <v>0</v>
      </c>
      <c r="GZ22" s="106" t="str">
        <f>IF(GY22&gt;0,(IF(GY$7&gt;0,GY22/GY$7,"")),"")</f>
        <v/>
      </c>
      <c r="HA22" s="111" t="str">
        <f>IF(GY22&gt;0,(IF(GY$49&gt;0,GY22/GY$49,"")),"")</f>
        <v/>
      </c>
      <c r="HB22" s="111"/>
      <c r="HC22" s="113"/>
      <c r="HD22" s="111"/>
      <c r="HE22" s="112"/>
      <c r="HF22" s="111"/>
      <c r="HG22" s="432">
        <v>0</v>
      </c>
      <c r="HH22" s="106" t="str">
        <f>IF(HG22&gt;0,(IF(HG$7&gt;0,HG22/HG$7,"")),"")</f>
        <v/>
      </c>
      <c r="HI22" s="111" t="str">
        <f>IF(HG22&gt;0,(IF(HG$49&gt;0,HG22/HG$49,"")),"")</f>
        <v/>
      </c>
      <c r="HJ22" s="432">
        <v>0</v>
      </c>
      <c r="HK22" s="106" t="str">
        <f>IF(HJ22&gt;0,(IF(HJ$7&gt;0,HJ22/HJ$7,"")),"")</f>
        <v/>
      </c>
      <c r="HL22" s="111" t="str">
        <f>IF(HJ22&gt;0,(IF(HJ$49&gt;0,HJ22/HJ$49,"")),"")</f>
        <v/>
      </c>
      <c r="HM22" s="432">
        <v>0</v>
      </c>
      <c r="HN22" s="106" t="str">
        <f>IF(HM22&gt;0,(IF(HM$7&gt;0,HM22/HM$7,"")),"")</f>
        <v/>
      </c>
      <c r="HO22" s="111" t="str">
        <f>IF(HM22&gt;0,(IF(HM$49&gt;0,HM22/HM$49,"")),"")</f>
        <v/>
      </c>
      <c r="HP22" s="111"/>
      <c r="HQ22" s="111"/>
      <c r="HR22" s="112"/>
      <c r="HS22" s="111"/>
      <c r="HT22" s="432">
        <f>HG22+HJ22+HM22</f>
        <v>0</v>
      </c>
      <c r="HU22" s="106" t="str">
        <f>IF(HT22&gt;0,(IF(HT$7&gt;0,HT22/HT$7,"")),"")</f>
        <v/>
      </c>
      <c r="HV22" s="111" t="str">
        <f>IF(HT22&gt;0,(IF(HT$49&gt;0,HT22/HT$49,"")),"")</f>
        <v/>
      </c>
      <c r="HW22" s="111"/>
      <c r="HX22" s="113"/>
      <c r="HY22" s="111"/>
      <c r="HZ22" s="112"/>
      <c r="IA22" s="111"/>
      <c r="IB22" s="432">
        <v>0</v>
      </c>
      <c r="IC22" s="106" t="str">
        <f>IF(IB22&gt;0,(IF(IB$7&gt;0,IB22/IB$7,"")),"")</f>
        <v/>
      </c>
      <c r="ID22" s="111" t="str">
        <f>IF(IB22&gt;0,(IF(IB$49&gt;0,IB22/IB$49,"")),"")</f>
        <v/>
      </c>
      <c r="IE22" s="432">
        <v>0</v>
      </c>
      <c r="IF22" s="106" t="str">
        <f>IF(IE22&gt;0,(IF(IE$7&gt;0,IE22/IE$7,"")),"")</f>
        <v/>
      </c>
      <c r="IG22" s="111" t="str">
        <f>IF(IE22&gt;0,(IF(IE$49&gt;0,IE22/IE$49,"")),"")</f>
        <v/>
      </c>
      <c r="IH22" s="432">
        <v>0</v>
      </c>
      <c r="II22" s="106" t="str">
        <f>IF(IH22&gt;0,(IF(IH$7&gt;0,IH22/IH$7,"")),"")</f>
        <v/>
      </c>
      <c r="IJ22" s="111" t="str">
        <f>IF(IH22&gt;0,(IF(IH$49&gt;0,IH22/IH$49,"")),"")</f>
        <v/>
      </c>
      <c r="IK22" s="111"/>
      <c r="IL22" s="111"/>
      <c r="IM22" s="112"/>
      <c r="IN22" s="111"/>
      <c r="IO22" s="432">
        <f>IB22+IE22+IH22</f>
        <v>0</v>
      </c>
      <c r="IP22" s="106" t="str">
        <f>IF(IO22&gt;0,(IF(IO$7&gt;0,IO22/IO$7,"")),"")</f>
        <v/>
      </c>
      <c r="IQ22" s="111" t="str">
        <f>IF(IO22&gt;0,(IF(IO$49&gt;0,IO22/IO$49,"")),"")</f>
        <v/>
      </c>
      <c r="IR22" s="111"/>
      <c r="IS22" s="113"/>
    </row>
    <row r="23" spans="1:253" s="119" customFormat="1" ht="12" customHeight="1" outlineLevel="1">
      <c r="A23" s="348" t="s">
        <v>35</v>
      </c>
      <c r="B23" s="115"/>
      <c r="C23" s="116"/>
      <c r="D23" s="115"/>
      <c r="E23" s="355">
        <f>SUM(E19:E22)</f>
        <v>0</v>
      </c>
      <c r="F23" s="6" t="str">
        <f>IF(E23&gt;0,(IF(E$7&gt;0,E23/E$7,"")),"")</f>
        <v/>
      </c>
      <c r="G23" s="115" t="str">
        <f>IF(E23&gt;0,(IF(E$49&gt;0,E23/E$49,"")),"")</f>
        <v/>
      </c>
      <c r="H23" s="355">
        <f>SUM(H19:H22)</f>
        <v>0</v>
      </c>
      <c r="I23" s="6" t="str">
        <f>IF(H23&gt;0,(IF(H$7&gt;0,H23/H$7,"")),"")</f>
        <v/>
      </c>
      <c r="J23" s="115" t="str">
        <f>IF(H23&gt;0,(IF(H$49&gt;0,H23/H$49,"")),"")</f>
        <v/>
      </c>
      <c r="K23" s="355">
        <f>SUM(K19:K22)</f>
        <v>0</v>
      </c>
      <c r="L23" s="6" t="str">
        <f>IF(K23&gt;0,(IF(K$7&gt;0,K23/K$7,"")),"")</f>
        <v/>
      </c>
      <c r="M23" s="115" t="str">
        <f>IF(K23&gt;0,(IF(K$49&gt;0,K23/K$49,"")),"")</f>
        <v/>
      </c>
      <c r="N23" s="115"/>
      <c r="O23" s="115"/>
      <c r="P23" s="116"/>
      <c r="Q23" s="115"/>
      <c r="R23" s="355">
        <f>SUM(R19:R22)</f>
        <v>0</v>
      </c>
      <c r="S23" s="6" t="str">
        <f>IF(R23&gt;0,(IF(R$7&gt;0,R23/R$7,"")),"")</f>
        <v/>
      </c>
      <c r="T23" s="115" t="str">
        <f>IF(R23&gt;0,(IF(R$49&gt;0,R23/R$49,"")),"")</f>
        <v/>
      </c>
      <c r="U23" s="115"/>
      <c r="V23" s="117"/>
      <c r="W23" s="115"/>
      <c r="X23" s="116"/>
      <c r="Y23" s="115"/>
      <c r="Z23" s="355">
        <f>SUM(Z19:Z22)</f>
        <v>0</v>
      </c>
      <c r="AA23" s="6" t="str">
        <f>IF(Z23&gt;0,(IF(Z$7&gt;0,Z23/Z$7,"")),"")</f>
        <v/>
      </c>
      <c r="AB23" s="115" t="str">
        <f>IF(Z23&gt;0,(IF(Z$49&gt;0,Z23/Z$49,"")),"")</f>
        <v/>
      </c>
      <c r="AC23" s="355">
        <f>SUM(AC19:AC22)</f>
        <v>0</v>
      </c>
      <c r="AD23" s="6" t="str">
        <f>IF(AC23&gt;0,(IF(AC$7&gt;0,AC23/AC$7,"")),"")</f>
        <v/>
      </c>
      <c r="AE23" s="115" t="str">
        <f>IF(AC23&gt;0,(IF(AC$49&gt;0,AC23/AC$49,"")),"")</f>
        <v/>
      </c>
      <c r="AF23" s="355">
        <f>SUM(AF19:AF22)</f>
        <v>0</v>
      </c>
      <c r="AG23" s="6" t="str">
        <f>IF(AF23&gt;0,(IF(AF$7&gt;0,AF23/AF$7,"")),"")</f>
        <v/>
      </c>
      <c r="AH23" s="115" t="str">
        <f>IF(AF23&gt;0,(IF(AF$49&gt;0,AF23/AF$49,"")),"")</f>
        <v/>
      </c>
      <c r="AI23" s="115"/>
      <c r="AJ23" s="115"/>
      <c r="AK23" s="116"/>
      <c r="AL23" s="115"/>
      <c r="AM23" s="355">
        <f>SUM(AM19:AM22)</f>
        <v>0</v>
      </c>
      <c r="AN23" s="6" t="str">
        <f>IF(AM23&gt;0,(IF(AM$7&gt;0,AM23/AM$7,"")),"")</f>
        <v/>
      </c>
      <c r="AO23" s="115" t="str">
        <f>IF(AM23&gt;0,(IF(AM$49&gt;0,AM23/AM$49,"")),"")</f>
        <v/>
      </c>
      <c r="AP23" s="115"/>
      <c r="AQ23" s="117"/>
      <c r="AR23" s="115"/>
      <c r="AS23" s="116"/>
      <c r="AT23" s="115"/>
      <c r="AU23" s="355">
        <f>SUM(AU19:AU22)</f>
        <v>0</v>
      </c>
      <c r="AV23" s="6" t="str">
        <f>IF(AU23&gt;0,(IF(AU$7&gt;0,AU23/AU$7,"")),"")</f>
        <v/>
      </c>
      <c r="AW23" s="115" t="str">
        <f>IF(AU23&gt;0,(IF(AU$49&gt;0,AU23/AU$49,"")),"")</f>
        <v/>
      </c>
      <c r="AX23" s="355">
        <f>SUM(AX19:AX22)</f>
        <v>0</v>
      </c>
      <c r="AY23" s="6" t="str">
        <f>IF(AX23&gt;0,(IF(AX$7&gt;0,AX23/AX$7,"")),"")</f>
        <v/>
      </c>
      <c r="AZ23" s="115" t="str">
        <f>IF(AX23&gt;0,(IF(AX$49&gt;0,AX23/AX$49,"")),"")</f>
        <v/>
      </c>
      <c r="BA23" s="355">
        <f>SUM(BA19:BA22)</f>
        <v>0</v>
      </c>
      <c r="BB23" s="6" t="str">
        <f>IF(BA23&gt;0,(IF(BA$7&gt;0,BA23/BA$7,"")),"")</f>
        <v/>
      </c>
      <c r="BC23" s="115" t="str">
        <f>IF(BA23&gt;0,(IF(BA$49&gt;0,BA23/BA$49,"")),"")</f>
        <v/>
      </c>
      <c r="BD23" s="115"/>
      <c r="BE23" s="115"/>
      <c r="BF23" s="116"/>
      <c r="BG23" s="115"/>
      <c r="BH23" s="355">
        <f>SUM(BH19:BH22)</f>
        <v>0</v>
      </c>
      <c r="BI23" s="6" t="str">
        <f>IF(BH23&gt;0,(IF(BH$7&gt;0,BH23/BH$7,"")),"")</f>
        <v/>
      </c>
      <c r="BJ23" s="115" t="str">
        <f>IF(BH23&gt;0,(IF(BH$49&gt;0,BH23/BH$49,"")),"")</f>
        <v/>
      </c>
      <c r="BK23" s="115"/>
      <c r="BL23" s="117"/>
      <c r="BM23" s="115"/>
      <c r="BN23" s="116"/>
      <c r="BO23" s="115"/>
      <c r="BP23" s="355">
        <f>SUM(BP19:BP22)</f>
        <v>0</v>
      </c>
      <c r="BQ23" s="6" t="str">
        <f>IF(BP23&gt;0,(IF(BP$7&gt;0,BP23/BP$7,"")),"")</f>
        <v/>
      </c>
      <c r="BR23" s="115" t="str">
        <f>IF(BP23&gt;0,(IF(BP$49&gt;0,BP23/BP$49,"")),"")</f>
        <v/>
      </c>
      <c r="BS23" s="355">
        <f>SUM(BS19:BS22)</f>
        <v>0</v>
      </c>
      <c r="BT23" s="6" t="str">
        <f>IF(BS23&gt;0,(IF(BS$7&gt;0,BS23/BS$7,"")),"")</f>
        <v/>
      </c>
      <c r="BU23" s="115" t="str">
        <f>IF(BS23&gt;0,(IF(BS$49&gt;0,BS23/BS$49,"")),"")</f>
        <v/>
      </c>
      <c r="BV23" s="355">
        <f>SUM(BV19:BV22)</f>
        <v>0</v>
      </c>
      <c r="BW23" s="6" t="str">
        <f>IF(BV23&gt;0,(IF(BV$7&gt;0,BV23/BV$7,"")),"")</f>
        <v/>
      </c>
      <c r="BX23" s="115" t="str">
        <f>IF(BV23&gt;0,(IF(BV$49&gt;0,BV23/BV$49,"")),"")</f>
        <v/>
      </c>
      <c r="BY23" s="115"/>
      <c r="BZ23" s="115"/>
      <c r="CA23" s="116"/>
      <c r="CB23" s="115"/>
      <c r="CC23" s="355">
        <f>SUM(CC19:CC22)</f>
        <v>0</v>
      </c>
      <c r="CD23" s="6" t="str">
        <f>IF(CC23&gt;0,(IF(CC$7&gt;0,CC23/CC$7,"")),"")</f>
        <v/>
      </c>
      <c r="CE23" s="115" t="str">
        <f>IF(CC23&gt;0,(IF(CC$49&gt;0,CC23/CC$49,"")),"")</f>
        <v/>
      </c>
      <c r="CF23" s="115"/>
      <c r="CG23" s="117"/>
      <c r="CH23" s="115"/>
      <c r="CI23" s="118"/>
      <c r="CJ23" s="115"/>
      <c r="CK23" s="355">
        <f>SUM(CK19:CK22)</f>
        <v>0</v>
      </c>
      <c r="CL23" s="6" t="str">
        <f>IF(CK23&gt;0,(IF(CK$7&gt;0,CK23/CK$7,"")),"")</f>
        <v/>
      </c>
      <c r="CM23" s="115" t="str">
        <f>IF(CK23&gt;0,(IF(CK$49&gt;0,CK23/CK$49,"")),"")</f>
        <v/>
      </c>
      <c r="CN23" s="355">
        <f>SUM(CN19:CN22)</f>
        <v>0</v>
      </c>
      <c r="CO23" s="6" t="str">
        <f>IF(CN23&gt;0,(IF(CN$7&gt;0,CN23/CN$7,"")),"")</f>
        <v/>
      </c>
      <c r="CP23" s="115" t="str">
        <f>IF(CN23&gt;0,(IF(CN$49&gt;0,CN23/CN$49,"")),"")</f>
        <v/>
      </c>
      <c r="CQ23" s="355">
        <f>SUM(CQ19:CQ22)</f>
        <v>0</v>
      </c>
      <c r="CR23" s="6" t="str">
        <f>IF(CQ23&gt;0,(IF(CQ$7&gt;0,CQ23/CQ$7,"")),"")</f>
        <v/>
      </c>
      <c r="CS23" s="115" t="str">
        <f>IF(CQ23&gt;0,(IF(CQ$49&gt;0,CQ23/CQ$49,"")),"")</f>
        <v/>
      </c>
      <c r="CT23" s="115"/>
      <c r="CU23" s="115"/>
      <c r="CV23" s="118"/>
      <c r="CW23" s="115"/>
      <c r="CX23" s="355">
        <f>SUM(CX19:CX22)</f>
        <v>0</v>
      </c>
      <c r="CY23" s="6" t="str">
        <f>IF(CX23&gt;0,(IF(CX$7&gt;0,CX23/CX$7,"")),"")</f>
        <v/>
      </c>
      <c r="CZ23" s="115" t="str">
        <f>IF(CX23&gt;0,(IF(CX$49&gt;0,CX23/CX$49,"")),"")</f>
        <v/>
      </c>
      <c r="DA23" s="115"/>
      <c r="DB23" s="1536"/>
      <c r="DC23" s="115"/>
      <c r="DD23" s="116"/>
      <c r="DE23" s="115"/>
      <c r="DF23" s="355">
        <f>SUM(DF19:DF22)</f>
        <v>0</v>
      </c>
      <c r="DG23" s="6" t="str">
        <f>IF(DF23&gt;0,(IF(DF$7&gt;0,DF23/DF$7,"")),"")</f>
        <v/>
      </c>
      <c r="DH23" s="115" t="str">
        <f>IF(DF23&gt;0,(IF(DF$49&gt;0,DF23/DF$49,"")),"")</f>
        <v/>
      </c>
      <c r="DI23" s="355">
        <f>SUM(DI19:DI22)</f>
        <v>0</v>
      </c>
      <c r="DJ23" s="6" t="str">
        <f>IF(DI23&gt;0,(IF(DI$7&gt;0,DI23/DI$7,"")),"")</f>
        <v/>
      </c>
      <c r="DK23" s="115" t="str">
        <f>IF(DI23&gt;0,(IF(DI$49&gt;0,DI23/DI$49,"")),"")</f>
        <v/>
      </c>
      <c r="DL23" s="355">
        <f>SUM(DL19:DL22)</f>
        <v>0</v>
      </c>
      <c r="DM23" s="6" t="str">
        <f>IF(DL23&gt;0,(IF(DL$7&gt;0,DL23/DL$7,"")),"")</f>
        <v/>
      </c>
      <c r="DN23" s="115" t="str">
        <f>IF(DL23&gt;0,(IF(DL$49&gt;0,DL23/DL$49,"")),"")</f>
        <v/>
      </c>
      <c r="DO23" s="115"/>
      <c r="DP23" s="115"/>
      <c r="DQ23" s="116"/>
      <c r="DR23" s="115"/>
      <c r="DS23" s="355">
        <f>SUM(DS19:DS22)</f>
        <v>0</v>
      </c>
      <c r="DT23" s="6" t="str">
        <f>IF(DS23&gt;0,(IF(DS$7&gt;0,DS23/DS$7,"")),"")</f>
        <v/>
      </c>
      <c r="DU23" s="115" t="str">
        <f>IF(DS23&gt;0,(IF(DS$49&gt;0,DS23/DS$49,"")),"")</f>
        <v/>
      </c>
      <c r="DV23" s="115"/>
      <c r="DW23" s="117"/>
      <c r="DX23" s="115"/>
      <c r="DY23" s="116"/>
      <c r="DZ23" s="115"/>
      <c r="EA23" s="355">
        <f>SUM(EA19:EA22)</f>
        <v>0</v>
      </c>
      <c r="EB23" s="6" t="str">
        <f>IF(EA23&gt;0,(IF(EA$7&gt;0,EA23/EA$7,"")),"")</f>
        <v/>
      </c>
      <c r="EC23" s="115" t="str">
        <f>IF(EA23&gt;0,(IF(EA$49&gt;0,EA23/EA$49,"")),"")</f>
        <v/>
      </c>
      <c r="ED23" s="355">
        <f>SUM(ED19:ED22)</f>
        <v>0</v>
      </c>
      <c r="EE23" s="6" t="str">
        <f>IF(ED23&gt;0,(IF(ED$7&gt;0,ED23/ED$7,"")),"")</f>
        <v/>
      </c>
      <c r="EF23" s="115" t="str">
        <f>IF(ED23&gt;0,(IF(ED$49&gt;0,ED23/ED$49,"")),"")</f>
        <v/>
      </c>
      <c r="EG23" s="355">
        <f>SUM(EG19:EG22)</f>
        <v>0</v>
      </c>
      <c r="EH23" s="6" t="str">
        <f>IF(EG23&gt;0,(IF(EG$7&gt;0,EG23/EG$7,"")),"")</f>
        <v/>
      </c>
      <c r="EI23" s="115" t="str">
        <f>IF(EG23&gt;0,(IF(EG$49&gt;0,EG23/EG$49,"")),"")</f>
        <v/>
      </c>
      <c r="EJ23" s="115"/>
      <c r="EK23" s="115"/>
      <c r="EL23" s="116"/>
      <c r="EM23" s="115"/>
      <c r="EN23" s="355">
        <f>SUM(EN19:EN22)</f>
        <v>0</v>
      </c>
      <c r="EO23" s="6" t="str">
        <f>IF(EN23&gt;0,(IF(EN$7&gt;0,EN23/EN$7,"")),"")</f>
        <v/>
      </c>
      <c r="EP23" s="115" t="str">
        <f>IF(EN23&gt;0,(IF(EN$49&gt;0,EN23/EN$49,"")),"")</f>
        <v/>
      </c>
      <c r="EQ23" s="115"/>
      <c r="ER23" s="117"/>
      <c r="ES23" s="115"/>
      <c r="ET23" s="116"/>
      <c r="EU23" s="115"/>
      <c r="EV23" s="355">
        <f>SUM(EV19:EV22)</f>
        <v>0</v>
      </c>
      <c r="EW23" s="6" t="str">
        <f>IF(EV23&gt;0,(IF(EV$7&gt;0,EV23/EV$7,"")),"")</f>
        <v/>
      </c>
      <c r="EX23" s="115" t="str">
        <f>IF(EV23&gt;0,(IF(EV$49&gt;0,EV23/EV$49,"")),"")</f>
        <v/>
      </c>
      <c r="EY23" s="355">
        <f>SUM(EY19:EY22)</f>
        <v>0</v>
      </c>
      <c r="EZ23" s="6" t="str">
        <f>IF(EY23&gt;0,(IF(EY$7&gt;0,EY23/EY$7,"")),"")</f>
        <v/>
      </c>
      <c r="FA23" s="115" t="str">
        <f>IF(EY23&gt;0,(IF(EY$49&gt;0,EY23/EY$49,"")),"")</f>
        <v/>
      </c>
      <c r="FB23" s="355">
        <f>SUM(FB19:FB22)</f>
        <v>0</v>
      </c>
      <c r="FC23" s="6" t="str">
        <f>IF(FB23&gt;0,(IF(FB$7&gt;0,FB23/FB$7,"")),"")</f>
        <v/>
      </c>
      <c r="FD23" s="115" t="str">
        <f>IF(FB23&gt;0,(IF(FB$49&gt;0,FB23/FB$49,"")),"")</f>
        <v/>
      </c>
      <c r="FE23" s="115"/>
      <c r="FF23" s="115"/>
      <c r="FG23" s="116"/>
      <c r="FH23" s="115"/>
      <c r="FI23" s="355">
        <f>SUM(FI19:FI22)</f>
        <v>0</v>
      </c>
      <c r="FJ23" s="6" t="str">
        <f>IF(FI23&gt;0,(IF(FI$7&gt;0,FI23/FI$7,"")),"")</f>
        <v/>
      </c>
      <c r="FK23" s="115" t="str">
        <f>IF(FI23&gt;0,(IF(FI$49&gt;0,FI23/FI$49,"")),"")</f>
        <v/>
      </c>
      <c r="FL23" s="115"/>
      <c r="FM23" s="117"/>
      <c r="FN23" s="115"/>
      <c r="FO23" s="116"/>
      <c r="FP23" s="115"/>
      <c r="FQ23" s="355">
        <f>SUM(FQ19:FQ22)</f>
        <v>0</v>
      </c>
      <c r="FR23" s="6" t="str">
        <f>IF(FQ23&gt;0,(IF(FQ$7&gt;0,FQ23/FQ$7,"")),"")</f>
        <v/>
      </c>
      <c r="FS23" s="850" t="str">
        <f>IF(FQ23&gt;0,(IF(FQ$49&gt;0,FQ23/FQ$49,"")),"")</f>
        <v/>
      </c>
      <c r="FT23" s="355">
        <f>SUM(FT19:FT22)</f>
        <v>0</v>
      </c>
      <c r="FU23" s="6" t="str">
        <f>IF(FT23&gt;0,(IF(FT$7&gt;0,FT23/FT$7,"")),"")</f>
        <v/>
      </c>
      <c r="FV23" s="115" t="str">
        <f>IF(FT23&gt;0,(IF(FT$49&gt;0,FT23/FT$49,"")),"")</f>
        <v/>
      </c>
      <c r="FW23" s="355">
        <f>SUM(FW19:FW22)</f>
        <v>0</v>
      </c>
      <c r="FX23" s="6" t="str">
        <f>IF(FW23&gt;0,(IF(FW$7&gt;0,FW23/FW$7,"")),"")</f>
        <v/>
      </c>
      <c r="FY23" s="115" t="str">
        <f>IF(FW23&gt;0,(IF(FW$49&gt;0,FW23/FW$49,"")),"")</f>
        <v/>
      </c>
      <c r="FZ23" s="115"/>
      <c r="GA23" s="115"/>
      <c r="GB23" s="116"/>
      <c r="GC23" s="115"/>
      <c r="GD23" s="355">
        <f>SUM(GD19:GD22)</f>
        <v>0</v>
      </c>
      <c r="GE23" s="6" t="str">
        <f>IF(GD23&gt;0,(IF(GD$7&gt;0,GD23/GD$7,"")),"")</f>
        <v/>
      </c>
      <c r="GF23" s="115" t="str">
        <f>IF(GD23&gt;0,(IF(GD$49&gt;0,GD23/GD$49,"")),"")</f>
        <v/>
      </c>
      <c r="GG23" s="115"/>
      <c r="GH23" s="117"/>
      <c r="GI23" s="115"/>
      <c r="GJ23" s="116"/>
      <c r="GK23" s="115"/>
      <c r="GL23" s="355">
        <f>SUM(GL19:GL22)</f>
        <v>0</v>
      </c>
      <c r="GM23" s="6" t="str">
        <f>IF(GL23&gt;0,(IF(GL$7&gt;0,GL23/GL$7,"")),"")</f>
        <v/>
      </c>
      <c r="GN23" s="115" t="str">
        <f>IF(GL23&gt;0,(IF(GL$49&gt;0,GL23/GL$49,"")),"")</f>
        <v/>
      </c>
      <c r="GO23" s="355">
        <f>SUM(GO19:GO22)</f>
        <v>0</v>
      </c>
      <c r="GP23" s="6" t="str">
        <f>IF(GO23&gt;0,(IF(GO$7&gt;0,GO23/GO$7,"")),"")</f>
        <v/>
      </c>
      <c r="GQ23" s="115" t="str">
        <f>IF(GO23&gt;0,(IF(GO$49&gt;0,GO23/GO$49,"")),"")</f>
        <v/>
      </c>
      <c r="GR23" s="355">
        <f>SUM(GR19:GR22)</f>
        <v>0</v>
      </c>
      <c r="GS23" s="6" t="str">
        <f>IF(GR23&gt;0,(IF(GR$7&gt;0,GR23/GR$7,"")),"")</f>
        <v/>
      </c>
      <c r="GT23" s="115" t="str">
        <f>IF(GR23&gt;0,(IF(GR$49&gt;0,GR23/GR$49,"")),"")</f>
        <v/>
      </c>
      <c r="GU23" s="115"/>
      <c r="GV23" s="115"/>
      <c r="GW23" s="116"/>
      <c r="GX23" s="115"/>
      <c r="GY23" s="355">
        <f>SUM(GY19:GY22)</f>
        <v>0</v>
      </c>
      <c r="GZ23" s="6" t="str">
        <f>IF(GY23&gt;0,(IF(GY$7&gt;0,GY23/GY$7,"")),"")</f>
        <v/>
      </c>
      <c r="HA23" s="115" t="str">
        <f>IF(GY23&gt;0,(IF(GY$49&gt;0,GY23/GY$49,"")),"")</f>
        <v/>
      </c>
      <c r="HB23" s="115"/>
      <c r="HC23" s="117"/>
      <c r="HD23" s="115"/>
      <c r="HE23" s="116"/>
      <c r="HF23" s="115"/>
      <c r="HG23" s="355">
        <f>SUM(HG19:HG22)</f>
        <v>0</v>
      </c>
      <c r="HH23" s="6" t="str">
        <f>IF(HG23&gt;0,(IF(HG$7&gt;0,HG23/HG$7,"")),"")</f>
        <v/>
      </c>
      <c r="HI23" s="115" t="str">
        <f>IF(HG23&gt;0,(IF(HG$49&gt;0,HG23/HG$49,"")),"")</f>
        <v/>
      </c>
      <c r="HJ23" s="355">
        <f>SUM(HJ19:HJ22)</f>
        <v>0</v>
      </c>
      <c r="HK23" s="6" t="str">
        <f>IF(HJ23&gt;0,(IF(HJ$7&gt;0,HJ23/HJ$7,"")),"")</f>
        <v/>
      </c>
      <c r="HL23" s="115" t="str">
        <f>IF(HJ23&gt;0,(IF(HJ$49&gt;0,HJ23/HJ$49,"")),"")</f>
        <v/>
      </c>
      <c r="HM23" s="355">
        <f>SUM(HM19:HM22)</f>
        <v>0</v>
      </c>
      <c r="HN23" s="6" t="str">
        <f>IF(HM23&gt;0,(IF(HM$7&gt;0,HM23/HM$7,"")),"")</f>
        <v/>
      </c>
      <c r="HO23" s="115" t="str">
        <f>IF(HM23&gt;0,(IF(HM$49&gt;0,HM23/HM$49,"")),"")</f>
        <v/>
      </c>
      <c r="HP23" s="115"/>
      <c r="HQ23" s="115"/>
      <c r="HR23" s="116"/>
      <c r="HS23" s="115"/>
      <c r="HT23" s="355">
        <f>SUM(HT19:HT22)</f>
        <v>0</v>
      </c>
      <c r="HU23" s="6" t="str">
        <f>IF(HT23&gt;0,(IF(HT$7&gt;0,HT23/HT$7,"")),"")</f>
        <v/>
      </c>
      <c r="HV23" s="115" t="str">
        <f>IF(HT23&gt;0,(IF(HT$49&gt;0,HT23/HT$49,"")),"")</f>
        <v/>
      </c>
      <c r="HW23" s="115"/>
      <c r="HX23" s="117"/>
      <c r="HY23" s="115"/>
      <c r="HZ23" s="116"/>
      <c r="IA23" s="115"/>
      <c r="IB23" s="355">
        <f>SUM(IB19:IB22)</f>
        <v>0</v>
      </c>
      <c r="IC23" s="6" t="str">
        <f>IF(IB23&gt;0,(IF(IB$7&gt;0,IB23/IB$7,"")),"")</f>
        <v/>
      </c>
      <c r="ID23" s="115" t="str">
        <f>IF(IB23&gt;0,(IF(IB$49&gt;0,IB23/IB$49,"")),"")</f>
        <v/>
      </c>
      <c r="IE23" s="355">
        <f>SUM(IE19:IE22)</f>
        <v>0</v>
      </c>
      <c r="IF23" s="6" t="str">
        <f>IF(IE23&gt;0,(IF(IE$7&gt;0,IE23/IE$7,"")),"")</f>
        <v/>
      </c>
      <c r="IG23" s="115" t="str">
        <f>IF(IE23&gt;0,(IF(IE$49&gt;0,IE23/IE$49,"")),"")</f>
        <v/>
      </c>
      <c r="IH23" s="355">
        <f>SUM(IH19:IH22)</f>
        <v>0</v>
      </c>
      <c r="II23" s="6" t="str">
        <f>IF(IH23&gt;0,(IF(IH$7&gt;0,IH23/IH$7,"")),"")</f>
        <v/>
      </c>
      <c r="IJ23" s="115" t="str">
        <f>IF(IH23&gt;0,(IF(IH$49&gt;0,IH23/IH$49,"")),"")</f>
        <v/>
      </c>
      <c r="IK23" s="115"/>
      <c r="IL23" s="115"/>
      <c r="IM23" s="116"/>
      <c r="IN23" s="115"/>
      <c r="IO23" s="355">
        <f>SUM(IO19:IO22)</f>
        <v>0</v>
      </c>
      <c r="IP23" s="6" t="str">
        <f>IF(IO23&gt;0,(IF(IO$7&gt;0,IO23/IO$7,"")),"")</f>
        <v/>
      </c>
      <c r="IQ23" s="115" t="str">
        <f>IF(IO23&gt;0,(IF(IO$49&gt;0,IO23/IO$49,"")),"")</f>
        <v/>
      </c>
      <c r="IR23" s="115"/>
      <c r="IS23" s="117"/>
    </row>
    <row r="24" spans="1:253" s="119" customFormat="1" ht="12" customHeight="1">
      <c r="A24" s="348"/>
      <c r="B24" s="115"/>
      <c r="C24" s="116"/>
      <c r="D24" s="115"/>
      <c r="E24" s="120"/>
      <c r="F24" s="6"/>
      <c r="G24" s="115"/>
      <c r="H24" s="120"/>
      <c r="I24" s="6"/>
      <c r="J24" s="115"/>
      <c r="K24" s="120"/>
      <c r="L24" s="6"/>
      <c r="M24" s="115"/>
      <c r="N24" s="115"/>
      <c r="O24" s="115"/>
      <c r="P24" s="116"/>
      <c r="Q24" s="115"/>
      <c r="R24" s="120"/>
      <c r="S24" s="6"/>
      <c r="T24" s="115"/>
      <c r="U24" s="115"/>
      <c r="V24" s="117"/>
      <c r="W24" s="115"/>
      <c r="X24" s="116"/>
      <c r="Y24" s="115"/>
      <c r="Z24" s="120"/>
      <c r="AA24" s="6"/>
      <c r="AB24" s="115"/>
      <c r="AC24" s="120"/>
      <c r="AD24" s="6"/>
      <c r="AE24" s="115"/>
      <c r="AF24" s="120"/>
      <c r="AG24" s="6"/>
      <c r="AH24" s="115"/>
      <c r="AI24" s="115"/>
      <c r="AJ24" s="115"/>
      <c r="AK24" s="116"/>
      <c r="AL24" s="115"/>
      <c r="AM24" s="120"/>
      <c r="AN24" s="6"/>
      <c r="AO24" s="115"/>
      <c r="AP24" s="115"/>
      <c r="AQ24" s="117"/>
      <c r="AR24" s="115"/>
      <c r="AS24" s="116"/>
      <c r="AT24" s="115"/>
      <c r="AU24" s="120"/>
      <c r="AV24" s="6"/>
      <c r="AW24" s="115"/>
      <c r="AX24" s="120"/>
      <c r="AY24" s="6"/>
      <c r="AZ24" s="115"/>
      <c r="BA24" s="120"/>
      <c r="BB24" s="6"/>
      <c r="BC24" s="115"/>
      <c r="BD24" s="115"/>
      <c r="BE24" s="115"/>
      <c r="BF24" s="116"/>
      <c r="BG24" s="115"/>
      <c r="BH24" s="120"/>
      <c r="BI24" s="6"/>
      <c r="BJ24" s="115"/>
      <c r="BK24" s="115"/>
      <c r="BL24" s="117"/>
      <c r="BM24" s="115"/>
      <c r="BN24" s="116"/>
      <c r="BO24" s="115"/>
      <c r="BP24" s="120"/>
      <c r="BQ24" s="6"/>
      <c r="BR24" s="115"/>
      <c r="BS24" s="120"/>
      <c r="BT24" s="6"/>
      <c r="BU24" s="115"/>
      <c r="BV24" s="120"/>
      <c r="BW24" s="6"/>
      <c r="BX24" s="115"/>
      <c r="BY24" s="115"/>
      <c r="BZ24" s="115"/>
      <c r="CA24" s="116"/>
      <c r="CB24" s="115"/>
      <c r="CC24" s="120"/>
      <c r="CD24" s="6"/>
      <c r="CE24" s="115"/>
      <c r="CF24" s="115"/>
      <c r="CG24" s="117"/>
      <c r="CH24" s="115"/>
      <c r="CI24" s="118"/>
      <c r="CJ24" s="115"/>
      <c r="CK24" s="120"/>
      <c r="CL24" s="6"/>
      <c r="CM24" s="115"/>
      <c r="CN24" s="120"/>
      <c r="CO24" s="6"/>
      <c r="CP24" s="115"/>
      <c r="CQ24" s="120"/>
      <c r="CR24" s="6"/>
      <c r="CS24" s="115"/>
      <c r="CT24" s="115"/>
      <c r="CU24" s="115"/>
      <c r="CV24" s="118"/>
      <c r="CW24" s="115"/>
      <c r="CX24" s="120"/>
      <c r="CY24" s="6"/>
      <c r="CZ24" s="115"/>
      <c r="DA24" s="115"/>
      <c r="DB24" s="1536"/>
      <c r="DC24" s="115"/>
      <c r="DD24" s="116"/>
      <c r="DE24" s="115"/>
      <c r="DF24" s="120"/>
      <c r="DG24" s="6"/>
      <c r="DH24" s="115"/>
      <c r="DI24" s="120"/>
      <c r="DJ24" s="6"/>
      <c r="DK24" s="115"/>
      <c r="DL24" s="120"/>
      <c r="DM24" s="6"/>
      <c r="DN24" s="115"/>
      <c r="DO24" s="115"/>
      <c r="DP24" s="115"/>
      <c r="DQ24" s="116"/>
      <c r="DR24" s="115"/>
      <c r="DS24" s="120"/>
      <c r="DT24" s="6"/>
      <c r="DU24" s="115"/>
      <c r="DV24" s="115"/>
      <c r="DW24" s="117"/>
      <c r="DX24" s="115"/>
      <c r="DY24" s="116"/>
      <c r="DZ24" s="115"/>
      <c r="EA24" s="120"/>
      <c r="EB24" s="6"/>
      <c r="EC24" s="115"/>
      <c r="ED24" s="120"/>
      <c r="EE24" s="6"/>
      <c r="EF24" s="115"/>
      <c r="EG24" s="120"/>
      <c r="EH24" s="6"/>
      <c r="EI24" s="115"/>
      <c r="EJ24" s="115"/>
      <c r="EK24" s="115"/>
      <c r="EL24" s="116"/>
      <c r="EM24" s="115"/>
      <c r="EN24" s="120"/>
      <c r="EO24" s="6"/>
      <c r="EP24" s="115"/>
      <c r="EQ24" s="115"/>
      <c r="ER24" s="117"/>
      <c r="ES24" s="115"/>
      <c r="ET24" s="116"/>
      <c r="EU24" s="115"/>
      <c r="EV24" s="120"/>
      <c r="EW24" s="6"/>
      <c r="EX24" s="115"/>
      <c r="EY24" s="120"/>
      <c r="EZ24" s="6"/>
      <c r="FA24" s="115"/>
      <c r="FB24" s="120"/>
      <c r="FC24" s="6"/>
      <c r="FD24" s="115"/>
      <c r="FE24" s="115"/>
      <c r="FF24" s="115"/>
      <c r="FG24" s="116"/>
      <c r="FH24" s="115"/>
      <c r="FI24" s="120"/>
      <c r="FJ24" s="6"/>
      <c r="FK24" s="115"/>
      <c r="FL24" s="115"/>
      <c r="FM24" s="117"/>
      <c r="FN24" s="115"/>
      <c r="FO24" s="116"/>
      <c r="FP24" s="115"/>
      <c r="FQ24" s="120"/>
      <c r="FR24" s="6"/>
      <c r="FS24" s="850"/>
      <c r="FT24" s="120"/>
      <c r="FU24" s="6"/>
      <c r="FV24" s="115"/>
      <c r="FW24" s="120"/>
      <c r="FX24" s="6"/>
      <c r="FY24" s="115"/>
      <c r="FZ24" s="115"/>
      <c r="GA24" s="115"/>
      <c r="GB24" s="116"/>
      <c r="GC24" s="115"/>
      <c r="GD24" s="120"/>
      <c r="GE24" s="6"/>
      <c r="GF24" s="115"/>
      <c r="GG24" s="115"/>
      <c r="GH24" s="117"/>
      <c r="GI24" s="115"/>
      <c r="GJ24" s="116"/>
      <c r="GK24" s="115"/>
      <c r="GL24" s="120"/>
      <c r="GM24" s="6"/>
      <c r="GN24" s="115"/>
      <c r="GO24" s="120"/>
      <c r="GP24" s="6"/>
      <c r="GQ24" s="115"/>
      <c r="GR24" s="120"/>
      <c r="GS24" s="6"/>
      <c r="GT24" s="115"/>
      <c r="GU24" s="115"/>
      <c r="GV24" s="115"/>
      <c r="GW24" s="116"/>
      <c r="GX24" s="115"/>
      <c r="GY24" s="120"/>
      <c r="GZ24" s="6"/>
      <c r="HA24" s="115"/>
      <c r="HB24" s="115"/>
      <c r="HC24" s="117"/>
      <c r="HD24" s="115"/>
      <c r="HE24" s="116"/>
      <c r="HF24" s="115"/>
      <c r="HG24" s="120"/>
      <c r="HH24" s="6"/>
      <c r="HI24" s="115"/>
      <c r="HJ24" s="120"/>
      <c r="HK24" s="6"/>
      <c r="HL24" s="115"/>
      <c r="HM24" s="120"/>
      <c r="HN24" s="6"/>
      <c r="HO24" s="115"/>
      <c r="HP24" s="115"/>
      <c r="HQ24" s="115"/>
      <c r="HR24" s="116"/>
      <c r="HS24" s="115"/>
      <c r="HT24" s="120"/>
      <c r="HU24" s="6"/>
      <c r="HV24" s="115"/>
      <c r="HW24" s="115"/>
      <c r="HX24" s="117"/>
      <c r="HY24" s="115"/>
      <c r="HZ24" s="116"/>
      <c r="IA24" s="115"/>
      <c r="IB24" s="120"/>
      <c r="IC24" s="6"/>
      <c r="ID24" s="115"/>
      <c r="IE24" s="120"/>
      <c r="IF24" s="6"/>
      <c r="IG24" s="115"/>
      <c r="IH24" s="120"/>
      <c r="II24" s="6"/>
      <c r="IJ24" s="115"/>
      <c r="IK24" s="115"/>
      <c r="IL24" s="115"/>
      <c r="IM24" s="116"/>
      <c r="IN24" s="115"/>
      <c r="IO24" s="120"/>
      <c r="IP24" s="6"/>
      <c r="IQ24" s="115"/>
      <c r="IR24" s="115"/>
      <c r="IS24" s="117"/>
    </row>
    <row r="25" spans="1:253" ht="13.5" outlineLevel="1">
      <c r="A25" s="345" t="s">
        <v>13</v>
      </c>
      <c r="B25" s="97"/>
      <c r="C25" s="107"/>
      <c r="D25" s="97"/>
      <c r="E25" s="121"/>
      <c r="F25" s="6"/>
      <c r="G25" s="97"/>
      <c r="H25" s="121"/>
      <c r="I25" s="6"/>
      <c r="J25" s="97"/>
      <c r="K25" s="121"/>
      <c r="L25" s="6"/>
      <c r="M25" s="97"/>
      <c r="N25" s="97"/>
      <c r="O25" s="97"/>
      <c r="P25" s="107"/>
      <c r="Q25" s="97"/>
      <c r="R25" s="121"/>
      <c r="S25" s="6"/>
      <c r="T25" s="97"/>
      <c r="U25" s="97"/>
      <c r="V25" s="109"/>
      <c r="W25" s="97"/>
      <c r="X25" s="107"/>
      <c r="Y25" s="97"/>
      <c r="Z25" s="121"/>
      <c r="AA25" s="6"/>
      <c r="AB25" s="97"/>
      <c r="AC25" s="121"/>
      <c r="AD25" s="6"/>
      <c r="AE25" s="97"/>
      <c r="AF25" s="121"/>
      <c r="AG25" s="6"/>
      <c r="AH25" s="97"/>
      <c r="AI25" s="97"/>
      <c r="AJ25" s="97"/>
      <c r="AK25" s="107"/>
      <c r="AL25" s="97"/>
      <c r="AM25" s="121"/>
      <c r="AN25" s="6"/>
      <c r="AO25" s="97"/>
      <c r="AP25" s="97"/>
      <c r="AQ25" s="109"/>
      <c r="AR25" s="97"/>
      <c r="AS25" s="107"/>
      <c r="AT25" s="97"/>
      <c r="AU25" s="121"/>
      <c r="AV25" s="6"/>
      <c r="AW25" s="97"/>
      <c r="AX25" s="121"/>
      <c r="AY25" s="6"/>
      <c r="AZ25" s="97"/>
      <c r="BA25" s="121"/>
      <c r="BB25" s="6"/>
      <c r="BC25" s="97"/>
      <c r="BD25" s="97"/>
      <c r="BE25" s="97"/>
      <c r="BF25" s="107"/>
      <c r="BG25" s="97"/>
      <c r="BH25" s="121"/>
      <c r="BI25" s="6"/>
      <c r="BJ25" s="97"/>
      <c r="BK25" s="97"/>
      <c r="BL25" s="109"/>
      <c r="BM25" s="97"/>
      <c r="BN25" s="107"/>
      <c r="BO25" s="97"/>
      <c r="BP25" s="121"/>
      <c r="BQ25" s="6"/>
      <c r="BR25" s="97"/>
      <c r="BS25" s="121"/>
      <c r="BT25" s="6"/>
      <c r="BU25" s="97"/>
      <c r="BV25" s="121"/>
      <c r="BW25" s="6"/>
      <c r="BX25" s="97"/>
      <c r="BY25" s="97"/>
      <c r="BZ25" s="97"/>
      <c r="CA25" s="107"/>
      <c r="CB25" s="97"/>
      <c r="CC25" s="121"/>
      <c r="CD25" s="6"/>
      <c r="CE25" s="97"/>
      <c r="CF25" s="97"/>
      <c r="CG25" s="109"/>
      <c r="CH25" s="97"/>
      <c r="CI25" s="110"/>
      <c r="CJ25" s="97"/>
      <c r="CK25" s="121"/>
      <c r="CL25" s="6"/>
      <c r="CM25" s="97"/>
      <c r="CN25" s="121"/>
      <c r="CO25" s="6"/>
      <c r="CP25" s="97"/>
      <c r="CQ25" s="121"/>
      <c r="CR25" s="6"/>
      <c r="CS25" s="97"/>
      <c r="CT25" s="97"/>
      <c r="CU25" s="97"/>
      <c r="CV25" s="110"/>
      <c r="CW25" s="97"/>
      <c r="CX25" s="121"/>
      <c r="CY25" s="6"/>
      <c r="CZ25" s="97"/>
      <c r="DA25" s="97"/>
      <c r="DB25" s="1534"/>
      <c r="DC25" s="97"/>
      <c r="DD25" s="107"/>
      <c r="DE25" s="97"/>
      <c r="DF25" s="121"/>
      <c r="DG25" s="6"/>
      <c r="DH25" s="97"/>
      <c r="DI25" s="121"/>
      <c r="DJ25" s="6"/>
      <c r="DK25" s="97"/>
      <c r="DL25" s="121"/>
      <c r="DM25" s="6"/>
      <c r="DN25" s="97"/>
      <c r="DO25" s="97"/>
      <c r="DP25" s="97"/>
      <c r="DQ25" s="107"/>
      <c r="DR25" s="97"/>
      <c r="DS25" s="121"/>
      <c r="DT25" s="6"/>
      <c r="DU25" s="97"/>
      <c r="DV25" s="97"/>
      <c r="DW25" s="109"/>
      <c r="DX25" s="97"/>
      <c r="DY25" s="107"/>
      <c r="DZ25" s="97"/>
      <c r="EA25" s="121"/>
      <c r="EB25" s="6"/>
      <c r="EC25" s="97"/>
      <c r="ED25" s="121"/>
      <c r="EE25" s="6"/>
      <c r="EF25" s="97"/>
      <c r="EG25" s="121"/>
      <c r="EH25" s="6"/>
      <c r="EI25" s="97"/>
      <c r="EJ25" s="97"/>
      <c r="EK25" s="97"/>
      <c r="EL25" s="107"/>
      <c r="EM25" s="97"/>
      <c r="EN25" s="121"/>
      <c r="EO25" s="6"/>
      <c r="EP25" s="97"/>
      <c r="EQ25" s="97"/>
      <c r="ER25" s="109"/>
      <c r="ES25" s="97"/>
      <c r="ET25" s="107"/>
      <c r="EU25" s="97"/>
      <c r="EV25" s="121"/>
      <c r="EW25" s="6"/>
      <c r="EX25" s="97"/>
      <c r="EY25" s="121"/>
      <c r="EZ25" s="6"/>
      <c r="FA25" s="97"/>
      <c r="FB25" s="121"/>
      <c r="FC25" s="6"/>
      <c r="FD25" s="97"/>
      <c r="FE25" s="97"/>
      <c r="FF25" s="97"/>
      <c r="FG25" s="107"/>
      <c r="FH25" s="97"/>
      <c r="FI25" s="121"/>
      <c r="FJ25" s="6"/>
      <c r="FK25" s="97"/>
      <c r="FL25" s="97"/>
      <c r="FM25" s="109"/>
      <c r="FN25" s="97"/>
      <c r="FO25" s="107"/>
      <c r="FP25" s="97"/>
      <c r="FQ25" s="121"/>
      <c r="FR25" s="6"/>
      <c r="FS25" s="848"/>
      <c r="FT25" s="121"/>
      <c r="FU25" s="6"/>
      <c r="FV25" s="97"/>
      <c r="FW25" s="121"/>
      <c r="FX25" s="6"/>
      <c r="FY25" s="97"/>
      <c r="FZ25" s="97"/>
      <c r="GA25" s="97"/>
      <c r="GB25" s="107"/>
      <c r="GC25" s="97"/>
      <c r="GD25" s="121"/>
      <c r="GE25" s="6"/>
      <c r="GF25" s="97"/>
      <c r="GG25" s="97"/>
      <c r="GH25" s="109"/>
      <c r="GI25" s="97"/>
      <c r="GJ25" s="107"/>
      <c r="GK25" s="97"/>
      <c r="GL25" s="121"/>
      <c r="GM25" s="6"/>
      <c r="GN25" s="97"/>
      <c r="GO25" s="121"/>
      <c r="GP25" s="6"/>
      <c r="GQ25" s="97"/>
      <c r="GR25" s="121"/>
      <c r="GS25" s="6"/>
      <c r="GT25" s="97"/>
      <c r="GU25" s="97"/>
      <c r="GV25" s="97"/>
      <c r="GW25" s="107"/>
      <c r="GX25" s="97"/>
      <c r="GY25" s="121"/>
      <c r="GZ25" s="6"/>
      <c r="HA25" s="97"/>
      <c r="HB25" s="97"/>
      <c r="HC25" s="109"/>
      <c r="HD25" s="97"/>
      <c r="HE25" s="107"/>
      <c r="HF25" s="97"/>
      <c r="HG25" s="121"/>
      <c r="HH25" s="6"/>
      <c r="HI25" s="97"/>
      <c r="HJ25" s="121"/>
      <c r="HK25" s="6"/>
      <c r="HL25" s="97"/>
      <c r="HM25" s="121"/>
      <c r="HN25" s="6"/>
      <c r="HO25" s="97"/>
      <c r="HP25" s="97"/>
      <c r="HQ25" s="97"/>
      <c r="HR25" s="107"/>
      <c r="HS25" s="97"/>
      <c r="HT25" s="121"/>
      <c r="HU25" s="6"/>
      <c r="HV25" s="97"/>
      <c r="HW25" s="97"/>
      <c r="HX25" s="109"/>
      <c r="HY25" s="97"/>
      <c r="HZ25" s="107"/>
      <c r="IA25" s="97"/>
      <c r="IB25" s="121"/>
      <c r="IC25" s="6"/>
      <c r="ID25" s="97"/>
      <c r="IE25" s="121"/>
      <c r="IF25" s="6"/>
      <c r="IG25" s="97"/>
      <c r="IH25" s="121"/>
      <c r="II25" s="6"/>
      <c r="IJ25" s="97"/>
      <c r="IK25" s="97"/>
      <c r="IL25" s="97"/>
      <c r="IM25" s="107"/>
      <c r="IN25" s="97"/>
      <c r="IO25" s="121"/>
      <c r="IP25" s="6"/>
      <c r="IQ25" s="97"/>
      <c r="IR25" s="97"/>
      <c r="IS25" s="109"/>
    </row>
    <row r="26" spans="1:253" ht="12" customHeight="1" outlineLevel="1">
      <c r="A26" s="341" t="s">
        <v>36</v>
      </c>
      <c r="B26" s="111"/>
      <c r="C26" s="112"/>
      <c r="D26" s="111"/>
      <c r="E26" s="432">
        <v>0</v>
      </c>
      <c r="F26" s="6" t="str">
        <f>IF(E26&gt;0,(IF(E$7&gt;0,E26/E$7,"")),"")</f>
        <v/>
      </c>
      <c r="G26" s="111" t="str">
        <f t="shared" ref="G26:G31" si="10">IF(E26&gt;0,(IF(E$49&gt;0,E26/E$49,"")),"")</f>
        <v/>
      </c>
      <c r="H26" s="432">
        <v>0</v>
      </c>
      <c r="I26" s="6" t="str">
        <f>IF(H26&gt;0,(IF(H$7&gt;0,H26/H$7,"")),"")</f>
        <v/>
      </c>
      <c r="J26" s="111" t="str">
        <f t="shared" ref="J26:J31" si="11">IF(H26&gt;0,(IF(H$49&gt;0,H26/H$49,"")),"")</f>
        <v/>
      </c>
      <c r="K26" s="432">
        <v>0</v>
      </c>
      <c r="L26" s="6" t="str">
        <f>IF(K26&gt;0,(IF(K$7&gt;0,K26/K$7,"")),"")</f>
        <v/>
      </c>
      <c r="M26" s="111" t="str">
        <f t="shared" ref="M26:M31" si="12">IF(K26&gt;0,(IF(K$49&gt;0,K26/K$49,"")),"")</f>
        <v/>
      </c>
      <c r="N26" s="111"/>
      <c r="O26" s="111"/>
      <c r="P26" s="112"/>
      <c r="Q26" s="111"/>
      <c r="R26" s="432">
        <f t="shared" ref="R26:R30" si="13">E26+H26+K26</f>
        <v>0</v>
      </c>
      <c r="S26" s="6" t="str">
        <f>IF(R26&gt;0,(IF(R$7&gt;0,R26/R$7,"")),"")</f>
        <v/>
      </c>
      <c r="T26" s="111" t="str">
        <f t="shared" ref="T26:T31" si="14">IF(R26&gt;0,(IF(R$49&gt;0,R26/R$49,"")),"")</f>
        <v/>
      </c>
      <c r="U26" s="111"/>
      <c r="V26" s="113"/>
      <c r="W26" s="111"/>
      <c r="X26" s="112"/>
      <c r="Y26" s="111"/>
      <c r="Z26" s="432">
        <v>0</v>
      </c>
      <c r="AA26" s="6" t="str">
        <f>IF(Z26&gt;0,(IF(Z$7&gt;0,Z26/Z$7,"")),"")</f>
        <v/>
      </c>
      <c r="AB26" s="111" t="str">
        <f t="shared" ref="AB26:AB31" si="15">IF(Z26&gt;0,(IF(Z$49&gt;0,Z26/Z$49,"")),"")</f>
        <v/>
      </c>
      <c r="AC26" s="432">
        <v>0</v>
      </c>
      <c r="AD26" s="6" t="str">
        <f>IF(AC26&gt;0,(IF(AC$7&gt;0,AC26/AC$7,"")),"")</f>
        <v/>
      </c>
      <c r="AE26" s="111" t="str">
        <f t="shared" ref="AE26:AE31" si="16">IF(AC26&gt;0,(IF(AC$49&gt;0,AC26/AC$49,"")),"")</f>
        <v/>
      </c>
      <c r="AF26" s="432">
        <v>0</v>
      </c>
      <c r="AG26" s="6" t="str">
        <f>IF(AF26&gt;0,(IF(AF$7&gt;0,AF26/AF$7,"")),"")</f>
        <v/>
      </c>
      <c r="AH26" s="111" t="str">
        <f t="shared" ref="AH26:AH31" si="17">IF(AF26&gt;0,(IF(AF$49&gt;0,AF26/AF$49,"")),"")</f>
        <v/>
      </c>
      <c r="AI26" s="111"/>
      <c r="AJ26" s="111"/>
      <c r="AK26" s="112"/>
      <c r="AL26" s="111"/>
      <c r="AM26" s="432">
        <f t="shared" ref="AM26:AM30" si="18">Z26+AC26+AF26</f>
        <v>0</v>
      </c>
      <c r="AN26" s="6" t="str">
        <f>IF(AM26&gt;0,(IF(AM$7&gt;0,AM26/AM$7,"")),"")</f>
        <v/>
      </c>
      <c r="AO26" s="111" t="str">
        <f t="shared" ref="AO26:AO31" si="19">IF(AM26&gt;0,(IF(AM$49&gt;0,AM26/AM$49,"")),"")</f>
        <v/>
      </c>
      <c r="AP26" s="111"/>
      <c r="AQ26" s="113"/>
      <c r="AR26" s="111"/>
      <c r="AS26" s="112"/>
      <c r="AT26" s="111"/>
      <c r="AU26" s="432">
        <v>0</v>
      </c>
      <c r="AV26" s="6" t="str">
        <f>IF(AU26&gt;0,(IF(AU$7&gt;0,AU26/AU$7,"")),"")</f>
        <v/>
      </c>
      <c r="AW26" s="111" t="str">
        <f t="shared" ref="AW26:AW31" si="20">IF(AU26&gt;0,(IF(AU$49&gt;0,AU26/AU$49,"")),"")</f>
        <v/>
      </c>
      <c r="AX26" s="432">
        <v>0</v>
      </c>
      <c r="AY26" s="6" t="str">
        <f>IF(AX26&gt;0,(IF(AX$7&gt;0,AX26/AX$7,"")),"")</f>
        <v/>
      </c>
      <c r="AZ26" s="111" t="str">
        <f t="shared" ref="AZ26:AZ31" si="21">IF(AX26&gt;0,(IF(AX$49&gt;0,AX26/AX$49,"")),"")</f>
        <v/>
      </c>
      <c r="BA26" s="432">
        <v>0</v>
      </c>
      <c r="BB26" s="6" t="str">
        <f>IF(BA26&gt;0,(IF(BA$7&gt;0,BA26/BA$7,"")),"")</f>
        <v/>
      </c>
      <c r="BC26" s="111" t="str">
        <f t="shared" ref="BC26:BC31" si="22">IF(BA26&gt;0,(IF(BA$49&gt;0,BA26/BA$49,"")),"")</f>
        <v/>
      </c>
      <c r="BD26" s="111"/>
      <c r="BE26" s="111"/>
      <c r="BF26" s="112"/>
      <c r="BG26" s="111"/>
      <c r="BH26" s="432">
        <f t="shared" ref="BH26:BH30" si="23">AU26+AX26+BA26</f>
        <v>0</v>
      </c>
      <c r="BI26" s="6" t="str">
        <f>IF(BH26&gt;0,(IF(BH$7&gt;0,BH26/BH$7,"")),"")</f>
        <v/>
      </c>
      <c r="BJ26" s="111" t="str">
        <f t="shared" ref="BJ26:BJ31" si="24">IF(BH26&gt;0,(IF(BH$49&gt;0,BH26/BH$49,"")),"")</f>
        <v/>
      </c>
      <c r="BK26" s="111"/>
      <c r="BL26" s="113"/>
      <c r="BM26" s="111"/>
      <c r="BN26" s="112"/>
      <c r="BO26" s="111"/>
      <c r="BP26" s="432">
        <v>0</v>
      </c>
      <c r="BQ26" s="6" t="str">
        <f>IF(BP26&gt;0,(IF(BP$7&gt;0,BP26/BP$7,"")),"")</f>
        <v/>
      </c>
      <c r="BR26" s="111" t="str">
        <f t="shared" ref="BR26:BR31" si="25">IF(BP26&gt;0,(IF(BP$49&gt;0,BP26/BP$49,"")),"")</f>
        <v/>
      </c>
      <c r="BS26" s="432">
        <v>0</v>
      </c>
      <c r="BT26" s="6" t="str">
        <f>IF(BS26&gt;0,(IF(BS$7&gt;0,BS26/BS$7,"")),"")</f>
        <v/>
      </c>
      <c r="BU26" s="111" t="str">
        <f t="shared" ref="BU26:BU31" si="26">IF(BS26&gt;0,(IF(BS$49&gt;0,BS26/BS$49,"")),"")</f>
        <v/>
      </c>
      <c r="BV26" s="432">
        <v>0</v>
      </c>
      <c r="BW26" s="6" t="str">
        <f>IF(BV26&gt;0,(IF(BV$7&gt;0,BV26/BV$7,"")),"")</f>
        <v/>
      </c>
      <c r="BX26" s="111" t="str">
        <f t="shared" ref="BX26:BX31" si="27">IF(BV26&gt;0,(IF(BV$49&gt;0,BV26/BV$49,"")),"")</f>
        <v/>
      </c>
      <c r="BY26" s="111"/>
      <c r="BZ26" s="111"/>
      <c r="CA26" s="112"/>
      <c r="CB26" s="111"/>
      <c r="CC26" s="432">
        <f t="shared" ref="CC26:CC30" si="28">BP26+BS26+BV26</f>
        <v>0</v>
      </c>
      <c r="CD26" s="6" t="str">
        <f>IF(CC26&gt;0,(IF(CC$7&gt;0,CC26/CC$7,"")),"")</f>
        <v/>
      </c>
      <c r="CE26" s="111" t="str">
        <f t="shared" ref="CE26:CE31" si="29">IF(CC26&gt;0,(IF(CC$49&gt;0,CC26/CC$49,"")),"")</f>
        <v/>
      </c>
      <c r="CF26" s="111"/>
      <c r="CG26" s="113"/>
      <c r="CH26" s="111"/>
      <c r="CI26" s="114"/>
      <c r="CJ26" s="111"/>
      <c r="CK26" s="432">
        <f t="shared" ref="CK26:CK30" si="30">(IF($CZ$5=4,(E26+Z26+AU26+BP26),0)+IF($CZ$5=3,(Z26+AU26+BP26))+IF($CZ$5=2,(AU26+BP26),0)+IF($CZ$5=1,BP26,0))/$CZ$5</f>
        <v>0</v>
      </c>
      <c r="CL26" s="6" t="str">
        <f>IF(CK26&gt;0,(IF(CK$7&gt;0,CK26/CK$7,"")),"")</f>
        <v/>
      </c>
      <c r="CM26" s="111" t="str">
        <f t="shared" ref="CM26:CM31" si="31">IF(CK26&gt;0,(IF(CK$49&gt;0,CK26/CK$49,"")),"")</f>
        <v/>
      </c>
      <c r="CN26" s="432">
        <f t="shared" ref="CN26:CN30" si="32">(IF($CZ$5=4,(H26+AC26+AX26+BS26),0)+IF($CZ$5=3,(AC26+AX26+BS26))+IF($CZ$5=2,(AX26+BS26),0)+IF($CZ$5=1,BS26,0))/$CZ$5</f>
        <v>0</v>
      </c>
      <c r="CO26" s="6" t="str">
        <f>IF(CN26&gt;0,(IF(CN$7&gt;0,CN26/CN$7,"")),"")</f>
        <v/>
      </c>
      <c r="CP26" s="111" t="str">
        <f t="shared" ref="CP26:CP31" si="33">IF(CN26&gt;0,(IF(CN$49&gt;0,CN26/CN$49,"")),"")</f>
        <v/>
      </c>
      <c r="CQ26" s="432">
        <f t="shared" ref="CQ26:CQ30" si="34">(IF($CZ$5=4,(K26+AF26+BA26+BV26),0)+IF($CZ$5=3,(AF26+BA26+BV26))+IF($CZ$5=2,(BA26+BV26),0)+IF($CZ$5=1,BV26,0))/$CZ$5</f>
        <v>0</v>
      </c>
      <c r="CR26" s="6" t="str">
        <f>IF(CQ26&gt;0,(IF(CQ$7&gt;0,CQ26/CQ$7,"")),"")</f>
        <v/>
      </c>
      <c r="CS26" s="111" t="str">
        <f t="shared" ref="CS26:CS31" si="35">IF(CQ26&gt;0,(IF(CQ$49&gt;0,CQ26/CQ$49,"")),"")</f>
        <v/>
      </c>
      <c r="CT26" s="111"/>
      <c r="CU26" s="111"/>
      <c r="CV26" s="114"/>
      <c r="CW26" s="111"/>
      <c r="CX26" s="432">
        <f t="shared" ref="CX26:CX30" si="36">(IF($CZ$5=4,(R26+AM26+BH26+CC26),0)+IF($CZ$5=3,(AM26+BH26+CC26))+IF($CZ$5=2,(BH26+CC26),0)+IF($CZ$5=1,CC26,0))/$CZ$5</f>
        <v>0</v>
      </c>
      <c r="CY26" s="106" t="str">
        <f>IF(CX26&gt;0,(IF(CX$7&gt;0,CX26/CX$7,"")),"")</f>
        <v/>
      </c>
      <c r="CZ26" s="111" t="str">
        <f t="shared" ref="CZ26:CZ31" si="37">IF(CX26&gt;0,(IF(CX$49&gt;0,CX26/CX$49,"")),"")</f>
        <v/>
      </c>
      <c r="DA26" s="111"/>
      <c r="DB26" s="1535"/>
      <c r="DC26" s="111"/>
      <c r="DD26" s="112"/>
      <c r="DE26" s="111"/>
      <c r="DF26" s="432">
        <v>0</v>
      </c>
      <c r="DG26" s="6" t="str">
        <f>IF(DF26&gt;0,(IF(DF$7&gt;0,DF26/DF$7,"")),"")</f>
        <v/>
      </c>
      <c r="DH26" s="111" t="str">
        <f t="shared" ref="DH26:DH31" si="38">IF(DF26&gt;0,(IF(DF$49&gt;0,DF26/DF$49,"")),"")</f>
        <v/>
      </c>
      <c r="DI26" s="432">
        <v>0</v>
      </c>
      <c r="DJ26" s="6" t="str">
        <f>IF(DI26&gt;0,(IF(DI$7&gt;0,DI26/DI$7,"")),"")</f>
        <v/>
      </c>
      <c r="DK26" s="111" t="str">
        <f t="shared" ref="DK26:DK31" si="39">IF(DI26&gt;0,(IF(DI$49&gt;0,DI26/DI$49,"")),"")</f>
        <v/>
      </c>
      <c r="DL26" s="432">
        <v>0</v>
      </c>
      <c r="DM26" s="6" t="str">
        <f>IF(DL26&gt;0,(IF(DL$7&gt;0,DL26/DL$7,"")),"")</f>
        <v/>
      </c>
      <c r="DN26" s="111" t="str">
        <f t="shared" ref="DN26:DN31" si="40">IF(DL26&gt;0,(IF(DL$49&gt;0,DL26/DL$49,"")),"")</f>
        <v/>
      </c>
      <c r="DO26" s="111"/>
      <c r="DP26" s="111"/>
      <c r="DQ26" s="112"/>
      <c r="DR26" s="111"/>
      <c r="DS26" s="432">
        <f t="shared" ref="DS26:DS30" si="41">DF26+DI26+DL26</f>
        <v>0</v>
      </c>
      <c r="DT26" s="6" t="str">
        <f>IF(DS26&gt;0,(IF(DS$7&gt;0,DS26/DS$7,"")),"")</f>
        <v/>
      </c>
      <c r="DU26" s="111" t="str">
        <f t="shared" ref="DU26:DU31" si="42">IF(DS26&gt;0,(IF(DS$49&gt;0,DS26/DS$49,"")),"")</f>
        <v/>
      </c>
      <c r="DV26" s="111"/>
      <c r="DW26" s="113"/>
      <c r="DX26" s="111"/>
      <c r="DY26" s="112"/>
      <c r="DZ26" s="111"/>
      <c r="EA26" s="432">
        <v>0</v>
      </c>
      <c r="EB26" s="6" t="str">
        <f>IF(EA26&gt;0,(IF(EA$7&gt;0,EA26/EA$7,"")),"")</f>
        <v/>
      </c>
      <c r="EC26" s="111" t="str">
        <f t="shared" ref="EC26:EC31" si="43">IF(EA26&gt;0,(IF(EA$49&gt;0,EA26/EA$49,"")),"")</f>
        <v/>
      </c>
      <c r="ED26" s="432">
        <v>0</v>
      </c>
      <c r="EE26" s="6" t="str">
        <f>IF(ED26&gt;0,(IF(ED$7&gt;0,ED26/ED$7,"")),"")</f>
        <v/>
      </c>
      <c r="EF26" s="111" t="str">
        <f t="shared" ref="EF26:EF31" si="44">IF(ED26&gt;0,(IF(ED$49&gt;0,ED26/ED$49,"")),"")</f>
        <v/>
      </c>
      <c r="EG26" s="432">
        <v>0</v>
      </c>
      <c r="EH26" s="6" t="str">
        <f>IF(EG26&gt;0,(IF(EG$7&gt;0,EG26/EG$7,"")),"")</f>
        <v/>
      </c>
      <c r="EI26" s="111" t="str">
        <f t="shared" ref="EI26:EI31" si="45">IF(EG26&gt;0,(IF(EG$49&gt;0,EG26/EG$49,"")),"")</f>
        <v/>
      </c>
      <c r="EJ26" s="111"/>
      <c r="EK26" s="111"/>
      <c r="EL26" s="112"/>
      <c r="EM26" s="111"/>
      <c r="EN26" s="432">
        <f t="shared" ref="EN26:EN30" si="46">EA26+ED26+EG26</f>
        <v>0</v>
      </c>
      <c r="EO26" s="6" t="str">
        <f>IF(EN26&gt;0,(IF(EN$7&gt;0,EN26/EN$7,"")),"")</f>
        <v/>
      </c>
      <c r="EP26" s="111" t="str">
        <f t="shared" ref="EP26:EP31" si="47">IF(EN26&gt;0,(IF(EN$49&gt;0,EN26/EN$49,"")),"")</f>
        <v/>
      </c>
      <c r="EQ26" s="111"/>
      <c r="ER26" s="113"/>
      <c r="ES26" s="111"/>
      <c r="ET26" s="112"/>
      <c r="EU26" s="111"/>
      <c r="EV26" s="432">
        <v>0</v>
      </c>
      <c r="EW26" s="6" t="str">
        <f>IF(EV26&gt;0,(IF(EV$7&gt;0,EV26/EV$7,"")),"")</f>
        <v/>
      </c>
      <c r="EX26" s="111" t="str">
        <f t="shared" ref="EX26:EX31" si="48">IF(EV26&gt;0,(IF(EV$49&gt;0,EV26/EV$49,"")),"")</f>
        <v/>
      </c>
      <c r="EY26" s="432">
        <v>0</v>
      </c>
      <c r="EZ26" s="6" t="str">
        <f>IF(EY26&gt;0,(IF(EY$8&gt;0,EY26/EY$8,"")),"")</f>
        <v/>
      </c>
      <c r="FA26" s="111" t="str">
        <f t="shared" ref="FA26:FA31" si="49">IF(EY26&gt;0,(IF(EY$49&gt;0,EY26/EY$49,"")),"")</f>
        <v/>
      </c>
      <c r="FB26" s="432">
        <v>0</v>
      </c>
      <c r="FC26" s="6" t="str">
        <f>IF(FB26&gt;0,(IF(FB$7&gt;0,FB26/FB$7,"")),"")</f>
        <v/>
      </c>
      <c r="FD26" s="111" t="str">
        <f t="shared" ref="FD26:FD31" si="50">IF(FB26&gt;0,(IF(FB$49&gt;0,FB26/FB$49,"")),"")</f>
        <v/>
      </c>
      <c r="FE26" s="111"/>
      <c r="FF26" s="111"/>
      <c r="FG26" s="112"/>
      <c r="FH26" s="111"/>
      <c r="FI26" s="432">
        <f t="shared" ref="FI26:FI30" si="51">EV26+EY26+FB26</f>
        <v>0</v>
      </c>
      <c r="FJ26" s="6" t="str">
        <f t="shared" ref="FJ26:FJ31" si="52">IF(FI26&gt;0,(IF(FI$7&gt;0,FI26/FI$7,"")),"")</f>
        <v/>
      </c>
      <c r="FK26" s="111" t="str">
        <f t="shared" ref="FK26:FK31" si="53">IF(FI26&gt;0,(IF(FI$49&gt;0,FI26/FI$49,"")),"")</f>
        <v/>
      </c>
      <c r="FL26" s="111"/>
      <c r="FM26" s="113"/>
      <c r="FN26" s="111"/>
      <c r="FO26" s="112"/>
      <c r="FP26" s="111"/>
      <c r="FQ26" s="174">
        <f>20*10000</f>
        <v>200000</v>
      </c>
      <c r="FR26" s="839">
        <f>IF(FQ26&gt;0,(IF(FQ$7&gt;0,FQ26/FQ$7,"")),"")</f>
        <v>46.296296296296298</v>
      </c>
      <c r="FS26" s="849">
        <f t="shared" ref="FS26:FS31" si="54">IF(FQ26&gt;0,(IF(FQ$49&gt;0,FQ26/FQ$49,"")),"")</f>
        <v>0.903954802259887</v>
      </c>
      <c r="FT26" s="432">
        <v>0</v>
      </c>
      <c r="FU26" s="6" t="str">
        <f>IF(FT26&gt;0,(IF(FT$7&gt;0,FT26/FT$7,"")),"")</f>
        <v/>
      </c>
      <c r="FV26" s="111" t="str">
        <f t="shared" ref="FV26:FV31" si="55">IF(FT26&gt;0,(IF(FT$49&gt;0,FT26/FT$49,"")),"")</f>
        <v/>
      </c>
      <c r="FW26" s="432">
        <v>0</v>
      </c>
      <c r="FX26" s="6" t="str">
        <f>IF(FW26&gt;0,(IF(FW$7&gt;0,FW26/FW$7,"")),"")</f>
        <v/>
      </c>
      <c r="FY26" s="111" t="str">
        <f t="shared" ref="FY26:FY31" si="56">IF(FW26&gt;0,(IF(FW$49&gt;0,FW26/FW$49,"")),"")</f>
        <v/>
      </c>
      <c r="FZ26" s="111"/>
      <c r="GA26" s="111"/>
      <c r="GB26" s="112"/>
      <c r="GC26" s="111"/>
      <c r="GD26" s="432">
        <f t="shared" ref="GD26:GD30" si="57">FQ26+FT26+FW26</f>
        <v>200000</v>
      </c>
      <c r="GE26" s="6" t="e">
        <f t="shared" ref="GE26:GE31" si="58">IF(GD26&gt;0,(IF(GD$7&gt;0,GD26/GD$7,"")),"")</f>
        <v>#REF!</v>
      </c>
      <c r="GF26" s="111">
        <f t="shared" ref="GF26:GF31" si="59">IF(GD26&gt;0,(IF(GD$49&gt;0,GD26/GD$49,"")),"")</f>
        <v>0.903954802259887</v>
      </c>
      <c r="GG26" s="111"/>
      <c r="GH26" s="113"/>
      <c r="GI26" s="111"/>
      <c r="GJ26" s="112"/>
      <c r="GK26" s="111"/>
      <c r="GL26" s="432">
        <v>0</v>
      </c>
      <c r="GM26" s="6" t="str">
        <f>IF(GL26&gt;0,(IF(GL$7&gt;0,GL26/GL$7,"")),"")</f>
        <v/>
      </c>
      <c r="GN26" s="111" t="str">
        <f t="shared" ref="GN26:GN31" si="60">IF(GL26&gt;0,(IF(GL$49&gt;0,GL26/GL$49,"")),"")</f>
        <v/>
      </c>
      <c r="GO26" s="432">
        <v>0</v>
      </c>
      <c r="GP26" s="6" t="str">
        <f>IF(GO26&gt;0,(IF(GO$7&gt;0,GO26/GO$7,"")),"")</f>
        <v/>
      </c>
      <c r="GQ26" s="111" t="str">
        <f t="shared" ref="GQ26:GQ31" si="61">IF(GO26&gt;0,(IF(GO$49&gt;0,GO26/GO$49,"")),"")</f>
        <v/>
      </c>
      <c r="GR26" s="432">
        <v>0</v>
      </c>
      <c r="GS26" s="6" t="str">
        <f>IF(GR26&gt;0,(IF(GR$7&gt;0,GR26/GR$7,"")),"")</f>
        <v/>
      </c>
      <c r="GT26" s="111" t="str">
        <f t="shared" ref="GT26:GT31" si="62">IF(GR26&gt;0,(IF(GR$49&gt;0,GR26/GR$49,"")),"")</f>
        <v/>
      </c>
      <c r="GU26" s="111"/>
      <c r="GV26" s="111"/>
      <c r="GW26" s="112"/>
      <c r="GX26" s="111"/>
      <c r="GY26" s="432">
        <f t="shared" ref="GY26:GY30" si="63">GL26+GO26+GR26</f>
        <v>0</v>
      </c>
      <c r="GZ26" s="6" t="str">
        <f t="shared" ref="GZ26:GZ31" si="64">IF(GY26&gt;0,(IF(GY$7&gt;0,GY26/GY$7,"")),"")</f>
        <v/>
      </c>
      <c r="HA26" s="111" t="str">
        <f t="shared" ref="HA26:HA31" si="65">IF(GY26&gt;0,(IF(GY$49&gt;0,GY26/GY$49,"")),"")</f>
        <v/>
      </c>
      <c r="HB26" s="111"/>
      <c r="HC26" s="113"/>
      <c r="HD26" s="111"/>
      <c r="HE26" s="112"/>
      <c r="HF26" s="111"/>
      <c r="HG26" s="432">
        <v>0</v>
      </c>
      <c r="HH26" s="6" t="str">
        <f>IF(HG26&gt;0,(IF(HG$7&gt;0,HG26/HG$7,"")),"")</f>
        <v/>
      </c>
      <c r="HI26" s="111" t="str">
        <f t="shared" ref="HI26:HI31" si="66">IF(HG26&gt;0,(IF(HG$49&gt;0,HG26/HG$49,"")),"")</f>
        <v/>
      </c>
      <c r="HJ26" s="432">
        <v>0</v>
      </c>
      <c r="HK26" s="6" t="str">
        <f>IF(HJ26&gt;0,(IF(HJ$7&gt;0,HJ26/HJ$7,"")),"")</f>
        <v/>
      </c>
      <c r="HL26" s="111" t="str">
        <f t="shared" ref="HL26:HL31" si="67">IF(HJ26&gt;0,(IF(HJ$49&gt;0,HJ26/HJ$49,"")),"")</f>
        <v/>
      </c>
      <c r="HM26" s="432">
        <v>0</v>
      </c>
      <c r="HN26" s="6" t="str">
        <f>IF(HM26&gt;0,(IF(HM$7&gt;0,HM26/HM$7,"")),"")</f>
        <v/>
      </c>
      <c r="HO26" s="111" t="str">
        <f t="shared" ref="HO26:HO31" si="68">IF(HM26&gt;0,(IF(HM$49&gt;0,HM26/HM$49,"")),"")</f>
        <v/>
      </c>
      <c r="HP26" s="111"/>
      <c r="HQ26" s="111"/>
      <c r="HR26" s="112"/>
      <c r="HS26" s="111"/>
      <c r="HT26" s="432">
        <f t="shared" ref="HT26:HT30" si="69">HG26+HJ26+HM26</f>
        <v>0</v>
      </c>
      <c r="HU26" s="6" t="str">
        <f t="shared" ref="HU26:HU31" si="70">IF(HT26&gt;0,(IF(HT$7&gt;0,HT26/HT$7,"")),"")</f>
        <v/>
      </c>
      <c r="HV26" s="111" t="str">
        <f t="shared" ref="HV26:HV31" si="71">IF(HT26&gt;0,(IF(HT$49&gt;0,HT26/HT$49,"")),"")</f>
        <v/>
      </c>
      <c r="HW26" s="111"/>
      <c r="HX26" s="113"/>
      <c r="HY26" s="111"/>
      <c r="HZ26" s="112"/>
      <c r="IA26" s="111"/>
      <c r="IB26" s="432">
        <v>0</v>
      </c>
      <c r="IC26" s="6" t="str">
        <f>IF(IB26&gt;0,(IF(IB$7&gt;0,IB26/IB$7,"")),"")</f>
        <v/>
      </c>
      <c r="ID26" s="111" t="str">
        <f t="shared" ref="ID26:ID31" si="72">IF(IB26&gt;0,(IF(IB$49&gt;0,IB26/IB$49,"")),"")</f>
        <v/>
      </c>
      <c r="IE26" s="432">
        <v>0</v>
      </c>
      <c r="IF26" s="6" t="str">
        <f>IF(IE26&gt;0,(IF(IE$7&gt;0,IE26/IE$7,"")),"")</f>
        <v/>
      </c>
      <c r="IG26" s="111" t="str">
        <f t="shared" ref="IG26:IG31" si="73">IF(IE26&gt;0,(IF(IE$49&gt;0,IE26/IE$49,"")),"")</f>
        <v/>
      </c>
      <c r="IH26" s="432">
        <v>0</v>
      </c>
      <c r="II26" s="6" t="str">
        <f>IF(IH26&gt;0,(IF(IH$7&gt;0,IH26/IH$7,"")),"")</f>
        <v/>
      </c>
      <c r="IJ26" s="111" t="str">
        <f t="shared" ref="IJ26:IJ31" si="74">IF(IH26&gt;0,(IF(IH$49&gt;0,IH26/IH$49,"")),"")</f>
        <v/>
      </c>
      <c r="IK26" s="111"/>
      <c r="IL26" s="111"/>
      <c r="IM26" s="112"/>
      <c r="IN26" s="111"/>
      <c r="IO26" s="432">
        <f t="shared" ref="IO26:IO30" si="75">IB26+IE26+IH26</f>
        <v>0</v>
      </c>
      <c r="IP26" s="6" t="str">
        <f t="shared" ref="IP26:IP31" si="76">IF(IO26&gt;0,(IF(IO$7&gt;0,IO26/IO$7,"")),"")</f>
        <v/>
      </c>
      <c r="IQ26" s="111" t="str">
        <f t="shared" ref="IQ26:IQ31" si="77">IF(IO26&gt;0,(IF(IO$49&gt;0,IO26/IO$49,"")),"")</f>
        <v/>
      </c>
      <c r="IR26" s="111"/>
      <c r="IS26" s="113"/>
    </row>
    <row r="27" spans="1:253" ht="12" customHeight="1" outlineLevel="1">
      <c r="A27" s="341" t="s">
        <v>37</v>
      </c>
      <c r="B27" s="111"/>
      <c r="C27" s="112"/>
      <c r="D27" s="111"/>
      <c r="E27" s="432">
        <v>0</v>
      </c>
      <c r="F27" s="6" t="str">
        <f t="shared" ref="F27:F31" si="78">IF(E27&gt;0,(IF(E$7&gt;0,E27/E$7,"")),"")</f>
        <v/>
      </c>
      <c r="G27" s="111" t="str">
        <f t="shared" si="10"/>
        <v/>
      </c>
      <c r="H27" s="432">
        <v>0</v>
      </c>
      <c r="I27" s="6" t="str">
        <f t="shared" ref="I27:I31" si="79">IF(H27&gt;0,(IF(H$7&gt;0,H27/H$7,"")),"")</f>
        <v/>
      </c>
      <c r="J27" s="111" t="str">
        <f t="shared" si="11"/>
        <v/>
      </c>
      <c r="K27" s="432">
        <v>0</v>
      </c>
      <c r="L27" s="6" t="str">
        <f t="shared" ref="L27:L31" si="80">IF(K27&gt;0,(IF(K$7&gt;0,K27/K$7,"")),"")</f>
        <v/>
      </c>
      <c r="M27" s="111" t="str">
        <f t="shared" si="12"/>
        <v/>
      </c>
      <c r="N27" s="111"/>
      <c r="O27" s="111"/>
      <c r="P27" s="112"/>
      <c r="Q27" s="111"/>
      <c r="R27" s="432">
        <f t="shared" si="13"/>
        <v>0</v>
      </c>
      <c r="S27" s="6" t="str">
        <f t="shared" ref="S27:S31" si="81">IF(R27&gt;0,(IF(R$7&gt;0,R27/R$7,"")),"")</f>
        <v/>
      </c>
      <c r="T27" s="111" t="str">
        <f t="shared" si="14"/>
        <v/>
      </c>
      <c r="U27" s="111"/>
      <c r="V27" s="113"/>
      <c r="W27" s="111"/>
      <c r="X27" s="112"/>
      <c r="Y27" s="111"/>
      <c r="Z27" s="432">
        <v>0</v>
      </c>
      <c r="AA27" s="6" t="str">
        <f t="shared" ref="AA27:AA31" si="82">IF(Z27&gt;0,(IF(Z$7&gt;0,Z27/Z$7,"")),"")</f>
        <v/>
      </c>
      <c r="AB27" s="111" t="str">
        <f t="shared" si="15"/>
        <v/>
      </c>
      <c r="AC27" s="432">
        <v>0</v>
      </c>
      <c r="AD27" s="6" t="str">
        <f t="shared" ref="AD27:AD31" si="83">IF(AC27&gt;0,(IF(AC$7&gt;0,AC27/AC$7,"")),"")</f>
        <v/>
      </c>
      <c r="AE27" s="111" t="str">
        <f t="shared" si="16"/>
        <v/>
      </c>
      <c r="AF27" s="432">
        <v>0</v>
      </c>
      <c r="AG27" s="6" t="str">
        <f t="shared" ref="AG27:AG31" si="84">IF(AF27&gt;0,(IF(AF$7&gt;0,AF27/AF$7,"")),"")</f>
        <v/>
      </c>
      <c r="AH27" s="111" t="str">
        <f t="shared" si="17"/>
        <v/>
      </c>
      <c r="AI27" s="111"/>
      <c r="AJ27" s="111"/>
      <c r="AK27" s="112"/>
      <c r="AL27" s="111"/>
      <c r="AM27" s="432">
        <f t="shared" si="18"/>
        <v>0</v>
      </c>
      <c r="AN27" s="6" t="str">
        <f t="shared" ref="AN27:AN31" si="85">IF(AM27&gt;0,(IF(AM$7&gt;0,AM27/AM$7,"")),"")</f>
        <v/>
      </c>
      <c r="AO27" s="111" t="str">
        <f t="shared" si="19"/>
        <v/>
      </c>
      <c r="AP27" s="111"/>
      <c r="AQ27" s="113"/>
      <c r="AR27" s="111"/>
      <c r="AS27" s="112"/>
      <c r="AT27" s="111"/>
      <c r="AU27" s="432">
        <v>0</v>
      </c>
      <c r="AV27" s="6" t="str">
        <f t="shared" ref="AV27:AV31" si="86">IF(AU27&gt;0,(IF(AU$7&gt;0,AU27/AU$7,"")),"")</f>
        <v/>
      </c>
      <c r="AW27" s="111" t="str">
        <f t="shared" si="20"/>
        <v/>
      </c>
      <c r="AX27" s="432">
        <v>0</v>
      </c>
      <c r="AY27" s="6" t="str">
        <f t="shared" ref="AY27:AY31" si="87">IF(AX27&gt;0,(IF(AX$7&gt;0,AX27/AX$7,"")),"")</f>
        <v/>
      </c>
      <c r="AZ27" s="111" t="str">
        <f t="shared" si="21"/>
        <v/>
      </c>
      <c r="BA27" s="432">
        <v>0</v>
      </c>
      <c r="BB27" s="6" t="str">
        <f t="shared" ref="BB27:BB31" si="88">IF(BA27&gt;0,(IF(BA$7&gt;0,BA27/BA$7,"")),"")</f>
        <v/>
      </c>
      <c r="BC27" s="111" t="str">
        <f t="shared" si="22"/>
        <v/>
      </c>
      <c r="BD27" s="111"/>
      <c r="BE27" s="111"/>
      <c r="BF27" s="112"/>
      <c r="BG27" s="111"/>
      <c r="BH27" s="432">
        <f t="shared" si="23"/>
        <v>0</v>
      </c>
      <c r="BI27" s="6" t="str">
        <f t="shared" ref="BI27:BI31" si="89">IF(BH27&gt;0,(IF(BH$7&gt;0,BH27/BH$7,"")),"")</f>
        <v/>
      </c>
      <c r="BJ27" s="111" t="str">
        <f t="shared" si="24"/>
        <v/>
      </c>
      <c r="BK27" s="111"/>
      <c r="BL27" s="113"/>
      <c r="BM27" s="111"/>
      <c r="BN27" s="112"/>
      <c r="BO27" s="111"/>
      <c r="BP27" s="432">
        <v>0</v>
      </c>
      <c r="BQ27" s="6" t="str">
        <f t="shared" ref="BQ27:BQ31" si="90">IF(BP27&gt;0,(IF(BP$7&gt;0,BP27/BP$7,"")),"")</f>
        <v/>
      </c>
      <c r="BR27" s="111" t="str">
        <f t="shared" si="25"/>
        <v/>
      </c>
      <c r="BS27" s="432">
        <v>0</v>
      </c>
      <c r="BT27" s="6" t="str">
        <f t="shared" ref="BT27:BT31" si="91">IF(BS27&gt;0,(IF(BS$7&gt;0,BS27/BS$7,"")),"")</f>
        <v/>
      </c>
      <c r="BU27" s="111" t="str">
        <f t="shared" si="26"/>
        <v/>
      </c>
      <c r="BV27" s="432">
        <v>0</v>
      </c>
      <c r="BW27" s="6" t="str">
        <f t="shared" ref="BW27:BW31" si="92">IF(BV27&gt;0,(IF(BV$7&gt;0,BV27/BV$7,"")),"")</f>
        <v/>
      </c>
      <c r="BX27" s="111" t="str">
        <f t="shared" si="27"/>
        <v/>
      </c>
      <c r="BY27" s="111"/>
      <c r="BZ27" s="111"/>
      <c r="CA27" s="112"/>
      <c r="CB27" s="111"/>
      <c r="CC27" s="432">
        <f t="shared" si="28"/>
        <v>0</v>
      </c>
      <c r="CD27" s="6" t="str">
        <f t="shared" ref="CD27:CD31" si="93">IF(CC27&gt;0,(IF(CC$7&gt;0,CC27/CC$7,"")),"")</f>
        <v/>
      </c>
      <c r="CE27" s="111" t="str">
        <f t="shared" si="29"/>
        <v/>
      </c>
      <c r="CF27" s="111"/>
      <c r="CG27" s="113"/>
      <c r="CH27" s="111"/>
      <c r="CI27" s="114"/>
      <c r="CJ27" s="111"/>
      <c r="CK27" s="432">
        <f t="shared" si="30"/>
        <v>0</v>
      </c>
      <c r="CL27" s="6" t="str">
        <f t="shared" ref="CL27:CL31" si="94">IF(CK27&gt;0,(IF(CK$7&gt;0,CK27/CK$7,"")),"")</f>
        <v/>
      </c>
      <c r="CM27" s="111" t="str">
        <f t="shared" si="31"/>
        <v/>
      </c>
      <c r="CN27" s="432">
        <f t="shared" si="32"/>
        <v>0</v>
      </c>
      <c r="CO27" s="6" t="str">
        <f t="shared" ref="CO27:CO31" si="95">IF(CN27&gt;0,(IF(CN$7&gt;0,CN27/CN$7,"")),"")</f>
        <v/>
      </c>
      <c r="CP27" s="111" t="str">
        <f t="shared" si="33"/>
        <v/>
      </c>
      <c r="CQ27" s="432">
        <f t="shared" si="34"/>
        <v>0</v>
      </c>
      <c r="CR27" s="6" t="str">
        <f t="shared" ref="CR27:CR31" si="96">IF(CQ27&gt;0,(IF(CQ$7&gt;0,CQ27/CQ$7,"")),"")</f>
        <v/>
      </c>
      <c r="CS27" s="111" t="str">
        <f t="shared" si="35"/>
        <v/>
      </c>
      <c r="CT27" s="111"/>
      <c r="CU27" s="111"/>
      <c r="CV27" s="114"/>
      <c r="CW27" s="111"/>
      <c r="CX27" s="432">
        <f t="shared" si="36"/>
        <v>0</v>
      </c>
      <c r="CY27" s="106" t="str">
        <f t="shared" ref="CY27:CY31" si="97">IF(CX27&gt;0,(IF(CX$7&gt;0,CX27/CX$7,"")),"")</f>
        <v/>
      </c>
      <c r="CZ27" s="111" t="str">
        <f t="shared" si="37"/>
        <v/>
      </c>
      <c r="DA27" s="111"/>
      <c r="DB27" s="1535"/>
      <c r="DC27" s="111"/>
      <c r="DD27" s="112"/>
      <c r="DE27" s="111"/>
      <c r="DF27" s="432">
        <v>0</v>
      </c>
      <c r="DG27" s="6" t="str">
        <f t="shared" ref="DG27:DG31" si="98">IF(DF27&gt;0,(IF(DF$7&gt;0,DF27/DF$7,"")),"")</f>
        <v/>
      </c>
      <c r="DH27" s="111" t="str">
        <f t="shared" si="38"/>
        <v/>
      </c>
      <c r="DI27" s="432">
        <v>0</v>
      </c>
      <c r="DJ27" s="6" t="str">
        <f t="shared" ref="DJ27:DJ31" si="99">IF(DI27&gt;0,(IF(DI$7&gt;0,DI27/DI$7,"")),"")</f>
        <v/>
      </c>
      <c r="DK27" s="111" t="str">
        <f t="shared" si="39"/>
        <v/>
      </c>
      <c r="DL27" s="432">
        <v>0</v>
      </c>
      <c r="DM27" s="6" t="str">
        <f t="shared" ref="DM27:DM31" si="100">IF(DL27&gt;0,(IF(DL$7&gt;0,DL27/DL$7,"")),"")</f>
        <v/>
      </c>
      <c r="DN27" s="111" t="str">
        <f t="shared" si="40"/>
        <v/>
      </c>
      <c r="DO27" s="111"/>
      <c r="DP27" s="111"/>
      <c r="DQ27" s="112"/>
      <c r="DR27" s="111"/>
      <c r="DS27" s="432">
        <f t="shared" si="41"/>
        <v>0</v>
      </c>
      <c r="DT27" s="6" t="str">
        <f t="shared" ref="DT27:DT31" si="101">IF(DS27&gt;0,(IF(DS$7&gt;0,DS27/DS$7,"")),"")</f>
        <v/>
      </c>
      <c r="DU27" s="111" t="str">
        <f t="shared" si="42"/>
        <v/>
      </c>
      <c r="DV27" s="111"/>
      <c r="DW27" s="113"/>
      <c r="DX27" s="111"/>
      <c r="DY27" s="112"/>
      <c r="DZ27" s="111"/>
      <c r="EA27" s="432">
        <v>0</v>
      </c>
      <c r="EB27" s="6" t="str">
        <f t="shared" ref="EB27:EB31" si="102">IF(EA27&gt;0,(IF(EA$7&gt;0,EA27/EA$7,"")),"")</f>
        <v/>
      </c>
      <c r="EC27" s="111" t="str">
        <f t="shared" si="43"/>
        <v/>
      </c>
      <c r="ED27" s="432">
        <v>0</v>
      </c>
      <c r="EE27" s="6" t="str">
        <f t="shared" ref="EE27:EE31" si="103">IF(ED27&gt;0,(IF(ED$7&gt;0,ED27/ED$7,"")),"")</f>
        <v/>
      </c>
      <c r="EF27" s="111" t="str">
        <f t="shared" si="44"/>
        <v/>
      </c>
      <c r="EG27" s="432">
        <v>0</v>
      </c>
      <c r="EH27" s="6" t="str">
        <f t="shared" ref="EH27:EH31" si="104">IF(EG27&gt;0,(IF(EG$7&gt;0,EG27/EG$7,"")),"")</f>
        <v/>
      </c>
      <c r="EI27" s="111" t="str">
        <f t="shared" si="45"/>
        <v/>
      </c>
      <c r="EJ27" s="111"/>
      <c r="EK27" s="111"/>
      <c r="EL27" s="112"/>
      <c r="EM27" s="111"/>
      <c r="EN27" s="432">
        <f t="shared" si="46"/>
        <v>0</v>
      </c>
      <c r="EO27" s="6" t="str">
        <f t="shared" ref="EO27:EO31" si="105">IF(EN27&gt;0,(IF(EN$7&gt;0,EN27/EN$7,"")),"")</f>
        <v/>
      </c>
      <c r="EP27" s="111" t="str">
        <f t="shared" si="47"/>
        <v/>
      </c>
      <c r="EQ27" s="111"/>
      <c r="ER27" s="113"/>
      <c r="ES27" s="111"/>
      <c r="ET27" s="112"/>
      <c r="EU27" s="111"/>
      <c r="EV27" s="432">
        <v>0</v>
      </c>
      <c r="EW27" s="6" t="str">
        <f t="shared" ref="EW27:EW31" si="106">IF(EV27&gt;0,(IF(EV$7&gt;0,EV27/EV$7,"")),"")</f>
        <v/>
      </c>
      <c r="EX27" s="111" t="str">
        <f t="shared" si="48"/>
        <v/>
      </c>
      <c r="EY27" s="432">
        <f>EZ27*EY8</f>
        <v>3577000</v>
      </c>
      <c r="EZ27" s="6">
        <v>5110</v>
      </c>
      <c r="FA27" s="111">
        <f t="shared" si="49"/>
        <v>0.95019258865719214</v>
      </c>
      <c r="FB27" s="432">
        <v>0</v>
      </c>
      <c r="FC27" s="6" t="str">
        <f t="shared" ref="FC27:FC31" si="107">IF(FB27&gt;0,(IF(FB$7&gt;0,FB27/FB$7,"")),"")</f>
        <v/>
      </c>
      <c r="FD27" s="111" t="str">
        <f t="shared" si="50"/>
        <v/>
      </c>
      <c r="FE27" s="111"/>
      <c r="FF27" s="111"/>
      <c r="FG27" s="112"/>
      <c r="FH27" s="111"/>
      <c r="FI27" s="432">
        <f t="shared" si="51"/>
        <v>3577000</v>
      </c>
      <c r="FJ27" s="6" t="e">
        <f t="shared" si="52"/>
        <v>#VALUE!</v>
      </c>
      <c r="FK27" s="111">
        <f t="shared" si="53"/>
        <v>0.95019258865719214</v>
      </c>
      <c r="FL27" s="111"/>
      <c r="FM27" s="113"/>
      <c r="FN27" s="111"/>
      <c r="FO27" s="112"/>
      <c r="FP27" s="111"/>
      <c r="FQ27" s="174">
        <f>4*4000</f>
        <v>16000</v>
      </c>
      <c r="FR27" s="6">
        <f t="shared" ref="FR27:FR31" si="108">IF(FQ27&gt;0,(IF(FQ$7&gt;0,FQ27/FQ$7,"")),"")</f>
        <v>3.7037037037037037</v>
      </c>
      <c r="FS27" s="849">
        <f t="shared" si="54"/>
        <v>7.2316384180790963E-2</v>
      </c>
      <c r="FT27" s="432">
        <v>0</v>
      </c>
      <c r="FU27" s="6" t="str">
        <f t="shared" ref="FU27:FU31" si="109">IF(FT27&gt;0,(IF(FT$7&gt;0,FT27/FT$7,"")),"")</f>
        <v/>
      </c>
      <c r="FV27" s="111" t="str">
        <f t="shared" si="55"/>
        <v/>
      </c>
      <c r="FW27" s="432">
        <v>0</v>
      </c>
      <c r="FX27" s="6" t="str">
        <f t="shared" ref="FX27:FX31" si="110">IF(FW27&gt;0,(IF(FW$7&gt;0,FW27/FW$7,"")),"")</f>
        <v/>
      </c>
      <c r="FY27" s="111" t="str">
        <f t="shared" si="56"/>
        <v/>
      </c>
      <c r="FZ27" s="111"/>
      <c r="GA27" s="111"/>
      <c r="GB27" s="112"/>
      <c r="GC27" s="111"/>
      <c r="GD27" s="432">
        <f t="shared" si="57"/>
        <v>16000</v>
      </c>
      <c r="GE27" s="6" t="e">
        <f t="shared" si="58"/>
        <v>#REF!</v>
      </c>
      <c r="GF27" s="111">
        <f t="shared" si="59"/>
        <v>7.2316384180790963E-2</v>
      </c>
      <c r="GG27" s="111"/>
      <c r="GH27" s="113"/>
      <c r="GI27" s="111"/>
      <c r="GJ27" s="112"/>
      <c r="GK27" s="111"/>
      <c r="GL27" s="432">
        <v>0</v>
      </c>
      <c r="GM27" s="6" t="str">
        <f t="shared" ref="GM27:GM31" si="111">IF(GL27&gt;0,(IF(GL$7&gt;0,GL27/GL$7,"")),"")</f>
        <v/>
      </c>
      <c r="GN27" s="111" t="str">
        <f t="shared" si="60"/>
        <v/>
      </c>
      <c r="GO27" s="432">
        <v>0</v>
      </c>
      <c r="GP27" s="6" t="str">
        <f t="shared" ref="GP27:GP31" si="112">IF(GO27&gt;0,(IF(GO$7&gt;0,GO27/GO$7,"")),"")</f>
        <v/>
      </c>
      <c r="GQ27" s="111" t="str">
        <f t="shared" si="61"/>
        <v/>
      </c>
      <c r="GR27" s="432">
        <v>0</v>
      </c>
      <c r="GS27" s="6" t="str">
        <f t="shared" ref="GS27:GS31" si="113">IF(GR27&gt;0,(IF(GR$7&gt;0,GR27/GR$7,"")),"")</f>
        <v/>
      </c>
      <c r="GT27" s="111" t="str">
        <f t="shared" si="62"/>
        <v/>
      </c>
      <c r="GU27" s="111"/>
      <c r="GV27" s="111"/>
      <c r="GW27" s="112"/>
      <c r="GX27" s="111"/>
      <c r="GY27" s="432">
        <f t="shared" si="63"/>
        <v>0</v>
      </c>
      <c r="GZ27" s="6" t="str">
        <f t="shared" si="64"/>
        <v/>
      </c>
      <c r="HA27" s="111" t="str">
        <f t="shared" si="65"/>
        <v/>
      </c>
      <c r="HB27" s="111"/>
      <c r="HC27" s="113"/>
      <c r="HD27" s="111"/>
      <c r="HE27" s="112"/>
      <c r="HF27" s="111"/>
      <c r="HG27" s="432">
        <v>0</v>
      </c>
      <c r="HH27" s="6" t="str">
        <f t="shared" ref="HH27:HH31" si="114">IF(HG27&gt;0,(IF(HG$7&gt;0,HG27/HG$7,"")),"")</f>
        <v/>
      </c>
      <c r="HI27" s="111" t="str">
        <f t="shared" si="66"/>
        <v/>
      </c>
      <c r="HJ27" s="432">
        <v>0</v>
      </c>
      <c r="HK27" s="6" t="str">
        <f t="shared" ref="HK27:HK31" si="115">IF(HJ27&gt;0,(IF(HJ$7&gt;0,HJ27/HJ$7,"")),"")</f>
        <v/>
      </c>
      <c r="HL27" s="111" t="str">
        <f t="shared" si="67"/>
        <v/>
      </c>
      <c r="HM27" s="432">
        <v>0</v>
      </c>
      <c r="HN27" s="6" t="str">
        <f t="shared" ref="HN27:HN31" si="116">IF(HM27&gt;0,(IF(HM$7&gt;0,HM27/HM$7,"")),"")</f>
        <v/>
      </c>
      <c r="HO27" s="111" t="str">
        <f t="shared" si="68"/>
        <v/>
      </c>
      <c r="HP27" s="111"/>
      <c r="HQ27" s="111"/>
      <c r="HR27" s="112"/>
      <c r="HS27" s="111"/>
      <c r="HT27" s="432">
        <f t="shared" si="69"/>
        <v>0</v>
      </c>
      <c r="HU27" s="6" t="str">
        <f t="shared" si="70"/>
        <v/>
      </c>
      <c r="HV27" s="111" t="str">
        <f t="shared" si="71"/>
        <v/>
      </c>
      <c r="HW27" s="111"/>
      <c r="HX27" s="113"/>
      <c r="HY27" s="111"/>
      <c r="HZ27" s="112"/>
      <c r="IA27" s="111"/>
      <c r="IB27" s="432">
        <v>0</v>
      </c>
      <c r="IC27" s="6" t="str">
        <f t="shared" ref="IC27:IC31" si="117">IF(IB27&gt;0,(IF(IB$7&gt;0,IB27/IB$7,"")),"")</f>
        <v/>
      </c>
      <c r="ID27" s="111" t="str">
        <f t="shared" si="72"/>
        <v/>
      </c>
      <c r="IE27" s="432">
        <v>0</v>
      </c>
      <c r="IF27" s="6" t="str">
        <f t="shared" ref="IF27:IF31" si="118">IF(IE27&gt;0,(IF(IE$7&gt;0,IE27/IE$7,"")),"")</f>
        <v/>
      </c>
      <c r="IG27" s="111" t="str">
        <f t="shared" si="73"/>
        <v/>
      </c>
      <c r="IH27" s="432">
        <v>0</v>
      </c>
      <c r="II27" s="6" t="str">
        <f t="shared" ref="II27:II31" si="119">IF(IH27&gt;0,(IF(IH$7&gt;0,IH27/IH$7,"")),"")</f>
        <v/>
      </c>
      <c r="IJ27" s="111" t="str">
        <f t="shared" si="74"/>
        <v/>
      </c>
      <c r="IK27" s="111"/>
      <c r="IL27" s="111"/>
      <c r="IM27" s="112"/>
      <c r="IN27" s="111"/>
      <c r="IO27" s="432">
        <f t="shared" si="75"/>
        <v>0</v>
      </c>
      <c r="IP27" s="6" t="str">
        <f t="shared" si="76"/>
        <v/>
      </c>
      <c r="IQ27" s="111" t="str">
        <f t="shared" si="77"/>
        <v/>
      </c>
      <c r="IR27" s="111"/>
      <c r="IS27" s="113"/>
    </row>
    <row r="28" spans="1:253" ht="12" customHeight="1" outlineLevel="1">
      <c r="A28" s="341" t="s">
        <v>38</v>
      </c>
      <c r="B28" s="111"/>
      <c r="C28" s="112"/>
      <c r="D28" s="111"/>
      <c r="E28" s="432">
        <v>0</v>
      </c>
      <c r="F28" s="6" t="str">
        <f t="shared" si="78"/>
        <v/>
      </c>
      <c r="G28" s="111" t="str">
        <f t="shared" si="10"/>
        <v/>
      </c>
      <c r="H28" s="432">
        <v>0</v>
      </c>
      <c r="I28" s="6" t="str">
        <f t="shared" si="79"/>
        <v/>
      </c>
      <c r="J28" s="111" t="str">
        <f t="shared" si="11"/>
        <v/>
      </c>
      <c r="K28" s="432">
        <v>0</v>
      </c>
      <c r="L28" s="6" t="str">
        <f t="shared" si="80"/>
        <v/>
      </c>
      <c r="M28" s="111" t="str">
        <f t="shared" si="12"/>
        <v/>
      </c>
      <c r="N28" s="111"/>
      <c r="O28" s="111"/>
      <c r="P28" s="112"/>
      <c r="Q28" s="111"/>
      <c r="R28" s="432">
        <f t="shared" si="13"/>
        <v>0</v>
      </c>
      <c r="S28" s="6" t="str">
        <f t="shared" si="81"/>
        <v/>
      </c>
      <c r="T28" s="111" t="str">
        <f t="shared" si="14"/>
        <v/>
      </c>
      <c r="U28" s="111"/>
      <c r="V28" s="113"/>
      <c r="W28" s="111"/>
      <c r="X28" s="112"/>
      <c r="Y28" s="111"/>
      <c r="Z28" s="432">
        <v>0</v>
      </c>
      <c r="AA28" s="6" t="str">
        <f t="shared" si="82"/>
        <v/>
      </c>
      <c r="AB28" s="111" t="str">
        <f t="shared" si="15"/>
        <v/>
      </c>
      <c r="AC28" s="432">
        <v>0</v>
      </c>
      <c r="AD28" s="6" t="str">
        <f t="shared" si="83"/>
        <v/>
      </c>
      <c r="AE28" s="111" t="str">
        <f t="shared" si="16"/>
        <v/>
      </c>
      <c r="AF28" s="432">
        <v>0</v>
      </c>
      <c r="AG28" s="6" t="str">
        <f t="shared" si="84"/>
        <v/>
      </c>
      <c r="AH28" s="111" t="str">
        <f t="shared" si="17"/>
        <v/>
      </c>
      <c r="AI28" s="111"/>
      <c r="AJ28" s="111"/>
      <c r="AK28" s="112"/>
      <c r="AL28" s="111"/>
      <c r="AM28" s="432">
        <f t="shared" si="18"/>
        <v>0</v>
      </c>
      <c r="AN28" s="6" t="str">
        <f t="shared" si="85"/>
        <v/>
      </c>
      <c r="AO28" s="111" t="str">
        <f t="shared" si="19"/>
        <v/>
      </c>
      <c r="AP28" s="111"/>
      <c r="AQ28" s="113"/>
      <c r="AR28" s="111"/>
      <c r="AS28" s="112"/>
      <c r="AT28" s="111"/>
      <c r="AU28" s="432">
        <v>0</v>
      </c>
      <c r="AV28" s="6" t="str">
        <f t="shared" si="86"/>
        <v/>
      </c>
      <c r="AW28" s="111" t="str">
        <f t="shared" si="20"/>
        <v/>
      </c>
      <c r="AX28" s="432">
        <v>0</v>
      </c>
      <c r="AY28" s="6" t="str">
        <f t="shared" si="87"/>
        <v/>
      </c>
      <c r="AZ28" s="111" t="str">
        <f t="shared" si="21"/>
        <v/>
      </c>
      <c r="BA28" s="432">
        <v>0</v>
      </c>
      <c r="BB28" s="6" t="str">
        <f t="shared" si="88"/>
        <v/>
      </c>
      <c r="BC28" s="111" t="str">
        <f t="shared" si="22"/>
        <v/>
      </c>
      <c r="BD28" s="111"/>
      <c r="BE28" s="111"/>
      <c r="BF28" s="112"/>
      <c r="BG28" s="111"/>
      <c r="BH28" s="432">
        <f t="shared" si="23"/>
        <v>0</v>
      </c>
      <c r="BI28" s="6" t="str">
        <f t="shared" si="89"/>
        <v/>
      </c>
      <c r="BJ28" s="111" t="str">
        <f t="shared" si="24"/>
        <v/>
      </c>
      <c r="BK28" s="111"/>
      <c r="BL28" s="113"/>
      <c r="BM28" s="111"/>
      <c r="BN28" s="112"/>
      <c r="BO28" s="111"/>
      <c r="BP28" s="432">
        <v>0</v>
      </c>
      <c r="BQ28" s="6" t="str">
        <f t="shared" si="90"/>
        <v/>
      </c>
      <c r="BR28" s="111" t="str">
        <f t="shared" si="25"/>
        <v/>
      </c>
      <c r="BS28" s="432">
        <v>0</v>
      </c>
      <c r="BT28" s="6" t="str">
        <f t="shared" si="91"/>
        <v/>
      </c>
      <c r="BU28" s="111" t="str">
        <f t="shared" si="26"/>
        <v/>
      </c>
      <c r="BV28" s="432">
        <v>0</v>
      </c>
      <c r="BW28" s="6" t="str">
        <f t="shared" si="92"/>
        <v/>
      </c>
      <c r="BX28" s="111" t="str">
        <f t="shared" si="27"/>
        <v/>
      </c>
      <c r="BY28" s="111"/>
      <c r="BZ28" s="111"/>
      <c r="CA28" s="112"/>
      <c r="CB28" s="111"/>
      <c r="CC28" s="432">
        <f t="shared" si="28"/>
        <v>0</v>
      </c>
      <c r="CD28" s="6" t="str">
        <f t="shared" si="93"/>
        <v/>
      </c>
      <c r="CE28" s="111" t="str">
        <f t="shared" si="29"/>
        <v/>
      </c>
      <c r="CF28" s="111"/>
      <c r="CG28" s="113"/>
      <c r="CH28" s="111"/>
      <c r="CI28" s="114"/>
      <c r="CJ28" s="111"/>
      <c r="CK28" s="432">
        <f t="shared" si="30"/>
        <v>0</v>
      </c>
      <c r="CL28" s="6" t="str">
        <f t="shared" si="94"/>
        <v/>
      </c>
      <c r="CM28" s="111" t="str">
        <f t="shared" si="31"/>
        <v/>
      </c>
      <c r="CN28" s="432">
        <f t="shared" si="32"/>
        <v>0</v>
      </c>
      <c r="CO28" s="6" t="str">
        <f t="shared" si="95"/>
        <v/>
      </c>
      <c r="CP28" s="111" t="str">
        <f t="shared" si="33"/>
        <v/>
      </c>
      <c r="CQ28" s="432">
        <f t="shared" si="34"/>
        <v>0</v>
      </c>
      <c r="CR28" s="6" t="str">
        <f t="shared" si="96"/>
        <v/>
      </c>
      <c r="CS28" s="111" t="str">
        <f t="shared" si="35"/>
        <v/>
      </c>
      <c r="CT28" s="111"/>
      <c r="CU28" s="111"/>
      <c r="CV28" s="114"/>
      <c r="CW28" s="111"/>
      <c r="CX28" s="432">
        <f t="shared" si="36"/>
        <v>0</v>
      </c>
      <c r="CY28" s="106" t="str">
        <f t="shared" si="97"/>
        <v/>
      </c>
      <c r="CZ28" s="111" t="str">
        <f t="shared" si="37"/>
        <v/>
      </c>
      <c r="DA28" s="111"/>
      <c r="DB28" s="1535"/>
      <c r="DC28" s="111"/>
      <c r="DD28" s="112"/>
      <c r="DE28" s="111"/>
      <c r="DF28" s="432">
        <v>0</v>
      </c>
      <c r="DG28" s="6" t="str">
        <f t="shared" si="98"/>
        <v/>
      </c>
      <c r="DH28" s="111" t="str">
        <f t="shared" si="38"/>
        <v/>
      </c>
      <c r="DI28" s="432">
        <v>0</v>
      </c>
      <c r="DJ28" s="6" t="str">
        <f t="shared" si="99"/>
        <v/>
      </c>
      <c r="DK28" s="111" t="str">
        <f t="shared" si="39"/>
        <v/>
      </c>
      <c r="DL28" s="432">
        <v>0</v>
      </c>
      <c r="DM28" s="6" t="str">
        <f t="shared" si="100"/>
        <v/>
      </c>
      <c r="DN28" s="111" t="str">
        <f t="shared" si="40"/>
        <v/>
      </c>
      <c r="DO28" s="111"/>
      <c r="DP28" s="111"/>
      <c r="DQ28" s="112"/>
      <c r="DR28" s="111"/>
      <c r="DS28" s="432">
        <f t="shared" si="41"/>
        <v>0</v>
      </c>
      <c r="DT28" s="6" t="str">
        <f t="shared" si="101"/>
        <v/>
      </c>
      <c r="DU28" s="111" t="str">
        <f t="shared" si="42"/>
        <v/>
      </c>
      <c r="DV28" s="111"/>
      <c r="DW28" s="113"/>
      <c r="DX28" s="111"/>
      <c r="DY28" s="112"/>
      <c r="DZ28" s="111"/>
      <c r="EA28" s="432">
        <v>0</v>
      </c>
      <c r="EB28" s="6" t="str">
        <f t="shared" si="102"/>
        <v/>
      </c>
      <c r="EC28" s="111" t="str">
        <f t="shared" si="43"/>
        <v/>
      </c>
      <c r="ED28" s="432">
        <v>0</v>
      </c>
      <c r="EE28" s="6" t="str">
        <f t="shared" si="103"/>
        <v/>
      </c>
      <c r="EF28" s="111" t="str">
        <f t="shared" si="44"/>
        <v/>
      </c>
      <c r="EG28" s="432">
        <v>0</v>
      </c>
      <c r="EH28" s="6" t="str">
        <f t="shared" si="104"/>
        <v/>
      </c>
      <c r="EI28" s="111" t="str">
        <f t="shared" si="45"/>
        <v/>
      </c>
      <c r="EJ28" s="111"/>
      <c r="EK28" s="111"/>
      <c r="EL28" s="112"/>
      <c r="EM28" s="111"/>
      <c r="EN28" s="432">
        <f t="shared" si="46"/>
        <v>0</v>
      </c>
      <c r="EO28" s="6" t="str">
        <f t="shared" si="105"/>
        <v/>
      </c>
      <c r="EP28" s="111" t="str">
        <f t="shared" si="47"/>
        <v/>
      </c>
      <c r="EQ28" s="111"/>
      <c r="ER28" s="113"/>
      <c r="ES28" s="111"/>
      <c r="ET28" s="112"/>
      <c r="EU28" s="111"/>
      <c r="EV28" s="432">
        <v>0</v>
      </c>
      <c r="EW28" s="6" t="str">
        <f t="shared" si="106"/>
        <v/>
      </c>
      <c r="EX28" s="111" t="str">
        <f t="shared" si="48"/>
        <v/>
      </c>
      <c r="EY28" s="432">
        <v>187500</v>
      </c>
      <c r="EZ28" s="6">
        <f>IF(EY28&gt;0,(IF(EY$9&gt;0,EY28/EY$9,"")),"")</f>
        <v>75</v>
      </c>
      <c r="FA28" s="111">
        <f>IF(EY28&gt;0,(IF(EY$49&gt;0,EY28/EY$49,"")),"")</f>
        <v>4.9807411342807813E-2</v>
      </c>
      <c r="FB28" s="432">
        <v>0</v>
      </c>
      <c r="FC28" s="6" t="str">
        <f t="shared" si="107"/>
        <v/>
      </c>
      <c r="FD28" s="111" t="str">
        <f t="shared" si="50"/>
        <v/>
      </c>
      <c r="FE28" s="111"/>
      <c r="FF28" s="111"/>
      <c r="FG28" s="112"/>
      <c r="FH28" s="111"/>
      <c r="FI28" s="432">
        <f>EV28+EY28+FB28</f>
        <v>187500</v>
      </c>
      <c r="FJ28" s="6" t="e">
        <f t="shared" si="52"/>
        <v>#VALUE!</v>
      </c>
      <c r="FK28" s="111">
        <f t="shared" si="53"/>
        <v>4.9807411342807813E-2</v>
      </c>
      <c r="FL28" s="111"/>
      <c r="FM28" s="113"/>
      <c r="FN28" s="111"/>
      <c r="FO28" s="112"/>
      <c r="FP28" s="111"/>
      <c r="FQ28" s="174">
        <f>105*50</f>
        <v>5250</v>
      </c>
      <c r="FR28" s="6">
        <v>50</v>
      </c>
      <c r="FS28" s="849">
        <f t="shared" si="54"/>
        <v>2.3728813559322035E-2</v>
      </c>
      <c r="FT28" s="432">
        <v>0</v>
      </c>
      <c r="FU28" s="6" t="str">
        <f t="shared" si="109"/>
        <v/>
      </c>
      <c r="FV28" s="111" t="str">
        <f t="shared" si="55"/>
        <v/>
      </c>
      <c r="FW28" s="432">
        <v>0</v>
      </c>
      <c r="FX28" s="6" t="str">
        <f t="shared" si="110"/>
        <v/>
      </c>
      <c r="FY28" s="111" t="str">
        <f t="shared" si="56"/>
        <v/>
      </c>
      <c r="FZ28" s="111"/>
      <c r="GA28" s="111"/>
      <c r="GB28" s="112"/>
      <c r="GC28" s="111"/>
      <c r="GD28" s="432">
        <f t="shared" si="57"/>
        <v>5250</v>
      </c>
      <c r="GE28" s="6" t="e">
        <f t="shared" si="58"/>
        <v>#REF!</v>
      </c>
      <c r="GF28" s="111">
        <f t="shared" si="59"/>
        <v>2.3728813559322035E-2</v>
      </c>
      <c r="GG28" s="111"/>
      <c r="GH28" s="113"/>
      <c r="GI28" s="111"/>
      <c r="GJ28" s="112"/>
      <c r="GK28" s="111"/>
      <c r="GL28" s="432">
        <v>0</v>
      </c>
      <c r="GM28" s="6" t="str">
        <f t="shared" si="111"/>
        <v/>
      </c>
      <c r="GN28" s="111" t="str">
        <f t="shared" si="60"/>
        <v/>
      </c>
      <c r="GO28" s="432">
        <v>0</v>
      </c>
      <c r="GP28" s="6" t="str">
        <f t="shared" si="112"/>
        <v/>
      </c>
      <c r="GQ28" s="111" t="str">
        <f t="shared" si="61"/>
        <v/>
      </c>
      <c r="GR28" s="432">
        <v>0</v>
      </c>
      <c r="GS28" s="6" t="str">
        <f t="shared" si="113"/>
        <v/>
      </c>
      <c r="GT28" s="111" t="str">
        <f t="shared" si="62"/>
        <v/>
      </c>
      <c r="GU28" s="111"/>
      <c r="GV28" s="111"/>
      <c r="GW28" s="112"/>
      <c r="GX28" s="111"/>
      <c r="GY28" s="432">
        <f t="shared" si="63"/>
        <v>0</v>
      </c>
      <c r="GZ28" s="6" t="str">
        <f t="shared" si="64"/>
        <v/>
      </c>
      <c r="HA28" s="111" t="str">
        <f t="shared" si="65"/>
        <v/>
      </c>
      <c r="HB28" s="111"/>
      <c r="HC28" s="113"/>
      <c r="HD28" s="111"/>
      <c r="HE28" s="112"/>
      <c r="HF28" s="111"/>
      <c r="HG28" s="432">
        <v>0</v>
      </c>
      <c r="HH28" s="6" t="str">
        <f t="shared" si="114"/>
        <v/>
      </c>
      <c r="HI28" s="111" t="str">
        <f t="shared" si="66"/>
        <v/>
      </c>
      <c r="HJ28" s="432">
        <v>0</v>
      </c>
      <c r="HK28" s="6" t="str">
        <f t="shared" si="115"/>
        <v/>
      </c>
      <c r="HL28" s="111" t="str">
        <f t="shared" si="67"/>
        <v/>
      </c>
      <c r="HM28" s="432">
        <v>0</v>
      </c>
      <c r="HN28" s="6" t="str">
        <f t="shared" si="116"/>
        <v/>
      </c>
      <c r="HO28" s="111" t="str">
        <f t="shared" si="68"/>
        <v/>
      </c>
      <c r="HP28" s="111"/>
      <c r="HQ28" s="111"/>
      <c r="HR28" s="112"/>
      <c r="HS28" s="111"/>
      <c r="HT28" s="432">
        <f t="shared" si="69"/>
        <v>0</v>
      </c>
      <c r="HU28" s="6" t="str">
        <f t="shared" si="70"/>
        <v/>
      </c>
      <c r="HV28" s="111" t="str">
        <f t="shared" si="71"/>
        <v/>
      </c>
      <c r="HW28" s="111"/>
      <c r="HX28" s="113"/>
      <c r="HY28" s="111"/>
      <c r="HZ28" s="112"/>
      <c r="IA28" s="111"/>
      <c r="IB28" s="432">
        <v>0</v>
      </c>
      <c r="IC28" s="6" t="str">
        <f t="shared" si="117"/>
        <v/>
      </c>
      <c r="ID28" s="111" t="str">
        <f t="shared" si="72"/>
        <v/>
      </c>
      <c r="IE28" s="432">
        <v>0</v>
      </c>
      <c r="IF28" s="6" t="str">
        <f t="shared" si="118"/>
        <v/>
      </c>
      <c r="IG28" s="111" t="str">
        <f t="shared" si="73"/>
        <v/>
      </c>
      <c r="IH28" s="432">
        <v>0</v>
      </c>
      <c r="II28" s="6" t="str">
        <f t="shared" si="119"/>
        <v/>
      </c>
      <c r="IJ28" s="111" t="str">
        <f t="shared" si="74"/>
        <v/>
      </c>
      <c r="IK28" s="111"/>
      <c r="IL28" s="111"/>
      <c r="IM28" s="112"/>
      <c r="IN28" s="111"/>
      <c r="IO28" s="432">
        <f t="shared" si="75"/>
        <v>0</v>
      </c>
      <c r="IP28" s="6" t="str">
        <f t="shared" si="76"/>
        <v/>
      </c>
      <c r="IQ28" s="111" t="str">
        <f t="shared" si="77"/>
        <v/>
      </c>
      <c r="IR28" s="111"/>
      <c r="IS28" s="113"/>
    </row>
    <row r="29" spans="1:253" ht="12" hidden="1" customHeight="1" outlineLevel="1">
      <c r="A29" s="341" t="s">
        <v>18</v>
      </c>
      <c r="B29" s="111"/>
      <c r="C29" s="112"/>
      <c r="D29" s="111"/>
      <c r="E29" s="432">
        <v>0</v>
      </c>
      <c r="F29" s="6" t="str">
        <f t="shared" si="78"/>
        <v/>
      </c>
      <c r="G29" s="111" t="str">
        <f t="shared" si="10"/>
        <v/>
      </c>
      <c r="H29" s="432">
        <v>0</v>
      </c>
      <c r="I29" s="6" t="str">
        <f t="shared" si="79"/>
        <v/>
      </c>
      <c r="J29" s="111" t="str">
        <f t="shared" si="11"/>
        <v/>
      </c>
      <c r="K29" s="432">
        <v>0</v>
      </c>
      <c r="L29" s="6" t="str">
        <f t="shared" si="80"/>
        <v/>
      </c>
      <c r="M29" s="111" t="str">
        <f t="shared" si="12"/>
        <v/>
      </c>
      <c r="N29" s="111"/>
      <c r="O29" s="111"/>
      <c r="P29" s="112"/>
      <c r="Q29" s="111"/>
      <c r="R29" s="432">
        <f t="shared" si="13"/>
        <v>0</v>
      </c>
      <c r="S29" s="6" t="str">
        <f t="shared" si="81"/>
        <v/>
      </c>
      <c r="T29" s="111" t="str">
        <f t="shared" si="14"/>
        <v/>
      </c>
      <c r="U29" s="111"/>
      <c r="V29" s="113"/>
      <c r="W29" s="111"/>
      <c r="X29" s="112"/>
      <c r="Y29" s="111"/>
      <c r="Z29" s="432">
        <v>0</v>
      </c>
      <c r="AA29" s="6" t="str">
        <f t="shared" si="82"/>
        <v/>
      </c>
      <c r="AB29" s="111" t="str">
        <f t="shared" si="15"/>
        <v/>
      </c>
      <c r="AC29" s="432">
        <v>0</v>
      </c>
      <c r="AD29" s="6" t="str">
        <f t="shared" si="83"/>
        <v/>
      </c>
      <c r="AE29" s="111" t="str">
        <f t="shared" si="16"/>
        <v/>
      </c>
      <c r="AF29" s="432">
        <v>0</v>
      </c>
      <c r="AG29" s="6" t="str">
        <f t="shared" si="84"/>
        <v/>
      </c>
      <c r="AH29" s="111" t="str">
        <f t="shared" si="17"/>
        <v/>
      </c>
      <c r="AI29" s="111"/>
      <c r="AJ29" s="111"/>
      <c r="AK29" s="112"/>
      <c r="AL29" s="111"/>
      <c r="AM29" s="432">
        <f t="shared" si="18"/>
        <v>0</v>
      </c>
      <c r="AN29" s="6" t="str">
        <f t="shared" si="85"/>
        <v/>
      </c>
      <c r="AO29" s="111" t="str">
        <f t="shared" si="19"/>
        <v/>
      </c>
      <c r="AP29" s="111"/>
      <c r="AQ29" s="113"/>
      <c r="AR29" s="111"/>
      <c r="AS29" s="112"/>
      <c r="AT29" s="111"/>
      <c r="AU29" s="432">
        <v>0</v>
      </c>
      <c r="AV29" s="6" t="str">
        <f t="shared" si="86"/>
        <v/>
      </c>
      <c r="AW29" s="111" t="str">
        <f t="shared" si="20"/>
        <v/>
      </c>
      <c r="AX29" s="432">
        <v>0</v>
      </c>
      <c r="AY29" s="6" t="str">
        <f t="shared" si="87"/>
        <v/>
      </c>
      <c r="AZ29" s="111" t="str">
        <f t="shared" si="21"/>
        <v/>
      </c>
      <c r="BA29" s="432">
        <v>0</v>
      </c>
      <c r="BB29" s="6" t="str">
        <f t="shared" si="88"/>
        <v/>
      </c>
      <c r="BC29" s="111" t="str">
        <f t="shared" si="22"/>
        <v/>
      </c>
      <c r="BD29" s="111"/>
      <c r="BE29" s="111"/>
      <c r="BF29" s="112"/>
      <c r="BG29" s="111"/>
      <c r="BH29" s="432">
        <f t="shared" si="23"/>
        <v>0</v>
      </c>
      <c r="BI29" s="6" t="str">
        <f t="shared" si="89"/>
        <v/>
      </c>
      <c r="BJ29" s="111" t="str">
        <f t="shared" si="24"/>
        <v/>
      </c>
      <c r="BK29" s="111"/>
      <c r="BL29" s="113"/>
      <c r="BM29" s="111"/>
      <c r="BN29" s="112"/>
      <c r="BO29" s="111"/>
      <c r="BP29" s="432">
        <v>0</v>
      </c>
      <c r="BQ29" s="6" t="str">
        <f t="shared" si="90"/>
        <v/>
      </c>
      <c r="BR29" s="111" t="str">
        <f t="shared" si="25"/>
        <v/>
      </c>
      <c r="BS29" s="432">
        <v>0</v>
      </c>
      <c r="BT29" s="6" t="str">
        <f t="shared" si="91"/>
        <v/>
      </c>
      <c r="BU29" s="111" t="str">
        <f t="shared" si="26"/>
        <v/>
      </c>
      <c r="BV29" s="432">
        <v>0</v>
      </c>
      <c r="BW29" s="6" t="str">
        <f t="shared" si="92"/>
        <v/>
      </c>
      <c r="BX29" s="111" t="str">
        <f t="shared" si="27"/>
        <v/>
      </c>
      <c r="BY29" s="111"/>
      <c r="BZ29" s="111"/>
      <c r="CA29" s="112"/>
      <c r="CB29" s="111"/>
      <c r="CC29" s="432">
        <f t="shared" si="28"/>
        <v>0</v>
      </c>
      <c r="CD29" s="6" t="str">
        <f t="shared" si="93"/>
        <v/>
      </c>
      <c r="CE29" s="111" t="str">
        <f t="shared" si="29"/>
        <v/>
      </c>
      <c r="CF29" s="111"/>
      <c r="CG29" s="113"/>
      <c r="CH29" s="111"/>
      <c r="CI29" s="114"/>
      <c r="CJ29" s="111"/>
      <c r="CK29" s="432">
        <f t="shared" si="30"/>
        <v>0</v>
      </c>
      <c r="CL29" s="6" t="str">
        <f t="shared" si="94"/>
        <v/>
      </c>
      <c r="CM29" s="111" t="str">
        <f t="shared" si="31"/>
        <v/>
      </c>
      <c r="CN29" s="432">
        <f t="shared" si="32"/>
        <v>0</v>
      </c>
      <c r="CO29" s="6" t="str">
        <f t="shared" si="95"/>
        <v/>
      </c>
      <c r="CP29" s="111" t="str">
        <f t="shared" si="33"/>
        <v/>
      </c>
      <c r="CQ29" s="432">
        <f t="shared" si="34"/>
        <v>0</v>
      </c>
      <c r="CR29" s="6" t="str">
        <f t="shared" si="96"/>
        <v/>
      </c>
      <c r="CS29" s="111" t="str">
        <f t="shared" si="35"/>
        <v/>
      </c>
      <c r="CT29" s="111"/>
      <c r="CU29" s="111"/>
      <c r="CV29" s="114"/>
      <c r="CW29" s="111"/>
      <c r="CX29" s="432">
        <f t="shared" si="36"/>
        <v>0</v>
      </c>
      <c r="CY29" s="106" t="str">
        <f t="shared" si="97"/>
        <v/>
      </c>
      <c r="CZ29" s="111" t="str">
        <f t="shared" si="37"/>
        <v/>
      </c>
      <c r="DA29" s="111"/>
      <c r="DB29" s="1535"/>
      <c r="DC29" s="111"/>
      <c r="DD29" s="112"/>
      <c r="DE29" s="111"/>
      <c r="DF29" s="432">
        <v>0</v>
      </c>
      <c r="DG29" s="6" t="str">
        <f t="shared" si="98"/>
        <v/>
      </c>
      <c r="DH29" s="111" t="str">
        <f t="shared" si="38"/>
        <v/>
      </c>
      <c r="DI29" s="432">
        <v>0</v>
      </c>
      <c r="DJ29" s="6" t="str">
        <f t="shared" si="99"/>
        <v/>
      </c>
      <c r="DK29" s="111" t="str">
        <f t="shared" si="39"/>
        <v/>
      </c>
      <c r="DL29" s="432">
        <v>0</v>
      </c>
      <c r="DM29" s="6" t="str">
        <f t="shared" si="100"/>
        <v/>
      </c>
      <c r="DN29" s="111" t="str">
        <f t="shared" si="40"/>
        <v/>
      </c>
      <c r="DO29" s="111"/>
      <c r="DP29" s="111"/>
      <c r="DQ29" s="112"/>
      <c r="DR29" s="111"/>
      <c r="DS29" s="432">
        <f t="shared" si="41"/>
        <v>0</v>
      </c>
      <c r="DT29" s="6" t="str">
        <f t="shared" si="101"/>
        <v/>
      </c>
      <c r="DU29" s="111" t="str">
        <f t="shared" si="42"/>
        <v/>
      </c>
      <c r="DV29" s="111"/>
      <c r="DW29" s="113"/>
      <c r="DX29" s="111"/>
      <c r="DY29" s="112"/>
      <c r="DZ29" s="111"/>
      <c r="EA29" s="432">
        <v>0</v>
      </c>
      <c r="EB29" s="6" t="str">
        <f t="shared" si="102"/>
        <v/>
      </c>
      <c r="EC29" s="111" t="str">
        <f t="shared" si="43"/>
        <v/>
      </c>
      <c r="ED29" s="432">
        <v>0</v>
      </c>
      <c r="EE29" s="6" t="str">
        <f t="shared" si="103"/>
        <v/>
      </c>
      <c r="EF29" s="111" t="str">
        <f t="shared" si="44"/>
        <v/>
      </c>
      <c r="EG29" s="432">
        <v>0</v>
      </c>
      <c r="EH29" s="6" t="str">
        <f t="shared" si="104"/>
        <v/>
      </c>
      <c r="EI29" s="111" t="str">
        <f t="shared" si="45"/>
        <v/>
      </c>
      <c r="EJ29" s="111"/>
      <c r="EK29" s="111"/>
      <c r="EL29" s="112"/>
      <c r="EM29" s="111"/>
      <c r="EN29" s="432">
        <f t="shared" si="46"/>
        <v>0</v>
      </c>
      <c r="EO29" s="6" t="str">
        <f t="shared" si="105"/>
        <v/>
      </c>
      <c r="EP29" s="111" t="str">
        <f t="shared" si="47"/>
        <v/>
      </c>
      <c r="EQ29" s="111"/>
      <c r="ER29" s="113"/>
      <c r="ES29" s="111"/>
      <c r="ET29" s="112"/>
      <c r="EU29" s="111"/>
      <c r="EV29" s="432">
        <v>0</v>
      </c>
      <c r="EW29" s="6" t="str">
        <f t="shared" si="106"/>
        <v/>
      </c>
      <c r="EX29" s="111" t="str">
        <f t="shared" si="48"/>
        <v/>
      </c>
      <c r="EY29" s="432">
        <v>0</v>
      </c>
      <c r="EZ29" s="6" t="str">
        <f>IF(EY29&gt;0,(IF(EY$8&gt;0,EY29/EY$8,"")),"")</f>
        <v/>
      </c>
      <c r="FA29" s="111" t="str">
        <f>IF(EY29&gt;0,(IF(EY$49&gt;0,EY29/EY$49,"")),"")</f>
        <v/>
      </c>
      <c r="FB29" s="432">
        <v>0</v>
      </c>
      <c r="FC29" s="6" t="str">
        <f t="shared" si="107"/>
        <v/>
      </c>
      <c r="FD29" s="111" t="str">
        <f t="shared" si="50"/>
        <v/>
      </c>
      <c r="FE29" s="111"/>
      <c r="FF29" s="111"/>
      <c r="FG29" s="112"/>
      <c r="FH29" s="111"/>
      <c r="FI29" s="432">
        <f>EV29+EY29+FB29</f>
        <v>0</v>
      </c>
      <c r="FJ29" s="6" t="str">
        <f t="shared" si="52"/>
        <v/>
      </c>
      <c r="FK29" s="111" t="str">
        <f t="shared" si="53"/>
        <v/>
      </c>
      <c r="FL29" s="111"/>
      <c r="FM29" s="113"/>
      <c r="FN29" s="111"/>
      <c r="FO29" s="112"/>
      <c r="FP29" s="111"/>
      <c r="FQ29" s="432">
        <v>0</v>
      </c>
      <c r="FR29" s="6" t="str">
        <f t="shared" si="108"/>
        <v/>
      </c>
      <c r="FS29" s="849" t="str">
        <f t="shared" si="54"/>
        <v/>
      </c>
      <c r="FT29" s="432">
        <v>0</v>
      </c>
      <c r="FU29" s="6" t="str">
        <f t="shared" si="109"/>
        <v/>
      </c>
      <c r="FV29" s="111" t="str">
        <f t="shared" si="55"/>
        <v/>
      </c>
      <c r="FW29" s="432">
        <v>0</v>
      </c>
      <c r="FX29" s="6" t="str">
        <f t="shared" si="110"/>
        <v/>
      </c>
      <c r="FY29" s="111" t="str">
        <f t="shared" si="56"/>
        <v/>
      </c>
      <c r="FZ29" s="111"/>
      <c r="GA29" s="111"/>
      <c r="GB29" s="112"/>
      <c r="GC29" s="111"/>
      <c r="GD29" s="432">
        <f t="shared" si="57"/>
        <v>0</v>
      </c>
      <c r="GE29" s="6" t="str">
        <f t="shared" si="58"/>
        <v/>
      </c>
      <c r="GF29" s="111" t="str">
        <f t="shared" si="59"/>
        <v/>
      </c>
      <c r="GG29" s="111"/>
      <c r="GH29" s="113"/>
      <c r="GI29" s="111"/>
      <c r="GJ29" s="112"/>
      <c r="GK29" s="111"/>
      <c r="GL29" s="432">
        <v>0</v>
      </c>
      <c r="GM29" s="6" t="str">
        <f t="shared" si="111"/>
        <v/>
      </c>
      <c r="GN29" s="111" t="str">
        <f t="shared" si="60"/>
        <v/>
      </c>
      <c r="GO29" s="432">
        <v>0</v>
      </c>
      <c r="GP29" s="6" t="str">
        <f t="shared" si="112"/>
        <v/>
      </c>
      <c r="GQ29" s="111" t="str">
        <f t="shared" si="61"/>
        <v/>
      </c>
      <c r="GR29" s="432">
        <v>0</v>
      </c>
      <c r="GS29" s="6" t="str">
        <f t="shared" si="113"/>
        <v/>
      </c>
      <c r="GT29" s="111" t="str">
        <f t="shared" si="62"/>
        <v/>
      </c>
      <c r="GU29" s="111"/>
      <c r="GV29" s="111"/>
      <c r="GW29" s="112"/>
      <c r="GX29" s="111"/>
      <c r="GY29" s="432">
        <f t="shared" si="63"/>
        <v>0</v>
      </c>
      <c r="GZ29" s="6" t="str">
        <f t="shared" si="64"/>
        <v/>
      </c>
      <c r="HA29" s="111" t="str">
        <f t="shared" si="65"/>
        <v/>
      </c>
      <c r="HB29" s="111"/>
      <c r="HC29" s="113"/>
      <c r="HD29" s="111"/>
      <c r="HE29" s="112"/>
      <c r="HF29" s="111"/>
      <c r="HG29" s="432">
        <v>0</v>
      </c>
      <c r="HH29" s="6" t="str">
        <f t="shared" si="114"/>
        <v/>
      </c>
      <c r="HI29" s="111" t="str">
        <f t="shared" si="66"/>
        <v/>
      </c>
      <c r="HJ29" s="432">
        <v>0</v>
      </c>
      <c r="HK29" s="6" t="str">
        <f t="shared" si="115"/>
        <v/>
      </c>
      <c r="HL29" s="111" t="str">
        <f t="shared" si="67"/>
        <v/>
      </c>
      <c r="HM29" s="432">
        <v>0</v>
      </c>
      <c r="HN29" s="6" t="str">
        <f t="shared" si="116"/>
        <v/>
      </c>
      <c r="HO29" s="111" t="str">
        <f t="shared" si="68"/>
        <v/>
      </c>
      <c r="HP29" s="111"/>
      <c r="HQ29" s="111"/>
      <c r="HR29" s="112"/>
      <c r="HS29" s="111"/>
      <c r="HT29" s="432">
        <f t="shared" si="69"/>
        <v>0</v>
      </c>
      <c r="HU29" s="6" t="str">
        <f t="shared" si="70"/>
        <v/>
      </c>
      <c r="HV29" s="111" t="str">
        <f t="shared" si="71"/>
        <v/>
      </c>
      <c r="HW29" s="111"/>
      <c r="HX29" s="113"/>
      <c r="HY29" s="111"/>
      <c r="HZ29" s="112"/>
      <c r="IA29" s="111"/>
      <c r="IB29" s="432">
        <v>0</v>
      </c>
      <c r="IC29" s="6" t="str">
        <f t="shared" si="117"/>
        <v/>
      </c>
      <c r="ID29" s="111" t="str">
        <f t="shared" si="72"/>
        <v/>
      </c>
      <c r="IE29" s="432">
        <v>0</v>
      </c>
      <c r="IF29" s="6" t="str">
        <f t="shared" si="118"/>
        <v/>
      </c>
      <c r="IG29" s="111" t="str">
        <f t="shared" si="73"/>
        <v/>
      </c>
      <c r="IH29" s="432">
        <v>0</v>
      </c>
      <c r="II29" s="6" t="str">
        <f t="shared" si="119"/>
        <v/>
      </c>
      <c r="IJ29" s="111" t="str">
        <f t="shared" si="74"/>
        <v/>
      </c>
      <c r="IK29" s="111"/>
      <c r="IL29" s="111"/>
      <c r="IM29" s="112"/>
      <c r="IN29" s="111"/>
      <c r="IO29" s="432">
        <f t="shared" si="75"/>
        <v>0</v>
      </c>
      <c r="IP29" s="6" t="str">
        <f t="shared" si="76"/>
        <v/>
      </c>
      <c r="IQ29" s="111" t="str">
        <f t="shared" si="77"/>
        <v/>
      </c>
      <c r="IR29" s="111"/>
      <c r="IS29" s="113"/>
    </row>
    <row r="30" spans="1:253" ht="12" hidden="1" customHeight="1" outlineLevel="1">
      <c r="A30" s="341" t="s">
        <v>39</v>
      </c>
      <c r="B30" s="111"/>
      <c r="C30" s="112"/>
      <c r="D30" s="111"/>
      <c r="E30" s="432">
        <v>0</v>
      </c>
      <c r="F30" s="6" t="str">
        <f t="shared" si="78"/>
        <v/>
      </c>
      <c r="G30" s="111" t="str">
        <f t="shared" si="10"/>
        <v/>
      </c>
      <c r="H30" s="432">
        <v>0</v>
      </c>
      <c r="I30" s="6" t="str">
        <f t="shared" si="79"/>
        <v/>
      </c>
      <c r="J30" s="111" t="str">
        <f t="shared" si="11"/>
        <v/>
      </c>
      <c r="K30" s="432">
        <v>0</v>
      </c>
      <c r="L30" s="6" t="str">
        <f t="shared" si="80"/>
        <v/>
      </c>
      <c r="M30" s="111" t="str">
        <f t="shared" si="12"/>
        <v/>
      </c>
      <c r="N30" s="111"/>
      <c r="O30" s="111"/>
      <c r="P30" s="112"/>
      <c r="Q30" s="111"/>
      <c r="R30" s="432">
        <f t="shared" si="13"/>
        <v>0</v>
      </c>
      <c r="S30" s="6" t="str">
        <f t="shared" si="81"/>
        <v/>
      </c>
      <c r="T30" s="111" t="str">
        <f t="shared" si="14"/>
        <v/>
      </c>
      <c r="U30" s="111"/>
      <c r="V30" s="113"/>
      <c r="W30" s="111"/>
      <c r="X30" s="112"/>
      <c r="Y30" s="111"/>
      <c r="Z30" s="432">
        <v>0</v>
      </c>
      <c r="AA30" s="6" t="str">
        <f t="shared" si="82"/>
        <v/>
      </c>
      <c r="AB30" s="111" t="str">
        <f t="shared" si="15"/>
        <v/>
      </c>
      <c r="AC30" s="432">
        <v>0</v>
      </c>
      <c r="AD30" s="6" t="str">
        <f t="shared" si="83"/>
        <v/>
      </c>
      <c r="AE30" s="111" t="str">
        <f t="shared" si="16"/>
        <v/>
      </c>
      <c r="AF30" s="432">
        <v>0</v>
      </c>
      <c r="AG30" s="6" t="str">
        <f t="shared" si="84"/>
        <v/>
      </c>
      <c r="AH30" s="111" t="str">
        <f t="shared" si="17"/>
        <v/>
      </c>
      <c r="AI30" s="111"/>
      <c r="AJ30" s="111"/>
      <c r="AK30" s="112"/>
      <c r="AL30" s="111"/>
      <c r="AM30" s="432">
        <f t="shared" si="18"/>
        <v>0</v>
      </c>
      <c r="AN30" s="6" t="str">
        <f t="shared" si="85"/>
        <v/>
      </c>
      <c r="AO30" s="111" t="str">
        <f t="shared" si="19"/>
        <v/>
      </c>
      <c r="AP30" s="111"/>
      <c r="AQ30" s="113"/>
      <c r="AR30" s="111"/>
      <c r="AS30" s="112"/>
      <c r="AT30" s="111"/>
      <c r="AU30" s="432">
        <v>0</v>
      </c>
      <c r="AV30" s="6" t="str">
        <f t="shared" si="86"/>
        <v/>
      </c>
      <c r="AW30" s="111" t="str">
        <f t="shared" si="20"/>
        <v/>
      </c>
      <c r="AX30" s="432">
        <v>0</v>
      </c>
      <c r="AY30" s="6" t="str">
        <f t="shared" si="87"/>
        <v/>
      </c>
      <c r="AZ30" s="111" t="str">
        <f t="shared" si="21"/>
        <v/>
      </c>
      <c r="BA30" s="432">
        <v>0</v>
      </c>
      <c r="BB30" s="6" t="str">
        <f t="shared" si="88"/>
        <v/>
      </c>
      <c r="BC30" s="111" t="str">
        <f t="shared" si="22"/>
        <v/>
      </c>
      <c r="BD30" s="111"/>
      <c r="BE30" s="111"/>
      <c r="BF30" s="112"/>
      <c r="BG30" s="111"/>
      <c r="BH30" s="432">
        <f t="shared" si="23"/>
        <v>0</v>
      </c>
      <c r="BI30" s="6" t="str">
        <f t="shared" si="89"/>
        <v/>
      </c>
      <c r="BJ30" s="111" t="str">
        <f t="shared" si="24"/>
        <v/>
      </c>
      <c r="BK30" s="111"/>
      <c r="BL30" s="113"/>
      <c r="BM30" s="111"/>
      <c r="BN30" s="112"/>
      <c r="BO30" s="111"/>
      <c r="BP30" s="432">
        <v>0</v>
      </c>
      <c r="BQ30" s="6" t="str">
        <f t="shared" si="90"/>
        <v/>
      </c>
      <c r="BR30" s="111" t="str">
        <f t="shared" si="25"/>
        <v/>
      </c>
      <c r="BS30" s="432">
        <v>0</v>
      </c>
      <c r="BT30" s="6" t="str">
        <f t="shared" si="91"/>
        <v/>
      </c>
      <c r="BU30" s="111" t="str">
        <f t="shared" si="26"/>
        <v/>
      </c>
      <c r="BV30" s="432">
        <v>0</v>
      </c>
      <c r="BW30" s="6" t="str">
        <f t="shared" si="92"/>
        <v/>
      </c>
      <c r="BX30" s="111" t="str">
        <f t="shared" si="27"/>
        <v/>
      </c>
      <c r="BY30" s="111"/>
      <c r="BZ30" s="111"/>
      <c r="CA30" s="112"/>
      <c r="CB30" s="111"/>
      <c r="CC30" s="432">
        <f t="shared" si="28"/>
        <v>0</v>
      </c>
      <c r="CD30" s="6" t="str">
        <f t="shared" si="93"/>
        <v/>
      </c>
      <c r="CE30" s="111" t="str">
        <f t="shared" si="29"/>
        <v/>
      </c>
      <c r="CF30" s="111"/>
      <c r="CG30" s="113"/>
      <c r="CH30" s="111"/>
      <c r="CI30" s="114"/>
      <c r="CJ30" s="111"/>
      <c r="CK30" s="432">
        <f t="shared" si="30"/>
        <v>0</v>
      </c>
      <c r="CL30" s="6" t="str">
        <f t="shared" si="94"/>
        <v/>
      </c>
      <c r="CM30" s="111" t="str">
        <f t="shared" si="31"/>
        <v/>
      </c>
      <c r="CN30" s="432">
        <f t="shared" si="32"/>
        <v>0</v>
      </c>
      <c r="CO30" s="6" t="str">
        <f t="shared" si="95"/>
        <v/>
      </c>
      <c r="CP30" s="111" t="str">
        <f t="shared" si="33"/>
        <v/>
      </c>
      <c r="CQ30" s="432">
        <f t="shared" si="34"/>
        <v>0</v>
      </c>
      <c r="CR30" s="6" t="str">
        <f t="shared" si="96"/>
        <v/>
      </c>
      <c r="CS30" s="111" t="str">
        <f t="shared" si="35"/>
        <v/>
      </c>
      <c r="CT30" s="111"/>
      <c r="CU30" s="111"/>
      <c r="CV30" s="114"/>
      <c r="CW30" s="111"/>
      <c r="CX30" s="432">
        <f t="shared" si="36"/>
        <v>0</v>
      </c>
      <c r="CY30" s="106" t="str">
        <f t="shared" si="97"/>
        <v/>
      </c>
      <c r="CZ30" s="111" t="str">
        <f t="shared" si="37"/>
        <v/>
      </c>
      <c r="DA30" s="111"/>
      <c r="DB30" s="1535"/>
      <c r="DC30" s="111"/>
      <c r="DD30" s="112"/>
      <c r="DE30" s="111"/>
      <c r="DF30" s="432">
        <v>0</v>
      </c>
      <c r="DG30" s="6" t="str">
        <f t="shared" si="98"/>
        <v/>
      </c>
      <c r="DH30" s="111" t="str">
        <f t="shared" si="38"/>
        <v/>
      </c>
      <c r="DI30" s="432">
        <v>0</v>
      </c>
      <c r="DJ30" s="6" t="str">
        <f t="shared" si="99"/>
        <v/>
      </c>
      <c r="DK30" s="111" t="str">
        <f t="shared" si="39"/>
        <v/>
      </c>
      <c r="DL30" s="432">
        <v>0</v>
      </c>
      <c r="DM30" s="6" t="str">
        <f t="shared" si="100"/>
        <v/>
      </c>
      <c r="DN30" s="111" t="str">
        <f t="shared" si="40"/>
        <v/>
      </c>
      <c r="DO30" s="111"/>
      <c r="DP30" s="111"/>
      <c r="DQ30" s="112"/>
      <c r="DR30" s="111"/>
      <c r="DS30" s="432">
        <f t="shared" si="41"/>
        <v>0</v>
      </c>
      <c r="DT30" s="6" t="str">
        <f t="shared" si="101"/>
        <v/>
      </c>
      <c r="DU30" s="111" t="str">
        <f t="shared" si="42"/>
        <v/>
      </c>
      <c r="DV30" s="111"/>
      <c r="DW30" s="113"/>
      <c r="DX30" s="111"/>
      <c r="DY30" s="112"/>
      <c r="DZ30" s="111"/>
      <c r="EA30" s="432">
        <v>0</v>
      </c>
      <c r="EB30" s="6" t="str">
        <f t="shared" si="102"/>
        <v/>
      </c>
      <c r="EC30" s="111" t="str">
        <f t="shared" si="43"/>
        <v/>
      </c>
      <c r="ED30" s="432">
        <v>0</v>
      </c>
      <c r="EE30" s="6" t="str">
        <f t="shared" si="103"/>
        <v/>
      </c>
      <c r="EF30" s="111" t="str">
        <f t="shared" si="44"/>
        <v/>
      </c>
      <c r="EG30" s="432">
        <v>0</v>
      </c>
      <c r="EH30" s="6" t="str">
        <f t="shared" si="104"/>
        <v/>
      </c>
      <c r="EI30" s="111" t="str">
        <f t="shared" si="45"/>
        <v/>
      </c>
      <c r="EJ30" s="111"/>
      <c r="EK30" s="111"/>
      <c r="EL30" s="112"/>
      <c r="EM30" s="111"/>
      <c r="EN30" s="432">
        <f t="shared" si="46"/>
        <v>0</v>
      </c>
      <c r="EO30" s="6" t="str">
        <f t="shared" si="105"/>
        <v/>
      </c>
      <c r="EP30" s="111" t="str">
        <f t="shared" si="47"/>
        <v/>
      </c>
      <c r="EQ30" s="111"/>
      <c r="ER30" s="113"/>
      <c r="ES30" s="111"/>
      <c r="ET30" s="112"/>
      <c r="EU30" s="111"/>
      <c r="EV30" s="432">
        <v>0</v>
      </c>
      <c r="EW30" s="6" t="str">
        <f t="shared" si="106"/>
        <v/>
      </c>
      <c r="EX30" s="111" t="str">
        <f t="shared" si="48"/>
        <v/>
      </c>
      <c r="EY30" s="432">
        <v>0</v>
      </c>
      <c r="EZ30" s="6"/>
      <c r="FA30" s="111" t="str">
        <f t="shared" si="49"/>
        <v/>
      </c>
      <c r="FB30" s="432">
        <v>0</v>
      </c>
      <c r="FC30" s="6" t="str">
        <f t="shared" si="107"/>
        <v/>
      </c>
      <c r="FD30" s="111" t="str">
        <f t="shared" si="50"/>
        <v/>
      </c>
      <c r="FE30" s="111"/>
      <c r="FF30" s="111"/>
      <c r="FG30" s="112"/>
      <c r="FH30" s="111"/>
      <c r="FI30" s="432">
        <f t="shared" si="51"/>
        <v>0</v>
      </c>
      <c r="FJ30" s="6" t="str">
        <f t="shared" si="52"/>
        <v/>
      </c>
      <c r="FK30" s="111" t="str">
        <f t="shared" si="53"/>
        <v/>
      </c>
      <c r="FL30" s="111"/>
      <c r="FM30" s="113"/>
      <c r="FN30" s="111"/>
      <c r="FO30" s="112"/>
      <c r="FP30" s="111"/>
      <c r="FQ30" s="432">
        <v>0</v>
      </c>
      <c r="FR30" s="6" t="str">
        <f t="shared" si="108"/>
        <v/>
      </c>
      <c r="FS30" s="849" t="str">
        <f t="shared" si="54"/>
        <v/>
      </c>
      <c r="FT30" s="432">
        <v>0</v>
      </c>
      <c r="FU30" s="6" t="str">
        <f t="shared" si="109"/>
        <v/>
      </c>
      <c r="FV30" s="111" t="str">
        <f t="shared" si="55"/>
        <v/>
      </c>
      <c r="FW30" s="432">
        <v>0</v>
      </c>
      <c r="FX30" s="6" t="str">
        <f t="shared" si="110"/>
        <v/>
      </c>
      <c r="FY30" s="111" t="str">
        <f t="shared" si="56"/>
        <v/>
      </c>
      <c r="FZ30" s="111"/>
      <c r="GA30" s="111"/>
      <c r="GB30" s="112"/>
      <c r="GC30" s="111"/>
      <c r="GD30" s="432">
        <f t="shared" si="57"/>
        <v>0</v>
      </c>
      <c r="GE30" s="6" t="str">
        <f t="shared" si="58"/>
        <v/>
      </c>
      <c r="GF30" s="111" t="str">
        <f t="shared" si="59"/>
        <v/>
      </c>
      <c r="GG30" s="111"/>
      <c r="GH30" s="113"/>
      <c r="GI30" s="111"/>
      <c r="GJ30" s="112"/>
      <c r="GK30" s="111"/>
      <c r="GL30" s="432">
        <v>0</v>
      </c>
      <c r="GM30" s="6" t="str">
        <f t="shared" si="111"/>
        <v/>
      </c>
      <c r="GN30" s="111" t="str">
        <f t="shared" si="60"/>
        <v/>
      </c>
      <c r="GO30" s="432">
        <v>0</v>
      </c>
      <c r="GP30" s="6" t="str">
        <f t="shared" si="112"/>
        <v/>
      </c>
      <c r="GQ30" s="111" t="str">
        <f t="shared" si="61"/>
        <v/>
      </c>
      <c r="GR30" s="432">
        <v>0</v>
      </c>
      <c r="GS30" s="6" t="str">
        <f t="shared" si="113"/>
        <v/>
      </c>
      <c r="GT30" s="111" t="str">
        <f t="shared" si="62"/>
        <v/>
      </c>
      <c r="GU30" s="111"/>
      <c r="GV30" s="111"/>
      <c r="GW30" s="112"/>
      <c r="GX30" s="111"/>
      <c r="GY30" s="432">
        <f t="shared" si="63"/>
        <v>0</v>
      </c>
      <c r="GZ30" s="6" t="str">
        <f t="shared" si="64"/>
        <v/>
      </c>
      <c r="HA30" s="111" t="str">
        <f t="shared" si="65"/>
        <v/>
      </c>
      <c r="HB30" s="111"/>
      <c r="HC30" s="113"/>
      <c r="HD30" s="111"/>
      <c r="HE30" s="112"/>
      <c r="HF30" s="111"/>
      <c r="HG30" s="432">
        <v>0</v>
      </c>
      <c r="HH30" s="6" t="str">
        <f t="shared" si="114"/>
        <v/>
      </c>
      <c r="HI30" s="111" t="str">
        <f t="shared" si="66"/>
        <v/>
      </c>
      <c r="HJ30" s="432">
        <v>0</v>
      </c>
      <c r="HK30" s="6" t="str">
        <f t="shared" si="115"/>
        <v/>
      </c>
      <c r="HL30" s="111" t="str">
        <f t="shared" si="67"/>
        <v/>
      </c>
      <c r="HM30" s="432">
        <v>0</v>
      </c>
      <c r="HN30" s="6" t="str">
        <f t="shared" si="116"/>
        <v/>
      </c>
      <c r="HO30" s="111" t="str">
        <f t="shared" si="68"/>
        <v/>
      </c>
      <c r="HP30" s="111"/>
      <c r="HQ30" s="111"/>
      <c r="HR30" s="112"/>
      <c r="HS30" s="111"/>
      <c r="HT30" s="432">
        <f t="shared" si="69"/>
        <v>0</v>
      </c>
      <c r="HU30" s="6" t="str">
        <f t="shared" si="70"/>
        <v/>
      </c>
      <c r="HV30" s="111" t="str">
        <f t="shared" si="71"/>
        <v/>
      </c>
      <c r="HW30" s="111"/>
      <c r="HX30" s="113"/>
      <c r="HY30" s="111"/>
      <c r="HZ30" s="112"/>
      <c r="IA30" s="111"/>
      <c r="IB30" s="432">
        <v>0</v>
      </c>
      <c r="IC30" s="6" t="str">
        <f t="shared" si="117"/>
        <v/>
      </c>
      <c r="ID30" s="111" t="str">
        <f t="shared" si="72"/>
        <v/>
      </c>
      <c r="IE30" s="432">
        <v>0</v>
      </c>
      <c r="IF30" s="6" t="str">
        <f t="shared" si="118"/>
        <v/>
      </c>
      <c r="IG30" s="111" t="str">
        <f t="shared" si="73"/>
        <v/>
      </c>
      <c r="IH30" s="432">
        <v>0</v>
      </c>
      <c r="II30" s="6" t="str">
        <f t="shared" si="119"/>
        <v/>
      </c>
      <c r="IJ30" s="111" t="str">
        <f t="shared" si="74"/>
        <v/>
      </c>
      <c r="IK30" s="111"/>
      <c r="IL30" s="111"/>
      <c r="IM30" s="112"/>
      <c r="IN30" s="111"/>
      <c r="IO30" s="432">
        <f t="shared" si="75"/>
        <v>0</v>
      </c>
      <c r="IP30" s="6" t="str">
        <f t="shared" si="76"/>
        <v/>
      </c>
      <c r="IQ30" s="111" t="str">
        <f t="shared" si="77"/>
        <v/>
      </c>
      <c r="IR30" s="111"/>
      <c r="IS30" s="113"/>
    </row>
    <row r="31" spans="1:253" s="119" customFormat="1" ht="12" customHeight="1" outlineLevel="1">
      <c r="A31" s="348" t="s">
        <v>40</v>
      </c>
      <c r="B31" s="115"/>
      <c r="C31" s="116"/>
      <c r="D31" s="115"/>
      <c r="E31" s="355">
        <f>SUM(E26:E30)</f>
        <v>0</v>
      </c>
      <c r="F31" s="6" t="str">
        <f t="shared" si="78"/>
        <v/>
      </c>
      <c r="G31" s="115" t="str">
        <f t="shared" si="10"/>
        <v/>
      </c>
      <c r="H31" s="355">
        <f>SUM(H26:H30)</f>
        <v>0</v>
      </c>
      <c r="I31" s="6" t="str">
        <f t="shared" si="79"/>
        <v/>
      </c>
      <c r="J31" s="115" t="str">
        <f t="shared" si="11"/>
        <v/>
      </c>
      <c r="K31" s="355">
        <f>SUM(K26:K30)</f>
        <v>0</v>
      </c>
      <c r="L31" s="6" t="str">
        <f t="shared" si="80"/>
        <v/>
      </c>
      <c r="M31" s="115" t="str">
        <f t="shared" si="12"/>
        <v/>
      </c>
      <c r="N31" s="115"/>
      <c r="O31" s="115"/>
      <c r="P31" s="116"/>
      <c r="Q31" s="115"/>
      <c r="R31" s="355">
        <f>SUM(R26:R30)</f>
        <v>0</v>
      </c>
      <c r="S31" s="6" t="str">
        <f t="shared" si="81"/>
        <v/>
      </c>
      <c r="T31" s="115" t="str">
        <f t="shared" si="14"/>
        <v/>
      </c>
      <c r="U31" s="115"/>
      <c r="V31" s="117"/>
      <c r="W31" s="115"/>
      <c r="X31" s="116"/>
      <c r="Y31" s="115"/>
      <c r="Z31" s="355">
        <f>SUM(Z26:Z30)</f>
        <v>0</v>
      </c>
      <c r="AA31" s="6" t="str">
        <f t="shared" si="82"/>
        <v/>
      </c>
      <c r="AB31" s="115" t="str">
        <f t="shared" si="15"/>
        <v/>
      </c>
      <c r="AC31" s="355">
        <f>SUM(AC26:AC30)</f>
        <v>0</v>
      </c>
      <c r="AD31" s="6" t="str">
        <f t="shared" si="83"/>
        <v/>
      </c>
      <c r="AE31" s="115" t="str">
        <f t="shared" si="16"/>
        <v/>
      </c>
      <c r="AF31" s="355">
        <f>SUM(AF26:AF30)</f>
        <v>0</v>
      </c>
      <c r="AG31" s="6" t="str">
        <f t="shared" si="84"/>
        <v/>
      </c>
      <c r="AH31" s="115" t="str">
        <f t="shared" si="17"/>
        <v/>
      </c>
      <c r="AI31" s="115"/>
      <c r="AJ31" s="115"/>
      <c r="AK31" s="116"/>
      <c r="AL31" s="115"/>
      <c r="AM31" s="355">
        <f>SUM(AM26:AM30)</f>
        <v>0</v>
      </c>
      <c r="AN31" s="6" t="str">
        <f t="shared" si="85"/>
        <v/>
      </c>
      <c r="AO31" s="115" t="str">
        <f t="shared" si="19"/>
        <v/>
      </c>
      <c r="AP31" s="115"/>
      <c r="AQ31" s="117"/>
      <c r="AR31" s="115"/>
      <c r="AS31" s="116"/>
      <c r="AT31" s="115"/>
      <c r="AU31" s="355">
        <f>SUM(AU26:AU30)</f>
        <v>0</v>
      </c>
      <c r="AV31" s="6" t="str">
        <f t="shared" si="86"/>
        <v/>
      </c>
      <c r="AW31" s="115" t="str">
        <f t="shared" si="20"/>
        <v/>
      </c>
      <c r="AX31" s="355">
        <f>SUM(AX26:AX30)</f>
        <v>0</v>
      </c>
      <c r="AY31" s="6" t="str">
        <f t="shared" si="87"/>
        <v/>
      </c>
      <c r="AZ31" s="115" t="str">
        <f t="shared" si="21"/>
        <v/>
      </c>
      <c r="BA31" s="355">
        <f>SUM(BA26:BA30)</f>
        <v>0</v>
      </c>
      <c r="BB31" s="6" t="str">
        <f t="shared" si="88"/>
        <v/>
      </c>
      <c r="BC31" s="115" t="str">
        <f t="shared" si="22"/>
        <v/>
      </c>
      <c r="BD31" s="115"/>
      <c r="BE31" s="115"/>
      <c r="BF31" s="116"/>
      <c r="BG31" s="115"/>
      <c r="BH31" s="355">
        <f>SUM(BH26:BH30)</f>
        <v>0</v>
      </c>
      <c r="BI31" s="6" t="str">
        <f t="shared" si="89"/>
        <v/>
      </c>
      <c r="BJ31" s="115" t="str">
        <f t="shared" si="24"/>
        <v/>
      </c>
      <c r="BK31" s="115"/>
      <c r="BL31" s="117"/>
      <c r="BM31" s="115"/>
      <c r="BN31" s="116"/>
      <c r="BO31" s="115"/>
      <c r="BP31" s="355">
        <f>SUM(BP26:BP30)</f>
        <v>0</v>
      </c>
      <c r="BQ31" s="6" t="str">
        <f t="shared" si="90"/>
        <v/>
      </c>
      <c r="BR31" s="115" t="str">
        <f t="shared" si="25"/>
        <v/>
      </c>
      <c r="BS31" s="355">
        <f>SUM(BS26:BS30)</f>
        <v>0</v>
      </c>
      <c r="BT31" s="6" t="str">
        <f t="shared" si="91"/>
        <v/>
      </c>
      <c r="BU31" s="115" t="str">
        <f t="shared" si="26"/>
        <v/>
      </c>
      <c r="BV31" s="355">
        <f>SUM(BV26:BV30)</f>
        <v>0</v>
      </c>
      <c r="BW31" s="6" t="str">
        <f t="shared" si="92"/>
        <v/>
      </c>
      <c r="BX31" s="115" t="str">
        <f t="shared" si="27"/>
        <v/>
      </c>
      <c r="BY31" s="115"/>
      <c r="BZ31" s="115"/>
      <c r="CA31" s="116"/>
      <c r="CB31" s="115"/>
      <c r="CC31" s="355">
        <f>SUM(CC26:CC30)</f>
        <v>0</v>
      </c>
      <c r="CD31" s="6" t="str">
        <f t="shared" si="93"/>
        <v/>
      </c>
      <c r="CE31" s="115" t="str">
        <f t="shared" si="29"/>
        <v/>
      </c>
      <c r="CF31" s="115"/>
      <c r="CG31" s="117"/>
      <c r="CH31" s="115"/>
      <c r="CI31" s="118"/>
      <c r="CJ31" s="115"/>
      <c r="CK31" s="355">
        <f>SUM(CK26:CK30)</f>
        <v>0</v>
      </c>
      <c r="CL31" s="6" t="str">
        <f t="shared" si="94"/>
        <v/>
      </c>
      <c r="CM31" s="115" t="str">
        <f t="shared" si="31"/>
        <v/>
      </c>
      <c r="CN31" s="355">
        <f>SUM(CN26:CN30)</f>
        <v>0</v>
      </c>
      <c r="CO31" s="6" t="str">
        <f t="shared" si="95"/>
        <v/>
      </c>
      <c r="CP31" s="115" t="str">
        <f t="shared" si="33"/>
        <v/>
      </c>
      <c r="CQ31" s="355">
        <f>SUM(CQ26:CQ30)</f>
        <v>0</v>
      </c>
      <c r="CR31" s="6" t="str">
        <f t="shared" si="96"/>
        <v/>
      </c>
      <c r="CS31" s="115" t="str">
        <f t="shared" si="35"/>
        <v/>
      </c>
      <c r="CT31" s="115"/>
      <c r="CU31" s="115"/>
      <c r="CV31" s="118"/>
      <c r="CW31" s="115"/>
      <c r="CX31" s="355">
        <f>SUM(CX26:CX30)</f>
        <v>0</v>
      </c>
      <c r="CY31" s="6" t="str">
        <f t="shared" si="97"/>
        <v/>
      </c>
      <c r="CZ31" s="115" t="str">
        <f t="shared" si="37"/>
        <v/>
      </c>
      <c r="DA31" s="115"/>
      <c r="DB31" s="1536"/>
      <c r="DC31" s="115"/>
      <c r="DD31" s="116"/>
      <c r="DE31" s="115"/>
      <c r="DF31" s="355">
        <f>SUM(DF26:DF30)</f>
        <v>0</v>
      </c>
      <c r="DG31" s="6" t="str">
        <f t="shared" si="98"/>
        <v/>
      </c>
      <c r="DH31" s="115" t="str">
        <f t="shared" si="38"/>
        <v/>
      </c>
      <c r="DI31" s="355">
        <f>SUM(DI26:DI30)</f>
        <v>0</v>
      </c>
      <c r="DJ31" s="6" t="str">
        <f t="shared" si="99"/>
        <v/>
      </c>
      <c r="DK31" s="115" t="str">
        <f t="shared" si="39"/>
        <v/>
      </c>
      <c r="DL31" s="355">
        <f>SUM(DL26:DL30)</f>
        <v>0</v>
      </c>
      <c r="DM31" s="6" t="str">
        <f t="shared" si="100"/>
        <v/>
      </c>
      <c r="DN31" s="115" t="str">
        <f t="shared" si="40"/>
        <v/>
      </c>
      <c r="DO31" s="115"/>
      <c r="DP31" s="115"/>
      <c r="DQ31" s="116"/>
      <c r="DR31" s="115"/>
      <c r="DS31" s="355">
        <f>SUM(DS26:DS30)</f>
        <v>0</v>
      </c>
      <c r="DT31" s="6" t="str">
        <f t="shared" si="101"/>
        <v/>
      </c>
      <c r="DU31" s="115" t="str">
        <f t="shared" si="42"/>
        <v/>
      </c>
      <c r="DV31" s="115"/>
      <c r="DW31" s="117"/>
      <c r="DX31" s="115"/>
      <c r="DY31" s="116"/>
      <c r="DZ31" s="115"/>
      <c r="EA31" s="355">
        <f>SUM(EA26:EA30)</f>
        <v>0</v>
      </c>
      <c r="EB31" s="6" t="str">
        <f t="shared" si="102"/>
        <v/>
      </c>
      <c r="EC31" s="115" t="str">
        <f t="shared" si="43"/>
        <v/>
      </c>
      <c r="ED31" s="355">
        <f>SUM(ED26:ED30)</f>
        <v>0</v>
      </c>
      <c r="EE31" s="6" t="str">
        <f t="shared" si="103"/>
        <v/>
      </c>
      <c r="EF31" s="115" t="str">
        <f t="shared" si="44"/>
        <v/>
      </c>
      <c r="EG31" s="355">
        <f>SUM(EG26:EG30)</f>
        <v>0</v>
      </c>
      <c r="EH31" s="6" t="str">
        <f t="shared" si="104"/>
        <v/>
      </c>
      <c r="EI31" s="115" t="str">
        <f t="shared" si="45"/>
        <v/>
      </c>
      <c r="EJ31" s="115"/>
      <c r="EK31" s="115"/>
      <c r="EL31" s="116"/>
      <c r="EM31" s="115"/>
      <c r="EN31" s="355">
        <f>SUM(EN26:EN30)</f>
        <v>0</v>
      </c>
      <c r="EO31" s="6" t="str">
        <f t="shared" si="105"/>
        <v/>
      </c>
      <c r="EP31" s="115" t="str">
        <f t="shared" si="47"/>
        <v/>
      </c>
      <c r="EQ31" s="115"/>
      <c r="ER31" s="117"/>
      <c r="ES31" s="115"/>
      <c r="ET31" s="116"/>
      <c r="EU31" s="115"/>
      <c r="EV31" s="355">
        <f>SUM(EV26:EV30)</f>
        <v>0</v>
      </c>
      <c r="EW31" s="6" t="str">
        <f t="shared" si="106"/>
        <v/>
      </c>
      <c r="EX31" s="115" t="str">
        <f t="shared" si="48"/>
        <v/>
      </c>
      <c r="EY31" s="355">
        <f>SUM(EY26:EY30)</f>
        <v>3764500</v>
      </c>
      <c r="EZ31" s="6">
        <f>IF(EY31&gt;0,(IF(EY$8&gt;0,EY31/EY$8,"")),"")</f>
        <v>5377.8571428571431</v>
      </c>
      <c r="FA31" s="115">
        <f t="shared" si="49"/>
        <v>1</v>
      </c>
      <c r="FB31" s="355">
        <f>SUM(FB26:FB30)</f>
        <v>0</v>
      </c>
      <c r="FC31" s="6" t="str">
        <f t="shared" si="107"/>
        <v/>
      </c>
      <c r="FD31" s="115" t="str">
        <f t="shared" si="50"/>
        <v/>
      </c>
      <c r="FE31" s="115"/>
      <c r="FF31" s="115"/>
      <c r="FG31" s="116"/>
      <c r="FH31" s="115"/>
      <c r="FI31" s="355">
        <f>SUM(FI26:FI30)</f>
        <v>3764500</v>
      </c>
      <c r="FJ31" s="6" t="e">
        <f t="shared" si="52"/>
        <v>#VALUE!</v>
      </c>
      <c r="FK31" s="115">
        <f t="shared" si="53"/>
        <v>1</v>
      </c>
      <c r="FL31" s="115"/>
      <c r="FM31" s="117"/>
      <c r="FN31" s="115"/>
      <c r="FO31" s="116"/>
      <c r="FP31" s="115"/>
      <c r="FQ31" s="355">
        <f>SUM(FQ26:FQ30)</f>
        <v>221250</v>
      </c>
      <c r="FR31" s="6">
        <f t="shared" si="108"/>
        <v>51.215277777777779</v>
      </c>
      <c r="FS31" s="850">
        <f t="shared" si="54"/>
        <v>1</v>
      </c>
      <c r="FT31" s="355">
        <f>SUM(FT26:FT30)</f>
        <v>0</v>
      </c>
      <c r="FU31" s="6" t="str">
        <f t="shared" si="109"/>
        <v/>
      </c>
      <c r="FV31" s="115" t="str">
        <f t="shared" si="55"/>
        <v/>
      </c>
      <c r="FW31" s="355">
        <f>SUM(FW26:FW30)</f>
        <v>0</v>
      </c>
      <c r="FX31" s="6" t="str">
        <f t="shared" si="110"/>
        <v/>
      </c>
      <c r="FY31" s="115" t="str">
        <f t="shared" si="56"/>
        <v/>
      </c>
      <c r="FZ31" s="115"/>
      <c r="GA31" s="115"/>
      <c r="GB31" s="116"/>
      <c r="GC31" s="115"/>
      <c r="GD31" s="355">
        <f>SUM(GD26:GD30)</f>
        <v>221250</v>
      </c>
      <c r="GE31" s="6" t="e">
        <f t="shared" si="58"/>
        <v>#REF!</v>
      </c>
      <c r="GF31" s="115">
        <f t="shared" si="59"/>
        <v>1</v>
      </c>
      <c r="GG31" s="115"/>
      <c r="GH31" s="117"/>
      <c r="GI31" s="115"/>
      <c r="GJ31" s="116"/>
      <c r="GK31" s="115"/>
      <c r="GL31" s="355">
        <f>SUM(GL26:GL30)</f>
        <v>0</v>
      </c>
      <c r="GM31" s="6" t="str">
        <f t="shared" si="111"/>
        <v/>
      </c>
      <c r="GN31" s="115" t="str">
        <f t="shared" si="60"/>
        <v/>
      </c>
      <c r="GO31" s="355">
        <f>SUM(GO26:GO30)</f>
        <v>0</v>
      </c>
      <c r="GP31" s="6" t="str">
        <f t="shared" si="112"/>
        <v/>
      </c>
      <c r="GQ31" s="115" t="str">
        <f t="shared" si="61"/>
        <v/>
      </c>
      <c r="GR31" s="355">
        <f>SUM(GR26:GR30)</f>
        <v>0</v>
      </c>
      <c r="GS31" s="6" t="str">
        <f t="shared" si="113"/>
        <v/>
      </c>
      <c r="GT31" s="115" t="str">
        <f t="shared" si="62"/>
        <v/>
      </c>
      <c r="GU31" s="115"/>
      <c r="GV31" s="115"/>
      <c r="GW31" s="116"/>
      <c r="GX31" s="115"/>
      <c r="GY31" s="355">
        <f>SUM(GY26:GY30)</f>
        <v>0</v>
      </c>
      <c r="GZ31" s="6" t="str">
        <f t="shared" si="64"/>
        <v/>
      </c>
      <c r="HA31" s="115" t="str">
        <f t="shared" si="65"/>
        <v/>
      </c>
      <c r="HB31" s="115"/>
      <c r="HC31" s="117"/>
      <c r="HD31" s="115"/>
      <c r="HE31" s="116"/>
      <c r="HF31" s="115"/>
      <c r="HG31" s="355">
        <f>SUM(HG26:HG30)</f>
        <v>0</v>
      </c>
      <c r="HH31" s="6" t="str">
        <f t="shared" si="114"/>
        <v/>
      </c>
      <c r="HI31" s="115" t="str">
        <f t="shared" si="66"/>
        <v/>
      </c>
      <c r="HJ31" s="355">
        <f>SUM(HJ26:HJ30)</f>
        <v>0</v>
      </c>
      <c r="HK31" s="6" t="str">
        <f t="shared" si="115"/>
        <v/>
      </c>
      <c r="HL31" s="115" t="str">
        <f t="shared" si="67"/>
        <v/>
      </c>
      <c r="HM31" s="355">
        <f>SUM(HM26:HM30)</f>
        <v>0</v>
      </c>
      <c r="HN31" s="6" t="str">
        <f t="shared" si="116"/>
        <v/>
      </c>
      <c r="HO31" s="115" t="str">
        <f t="shared" si="68"/>
        <v/>
      </c>
      <c r="HP31" s="115"/>
      <c r="HQ31" s="115"/>
      <c r="HR31" s="116"/>
      <c r="HS31" s="115"/>
      <c r="HT31" s="355">
        <f>SUM(HT26:HT30)</f>
        <v>0</v>
      </c>
      <c r="HU31" s="6" t="str">
        <f t="shared" si="70"/>
        <v/>
      </c>
      <c r="HV31" s="115" t="str">
        <f t="shared" si="71"/>
        <v/>
      </c>
      <c r="HW31" s="115"/>
      <c r="HX31" s="117"/>
      <c r="HY31" s="115"/>
      <c r="HZ31" s="116"/>
      <c r="IA31" s="115"/>
      <c r="IB31" s="355">
        <f>SUM(IB26:IB30)</f>
        <v>0</v>
      </c>
      <c r="IC31" s="6" t="str">
        <f t="shared" si="117"/>
        <v/>
      </c>
      <c r="ID31" s="115" t="str">
        <f t="shared" si="72"/>
        <v/>
      </c>
      <c r="IE31" s="355">
        <f>SUM(IE26:IE30)</f>
        <v>0</v>
      </c>
      <c r="IF31" s="6" t="str">
        <f t="shared" si="118"/>
        <v/>
      </c>
      <c r="IG31" s="115" t="str">
        <f t="shared" si="73"/>
        <v/>
      </c>
      <c r="IH31" s="355">
        <f>SUM(IH26:IH30)</f>
        <v>0</v>
      </c>
      <c r="II31" s="6" t="str">
        <f t="shared" si="119"/>
        <v/>
      </c>
      <c r="IJ31" s="115" t="str">
        <f t="shared" si="74"/>
        <v/>
      </c>
      <c r="IK31" s="115"/>
      <c r="IL31" s="115"/>
      <c r="IM31" s="116"/>
      <c r="IN31" s="115"/>
      <c r="IO31" s="355">
        <f>SUM(IO26:IO30)</f>
        <v>0</v>
      </c>
      <c r="IP31" s="6" t="str">
        <f t="shared" si="76"/>
        <v/>
      </c>
      <c r="IQ31" s="115" t="str">
        <f t="shared" si="77"/>
        <v/>
      </c>
      <c r="IR31" s="115"/>
      <c r="IS31" s="117"/>
    </row>
    <row r="32" spans="1:253" s="119" customFormat="1" ht="12" customHeight="1">
      <c r="A32" s="348"/>
      <c r="B32" s="115"/>
      <c r="C32" s="116"/>
      <c r="D32" s="115"/>
      <c r="E32" s="120"/>
      <c r="F32" s="6"/>
      <c r="G32" s="115"/>
      <c r="H32" s="120"/>
      <c r="I32" s="6"/>
      <c r="J32" s="115"/>
      <c r="K32" s="120"/>
      <c r="L32" s="6"/>
      <c r="M32" s="115"/>
      <c r="N32" s="115"/>
      <c r="O32" s="115"/>
      <c r="P32" s="116"/>
      <c r="Q32" s="115"/>
      <c r="R32" s="120"/>
      <c r="S32" s="6"/>
      <c r="T32" s="115"/>
      <c r="U32" s="115"/>
      <c r="V32" s="117"/>
      <c r="W32" s="115"/>
      <c r="X32" s="116"/>
      <c r="Y32" s="115"/>
      <c r="Z32" s="120"/>
      <c r="AA32" s="6"/>
      <c r="AB32" s="115"/>
      <c r="AC32" s="120"/>
      <c r="AD32" s="6"/>
      <c r="AE32" s="115"/>
      <c r="AF32" s="120"/>
      <c r="AG32" s="6"/>
      <c r="AH32" s="115"/>
      <c r="AI32" s="115"/>
      <c r="AJ32" s="115"/>
      <c r="AK32" s="116"/>
      <c r="AL32" s="115"/>
      <c r="AM32" s="120"/>
      <c r="AN32" s="6"/>
      <c r="AO32" s="115"/>
      <c r="AP32" s="115"/>
      <c r="AQ32" s="117"/>
      <c r="AR32" s="115"/>
      <c r="AS32" s="116"/>
      <c r="AT32" s="115"/>
      <c r="AU32" s="120"/>
      <c r="AV32" s="6"/>
      <c r="AW32" s="115"/>
      <c r="AX32" s="120"/>
      <c r="AY32" s="6"/>
      <c r="AZ32" s="115"/>
      <c r="BA32" s="120"/>
      <c r="BB32" s="6"/>
      <c r="BC32" s="115"/>
      <c r="BD32" s="115"/>
      <c r="BE32" s="115"/>
      <c r="BF32" s="116"/>
      <c r="BG32" s="115"/>
      <c r="BH32" s="120"/>
      <c r="BI32" s="6"/>
      <c r="BJ32" s="115"/>
      <c r="BK32" s="115"/>
      <c r="BL32" s="117"/>
      <c r="BM32" s="115"/>
      <c r="BN32" s="116"/>
      <c r="BO32" s="115"/>
      <c r="BP32" s="120"/>
      <c r="BQ32" s="6"/>
      <c r="BR32" s="115"/>
      <c r="BS32" s="120"/>
      <c r="BT32" s="6"/>
      <c r="BU32" s="115"/>
      <c r="BV32" s="120"/>
      <c r="BW32" s="6"/>
      <c r="BX32" s="115"/>
      <c r="BY32" s="115"/>
      <c r="BZ32" s="115"/>
      <c r="CA32" s="116"/>
      <c r="CB32" s="115"/>
      <c r="CC32" s="120"/>
      <c r="CD32" s="6"/>
      <c r="CE32" s="115"/>
      <c r="CF32" s="115"/>
      <c r="CG32" s="117"/>
      <c r="CH32" s="115"/>
      <c r="CI32" s="118"/>
      <c r="CJ32" s="115"/>
      <c r="CK32" s="120"/>
      <c r="CL32" s="6"/>
      <c r="CM32" s="115"/>
      <c r="CN32" s="120"/>
      <c r="CO32" s="6"/>
      <c r="CP32" s="115"/>
      <c r="CQ32" s="120"/>
      <c r="CR32" s="6"/>
      <c r="CS32" s="115"/>
      <c r="CT32" s="115"/>
      <c r="CU32" s="115"/>
      <c r="CV32" s="118"/>
      <c r="CW32" s="115"/>
      <c r="CX32" s="120"/>
      <c r="CY32" s="6"/>
      <c r="CZ32" s="115"/>
      <c r="DA32" s="115"/>
      <c r="DB32" s="1536"/>
      <c r="DC32" s="115"/>
      <c r="DD32" s="116"/>
      <c r="DE32" s="115"/>
      <c r="DF32" s="120"/>
      <c r="DG32" s="6"/>
      <c r="DH32" s="115"/>
      <c r="DI32" s="120"/>
      <c r="DJ32" s="6"/>
      <c r="DK32" s="115"/>
      <c r="DL32" s="120"/>
      <c r="DM32" s="6"/>
      <c r="DN32" s="115"/>
      <c r="DO32" s="115"/>
      <c r="DP32" s="115"/>
      <c r="DQ32" s="116"/>
      <c r="DR32" s="115"/>
      <c r="DS32" s="120"/>
      <c r="DT32" s="6"/>
      <c r="DU32" s="115"/>
      <c r="DV32" s="115"/>
      <c r="DW32" s="117"/>
      <c r="DX32" s="115"/>
      <c r="DY32" s="116"/>
      <c r="DZ32" s="115"/>
      <c r="EA32" s="120"/>
      <c r="EB32" s="6"/>
      <c r="EC32" s="115"/>
      <c r="ED32" s="120"/>
      <c r="EE32" s="6"/>
      <c r="EF32" s="115"/>
      <c r="EG32" s="120"/>
      <c r="EH32" s="6"/>
      <c r="EI32" s="115"/>
      <c r="EJ32" s="115"/>
      <c r="EK32" s="115"/>
      <c r="EL32" s="116"/>
      <c r="EM32" s="115"/>
      <c r="EN32" s="120"/>
      <c r="EO32" s="6"/>
      <c r="EP32" s="115"/>
      <c r="EQ32" s="115"/>
      <c r="ER32" s="117"/>
      <c r="ES32" s="115"/>
      <c r="ET32" s="116"/>
      <c r="EU32" s="115"/>
      <c r="EV32" s="120"/>
      <c r="EW32" s="6"/>
      <c r="EX32" s="115"/>
      <c r="EY32" s="120"/>
      <c r="EZ32" s="6"/>
      <c r="FA32" s="115"/>
      <c r="FB32" s="120"/>
      <c r="FC32" s="6"/>
      <c r="FD32" s="115"/>
      <c r="FE32" s="115"/>
      <c r="FF32" s="115"/>
      <c r="FG32" s="116"/>
      <c r="FH32" s="115"/>
      <c r="FI32" s="120"/>
      <c r="FJ32" s="6"/>
      <c r="FK32" s="115"/>
      <c r="FL32" s="115"/>
      <c r="FM32" s="117"/>
      <c r="FN32" s="115"/>
      <c r="FO32" s="116"/>
      <c r="FP32" s="115"/>
      <c r="FQ32" s="120"/>
      <c r="FR32" s="6"/>
      <c r="FS32" s="850"/>
      <c r="FT32" s="120"/>
      <c r="FU32" s="6"/>
      <c r="FV32" s="115"/>
      <c r="FW32" s="120"/>
      <c r="FX32" s="6"/>
      <c r="FY32" s="115"/>
      <c r="FZ32" s="115"/>
      <c r="GA32" s="115"/>
      <c r="GB32" s="116"/>
      <c r="GC32" s="115"/>
      <c r="GD32" s="120"/>
      <c r="GE32" s="6"/>
      <c r="GF32" s="115"/>
      <c r="GG32" s="115"/>
      <c r="GH32" s="117"/>
      <c r="GI32" s="115"/>
      <c r="GJ32" s="116"/>
      <c r="GK32" s="115"/>
      <c r="GL32" s="120"/>
      <c r="GM32" s="6"/>
      <c r="GN32" s="115"/>
      <c r="GO32" s="120"/>
      <c r="GP32" s="6"/>
      <c r="GQ32" s="115"/>
      <c r="GR32" s="120"/>
      <c r="GS32" s="6"/>
      <c r="GT32" s="115"/>
      <c r="GU32" s="115"/>
      <c r="GV32" s="115"/>
      <c r="GW32" s="116"/>
      <c r="GX32" s="115"/>
      <c r="GY32" s="120"/>
      <c r="GZ32" s="6"/>
      <c r="HA32" s="115"/>
      <c r="HB32" s="115"/>
      <c r="HC32" s="117"/>
      <c r="HD32" s="115"/>
      <c r="HE32" s="116"/>
      <c r="HF32" s="115"/>
      <c r="HG32" s="120"/>
      <c r="HH32" s="6"/>
      <c r="HI32" s="115"/>
      <c r="HJ32" s="120"/>
      <c r="HK32" s="6"/>
      <c r="HL32" s="115"/>
      <c r="HM32" s="120"/>
      <c r="HN32" s="6"/>
      <c r="HO32" s="115"/>
      <c r="HP32" s="115"/>
      <c r="HQ32" s="115"/>
      <c r="HR32" s="116"/>
      <c r="HS32" s="115"/>
      <c r="HT32" s="120"/>
      <c r="HU32" s="6"/>
      <c r="HV32" s="115"/>
      <c r="HW32" s="115"/>
      <c r="HX32" s="117"/>
      <c r="HY32" s="115"/>
      <c r="HZ32" s="116"/>
      <c r="IA32" s="115"/>
      <c r="IB32" s="120"/>
      <c r="IC32" s="6"/>
      <c r="ID32" s="115"/>
      <c r="IE32" s="120"/>
      <c r="IF32" s="6"/>
      <c r="IG32" s="115"/>
      <c r="IH32" s="120"/>
      <c r="II32" s="6"/>
      <c r="IJ32" s="115"/>
      <c r="IK32" s="115"/>
      <c r="IL32" s="115"/>
      <c r="IM32" s="116"/>
      <c r="IN32" s="115"/>
      <c r="IO32" s="120"/>
      <c r="IP32" s="6"/>
      <c r="IQ32" s="115"/>
      <c r="IR32" s="115"/>
      <c r="IS32" s="117"/>
    </row>
    <row r="33" spans="1:253" ht="12" hidden="1" customHeight="1" outlineLevel="1">
      <c r="A33" s="345" t="s">
        <v>41</v>
      </c>
      <c r="B33" s="97"/>
      <c r="C33" s="107"/>
      <c r="D33" s="97"/>
      <c r="E33" s="121"/>
      <c r="F33" s="6" t="str">
        <f>IF(E33&gt;0,(IF(E$13&gt;0,E33/E$13,"")),"")</f>
        <v/>
      </c>
      <c r="G33" s="97"/>
      <c r="H33" s="121"/>
      <c r="I33" s="6" t="str">
        <f>IF(H33&gt;0,(IF(H$13&gt;0,H33/H$13,"")),"")</f>
        <v/>
      </c>
      <c r="J33" s="97"/>
      <c r="K33" s="121"/>
      <c r="L33" s="6" t="str">
        <f>IF(K33&gt;0,(IF(K$13&gt;0,K33/K$13,"")),"")</f>
        <v/>
      </c>
      <c r="M33" s="97"/>
      <c r="N33" s="97"/>
      <c r="O33" s="97"/>
      <c r="P33" s="107"/>
      <c r="Q33" s="97"/>
      <c r="R33" s="121"/>
      <c r="S33" s="6" t="str">
        <f>IF(R33&gt;0,(IF(R$13&gt;0,R33/R$13,"")),"")</f>
        <v/>
      </c>
      <c r="T33" s="97"/>
      <c r="U33" s="97"/>
      <c r="V33" s="109"/>
      <c r="W33" s="97"/>
      <c r="X33" s="107"/>
      <c r="Y33" s="97"/>
      <c r="Z33" s="121"/>
      <c r="AA33" s="6" t="str">
        <f>IF(Z33&gt;0,(IF(Z$13&gt;0,Z33/Z$13,"")),"")</f>
        <v/>
      </c>
      <c r="AB33" s="97"/>
      <c r="AC33" s="121"/>
      <c r="AD33" s="6" t="str">
        <f>IF(AC33&gt;0,(IF(AC$13&gt;0,AC33/AC$13,"")),"")</f>
        <v/>
      </c>
      <c r="AE33" s="97"/>
      <c r="AF33" s="121"/>
      <c r="AG33" s="6" t="str">
        <f>IF(AF33&gt;0,(IF(AF$13&gt;0,AF33/AF$13,"")),"")</f>
        <v/>
      </c>
      <c r="AH33" s="97"/>
      <c r="AI33" s="97"/>
      <c r="AJ33" s="97"/>
      <c r="AK33" s="107"/>
      <c r="AL33" s="97"/>
      <c r="AM33" s="121"/>
      <c r="AN33" s="6" t="str">
        <f>IF(AM33&gt;0,(IF(AM$13&gt;0,AM33/AM$13,"")),"")</f>
        <v/>
      </c>
      <c r="AO33" s="97"/>
      <c r="AP33" s="97"/>
      <c r="AQ33" s="109"/>
      <c r="AR33" s="97"/>
      <c r="AS33" s="107"/>
      <c r="AT33" s="97"/>
      <c r="AU33" s="121"/>
      <c r="AV33" s="6" t="str">
        <f>IF(AU33&gt;0,(IF(AU$13&gt;0,AU33/AU$13,"")),"")</f>
        <v/>
      </c>
      <c r="AW33" s="97"/>
      <c r="AX33" s="121"/>
      <c r="AY33" s="6" t="str">
        <f>IF(AX33&gt;0,(IF(AX$13&gt;0,AX33/AX$13,"")),"")</f>
        <v/>
      </c>
      <c r="AZ33" s="97"/>
      <c r="BA33" s="121"/>
      <c r="BB33" s="6" t="str">
        <f>IF(BA33&gt;0,(IF(BA$13&gt;0,BA33/BA$13,"")),"")</f>
        <v/>
      </c>
      <c r="BC33" s="97"/>
      <c r="BD33" s="97"/>
      <c r="BE33" s="97"/>
      <c r="BF33" s="107"/>
      <c r="BG33" s="97"/>
      <c r="BH33" s="121"/>
      <c r="BI33" s="6" t="str">
        <f>IF(BH33&gt;0,(IF(BH$13&gt;0,BH33/BH$13,"")),"")</f>
        <v/>
      </c>
      <c r="BJ33" s="97"/>
      <c r="BK33" s="97"/>
      <c r="BL33" s="109"/>
      <c r="BM33" s="97"/>
      <c r="BN33" s="107"/>
      <c r="BO33" s="97"/>
      <c r="BP33" s="121"/>
      <c r="BQ33" s="6" t="str">
        <f>IF(BP33&gt;0,(IF(BP$13&gt;0,BP33/BP$13,"")),"")</f>
        <v/>
      </c>
      <c r="BR33" s="97"/>
      <c r="BS33" s="121"/>
      <c r="BT33" s="6" t="str">
        <f>IF(BS33&gt;0,(IF(BS$13&gt;0,BS33/BS$13,"")),"")</f>
        <v/>
      </c>
      <c r="BU33" s="97"/>
      <c r="BV33" s="121"/>
      <c r="BW33" s="6" t="str">
        <f>IF(BV33&gt;0,(IF(BV$13&gt;0,BV33/BV$13,"")),"")</f>
        <v/>
      </c>
      <c r="BX33" s="97"/>
      <c r="BY33" s="97"/>
      <c r="BZ33" s="97"/>
      <c r="CA33" s="107"/>
      <c r="CB33" s="97"/>
      <c r="CC33" s="121"/>
      <c r="CD33" s="6" t="str">
        <f>IF(CC33&gt;0,(IF(CC$13&gt;0,CC33/CC$13,"")),"")</f>
        <v/>
      </c>
      <c r="CE33" s="97"/>
      <c r="CF33" s="97"/>
      <c r="CG33" s="109"/>
      <c r="CH33" s="97"/>
      <c r="CI33" s="110"/>
      <c r="CJ33" s="97"/>
      <c r="CK33" s="121"/>
      <c r="CL33" s="6" t="str">
        <f>IF(CK33&gt;0,(IF(CK$13&gt;0,CK33/CK$13,"")),"")</f>
        <v/>
      </c>
      <c r="CM33" s="97"/>
      <c r="CN33" s="121"/>
      <c r="CO33" s="6" t="str">
        <f>IF(CN33&gt;0,(IF(CN$13&gt;0,CN33/CN$13,"")),"")</f>
        <v/>
      </c>
      <c r="CP33" s="97"/>
      <c r="CQ33" s="121"/>
      <c r="CR33" s="6" t="str">
        <f>IF(CQ33&gt;0,(IF(CQ$13&gt;0,CQ33/CQ$13,"")),"")</f>
        <v/>
      </c>
      <c r="CS33" s="97"/>
      <c r="CT33" s="97"/>
      <c r="CU33" s="97"/>
      <c r="CV33" s="110"/>
      <c r="CW33" s="97"/>
      <c r="CX33" s="121"/>
      <c r="CY33" s="6" t="str">
        <f>IF(CX33&gt;0,(IF(CX$13&gt;0,CX33/CX$13,"")),"")</f>
        <v/>
      </c>
      <c r="CZ33" s="97"/>
      <c r="DA33" s="97"/>
      <c r="DB33" s="1534"/>
      <c r="DC33" s="97"/>
      <c r="DD33" s="107"/>
      <c r="DE33" s="97"/>
      <c r="DF33" s="121"/>
      <c r="DG33" s="6" t="str">
        <f>IF(DF33&gt;0,(IF(DF$13&gt;0,DF33/DF$13,"")),"")</f>
        <v/>
      </c>
      <c r="DH33" s="97"/>
      <c r="DI33" s="121"/>
      <c r="DJ33" s="6" t="str">
        <f>IF(DI33&gt;0,(IF(DI$13&gt;0,DI33/DI$13,"")),"")</f>
        <v/>
      </c>
      <c r="DK33" s="97"/>
      <c r="DL33" s="121"/>
      <c r="DM33" s="6" t="str">
        <f>IF(DL33&gt;0,(IF(DL$13&gt;0,DL33/DL$13,"")),"")</f>
        <v/>
      </c>
      <c r="DN33" s="97"/>
      <c r="DO33" s="97"/>
      <c r="DP33" s="97"/>
      <c r="DQ33" s="107"/>
      <c r="DR33" s="97"/>
      <c r="DS33" s="121"/>
      <c r="DT33" s="6" t="str">
        <f>IF(DS33&gt;0,(IF(DS$13&gt;0,DS33/DS$13,"")),"")</f>
        <v/>
      </c>
      <c r="DU33" s="97"/>
      <c r="DV33" s="97"/>
      <c r="DW33" s="109"/>
      <c r="DX33" s="97"/>
      <c r="DY33" s="107"/>
      <c r="DZ33" s="97"/>
      <c r="EA33" s="121"/>
      <c r="EB33" s="6" t="str">
        <f>IF(EA33&gt;0,(IF(EA$13&gt;0,EA33/EA$13,"")),"")</f>
        <v/>
      </c>
      <c r="EC33" s="97"/>
      <c r="ED33" s="121"/>
      <c r="EE33" s="6" t="str">
        <f>IF(ED33&gt;0,(IF(ED$13&gt;0,ED33/ED$13,"")),"")</f>
        <v/>
      </c>
      <c r="EF33" s="97"/>
      <c r="EG33" s="121"/>
      <c r="EH33" s="6" t="str">
        <f>IF(EG33&gt;0,(IF(EG$13&gt;0,EG33/EG$13,"")),"")</f>
        <v/>
      </c>
      <c r="EI33" s="97"/>
      <c r="EJ33" s="97"/>
      <c r="EK33" s="97"/>
      <c r="EL33" s="107"/>
      <c r="EM33" s="97"/>
      <c r="EN33" s="121"/>
      <c r="EO33" s="6" t="str">
        <f>IF(EN33&gt;0,(IF(EN$13&gt;0,EN33/EN$13,"")),"")</f>
        <v/>
      </c>
      <c r="EP33" s="97"/>
      <c r="EQ33" s="97"/>
      <c r="ER33" s="109"/>
      <c r="ES33" s="97"/>
      <c r="ET33" s="107"/>
      <c r="EU33" s="97"/>
      <c r="EV33" s="121"/>
      <c r="EW33" s="6" t="str">
        <f>IF(EV33&gt;0,(IF(EV$13&gt;0,EV33/EV$13,"")),"")</f>
        <v/>
      </c>
      <c r="EX33" s="97"/>
      <c r="EY33" s="121"/>
      <c r="EZ33" s="6" t="str">
        <f>IF(EY33&gt;0,(IF(EY$13&gt;0,EY33/EY$13,"")),"")</f>
        <v/>
      </c>
      <c r="FA33" s="97"/>
      <c r="FB33" s="121"/>
      <c r="FC33" s="6" t="str">
        <f>IF(FB33&gt;0,(IF(FB$13&gt;0,FB33/FB$13,"")),"")</f>
        <v/>
      </c>
      <c r="FD33" s="97"/>
      <c r="FE33" s="97"/>
      <c r="FF33" s="97"/>
      <c r="FG33" s="107"/>
      <c r="FH33" s="97"/>
      <c r="FI33" s="121"/>
      <c r="FJ33" s="6" t="str">
        <f>IF(FI33&gt;0,(IF(FI$13&gt;0,FI33/FI$13,"")),"")</f>
        <v/>
      </c>
      <c r="FK33" s="97"/>
      <c r="FL33" s="97"/>
      <c r="FM33" s="109"/>
      <c r="FN33" s="97"/>
      <c r="FO33" s="107"/>
      <c r="FP33" s="97"/>
      <c r="FQ33" s="121"/>
      <c r="FR33" s="6" t="str">
        <f>IF(FQ33&gt;0,(IF(FQ$13&gt;0,FQ33/FQ$13,"")),"")</f>
        <v/>
      </c>
      <c r="FS33" s="848"/>
      <c r="FT33" s="121"/>
      <c r="FU33" s="6" t="str">
        <f>IF(FT33&gt;0,(IF(FT$13&gt;0,FT33/FT$13,"")),"")</f>
        <v/>
      </c>
      <c r="FV33" s="97"/>
      <c r="FW33" s="121"/>
      <c r="FX33" s="6" t="str">
        <f>IF(FW33&gt;0,(IF(FW$13&gt;0,FW33/FW$13,"")),"")</f>
        <v/>
      </c>
      <c r="FY33" s="97"/>
      <c r="FZ33" s="97"/>
      <c r="GA33" s="97"/>
      <c r="GB33" s="107"/>
      <c r="GC33" s="97"/>
      <c r="GD33" s="121"/>
      <c r="GE33" s="6" t="str">
        <f>IF(GD33&gt;0,(IF(GD$13&gt;0,GD33/GD$13,"")),"")</f>
        <v/>
      </c>
      <c r="GF33" s="97"/>
      <c r="GG33" s="97"/>
      <c r="GH33" s="109"/>
      <c r="GI33" s="97"/>
      <c r="GJ33" s="107"/>
      <c r="GK33" s="97"/>
      <c r="GL33" s="121"/>
      <c r="GM33" s="6" t="str">
        <f>IF(GL33&gt;0,(IF(GL$13&gt;0,GL33/GL$13,"")),"")</f>
        <v/>
      </c>
      <c r="GN33" s="97"/>
      <c r="GO33" s="121"/>
      <c r="GP33" s="6" t="str">
        <f>IF(GO33&gt;0,(IF(GO$13&gt;0,GO33/GO$13,"")),"")</f>
        <v/>
      </c>
      <c r="GQ33" s="97"/>
      <c r="GR33" s="121"/>
      <c r="GS33" s="6" t="str">
        <f>IF(GR33&gt;0,(IF(GR$13&gt;0,GR33/GR$13,"")),"")</f>
        <v/>
      </c>
      <c r="GT33" s="97"/>
      <c r="GU33" s="97"/>
      <c r="GV33" s="97"/>
      <c r="GW33" s="107"/>
      <c r="GX33" s="97"/>
      <c r="GY33" s="121"/>
      <c r="GZ33" s="6" t="str">
        <f>IF(GY33&gt;0,(IF(GY$13&gt;0,GY33/GY$13,"")),"")</f>
        <v/>
      </c>
      <c r="HA33" s="97"/>
      <c r="HB33" s="97"/>
      <c r="HC33" s="109"/>
      <c r="HD33" s="97"/>
      <c r="HE33" s="107"/>
      <c r="HF33" s="97"/>
      <c r="HG33" s="121"/>
      <c r="HH33" s="6" t="str">
        <f>IF(HG33&gt;0,(IF(HG$13&gt;0,HG33/HG$13,"")),"")</f>
        <v/>
      </c>
      <c r="HI33" s="97"/>
      <c r="HJ33" s="121"/>
      <c r="HK33" s="6" t="str">
        <f>IF(HJ33&gt;0,(IF(HJ$13&gt;0,HJ33/HJ$13,"")),"")</f>
        <v/>
      </c>
      <c r="HL33" s="97"/>
      <c r="HM33" s="121"/>
      <c r="HN33" s="6" t="str">
        <f>IF(HM33&gt;0,(IF(HM$13&gt;0,HM33/HM$13,"")),"")</f>
        <v/>
      </c>
      <c r="HO33" s="97"/>
      <c r="HP33" s="97"/>
      <c r="HQ33" s="97"/>
      <c r="HR33" s="107"/>
      <c r="HS33" s="97"/>
      <c r="HT33" s="121"/>
      <c r="HU33" s="6" t="str">
        <f>IF(HT33&gt;0,(IF(HT$13&gt;0,HT33/HT$13,"")),"")</f>
        <v/>
      </c>
      <c r="HV33" s="97"/>
      <c r="HW33" s="97"/>
      <c r="HX33" s="109"/>
      <c r="HY33" s="97"/>
      <c r="HZ33" s="107"/>
      <c r="IA33" s="97"/>
      <c r="IB33" s="121"/>
      <c r="IC33" s="6" t="str">
        <f>IF(IB33&gt;0,(IF(IB$13&gt;0,IB33/IB$13,"")),"")</f>
        <v/>
      </c>
      <c r="ID33" s="97"/>
      <c r="IE33" s="121"/>
      <c r="IF33" s="6" t="str">
        <f>IF(IE33&gt;0,(IF(IE$13&gt;0,IE33/IE$13,"")),"")</f>
        <v/>
      </c>
      <c r="IG33" s="97"/>
      <c r="IH33" s="121"/>
      <c r="II33" s="6" t="str">
        <f>IF(IH33&gt;0,(IF(IH$13&gt;0,IH33/IH$13,"")),"")</f>
        <v/>
      </c>
      <c r="IJ33" s="97"/>
      <c r="IK33" s="97"/>
      <c r="IL33" s="97"/>
      <c r="IM33" s="107"/>
      <c r="IN33" s="97"/>
      <c r="IO33" s="121"/>
      <c r="IP33" s="6" t="str">
        <f>IF(IO33&gt;0,(IF(IO$13&gt;0,IO33/IO$13,"")),"")</f>
        <v/>
      </c>
      <c r="IQ33" s="97"/>
      <c r="IR33" s="97"/>
      <c r="IS33" s="109"/>
    </row>
    <row r="34" spans="1:253" ht="12" hidden="1" customHeight="1" outlineLevel="1">
      <c r="A34" s="354" t="s">
        <v>42</v>
      </c>
      <c r="B34" s="111"/>
      <c r="C34" s="112"/>
      <c r="D34" s="111"/>
      <c r="E34" s="432">
        <v>0</v>
      </c>
      <c r="F34" s="6" t="str">
        <f t="shared" ref="F34:F39" si="120">IF(E34&gt;0,(IF(E$7&gt;0,E34/E$7,"")),"")</f>
        <v/>
      </c>
      <c r="G34" s="111" t="str">
        <f t="shared" ref="G34:G39" si="121">IF(E34&gt;0,(IF(E$49&gt;0,E34/E$49,"")),"")</f>
        <v/>
      </c>
      <c r="H34" s="432">
        <v>0</v>
      </c>
      <c r="I34" s="6" t="str">
        <f t="shared" ref="I34:I39" si="122">IF(H34&gt;0,(IF(H$7&gt;0,H34/H$7,"")),"")</f>
        <v/>
      </c>
      <c r="J34" s="111" t="str">
        <f t="shared" ref="J34:J39" si="123">IF(H34&gt;0,(IF(H$49&gt;0,H34/H$49,"")),"")</f>
        <v/>
      </c>
      <c r="K34" s="432">
        <v>0</v>
      </c>
      <c r="L34" s="6" t="str">
        <f t="shared" ref="L34:L39" si="124">IF(K34&gt;0,(IF(K$7&gt;0,K34/K$7,"")),"")</f>
        <v/>
      </c>
      <c r="M34" s="111" t="str">
        <f t="shared" ref="M34:M39" si="125">IF(K34&gt;0,(IF(K$49&gt;0,K34/K$49,"")),"")</f>
        <v/>
      </c>
      <c r="N34" s="111"/>
      <c r="O34" s="111"/>
      <c r="P34" s="112"/>
      <c r="Q34" s="111"/>
      <c r="R34" s="432">
        <f>E34+H34+K34</f>
        <v>0</v>
      </c>
      <c r="S34" s="6" t="str">
        <f t="shared" ref="S34:S39" si="126">IF(R34&gt;0,(IF(R$7&gt;0,R34/R$7,"")),"")</f>
        <v/>
      </c>
      <c r="T34" s="111" t="str">
        <f t="shared" ref="T34:T39" si="127">IF(R34&gt;0,(IF(R$49&gt;0,R34/R$49,"")),"")</f>
        <v/>
      </c>
      <c r="U34" s="111"/>
      <c r="V34" s="113"/>
      <c r="W34" s="111"/>
      <c r="X34" s="112"/>
      <c r="Y34" s="111"/>
      <c r="Z34" s="432">
        <v>0</v>
      </c>
      <c r="AA34" s="6" t="str">
        <f t="shared" ref="AA34:AA39" si="128">IF(Z34&gt;0,(IF(Z$7&gt;0,Z34/Z$7,"")),"")</f>
        <v/>
      </c>
      <c r="AB34" s="111" t="str">
        <f t="shared" ref="AB34:AB39" si="129">IF(Z34&gt;0,(IF(Z$49&gt;0,Z34/Z$49,"")),"")</f>
        <v/>
      </c>
      <c r="AC34" s="432">
        <v>0</v>
      </c>
      <c r="AD34" s="6" t="str">
        <f t="shared" ref="AD34:AD39" si="130">IF(AC34&gt;0,(IF(AC$7&gt;0,AC34/AC$7,"")),"")</f>
        <v/>
      </c>
      <c r="AE34" s="111" t="str">
        <f t="shared" ref="AE34:AE39" si="131">IF(AC34&gt;0,(IF(AC$49&gt;0,AC34/AC$49,"")),"")</f>
        <v/>
      </c>
      <c r="AF34" s="432">
        <v>0</v>
      </c>
      <c r="AG34" s="6" t="str">
        <f t="shared" ref="AG34:AG39" si="132">IF(AF34&gt;0,(IF(AF$7&gt;0,AF34/AF$7,"")),"")</f>
        <v/>
      </c>
      <c r="AH34" s="111" t="str">
        <f t="shared" ref="AH34:AH39" si="133">IF(AF34&gt;0,(IF(AF$49&gt;0,AF34/AF$49,"")),"")</f>
        <v/>
      </c>
      <c r="AI34" s="111"/>
      <c r="AJ34" s="111"/>
      <c r="AK34" s="112"/>
      <c r="AL34" s="111"/>
      <c r="AM34" s="432">
        <f>Z34+AC34+AF34</f>
        <v>0</v>
      </c>
      <c r="AN34" s="6" t="str">
        <f t="shared" ref="AN34:AN39" si="134">IF(AM34&gt;0,(IF(AM$7&gt;0,AM34/AM$7,"")),"")</f>
        <v/>
      </c>
      <c r="AO34" s="111" t="str">
        <f t="shared" ref="AO34:AO39" si="135">IF(AM34&gt;0,(IF(AM$49&gt;0,AM34/AM$49,"")),"")</f>
        <v/>
      </c>
      <c r="AP34" s="111"/>
      <c r="AQ34" s="113"/>
      <c r="AR34" s="111"/>
      <c r="AS34" s="112"/>
      <c r="AT34" s="111"/>
      <c r="AU34" s="432">
        <v>0</v>
      </c>
      <c r="AV34" s="6" t="str">
        <f t="shared" ref="AV34:AV39" si="136">IF(AU34&gt;0,(IF(AU$7&gt;0,AU34/AU$7,"")),"")</f>
        <v/>
      </c>
      <c r="AW34" s="111" t="str">
        <f t="shared" ref="AW34:AW39" si="137">IF(AU34&gt;0,(IF(AU$49&gt;0,AU34/AU$49,"")),"")</f>
        <v/>
      </c>
      <c r="AX34" s="432">
        <v>0</v>
      </c>
      <c r="AY34" s="6" t="str">
        <f t="shared" ref="AY34:AY39" si="138">IF(AX34&gt;0,(IF(AX$7&gt;0,AX34/AX$7,"")),"")</f>
        <v/>
      </c>
      <c r="AZ34" s="111" t="str">
        <f t="shared" ref="AZ34:AZ39" si="139">IF(AX34&gt;0,(IF(AX$49&gt;0,AX34/AX$49,"")),"")</f>
        <v/>
      </c>
      <c r="BA34" s="432">
        <v>0</v>
      </c>
      <c r="BB34" s="6" t="str">
        <f t="shared" ref="BB34:BB39" si="140">IF(BA34&gt;0,(IF(BA$7&gt;0,BA34/BA$7,"")),"")</f>
        <v/>
      </c>
      <c r="BC34" s="111" t="str">
        <f t="shared" ref="BC34:BC39" si="141">IF(BA34&gt;0,(IF(BA$49&gt;0,BA34/BA$49,"")),"")</f>
        <v/>
      </c>
      <c r="BD34" s="111"/>
      <c r="BE34" s="111"/>
      <c r="BF34" s="112"/>
      <c r="BG34" s="111"/>
      <c r="BH34" s="432">
        <f>AU34+AX34+BA34</f>
        <v>0</v>
      </c>
      <c r="BI34" s="6" t="str">
        <f t="shared" ref="BI34:BI39" si="142">IF(BH34&gt;0,(IF(BH$7&gt;0,BH34/BH$7,"")),"")</f>
        <v/>
      </c>
      <c r="BJ34" s="111" t="str">
        <f t="shared" ref="BJ34:BJ39" si="143">IF(BH34&gt;0,(IF(BH$49&gt;0,BH34/BH$49,"")),"")</f>
        <v/>
      </c>
      <c r="BK34" s="111"/>
      <c r="BL34" s="113"/>
      <c r="BM34" s="111"/>
      <c r="BN34" s="112"/>
      <c r="BO34" s="111"/>
      <c r="BP34" s="432">
        <v>0</v>
      </c>
      <c r="BQ34" s="6" t="str">
        <f t="shared" ref="BQ34:BQ39" si="144">IF(BP34&gt;0,(IF(BP$7&gt;0,BP34/BP$7,"")),"")</f>
        <v/>
      </c>
      <c r="BR34" s="111" t="str">
        <f t="shared" ref="BR34:BR39" si="145">IF(BP34&gt;0,(IF(BP$49&gt;0,BP34/BP$49,"")),"")</f>
        <v/>
      </c>
      <c r="BS34" s="432">
        <v>0</v>
      </c>
      <c r="BT34" s="6" t="str">
        <f t="shared" ref="BT34:BT39" si="146">IF(BS34&gt;0,(IF(BS$7&gt;0,BS34/BS$7,"")),"")</f>
        <v/>
      </c>
      <c r="BU34" s="111" t="str">
        <f t="shared" ref="BU34:BU39" si="147">IF(BS34&gt;0,(IF(BS$49&gt;0,BS34/BS$49,"")),"")</f>
        <v/>
      </c>
      <c r="BV34" s="432">
        <v>0</v>
      </c>
      <c r="BW34" s="6" t="str">
        <f t="shared" ref="BW34:BW39" si="148">IF(BV34&gt;0,(IF(BV$7&gt;0,BV34/BV$7,"")),"")</f>
        <v/>
      </c>
      <c r="BX34" s="111" t="str">
        <f t="shared" ref="BX34:BX39" si="149">IF(BV34&gt;0,(IF(BV$49&gt;0,BV34/BV$49,"")),"")</f>
        <v/>
      </c>
      <c r="BY34" s="111"/>
      <c r="BZ34" s="111"/>
      <c r="CA34" s="112"/>
      <c r="CB34" s="111"/>
      <c r="CC34" s="432">
        <f>BP34+BS34+BV34</f>
        <v>0</v>
      </c>
      <c r="CD34" s="6" t="str">
        <f t="shared" ref="CD34:CD39" si="150">IF(CC34&gt;0,(IF(CC$7&gt;0,CC34/CC$7,"")),"")</f>
        <v/>
      </c>
      <c r="CE34" s="111" t="str">
        <f t="shared" ref="CE34:CE39" si="151">IF(CC34&gt;0,(IF(CC$49&gt;0,CC34/CC$49,"")),"")</f>
        <v/>
      </c>
      <c r="CF34" s="111"/>
      <c r="CG34" s="113"/>
      <c r="CH34" s="111"/>
      <c r="CI34" s="114"/>
      <c r="CJ34" s="111"/>
      <c r="CK34" s="432">
        <f>(IF($CZ$5=4,(E34+Z34+AU34+BP34),0)+IF($CZ$5=3,(Z34+AU34+BP34))+IF($CZ$5=2,(AU34+BP34),0)+IF($CZ$5=1,BP34,0))/$CZ$5</f>
        <v>0</v>
      </c>
      <c r="CL34" s="6" t="str">
        <f t="shared" ref="CL34:CL39" si="152">IF(CK34&gt;0,(IF(CK$7&gt;0,CK34/CK$7,"")),"")</f>
        <v/>
      </c>
      <c r="CM34" s="111" t="str">
        <f t="shared" ref="CM34:CM39" si="153">IF(CK34&gt;0,(IF(CK$49&gt;0,CK34/CK$49,"")),"")</f>
        <v/>
      </c>
      <c r="CN34" s="432">
        <f>(IF($CZ$5=4,(H34+AC34+AX34+BS34),0)+IF($CZ$5=3,(AC34+AX34+BS34))+IF($CZ$5=2,(AX34+BS34),0)+IF($CZ$5=1,BS34,0))/$CZ$5</f>
        <v>0</v>
      </c>
      <c r="CO34" s="6" t="str">
        <f t="shared" ref="CO34:CO39" si="154">IF(CN34&gt;0,(IF(CN$7&gt;0,CN34/CN$7,"")),"")</f>
        <v/>
      </c>
      <c r="CP34" s="111" t="str">
        <f t="shared" ref="CP34:CP39" si="155">IF(CN34&gt;0,(IF(CN$49&gt;0,CN34/CN$49,"")),"")</f>
        <v/>
      </c>
      <c r="CQ34" s="432">
        <f>(IF($CZ$5=4,(K34+AF34+BA34+BV34),0)+IF($CZ$5=3,(AF34+BA34+BV34))+IF($CZ$5=2,(BA34+BV34),0)+IF($CZ$5=1,BV34,0))/$CZ$5</f>
        <v>0</v>
      </c>
      <c r="CR34" s="6" t="str">
        <f t="shared" ref="CR34:CR39" si="156">IF(CQ34&gt;0,(IF(CQ$7&gt;0,CQ34/CQ$7,"")),"")</f>
        <v/>
      </c>
      <c r="CS34" s="111" t="str">
        <f t="shared" ref="CS34:CS39" si="157">IF(CQ34&gt;0,(IF(CQ$49&gt;0,CQ34/CQ$49,"")),"")</f>
        <v/>
      </c>
      <c r="CT34" s="111"/>
      <c r="CU34" s="111"/>
      <c r="CV34" s="114"/>
      <c r="CW34" s="111"/>
      <c r="CX34" s="432">
        <f>(IF($CZ$5=4,(R34+AM34+BH34+CC34),0)+IF($CZ$5=3,(AM34+BH34+CC34))+IF($CZ$5=2,(BH34+CC34),0)+IF($CZ$5=1,CC34,0))/$CZ$5</f>
        <v>0</v>
      </c>
      <c r="CY34" s="106" t="str">
        <f t="shared" ref="CY34:CY39" si="158">IF(CX34&gt;0,(IF(CX$7&gt;0,CX34/CX$7,"")),"")</f>
        <v/>
      </c>
      <c r="CZ34" s="111" t="str">
        <f t="shared" ref="CZ34:CZ39" si="159">IF(CX34&gt;0,(IF(CX$49&gt;0,CX34/CX$49,"")),"")</f>
        <v/>
      </c>
      <c r="DA34" s="111"/>
      <c r="DB34" s="1535"/>
      <c r="DC34" s="111"/>
      <c r="DD34" s="112"/>
      <c r="DE34" s="111"/>
      <c r="DF34" s="432">
        <v>0</v>
      </c>
      <c r="DG34" s="6" t="str">
        <f t="shared" ref="DG34:DG35" si="160">IF(DF34&gt;0,(IF(DF$7&gt;0,DF34/DF$7,"")),"")</f>
        <v/>
      </c>
      <c r="DH34" s="111" t="str">
        <f t="shared" ref="DH34:DH39" si="161">IF(DF34&gt;0,(IF(DF$49&gt;0,DF34/DF$49,"")),"")</f>
        <v/>
      </c>
      <c r="DI34" s="432">
        <v>0</v>
      </c>
      <c r="DJ34" s="6" t="str">
        <f t="shared" ref="DJ34:DJ35" si="162">IF(DI34&gt;0,(IF(DI$7&gt;0,DI34/DI$7,"")),"")</f>
        <v/>
      </c>
      <c r="DK34" s="111" t="str">
        <f t="shared" ref="DK34:DK39" si="163">IF(DI34&gt;0,(IF(DI$49&gt;0,DI34/DI$49,"")),"")</f>
        <v/>
      </c>
      <c r="DL34" s="432">
        <v>0</v>
      </c>
      <c r="DM34" s="6" t="str">
        <f t="shared" ref="DM34:DM35" si="164">IF(DL34&gt;0,(IF(DL$7&gt;0,DL34/DL$7,"")),"")</f>
        <v/>
      </c>
      <c r="DN34" s="111" t="str">
        <f t="shared" ref="DN34:DN39" si="165">IF(DL34&gt;0,(IF(DL$49&gt;0,DL34/DL$49,"")),"")</f>
        <v/>
      </c>
      <c r="DO34" s="111"/>
      <c r="DP34" s="111"/>
      <c r="DQ34" s="112"/>
      <c r="DR34" s="111"/>
      <c r="DS34" s="432">
        <f>DF34+DI34+DL34</f>
        <v>0</v>
      </c>
      <c r="DT34" s="6" t="str">
        <f t="shared" ref="DT34:DT35" si="166">IF(DS34&gt;0,(IF(DS$7&gt;0,DS34/DS$7,"")),"")</f>
        <v/>
      </c>
      <c r="DU34" s="111" t="str">
        <f t="shared" ref="DU34:DU39" si="167">IF(DS34&gt;0,(IF(DS$49&gt;0,DS34/DS$49,"")),"")</f>
        <v/>
      </c>
      <c r="DV34" s="111"/>
      <c r="DW34" s="113"/>
      <c r="DX34" s="111"/>
      <c r="DY34" s="112"/>
      <c r="DZ34" s="111"/>
      <c r="EA34" s="432">
        <v>0</v>
      </c>
      <c r="EB34" s="6" t="str">
        <f t="shared" ref="EB34:EB35" si="168">IF(EA34&gt;0,(IF(EA$7&gt;0,EA34/EA$7,"")),"")</f>
        <v/>
      </c>
      <c r="EC34" s="111" t="str">
        <f t="shared" ref="EC34:EC39" si="169">IF(EA34&gt;0,(IF(EA$49&gt;0,EA34/EA$49,"")),"")</f>
        <v/>
      </c>
      <c r="ED34" s="432">
        <v>0</v>
      </c>
      <c r="EE34" s="6" t="str">
        <f t="shared" ref="EE34:EE35" si="170">IF(ED34&gt;0,(IF(ED$7&gt;0,ED34/ED$7,"")),"")</f>
        <v/>
      </c>
      <c r="EF34" s="111" t="str">
        <f t="shared" ref="EF34:EF39" si="171">IF(ED34&gt;0,(IF(ED$49&gt;0,ED34/ED$49,"")),"")</f>
        <v/>
      </c>
      <c r="EG34" s="432">
        <v>0</v>
      </c>
      <c r="EH34" s="6" t="str">
        <f t="shared" ref="EH34:EH35" si="172">IF(EG34&gt;0,(IF(EG$7&gt;0,EG34/EG$7,"")),"")</f>
        <v/>
      </c>
      <c r="EI34" s="111" t="str">
        <f t="shared" ref="EI34:EI39" si="173">IF(EG34&gt;0,(IF(EG$49&gt;0,EG34/EG$49,"")),"")</f>
        <v/>
      </c>
      <c r="EJ34" s="111"/>
      <c r="EK34" s="111"/>
      <c r="EL34" s="112"/>
      <c r="EM34" s="111"/>
      <c r="EN34" s="432">
        <f>EA34+ED34+EG34</f>
        <v>0</v>
      </c>
      <c r="EO34" s="6" t="str">
        <f t="shared" ref="EO34:EO35" si="174">IF(EN34&gt;0,(IF(EN$7&gt;0,EN34/EN$7,"")),"")</f>
        <v/>
      </c>
      <c r="EP34" s="111" t="str">
        <f t="shared" ref="EP34:EP39" si="175">IF(EN34&gt;0,(IF(EN$49&gt;0,EN34/EN$49,"")),"")</f>
        <v/>
      </c>
      <c r="EQ34" s="111"/>
      <c r="ER34" s="113"/>
      <c r="ES34" s="111"/>
      <c r="ET34" s="112"/>
      <c r="EU34" s="111"/>
      <c r="EV34" s="432">
        <v>0</v>
      </c>
      <c r="EW34" s="6" t="str">
        <f t="shared" ref="EW34:EW39" si="176">IF(EV34&gt;0,(IF(EV$7&gt;0,EV34/EV$7,"")),"")</f>
        <v/>
      </c>
      <c r="EX34" s="111" t="str">
        <f t="shared" ref="EX34:EX39" si="177">IF(EV34&gt;0,(IF(EV$49&gt;0,EV34/EV$49,"")),"")</f>
        <v/>
      </c>
      <c r="EY34" s="432">
        <v>0</v>
      </c>
      <c r="EZ34" s="6" t="str">
        <f t="shared" ref="EZ34:EZ39" si="178">IF(EY34&gt;0,(IF(EY$7&gt;0,EY34/EY$7,"")),"")</f>
        <v/>
      </c>
      <c r="FA34" s="111" t="str">
        <f t="shared" ref="FA34:FA39" si="179">IF(EY34&gt;0,(IF(EY$49&gt;0,EY34/EY$49,"")),"")</f>
        <v/>
      </c>
      <c r="FB34" s="432">
        <v>0</v>
      </c>
      <c r="FC34" s="6" t="str">
        <f t="shared" ref="FC34:FC39" si="180">IF(FB34&gt;0,(IF(FB$7&gt;0,FB34/FB$7,"")),"")</f>
        <v/>
      </c>
      <c r="FD34" s="111" t="str">
        <f t="shared" ref="FD34:FD39" si="181">IF(FB34&gt;0,(IF(FB$49&gt;0,FB34/FB$49,"")),"")</f>
        <v/>
      </c>
      <c r="FE34" s="111"/>
      <c r="FF34" s="111"/>
      <c r="FG34" s="112"/>
      <c r="FH34" s="111"/>
      <c r="FI34" s="432">
        <f>EV34+EY34+FB34</f>
        <v>0</v>
      </c>
      <c r="FJ34" s="6" t="str">
        <f t="shared" ref="FJ34:FJ39" si="182">IF(FI34&gt;0,(IF(FI$7&gt;0,FI34/FI$7,"")),"")</f>
        <v/>
      </c>
      <c r="FK34" s="111" t="str">
        <f t="shared" ref="FK34:FK39" si="183">IF(FI34&gt;0,(IF(FI$49&gt;0,FI34/FI$49,"")),"")</f>
        <v/>
      </c>
      <c r="FL34" s="111"/>
      <c r="FM34" s="113"/>
      <c r="FN34" s="111"/>
      <c r="FO34" s="112"/>
      <c r="FP34" s="111"/>
      <c r="FQ34" s="432">
        <v>0</v>
      </c>
      <c r="FR34" s="6" t="str">
        <f t="shared" ref="FR34:FR39" si="184">IF(FQ34&gt;0,(IF(FQ$7&gt;0,FQ34/FQ$7,"")),"")</f>
        <v/>
      </c>
      <c r="FS34" s="849" t="str">
        <f t="shared" ref="FS34:FS39" si="185">IF(FQ34&gt;0,(IF(FQ$49&gt;0,FQ34/FQ$49,"")),"")</f>
        <v/>
      </c>
      <c r="FT34" s="432">
        <v>0</v>
      </c>
      <c r="FU34" s="6" t="str">
        <f t="shared" ref="FU34:FU39" si="186">IF(FT34&gt;0,(IF(FT$7&gt;0,FT34/FT$7,"")),"")</f>
        <v/>
      </c>
      <c r="FV34" s="111" t="str">
        <f t="shared" ref="FV34:FV39" si="187">IF(FT34&gt;0,(IF(FT$49&gt;0,FT34/FT$49,"")),"")</f>
        <v/>
      </c>
      <c r="FW34" s="432">
        <v>0</v>
      </c>
      <c r="FX34" s="6" t="str">
        <f t="shared" ref="FX34:FX39" si="188">IF(FW34&gt;0,(IF(FW$7&gt;0,FW34/FW$7,"")),"")</f>
        <v/>
      </c>
      <c r="FY34" s="111" t="str">
        <f t="shared" ref="FY34:FY39" si="189">IF(FW34&gt;0,(IF(FW$49&gt;0,FW34/FW$49,"")),"")</f>
        <v/>
      </c>
      <c r="FZ34" s="111"/>
      <c r="GA34" s="111"/>
      <c r="GB34" s="112"/>
      <c r="GC34" s="111"/>
      <c r="GD34" s="432">
        <f>FQ34+FT34+FW34</f>
        <v>0</v>
      </c>
      <c r="GE34" s="6" t="str">
        <f t="shared" ref="GE34:GE39" si="190">IF(GD34&gt;0,(IF(GD$7&gt;0,GD34/GD$7,"")),"")</f>
        <v/>
      </c>
      <c r="GF34" s="111" t="str">
        <f t="shared" ref="GF34:GF39" si="191">IF(GD34&gt;0,(IF(GD$49&gt;0,GD34/GD$49,"")),"")</f>
        <v/>
      </c>
      <c r="GG34" s="111"/>
      <c r="GH34" s="113"/>
      <c r="GI34" s="111"/>
      <c r="GJ34" s="112"/>
      <c r="GK34" s="111"/>
      <c r="GL34" s="432">
        <v>0</v>
      </c>
      <c r="GM34" s="6" t="str">
        <f t="shared" ref="GM34:GM39" si="192">IF(GL34&gt;0,(IF(GL$7&gt;0,GL34/GL$7,"")),"")</f>
        <v/>
      </c>
      <c r="GN34" s="111" t="str">
        <f t="shared" ref="GN34:GN39" si="193">IF(GL34&gt;0,(IF(GL$49&gt;0,GL34/GL$49,"")),"")</f>
        <v/>
      </c>
      <c r="GO34" s="432">
        <v>0</v>
      </c>
      <c r="GP34" s="6" t="str">
        <f t="shared" ref="GP34:GP39" si="194">IF(GO34&gt;0,(IF(GO$7&gt;0,GO34/GO$7,"")),"")</f>
        <v/>
      </c>
      <c r="GQ34" s="111" t="str">
        <f t="shared" ref="GQ34:GQ39" si="195">IF(GO34&gt;0,(IF(GO$49&gt;0,GO34/GO$49,"")),"")</f>
        <v/>
      </c>
      <c r="GR34" s="432">
        <v>0</v>
      </c>
      <c r="GS34" s="6" t="str">
        <f t="shared" ref="GS34:GS39" si="196">IF(GR34&gt;0,(IF(GR$7&gt;0,GR34/GR$7,"")),"")</f>
        <v/>
      </c>
      <c r="GT34" s="111" t="str">
        <f t="shared" ref="GT34:GT39" si="197">IF(GR34&gt;0,(IF(GR$49&gt;0,GR34/GR$49,"")),"")</f>
        <v/>
      </c>
      <c r="GU34" s="111"/>
      <c r="GV34" s="111"/>
      <c r="GW34" s="112"/>
      <c r="GX34" s="111"/>
      <c r="GY34" s="432">
        <f>GL34+GO34+GR34</f>
        <v>0</v>
      </c>
      <c r="GZ34" s="6" t="str">
        <f t="shared" ref="GZ34:GZ39" si="198">IF(GY34&gt;0,(IF(GY$7&gt;0,GY34/GY$7,"")),"")</f>
        <v/>
      </c>
      <c r="HA34" s="111" t="str">
        <f t="shared" ref="HA34:HA39" si="199">IF(GY34&gt;0,(IF(GY$49&gt;0,GY34/GY$49,"")),"")</f>
        <v/>
      </c>
      <c r="HB34" s="111"/>
      <c r="HC34" s="113"/>
      <c r="HD34" s="111"/>
      <c r="HE34" s="112"/>
      <c r="HF34" s="111"/>
      <c r="HG34" s="432">
        <v>0</v>
      </c>
      <c r="HH34" s="6" t="str">
        <f t="shared" ref="HH34:HH39" si="200">IF(HG34&gt;0,(IF(HG$7&gt;0,HG34/HG$7,"")),"")</f>
        <v/>
      </c>
      <c r="HI34" s="111" t="str">
        <f t="shared" ref="HI34:HI39" si="201">IF(HG34&gt;0,(IF(HG$49&gt;0,HG34/HG$49,"")),"")</f>
        <v/>
      </c>
      <c r="HJ34" s="432">
        <v>0</v>
      </c>
      <c r="HK34" s="6" t="str">
        <f t="shared" ref="HK34:HK39" si="202">IF(HJ34&gt;0,(IF(HJ$7&gt;0,HJ34/HJ$7,"")),"")</f>
        <v/>
      </c>
      <c r="HL34" s="111" t="str">
        <f t="shared" ref="HL34:HL39" si="203">IF(HJ34&gt;0,(IF(HJ$49&gt;0,HJ34/HJ$49,"")),"")</f>
        <v/>
      </c>
      <c r="HM34" s="432">
        <v>0</v>
      </c>
      <c r="HN34" s="6" t="str">
        <f t="shared" ref="HN34:HN39" si="204">IF(HM34&gt;0,(IF(HM$7&gt;0,HM34/HM$7,"")),"")</f>
        <v/>
      </c>
      <c r="HO34" s="111" t="str">
        <f t="shared" ref="HO34:HO39" si="205">IF(HM34&gt;0,(IF(HM$49&gt;0,HM34/HM$49,"")),"")</f>
        <v/>
      </c>
      <c r="HP34" s="111"/>
      <c r="HQ34" s="111"/>
      <c r="HR34" s="112"/>
      <c r="HS34" s="111"/>
      <c r="HT34" s="432">
        <f>HG34+HJ34+HM34</f>
        <v>0</v>
      </c>
      <c r="HU34" s="6" t="str">
        <f t="shared" ref="HU34:HU39" si="206">IF(HT34&gt;0,(IF(HT$7&gt;0,HT34/HT$7,"")),"")</f>
        <v/>
      </c>
      <c r="HV34" s="111" t="str">
        <f t="shared" ref="HV34:HV39" si="207">IF(HT34&gt;0,(IF(HT$49&gt;0,HT34/HT$49,"")),"")</f>
        <v/>
      </c>
      <c r="HW34" s="111"/>
      <c r="HX34" s="113"/>
      <c r="HY34" s="111"/>
      <c r="HZ34" s="112"/>
      <c r="IA34" s="111"/>
      <c r="IB34" s="432">
        <v>0</v>
      </c>
      <c r="IC34" s="6" t="str">
        <f t="shared" ref="IC34:IC39" si="208">IF(IB34&gt;0,(IF(IB$7&gt;0,IB34/IB$7,"")),"")</f>
        <v/>
      </c>
      <c r="ID34" s="111" t="str">
        <f t="shared" ref="ID34:ID39" si="209">IF(IB34&gt;0,(IF(IB$49&gt;0,IB34/IB$49,"")),"")</f>
        <v/>
      </c>
      <c r="IE34" s="432">
        <v>0</v>
      </c>
      <c r="IF34" s="6" t="str">
        <f t="shared" ref="IF34:IF39" si="210">IF(IE34&gt;0,(IF(IE$7&gt;0,IE34/IE$7,"")),"")</f>
        <v/>
      </c>
      <c r="IG34" s="111" t="str">
        <f t="shared" ref="IG34:IG39" si="211">IF(IE34&gt;0,(IF(IE$49&gt;0,IE34/IE$49,"")),"")</f>
        <v/>
      </c>
      <c r="IH34" s="432">
        <v>0</v>
      </c>
      <c r="II34" s="6" t="str">
        <f t="shared" ref="II34:II39" si="212">IF(IH34&gt;0,(IF(IH$7&gt;0,IH34/IH$7,"")),"")</f>
        <v/>
      </c>
      <c r="IJ34" s="111" t="str">
        <f t="shared" ref="IJ34:IJ39" si="213">IF(IH34&gt;0,(IF(IH$49&gt;0,IH34/IH$49,"")),"")</f>
        <v/>
      </c>
      <c r="IK34" s="111"/>
      <c r="IL34" s="111"/>
      <c r="IM34" s="112"/>
      <c r="IN34" s="111"/>
      <c r="IO34" s="432">
        <f>IB34+IE34+IH34</f>
        <v>0</v>
      </c>
      <c r="IP34" s="6" t="str">
        <f t="shared" ref="IP34:IP39" si="214">IF(IO34&gt;0,(IF(IO$7&gt;0,IO34/IO$7,"")),"")</f>
        <v/>
      </c>
      <c r="IQ34" s="111" t="str">
        <f t="shared" ref="IQ34:IQ39" si="215">IF(IO34&gt;0,(IF(IO$49&gt;0,IO34/IO$49,"")),"")</f>
        <v/>
      </c>
      <c r="IR34" s="111"/>
      <c r="IS34" s="113"/>
    </row>
    <row r="35" spans="1:253" ht="12" hidden="1" customHeight="1" outlineLevel="1">
      <c r="A35" s="354" t="s">
        <v>42</v>
      </c>
      <c r="B35" s="111"/>
      <c r="C35" s="112"/>
      <c r="D35" s="111"/>
      <c r="E35" s="432">
        <v>0</v>
      </c>
      <c r="F35" s="6" t="str">
        <f t="shared" si="120"/>
        <v/>
      </c>
      <c r="G35" s="111" t="str">
        <f t="shared" si="121"/>
        <v/>
      </c>
      <c r="H35" s="432">
        <v>0</v>
      </c>
      <c r="I35" s="6" t="str">
        <f t="shared" si="122"/>
        <v/>
      </c>
      <c r="J35" s="111" t="str">
        <f t="shared" si="123"/>
        <v/>
      </c>
      <c r="K35" s="432">
        <v>0</v>
      </c>
      <c r="L35" s="6" t="str">
        <f t="shared" si="124"/>
        <v/>
      </c>
      <c r="M35" s="111" t="str">
        <f t="shared" si="125"/>
        <v/>
      </c>
      <c r="N35" s="111"/>
      <c r="O35" s="111"/>
      <c r="P35" s="112"/>
      <c r="Q35" s="111"/>
      <c r="R35" s="432">
        <f>E35+H35+K35</f>
        <v>0</v>
      </c>
      <c r="S35" s="6" t="str">
        <f t="shared" si="126"/>
        <v/>
      </c>
      <c r="T35" s="111" t="str">
        <f t="shared" si="127"/>
        <v/>
      </c>
      <c r="U35" s="111"/>
      <c r="V35" s="113"/>
      <c r="W35" s="111"/>
      <c r="X35" s="112"/>
      <c r="Y35" s="111"/>
      <c r="Z35" s="432">
        <v>0</v>
      </c>
      <c r="AA35" s="6" t="str">
        <f t="shared" si="128"/>
        <v/>
      </c>
      <c r="AB35" s="111" t="str">
        <f t="shared" si="129"/>
        <v/>
      </c>
      <c r="AC35" s="432">
        <v>0</v>
      </c>
      <c r="AD35" s="6" t="str">
        <f t="shared" si="130"/>
        <v/>
      </c>
      <c r="AE35" s="111" t="str">
        <f t="shared" si="131"/>
        <v/>
      </c>
      <c r="AF35" s="432">
        <v>0</v>
      </c>
      <c r="AG35" s="6" t="str">
        <f t="shared" si="132"/>
        <v/>
      </c>
      <c r="AH35" s="111" t="str">
        <f t="shared" si="133"/>
        <v/>
      </c>
      <c r="AI35" s="111"/>
      <c r="AJ35" s="111"/>
      <c r="AK35" s="112"/>
      <c r="AL35" s="111"/>
      <c r="AM35" s="432">
        <f>Z35+AC35+AF35</f>
        <v>0</v>
      </c>
      <c r="AN35" s="6" t="str">
        <f t="shared" si="134"/>
        <v/>
      </c>
      <c r="AO35" s="111" t="str">
        <f t="shared" si="135"/>
        <v/>
      </c>
      <c r="AP35" s="111"/>
      <c r="AQ35" s="113"/>
      <c r="AR35" s="111"/>
      <c r="AS35" s="112"/>
      <c r="AT35" s="111"/>
      <c r="AU35" s="432">
        <v>0</v>
      </c>
      <c r="AV35" s="6" t="str">
        <f t="shared" si="136"/>
        <v/>
      </c>
      <c r="AW35" s="111" t="str">
        <f t="shared" si="137"/>
        <v/>
      </c>
      <c r="AX35" s="432">
        <v>0</v>
      </c>
      <c r="AY35" s="6" t="str">
        <f t="shared" si="138"/>
        <v/>
      </c>
      <c r="AZ35" s="111" t="str">
        <f t="shared" si="139"/>
        <v/>
      </c>
      <c r="BA35" s="432">
        <v>0</v>
      </c>
      <c r="BB35" s="6" t="str">
        <f t="shared" si="140"/>
        <v/>
      </c>
      <c r="BC35" s="111" t="str">
        <f t="shared" si="141"/>
        <v/>
      </c>
      <c r="BD35" s="111"/>
      <c r="BE35" s="111"/>
      <c r="BF35" s="112"/>
      <c r="BG35" s="111"/>
      <c r="BH35" s="432">
        <f>AU35+AX35+BA35</f>
        <v>0</v>
      </c>
      <c r="BI35" s="6" t="str">
        <f t="shared" si="142"/>
        <v/>
      </c>
      <c r="BJ35" s="111" t="str">
        <f t="shared" si="143"/>
        <v/>
      </c>
      <c r="BK35" s="111"/>
      <c r="BL35" s="113"/>
      <c r="BM35" s="111"/>
      <c r="BN35" s="112"/>
      <c r="BO35" s="111"/>
      <c r="BP35" s="432">
        <v>0</v>
      </c>
      <c r="BQ35" s="6" t="str">
        <f t="shared" si="144"/>
        <v/>
      </c>
      <c r="BR35" s="111" t="str">
        <f t="shared" si="145"/>
        <v/>
      </c>
      <c r="BS35" s="432">
        <v>0</v>
      </c>
      <c r="BT35" s="6" t="str">
        <f t="shared" si="146"/>
        <v/>
      </c>
      <c r="BU35" s="111" t="str">
        <f t="shared" si="147"/>
        <v/>
      </c>
      <c r="BV35" s="432">
        <v>0</v>
      </c>
      <c r="BW35" s="6" t="str">
        <f t="shared" si="148"/>
        <v/>
      </c>
      <c r="BX35" s="111" t="str">
        <f t="shared" si="149"/>
        <v/>
      </c>
      <c r="BY35" s="111"/>
      <c r="BZ35" s="111"/>
      <c r="CA35" s="112"/>
      <c r="CB35" s="111"/>
      <c r="CC35" s="432">
        <f>BP35+BS35+BV35</f>
        <v>0</v>
      </c>
      <c r="CD35" s="6" t="str">
        <f t="shared" si="150"/>
        <v/>
      </c>
      <c r="CE35" s="111" t="str">
        <f t="shared" si="151"/>
        <v/>
      </c>
      <c r="CF35" s="111"/>
      <c r="CG35" s="113"/>
      <c r="CH35" s="111"/>
      <c r="CI35" s="114"/>
      <c r="CJ35" s="111"/>
      <c r="CK35" s="432">
        <f>(IF($CZ$5=4,(E35+Z35+AU35+BP35),0)+IF($CZ$5=3,(Z35+AU35+BP35))+IF($CZ$5=2,(AU35+BP35),0)+IF($CZ$5=1,BP35,0))/$CZ$5</f>
        <v>0</v>
      </c>
      <c r="CL35" s="6" t="str">
        <f t="shared" si="152"/>
        <v/>
      </c>
      <c r="CM35" s="111" t="str">
        <f t="shared" si="153"/>
        <v/>
      </c>
      <c r="CN35" s="432">
        <f>(IF($CZ$5=4,(H35+AC35+AX35+BS35),0)+IF($CZ$5=3,(AC35+AX35+BS35))+IF($CZ$5=2,(AX35+BS35),0)+IF($CZ$5=1,BS35,0))/$CZ$5</f>
        <v>0</v>
      </c>
      <c r="CO35" s="6" t="str">
        <f t="shared" si="154"/>
        <v/>
      </c>
      <c r="CP35" s="111" t="str">
        <f t="shared" si="155"/>
        <v/>
      </c>
      <c r="CQ35" s="432">
        <f>(IF($CZ$5=4,(K35+AF35+BA35+BV35),0)+IF($CZ$5=3,(AF35+BA35+BV35))+IF($CZ$5=2,(BA35+BV35),0)+IF($CZ$5=1,BV35,0))/$CZ$5</f>
        <v>0</v>
      </c>
      <c r="CR35" s="6" t="str">
        <f t="shared" si="156"/>
        <v/>
      </c>
      <c r="CS35" s="111" t="str">
        <f t="shared" si="157"/>
        <v/>
      </c>
      <c r="CT35" s="111"/>
      <c r="CU35" s="111"/>
      <c r="CV35" s="114"/>
      <c r="CW35" s="111"/>
      <c r="CX35" s="432">
        <f>(IF($CZ$5=4,(R35+AM35+BH35+CC35),0)+IF($CZ$5=3,(AM35+BH35+CC35))+IF($CZ$5=2,(BH35+CC35),0)+IF($CZ$5=1,CC35,0))/$CZ$5</f>
        <v>0</v>
      </c>
      <c r="CY35" s="106" t="str">
        <f t="shared" si="158"/>
        <v/>
      </c>
      <c r="CZ35" s="111" t="str">
        <f t="shared" si="159"/>
        <v/>
      </c>
      <c r="DA35" s="111"/>
      <c r="DB35" s="1535"/>
      <c r="DC35" s="111"/>
      <c r="DD35" s="112"/>
      <c r="DE35" s="111"/>
      <c r="DF35" s="432">
        <v>0</v>
      </c>
      <c r="DG35" s="6" t="str">
        <f t="shared" si="160"/>
        <v/>
      </c>
      <c r="DH35" s="111" t="str">
        <f t="shared" si="161"/>
        <v/>
      </c>
      <c r="DI35" s="432">
        <v>0</v>
      </c>
      <c r="DJ35" s="6" t="str">
        <f t="shared" si="162"/>
        <v/>
      </c>
      <c r="DK35" s="111" t="str">
        <f t="shared" si="163"/>
        <v/>
      </c>
      <c r="DL35" s="432">
        <v>0</v>
      </c>
      <c r="DM35" s="6" t="str">
        <f t="shared" si="164"/>
        <v/>
      </c>
      <c r="DN35" s="111" t="str">
        <f t="shared" si="165"/>
        <v/>
      </c>
      <c r="DO35" s="111"/>
      <c r="DP35" s="111"/>
      <c r="DQ35" s="112"/>
      <c r="DR35" s="111"/>
      <c r="DS35" s="432">
        <f>DF35+DI35+DL35</f>
        <v>0</v>
      </c>
      <c r="DT35" s="6" t="str">
        <f t="shared" si="166"/>
        <v/>
      </c>
      <c r="DU35" s="111" t="str">
        <f t="shared" si="167"/>
        <v/>
      </c>
      <c r="DV35" s="111"/>
      <c r="DW35" s="113"/>
      <c r="DX35" s="111"/>
      <c r="DY35" s="112"/>
      <c r="DZ35" s="111"/>
      <c r="EA35" s="432">
        <v>0</v>
      </c>
      <c r="EB35" s="6" t="str">
        <f t="shared" si="168"/>
        <v/>
      </c>
      <c r="EC35" s="111" t="str">
        <f t="shared" si="169"/>
        <v/>
      </c>
      <c r="ED35" s="432">
        <v>0</v>
      </c>
      <c r="EE35" s="6" t="str">
        <f t="shared" si="170"/>
        <v/>
      </c>
      <c r="EF35" s="111" t="str">
        <f t="shared" si="171"/>
        <v/>
      </c>
      <c r="EG35" s="432">
        <v>0</v>
      </c>
      <c r="EH35" s="6" t="str">
        <f t="shared" si="172"/>
        <v/>
      </c>
      <c r="EI35" s="111" t="str">
        <f t="shared" si="173"/>
        <v/>
      </c>
      <c r="EJ35" s="111"/>
      <c r="EK35" s="111"/>
      <c r="EL35" s="112"/>
      <c r="EM35" s="111"/>
      <c r="EN35" s="432">
        <f>EA35+ED35+EG35</f>
        <v>0</v>
      </c>
      <c r="EO35" s="6" t="str">
        <f t="shared" si="174"/>
        <v/>
      </c>
      <c r="EP35" s="111" t="str">
        <f t="shared" si="175"/>
        <v/>
      </c>
      <c r="EQ35" s="111"/>
      <c r="ER35" s="113"/>
      <c r="ES35" s="111"/>
      <c r="ET35" s="112"/>
      <c r="EU35" s="111"/>
      <c r="EV35" s="432">
        <v>0</v>
      </c>
      <c r="EW35" s="6" t="str">
        <f t="shared" si="176"/>
        <v/>
      </c>
      <c r="EX35" s="111" t="str">
        <f t="shared" si="177"/>
        <v/>
      </c>
      <c r="EY35" s="432">
        <v>0</v>
      </c>
      <c r="EZ35" s="6" t="str">
        <f t="shared" si="178"/>
        <v/>
      </c>
      <c r="FA35" s="111" t="str">
        <f t="shared" si="179"/>
        <v/>
      </c>
      <c r="FB35" s="432">
        <v>0</v>
      </c>
      <c r="FC35" s="6" t="str">
        <f t="shared" si="180"/>
        <v/>
      </c>
      <c r="FD35" s="111" t="str">
        <f t="shared" si="181"/>
        <v/>
      </c>
      <c r="FE35" s="111"/>
      <c r="FF35" s="111"/>
      <c r="FG35" s="112"/>
      <c r="FH35" s="111"/>
      <c r="FI35" s="432">
        <f>EV35+EY35+FB35</f>
        <v>0</v>
      </c>
      <c r="FJ35" s="6" t="str">
        <f t="shared" si="182"/>
        <v/>
      </c>
      <c r="FK35" s="111" t="str">
        <f t="shared" si="183"/>
        <v/>
      </c>
      <c r="FL35" s="111"/>
      <c r="FM35" s="113"/>
      <c r="FN35" s="111"/>
      <c r="FO35" s="112"/>
      <c r="FP35" s="111"/>
      <c r="FQ35" s="432">
        <v>0</v>
      </c>
      <c r="FR35" s="6" t="str">
        <f t="shared" si="184"/>
        <v/>
      </c>
      <c r="FS35" s="849" t="str">
        <f t="shared" si="185"/>
        <v/>
      </c>
      <c r="FT35" s="432">
        <v>0</v>
      </c>
      <c r="FU35" s="6" t="str">
        <f t="shared" si="186"/>
        <v/>
      </c>
      <c r="FV35" s="111" t="str">
        <f t="shared" si="187"/>
        <v/>
      </c>
      <c r="FW35" s="432">
        <v>0</v>
      </c>
      <c r="FX35" s="6" t="str">
        <f t="shared" si="188"/>
        <v/>
      </c>
      <c r="FY35" s="111" t="str">
        <f t="shared" si="189"/>
        <v/>
      </c>
      <c r="FZ35" s="111"/>
      <c r="GA35" s="111"/>
      <c r="GB35" s="112"/>
      <c r="GC35" s="111"/>
      <c r="GD35" s="432">
        <f>FQ35+FT35+FW35</f>
        <v>0</v>
      </c>
      <c r="GE35" s="6" t="str">
        <f t="shared" si="190"/>
        <v/>
      </c>
      <c r="GF35" s="111" t="str">
        <f t="shared" si="191"/>
        <v/>
      </c>
      <c r="GG35" s="111"/>
      <c r="GH35" s="113"/>
      <c r="GI35" s="111"/>
      <c r="GJ35" s="112"/>
      <c r="GK35" s="111"/>
      <c r="GL35" s="432">
        <v>0</v>
      </c>
      <c r="GM35" s="6" t="str">
        <f t="shared" si="192"/>
        <v/>
      </c>
      <c r="GN35" s="111" t="str">
        <f t="shared" si="193"/>
        <v/>
      </c>
      <c r="GO35" s="432">
        <v>0</v>
      </c>
      <c r="GP35" s="6" t="str">
        <f t="shared" si="194"/>
        <v/>
      </c>
      <c r="GQ35" s="111" t="str">
        <f t="shared" si="195"/>
        <v/>
      </c>
      <c r="GR35" s="432">
        <v>0</v>
      </c>
      <c r="GS35" s="6" t="str">
        <f t="shared" si="196"/>
        <v/>
      </c>
      <c r="GT35" s="111" t="str">
        <f t="shared" si="197"/>
        <v/>
      </c>
      <c r="GU35" s="111"/>
      <c r="GV35" s="111"/>
      <c r="GW35" s="112"/>
      <c r="GX35" s="111"/>
      <c r="GY35" s="432">
        <f>GL35+GO35+GR35</f>
        <v>0</v>
      </c>
      <c r="GZ35" s="6" t="str">
        <f t="shared" si="198"/>
        <v/>
      </c>
      <c r="HA35" s="111" t="str">
        <f t="shared" si="199"/>
        <v/>
      </c>
      <c r="HB35" s="111"/>
      <c r="HC35" s="113"/>
      <c r="HD35" s="111"/>
      <c r="HE35" s="112"/>
      <c r="HF35" s="111"/>
      <c r="HG35" s="432">
        <v>0</v>
      </c>
      <c r="HH35" s="6" t="str">
        <f t="shared" si="200"/>
        <v/>
      </c>
      <c r="HI35" s="111" t="str">
        <f t="shared" si="201"/>
        <v/>
      </c>
      <c r="HJ35" s="432">
        <v>0</v>
      </c>
      <c r="HK35" s="6" t="str">
        <f t="shared" si="202"/>
        <v/>
      </c>
      <c r="HL35" s="111" t="str">
        <f t="shared" si="203"/>
        <v/>
      </c>
      <c r="HM35" s="432">
        <v>0</v>
      </c>
      <c r="HN35" s="6" t="str">
        <f t="shared" si="204"/>
        <v/>
      </c>
      <c r="HO35" s="111" t="str">
        <f t="shared" si="205"/>
        <v/>
      </c>
      <c r="HP35" s="111"/>
      <c r="HQ35" s="111"/>
      <c r="HR35" s="112"/>
      <c r="HS35" s="111"/>
      <c r="HT35" s="432">
        <f>HG35+HJ35+HM35</f>
        <v>0</v>
      </c>
      <c r="HU35" s="6" t="str">
        <f t="shared" si="206"/>
        <v/>
      </c>
      <c r="HV35" s="111" t="str">
        <f t="shared" si="207"/>
        <v/>
      </c>
      <c r="HW35" s="111"/>
      <c r="HX35" s="113"/>
      <c r="HY35" s="111"/>
      <c r="HZ35" s="112"/>
      <c r="IA35" s="111"/>
      <c r="IB35" s="432">
        <v>0</v>
      </c>
      <c r="IC35" s="6" t="str">
        <f t="shared" si="208"/>
        <v/>
      </c>
      <c r="ID35" s="111" t="str">
        <f t="shared" si="209"/>
        <v/>
      </c>
      <c r="IE35" s="432">
        <v>0</v>
      </c>
      <c r="IF35" s="6" t="str">
        <f t="shared" si="210"/>
        <v/>
      </c>
      <c r="IG35" s="111" t="str">
        <f t="shared" si="211"/>
        <v/>
      </c>
      <c r="IH35" s="432">
        <v>0</v>
      </c>
      <c r="II35" s="6" t="str">
        <f t="shared" si="212"/>
        <v/>
      </c>
      <c r="IJ35" s="111" t="str">
        <f t="shared" si="213"/>
        <v/>
      </c>
      <c r="IK35" s="111"/>
      <c r="IL35" s="111"/>
      <c r="IM35" s="112"/>
      <c r="IN35" s="111"/>
      <c r="IO35" s="432">
        <f>IB35+IE35+IH35</f>
        <v>0</v>
      </c>
      <c r="IP35" s="6" t="str">
        <f t="shared" si="214"/>
        <v/>
      </c>
      <c r="IQ35" s="111" t="str">
        <f t="shared" si="215"/>
        <v/>
      </c>
      <c r="IR35" s="111"/>
      <c r="IS35" s="113"/>
    </row>
    <row r="36" spans="1:253" ht="12" hidden="1" customHeight="1" outlineLevel="1">
      <c r="A36" s="354" t="s">
        <v>42</v>
      </c>
      <c r="B36" s="111"/>
      <c r="C36" s="112"/>
      <c r="D36" s="111"/>
      <c r="E36" s="432">
        <v>0</v>
      </c>
      <c r="F36" s="6" t="str">
        <f>IF(E36&gt;0,(IF(E$7&gt;0,E36/E$7,"")),"")</f>
        <v/>
      </c>
      <c r="G36" s="111" t="str">
        <f t="shared" si="121"/>
        <v/>
      </c>
      <c r="H36" s="432">
        <v>0</v>
      </c>
      <c r="I36" s="6" t="str">
        <f>IF(H36&gt;0,(IF(H$7&gt;0,H36/H$7,"")),"")</f>
        <v/>
      </c>
      <c r="J36" s="111" t="str">
        <f t="shared" si="123"/>
        <v/>
      </c>
      <c r="K36" s="432">
        <v>0</v>
      </c>
      <c r="L36" s="6" t="str">
        <f>IF(K36&gt;0,(IF(K$7&gt;0,K36/K$7,"")),"")</f>
        <v/>
      </c>
      <c r="M36" s="111" t="str">
        <f t="shared" si="125"/>
        <v/>
      </c>
      <c r="N36" s="111"/>
      <c r="O36" s="111"/>
      <c r="P36" s="112"/>
      <c r="Q36" s="111"/>
      <c r="R36" s="432">
        <f>E36+H36+K36</f>
        <v>0</v>
      </c>
      <c r="S36" s="6" t="str">
        <f>IF(R36&gt;0,(IF(R$7&gt;0,R36/R$7,"")),"")</f>
        <v/>
      </c>
      <c r="T36" s="111" t="str">
        <f t="shared" si="127"/>
        <v/>
      </c>
      <c r="U36" s="111"/>
      <c r="V36" s="113"/>
      <c r="W36" s="111"/>
      <c r="X36" s="112"/>
      <c r="Y36" s="111"/>
      <c r="Z36" s="432">
        <v>0</v>
      </c>
      <c r="AA36" s="6" t="str">
        <f>IF(Z36&gt;0,(IF(Z$7&gt;0,Z36/Z$7,"")),"")</f>
        <v/>
      </c>
      <c r="AB36" s="111" t="str">
        <f t="shared" si="129"/>
        <v/>
      </c>
      <c r="AC36" s="432">
        <v>0</v>
      </c>
      <c r="AD36" s="6" t="str">
        <f>IF(AC36&gt;0,(IF(AC$7&gt;0,AC36/AC$7,"")),"")</f>
        <v/>
      </c>
      <c r="AE36" s="111" t="str">
        <f t="shared" si="131"/>
        <v/>
      </c>
      <c r="AF36" s="432">
        <v>0</v>
      </c>
      <c r="AG36" s="6" t="str">
        <f>IF(AF36&gt;0,(IF(AF$7&gt;0,AF36/AF$7,"")),"")</f>
        <v/>
      </c>
      <c r="AH36" s="111" t="str">
        <f t="shared" si="133"/>
        <v/>
      </c>
      <c r="AI36" s="111"/>
      <c r="AJ36" s="111"/>
      <c r="AK36" s="112"/>
      <c r="AL36" s="111"/>
      <c r="AM36" s="432">
        <f>Z36+AC36+AF36</f>
        <v>0</v>
      </c>
      <c r="AN36" s="6" t="str">
        <f>IF(AM36&gt;0,(IF(AM$7&gt;0,AM36/AM$7,"")),"")</f>
        <v/>
      </c>
      <c r="AO36" s="111" t="str">
        <f t="shared" si="135"/>
        <v/>
      </c>
      <c r="AP36" s="111"/>
      <c r="AQ36" s="113"/>
      <c r="AR36" s="111"/>
      <c r="AS36" s="112"/>
      <c r="AT36" s="111"/>
      <c r="AU36" s="432">
        <v>0</v>
      </c>
      <c r="AV36" s="6" t="str">
        <f>IF(AU36&gt;0,(IF(AU$7&gt;0,AU36/AU$7,"")),"")</f>
        <v/>
      </c>
      <c r="AW36" s="111" t="str">
        <f t="shared" si="137"/>
        <v/>
      </c>
      <c r="AX36" s="432">
        <v>0</v>
      </c>
      <c r="AY36" s="6" t="str">
        <f>IF(AX36&gt;0,(IF(AX$7&gt;0,AX36/AX$7,"")),"")</f>
        <v/>
      </c>
      <c r="AZ36" s="111" t="str">
        <f t="shared" si="139"/>
        <v/>
      </c>
      <c r="BA36" s="432">
        <v>0</v>
      </c>
      <c r="BB36" s="6" t="str">
        <f>IF(BA36&gt;0,(IF(BA$7&gt;0,BA36/BA$7,"")),"")</f>
        <v/>
      </c>
      <c r="BC36" s="111" t="str">
        <f t="shared" si="141"/>
        <v/>
      </c>
      <c r="BD36" s="111"/>
      <c r="BE36" s="111"/>
      <c r="BF36" s="112"/>
      <c r="BG36" s="111"/>
      <c r="BH36" s="432">
        <f>AU36+AX36+BA36</f>
        <v>0</v>
      </c>
      <c r="BI36" s="6" t="str">
        <f>IF(BH36&gt;0,(IF(BH$7&gt;0,BH36/BH$7,"")),"")</f>
        <v/>
      </c>
      <c r="BJ36" s="111" t="str">
        <f t="shared" si="143"/>
        <v/>
      </c>
      <c r="BK36" s="111"/>
      <c r="BL36" s="113"/>
      <c r="BM36" s="111"/>
      <c r="BN36" s="112"/>
      <c r="BO36" s="111"/>
      <c r="BP36" s="432">
        <v>0</v>
      </c>
      <c r="BQ36" s="6" t="str">
        <f>IF(BP36&gt;0,(IF(BP$7&gt;0,BP36/BP$7,"")),"")</f>
        <v/>
      </c>
      <c r="BR36" s="111" t="str">
        <f t="shared" si="145"/>
        <v/>
      </c>
      <c r="BS36" s="432">
        <v>0</v>
      </c>
      <c r="BT36" s="6" t="str">
        <f>IF(BS36&gt;0,(IF(BS$7&gt;0,BS36/BS$7,"")),"")</f>
        <v/>
      </c>
      <c r="BU36" s="111" t="str">
        <f t="shared" si="147"/>
        <v/>
      </c>
      <c r="BV36" s="432">
        <v>0</v>
      </c>
      <c r="BW36" s="6" t="str">
        <f>IF(BV36&gt;0,(IF(BV$7&gt;0,BV36/BV$7,"")),"")</f>
        <v/>
      </c>
      <c r="BX36" s="111" t="str">
        <f t="shared" si="149"/>
        <v/>
      </c>
      <c r="BY36" s="111"/>
      <c r="BZ36" s="111"/>
      <c r="CA36" s="112"/>
      <c r="CB36" s="111"/>
      <c r="CC36" s="432">
        <f>BP36+BS36+BV36</f>
        <v>0</v>
      </c>
      <c r="CD36" s="6" t="str">
        <f>IF(CC36&gt;0,(IF(CC$7&gt;0,CC36/CC$7,"")),"")</f>
        <v/>
      </c>
      <c r="CE36" s="111" t="str">
        <f t="shared" si="151"/>
        <v/>
      </c>
      <c r="CF36" s="111"/>
      <c r="CG36" s="113"/>
      <c r="CH36" s="111"/>
      <c r="CI36" s="114"/>
      <c r="CJ36" s="111"/>
      <c r="CK36" s="432">
        <f>(IF($CZ$5=4,(E36+Z36+AU36+BP36),0)+IF($CZ$5=3,(Z36+AU36+BP36))+IF($CZ$5=2,(AU36+BP36),0)+IF($CZ$5=1,BP36,0))/$CZ$5</f>
        <v>0</v>
      </c>
      <c r="CL36" s="6" t="str">
        <f>IF(CK36&gt;0,(IF(CK$7&gt;0,CK36/CK$7,"")),"")</f>
        <v/>
      </c>
      <c r="CM36" s="111" t="str">
        <f t="shared" si="153"/>
        <v/>
      </c>
      <c r="CN36" s="432">
        <f>(IF($CZ$5=4,(H36+AC36+AX36+BS36),0)+IF($CZ$5=3,(AC36+AX36+BS36))+IF($CZ$5=2,(AX36+BS36),0)+IF($CZ$5=1,BS36,0))/$CZ$5</f>
        <v>0</v>
      </c>
      <c r="CO36" s="6" t="str">
        <f>IF(CN36&gt;0,(IF(CN$7&gt;0,CN36/CN$7,"")),"")</f>
        <v/>
      </c>
      <c r="CP36" s="111" t="str">
        <f t="shared" si="155"/>
        <v/>
      </c>
      <c r="CQ36" s="432">
        <f>(IF($CZ$5=4,(K36+AF36+BA36+BV36),0)+IF($CZ$5=3,(AF36+BA36+BV36))+IF($CZ$5=2,(BA36+BV36),0)+IF($CZ$5=1,BV36,0))/$CZ$5</f>
        <v>0</v>
      </c>
      <c r="CR36" s="6" t="str">
        <f>IF(CQ36&gt;0,(IF(CQ$7&gt;0,CQ36/CQ$7,"")),"")</f>
        <v/>
      </c>
      <c r="CS36" s="111" t="str">
        <f t="shared" si="157"/>
        <v/>
      </c>
      <c r="CT36" s="111"/>
      <c r="CU36" s="111"/>
      <c r="CV36" s="114"/>
      <c r="CW36" s="111"/>
      <c r="CX36" s="432">
        <f>(IF($CZ$5=4,(R36+AM36+BH36+CC36),0)+IF($CZ$5=3,(AM36+BH36+CC36))+IF($CZ$5=2,(BH36+CC36),0)+IF($CZ$5=1,CC36,0))/$CZ$5</f>
        <v>0</v>
      </c>
      <c r="CY36" s="106" t="str">
        <f>IF(CX36&gt;0,(IF(CX$7&gt;0,CX36/CX$7,"")),"")</f>
        <v/>
      </c>
      <c r="CZ36" s="111" t="str">
        <f t="shared" si="159"/>
        <v/>
      </c>
      <c r="DA36" s="111"/>
      <c r="DB36" s="1535"/>
      <c r="DC36" s="111"/>
      <c r="DD36" s="112"/>
      <c r="DE36" s="111"/>
      <c r="DF36" s="432">
        <v>0</v>
      </c>
      <c r="DG36" s="6" t="str">
        <f>IF(DF36&gt;0,(IF(DF$7&gt;0,DF36/DF$7,"")),"")</f>
        <v/>
      </c>
      <c r="DH36" s="111" t="str">
        <f t="shared" si="161"/>
        <v/>
      </c>
      <c r="DI36" s="432">
        <v>0</v>
      </c>
      <c r="DJ36" s="6" t="str">
        <f>IF(DI36&gt;0,(IF(DI$7&gt;0,DI36/DI$7,"")),"")</f>
        <v/>
      </c>
      <c r="DK36" s="111" t="str">
        <f t="shared" si="163"/>
        <v/>
      </c>
      <c r="DL36" s="432">
        <v>0</v>
      </c>
      <c r="DM36" s="6" t="str">
        <f>IF(DL36&gt;0,(IF(DL$7&gt;0,DL36/DL$7,"")),"")</f>
        <v/>
      </c>
      <c r="DN36" s="111" t="str">
        <f t="shared" si="165"/>
        <v/>
      </c>
      <c r="DO36" s="111"/>
      <c r="DP36" s="111"/>
      <c r="DQ36" s="112"/>
      <c r="DR36" s="111"/>
      <c r="DS36" s="432">
        <f>DF36+DI36+DL36</f>
        <v>0</v>
      </c>
      <c r="DT36" s="6" t="str">
        <f>IF(DS36&gt;0,(IF(DS$7&gt;0,DS36/DS$7,"")),"")</f>
        <v/>
      </c>
      <c r="DU36" s="111" t="str">
        <f t="shared" si="167"/>
        <v/>
      </c>
      <c r="DV36" s="111"/>
      <c r="DW36" s="113"/>
      <c r="DX36" s="111"/>
      <c r="DY36" s="112"/>
      <c r="DZ36" s="111"/>
      <c r="EA36" s="432">
        <v>0</v>
      </c>
      <c r="EB36" s="6" t="str">
        <f>IF(EA36&gt;0,(IF(EA$7&gt;0,EA36/EA$7,"")),"")</f>
        <v/>
      </c>
      <c r="EC36" s="111" t="str">
        <f t="shared" si="169"/>
        <v/>
      </c>
      <c r="ED36" s="432">
        <v>0</v>
      </c>
      <c r="EE36" s="6" t="str">
        <f>IF(ED36&gt;0,(IF(ED$7&gt;0,ED36/ED$7,"")),"")</f>
        <v/>
      </c>
      <c r="EF36" s="111" t="str">
        <f t="shared" si="171"/>
        <v/>
      </c>
      <c r="EG36" s="432">
        <v>0</v>
      </c>
      <c r="EH36" s="6" t="str">
        <f>IF(EG36&gt;0,(IF(EG$7&gt;0,EG36/EG$7,"")),"")</f>
        <v/>
      </c>
      <c r="EI36" s="111" t="str">
        <f t="shared" si="173"/>
        <v/>
      </c>
      <c r="EJ36" s="111"/>
      <c r="EK36" s="111"/>
      <c r="EL36" s="112"/>
      <c r="EM36" s="111"/>
      <c r="EN36" s="432">
        <f>EA36+ED36+EG36</f>
        <v>0</v>
      </c>
      <c r="EO36" s="6" t="str">
        <f>IF(EN36&gt;0,(IF(EN$7&gt;0,EN36/EN$7,"")),"")</f>
        <v/>
      </c>
      <c r="EP36" s="111" t="str">
        <f t="shared" si="175"/>
        <v/>
      </c>
      <c r="EQ36" s="111"/>
      <c r="ER36" s="113"/>
      <c r="ES36" s="111"/>
      <c r="ET36" s="112"/>
      <c r="EU36" s="111"/>
      <c r="EV36" s="432">
        <v>0</v>
      </c>
      <c r="EW36" s="6" t="str">
        <f>IF(EV36&gt;0,(IF(EV$7&gt;0,EV36/EV$7,"")),"")</f>
        <v/>
      </c>
      <c r="EX36" s="111" t="str">
        <f t="shared" si="177"/>
        <v/>
      </c>
      <c r="EY36" s="432">
        <v>0</v>
      </c>
      <c r="EZ36" s="6" t="str">
        <f>IF(EY36&gt;0,(IF(EY$7&gt;0,EY36/EY$7,"")),"")</f>
        <v/>
      </c>
      <c r="FA36" s="111" t="str">
        <f t="shared" si="179"/>
        <v/>
      </c>
      <c r="FB36" s="432">
        <v>0</v>
      </c>
      <c r="FC36" s="6" t="str">
        <f>IF(FB36&gt;0,(IF(FB$7&gt;0,FB36/FB$7,"")),"")</f>
        <v/>
      </c>
      <c r="FD36" s="111" t="str">
        <f t="shared" si="181"/>
        <v/>
      </c>
      <c r="FE36" s="111"/>
      <c r="FF36" s="111"/>
      <c r="FG36" s="112"/>
      <c r="FH36" s="111"/>
      <c r="FI36" s="432">
        <f>EV36+EY36+FB36</f>
        <v>0</v>
      </c>
      <c r="FJ36" s="6" t="str">
        <f t="shared" si="182"/>
        <v/>
      </c>
      <c r="FK36" s="111" t="str">
        <f t="shared" si="183"/>
        <v/>
      </c>
      <c r="FL36" s="111"/>
      <c r="FM36" s="113"/>
      <c r="FN36" s="111"/>
      <c r="FO36" s="112"/>
      <c r="FP36" s="111"/>
      <c r="FQ36" s="432">
        <v>0</v>
      </c>
      <c r="FR36" s="6" t="str">
        <f>IF(FQ36&gt;0,(IF(FQ$7&gt;0,FQ36/FQ$7,"")),"")</f>
        <v/>
      </c>
      <c r="FS36" s="849" t="str">
        <f t="shared" si="185"/>
        <v/>
      </c>
      <c r="FT36" s="432">
        <v>0</v>
      </c>
      <c r="FU36" s="6" t="str">
        <f>IF(FT36&gt;0,(IF(FT$7&gt;0,FT36/FT$7,"")),"")</f>
        <v/>
      </c>
      <c r="FV36" s="111" t="str">
        <f t="shared" si="187"/>
        <v/>
      </c>
      <c r="FW36" s="432">
        <v>0</v>
      </c>
      <c r="FX36" s="6" t="str">
        <f>IF(FW36&gt;0,(IF(FW$7&gt;0,FW36/FW$7,"")),"")</f>
        <v/>
      </c>
      <c r="FY36" s="111" t="str">
        <f t="shared" si="189"/>
        <v/>
      </c>
      <c r="FZ36" s="111"/>
      <c r="GA36" s="111"/>
      <c r="GB36" s="112"/>
      <c r="GC36" s="111"/>
      <c r="GD36" s="432">
        <f>FQ36+FT36+FW36</f>
        <v>0</v>
      </c>
      <c r="GE36" s="6" t="str">
        <f t="shared" si="190"/>
        <v/>
      </c>
      <c r="GF36" s="111" t="str">
        <f t="shared" si="191"/>
        <v/>
      </c>
      <c r="GG36" s="111"/>
      <c r="GH36" s="113"/>
      <c r="GI36" s="111"/>
      <c r="GJ36" s="112"/>
      <c r="GK36" s="111"/>
      <c r="GL36" s="432">
        <v>0</v>
      </c>
      <c r="GM36" s="6" t="str">
        <f>IF(GL36&gt;0,(IF(GL$7&gt;0,GL36/GL$7,"")),"")</f>
        <v/>
      </c>
      <c r="GN36" s="111" t="str">
        <f t="shared" si="193"/>
        <v/>
      </c>
      <c r="GO36" s="432">
        <v>0</v>
      </c>
      <c r="GP36" s="6" t="str">
        <f>IF(GO36&gt;0,(IF(GO$7&gt;0,GO36/GO$7,"")),"")</f>
        <v/>
      </c>
      <c r="GQ36" s="111" t="str">
        <f t="shared" si="195"/>
        <v/>
      </c>
      <c r="GR36" s="432">
        <v>0</v>
      </c>
      <c r="GS36" s="6" t="str">
        <f>IF(GR36&gt;0,(IF(GR$7&gt;0,GR36/GR$7,"")),"")</f>
        <v/>
      </c>
      <c r="GT36" s="111" t="str">
        <f t="shared" si="197"/>
        <v/>
      </c>
      <c r="GU36" s="111"/>
      <c r="GV36" s="111"/>
      <c r="GW36" s="112"/>
      <c r="GX36" s="111"/>
      <c r="GY36" s="432">
        <f>GL36+GO36+GR36</f>
        <v>0</v>
      </c>
      <c r="GZ36" s="6" t="str">
        <f t="shared" si="198"/>
        <v/>
      </c>
      <c r="HA36" s="111" t="str">
        <f t="shared" si="199"/>
        <v/>
      </c>
      <c r="HB36" s="111"/>
      <c r="HC36" s="113"/>
      <c r="HD36" s="111"/>
      <c r="HE36" s="112"/>
      <c r="HF36" s="111"/>
      <c r="HG36" s="432">
        <v>0</v>
      </c>
      <c r="HH36" s="6" t="str">
        <f>IF(HG36&gt;0,(IF(HG$7&gt;0,HG36/HG$7,"")),"")</f>
        <v/>
      </c>
      <c r="HI36" s="111" t="str">
        <f t="shared" si="201"/>
        <v/>
      </c>
      <c r="HJ36" s="432">
        <v>0</v>
      </c>
      <c r="HK36" s="6" t="str">
        <f>IF(HJ36&gt;0,(IF(HJ$7&gt;0,HJ36/HJ$7,"")),"")</f>
        <v/>
      </c>
      <c r="HL36" s="111" t="str">
        <f t="shared" si="203"/>
        <v/>
      </c>
      <c r="HM36" s="432">
        <v>0</v>
      </c>
      <c r="HN36" s="6" t="str">
        <f>IF(HM36&gt;0,(IF(HM$7&gt;0,HM36/HM$7,"")),"")</f>
        <v/>
      </c>
      <c r="HO36" s="111" t="str">
        <f t="shared" si="205"/>
        <v/>
      </c>
      <c r="HP36" s="111"/>
      <c r="HQ36" s="111"/>
      <c r="HR36" s="112"/>
      <c r="HS36" s="111"/>
      <c r="HT36" s="432">
        <f>HG36+HJ36+HM36</f>
        <v>0</v>
      </c>
      <c r="HU36" s="6" t="str">
        <f t="shared" si="206"/>
        <v/>
      </c>
      <c r="HV36" s="111" t="str">
        <f t="shared" si="207"/>
        <v/>
      </c>
      <c r="HW36" s="111"/>
      <c r="HX36" s="113"/>
      <c r="HY36" s="111"/>
      <c r="HZ36" s="112"/>
      <c r="IA36" s="111"/>
      <c r="IB36" s="432">
        <v>0</v>
      </c>
      <c r="IC36" s="6" t="str">
        <f>IF(IB36&gt;0,(IF(IB$7&gt;0,IB36/IB$7,"")),"")</f>
        <v/>
      </c>
      <c r="ID36" s="111" t="str">
        <f t="shared" si="209"/>
        <v/>
      </c>
      <c r="IE36" s="432">
        <v>0</v>
      </c>
      <c r="IF36" s="6" t="str">
        <f>IF(IE36&gt;0,(IF(IE$7&gt;0,IE36/IE$7,"")),"")</f>
        <v/>
      </c>
      <c r="IG36" s="111" t="str">
        <f t="shared" si="211"/>
        <v/>
      </c>
      <c r="IH36" s="432">
        <v>0</v>
      </c>
      <c r="II36" s="6" t="str">
        <f>IF(IH36&gt;0,(IF(IH$7&gt;0,IH36/IH$7,"")),"")</f>
        <v/>
      </c>
      <c r="IJ36" s="111" t="str">
        <f t="shared" si="213"/>
        <v/>
      </c>
      <c r="IK36" s="111"/>
      <c r="IL36" s="111"/>
      <c r="IM36" s="112"/>
      <c r="IN36" s="111"/>
      <c r="IO36" s="432">
        <f>IB36+IE36+IH36</f>
        <v>0</v>
      </c>
      <c r="IP36" s="6" t="str">
        <f t="shared" si="214"/>
        <v/>
      </c>
      <c r="IQ36" s="111" t="str">
        <f t="shared" si="215"/>
        <v/>
      </c>
      <c r="IR36" s="111"/>
      <c r="IS36" s="113"/>
    </row>
    <row r="37" spans="1:253" ht="12" hidden="1" customHeight="1" outlineLevel="1">
      <c r="A37" s="354" t="s">
        <v>42</v>
      </c>
      <c r="B37" s="111"/>
      <c r="C37" s="112"/>
      <c r="D37" s="111"/>
      <c r="E37" s="432">
        <v>0</v>
      </c>
      <c r="F37" s="6" t="str">
        <f t="shared" si="120"/>
        <v/>
      </c>
      <c r="G37" s="111" t="str">
        <f t="shared" si="121"/>
        <v/>
      </c>
      <c r="H37" s="432">
        <v>0</v>
      </c>
      <c r="I37" s="6" t="str">
        <f t="shared" si="122"/>
        <v/>
      </c>
      <c r="J37" s="111" t="str">
        <f t="shared" si="123"/>
        <v/>
      </c>
      <c r="K37" s="432">
        <v>0</v>
      </c>
      <c r="L37" s="6" t="str">
        <f t="shared" si="124"/>
        <v/>
      </c>
      <c r="M37" s="111" t="str">
        <f t="shared" si="125"/>
        <v/>
      </c>
      <c r="N37" s="111"/>
      <c r="O37" s="111"/>
      <c r="P37" s="112"/>
      <c r="Q37" s="111"/>
      <c r="R37" s="432">
        <f>E37+H37+K37</f>
        <v>0</v>
      </c>
      <c r="S37" s="6" t="str">
        <f t="shared" si="126"/>
        <v/>
      </c>
      <c r="T37" s="111" t="str">
        <f t="shared" si="127"/>
        <v/>
      </c>
      <c r="U37" s="111"/>
      <c r="V37" s="113"/>
      <c r="W37" s="111"/>
      <c r="X37" s="112"/>
      <c r="Y37" s="111"/>
      <c r="Z37" s="432">
        <v>0</v>
      </c>
      <c r="AA37" s="6" t="str">
        <f t="shared" si="128"/>
        <v/>
      </c>
      <c r="AB37" s="111" t="str">
        <f t="shared" si="129"/>
        <v/>
      </c>
      <c r="AC37" s="432">
        <v>0</v>
      </c>
      <c r="AD37" s="6" t="str">
        <f t="shared" si="130"/>
        <v/>
      </c>
      <c r="AE37" s="111" t="str">
        <f t="shared" si="131"/>
        <v/>
      </c>
      <c r="AF37" s="432">
        <v>0</v>
      </c>
      <c r="AG37" s="6" t="str">
        <f t="shared" si="132"/>
        <v/>
      </c>
      <c r="AH37" s="111" t="str">
        <f t="shared" si="133"/>
        <v/>
      </c>
      <c r="AI37" s="111"/>
      <c r="AJ37" s="111"/>
      <c r="AK37" s="112"/>
      <c r="AL37" s="111"/>
      <c r="AM37" s="432">
        <f>Z37+AC37+AF37</f>
        <v>0</v>
      </c>
      <c r="AN37" s="6" t="str">
        <f t="shared" si="134"/>
        <v/>
      </c>
      <c r="AO37" s="111" t="str">
        <f t="shared" si="135"/>
        <v/>
      </c>
      <c r="AP37" s="111"/>
      <c r="AQ37" s="113"/>
      <c r="AR37" s="111"/>
      <c r="AS37" s="112"/>
      <c r="AT37" s="111"/>
      <c r="AU37" s="432">
        <v>0</v>
      </c>
      <c r="AV37" s="6" t="str">
        <f t="shared" si="136"/>
        <v/>
      </c>
      <c r="AW37" s="111" t="str">
        <f t="shared" si="137"/>
        <v/>
      </c>
      <c r="AX37" s="432">
        <v>0</v>
      </c>
      <c r="AY37" s="6" t="str">
        <f t="shared" si="138"/>
        <v/>
      </c>
      <c r="AZ37" s="111" t="str">
        <f t="shared" si="139"/>
        <v/>
      </c>
      <c r="BA37" s="432">
        <v>0</v>
      </c>
      <c r="BB37" s="6" t="str">
        <f t="shared" si="140"/>
        <v/>
      </c>
      <c r="BC37" s="111" t="str">
        <f t="shared" si="141"/>
        <v/>
      </c>
      <c r="BD37" s="111"/>
      <c r="BE37" s="111"/>
      <c r="BF37" s="112"/>
      <c r="BG37" s="111"/>
      <c r="BH37" s="432">
        <f>AU37+AX37+BA37</f>
        <v>0</v>
      </c>
      <c r="BI37" s="6" t="str">
        <f t="shared" si="142"/>
        <v/>
      </c>
      <c r="BJ37" s="111" t="str">
        <f t="shared" si="143"/>
        <v/>
      </c>
      <c r="BK37" s="111"/>
      <c r="BL37" s="113"/>
      <c r="BM37" s="111"/>
      <c r="BN37" s="112"/>
      <c r="BO37" s="111"/>
      <c r="BP37" s="432">
        <v>0</v>
      </c>
      <c r="BQ37" s="6" t="str">
        <f t="shared" si="144"/>
        <v/>
      </c>
      <c r="BR37" s="111" t="str">
        <f t="shared" si="145"/>
        <v/>
      </c>
      <c r="BS37" s="432">
        <v>0</v>
      </c>
      <c r="BT37" s="6" t="str">
        <f t="shared" si="146"/>
        <v/>
      </c>
      <c r="BU37" s="111" t="str">
        <f t="shared" si="147"/>
        <v/>
      </c>
      <c r="BV37" s="432">
        <v>0</v>
      </c>
      <c r="BW37" s="6" t="str">
        <f t="shared" si="148"/>
        <v/>
      </c>
      <c r="BX37" s="111" t="str">
        <f t="shared" si="149"/>
        <v/>
      </c>
      <c r="BY37" s="111"/>
      <c r="BZ37" s="111"/>
      <c r="CA37" s="112"/>
      <c r="CB37" s="111"/>
      <c r="CC37" s="432">
        <f>BP37+BS37+BV37</f>
        <v>0</v>
      </c>
      <c r="CD37" s="6" t="str">
        <f t="shared" si="150"/>
        <v/>
      </c>
      <c r="CE37" s="111" t="str">
        <f t="shared" si="151"/>
        <v/>
      </c>
      <c r="CF37" s="111"/>
      <c r="CG37" s="113"/>
      <c r="CH37" s="111"/>
      <c r="CI37" s="114"/>
      <c r="CJ37" s="111"/>
      <c r="CK37" s="432">
        <f>(IF($CZ$5=4,(E37+Z37+AU37+BP37),0)+IF($CZ$5=3,(Z37+AU37+BP37))+IF($CZ$5=2,(AU37+BP37),0)+IF($CZ$5=1,BP37,0))/$CZ$5</f>
        <v>0</v>
      </c>
      <c r="CL37" s="6" t="str">
        <f t="shared" si="152"/>
        <v/>
      </c>
      <c r="CM37" s="111" t="str">
        <f t="shared" si="153"/>
        <v/>
      </c>
      <c r="CN37" s="432">
        <f>(IF($CZ$5=4,(H37+AC37+AX37+BS37),0)+IF($CZ$5=3,(AC37+AX37+BS37))+IF($CZ$5=2,(AX37+BS37),0)+IF($CZ$5=1,BS37,0))/$CZ$5</f>
        <v>0</v>
      </c>
      <c r="CO37" s="6" t="str">
        <f t="shared" si="154"/>
        <v/>
      </c>
      <c r="CP37" s="111" t="str">
        <f t="shared" si="155"/>
        <v/>
      </c>
      <c r="CQ37" s="432">
        <f>(IF($CZ$5=4,(K37+AF37+BA37+BV37),0)+IF($CZ$5=3,(AF37+BA37+BV37))+IF($CZ$5=2,(BA37+BV37),0)+IF($CZ$5=1,BV37,0))/$CZ$5</f>
        <v>0</v>
      </c>
      <c r="CR37" s="6" t="str">
        <f t="shared" si="156"/>
        <v/>
      </c>
      <c r="CS37" s="111" t="str">
        <f t="shared" si="157"/>
        <v/>
      </c>
      <c r="CT37" s="111"/>
      <c r="CU37" s="111"/>
      <c r="CV37" s="114"/>
      <c r="CW37" s="111"/>
      <c r="CX37" s="432">
        <f>(IF($CZ$5=4,(R37+AM37+BH37+CC37),0)+IF($CZ$5=3,(AM37+BH37+CC37))+IF($CZ$5=2,(BH37+CC37),0)+IF($CZ$5=1,CC37,0))/$CZ$5</f>
        <v>0</v>
      </c>
      <c r="CY37" s="106" t="str">
        <f t="shared" si="158"/>
        <v/>
      </c>
      <c r="CZ37" s="111" t="str">
        <f t="shared" si="159"/>
        <v/>
      </c>
      <c r="DA37" s="111"/>
      <c r="DB37" s="1535"/>
      <c r="DC37" s="111"/>
      <c r="DD37" s="112"/>
      <c r="DE37" s="111"/>
      <c r="DF37" s="432">
        <v>0</v>
      </c>
      <c r="DG37" s="6" t="str">
        <f t="shared" ref="DG37:DG39" si="216">IF(DF37&gt;0,(IF(DF$7&gt;0,DF37/DF$7,"")),"")</f>
        <v/>
      </c>
      <c r="DH37" s="111" t="str">
        <f t="shared" si="161"/>
        <v/>
      </c>
      <c r="DI37" s="432">
        <v>0</v>
      </c>
      <c r="DJ37" s="6" t="str">
        <f t="shared" ref="DJ37:DJ39" si="217">IF(DI37&gt;0,(IF(DI$7&gt;0,DI37/DI$7,"")),"")</f>
        <v/>
      </c>
      <c r="DK37" s="111" t="str">
        <f t="shared" si="163"/>
        <v/>
      </c>
      <c r="DL37" s="432">
        <v>0</v>
      </c>
      <c r="DM37" s="6" t="str">
        <f t="shared" ref="DM37:DM39" si="218">IF(DL37&gt;0,(IF(DL$7&gt;0,DL37/DL$7,"")),"")</f>
        <v/>
      </c>
      <c r="DN37" s="111" t="str">
        <f t="shared" si="165"/>
        <v/>
      </c>
      <c r="DO37" s="111"/>
      <c r="DP37" s="111"/>
      <c r="DQ37" s="112"/>
      <c r="DR37" s="111"/>
      <c r="DS37" s="432">
        <f>DF37+DI37+DL37</f>
        <v>0</v>
      </c>
      <c r="DT37" s="6" t="str">
        <f t="shared" ref="DT37:DT39" si="219">IF(DS37&gt;0,(IF(DS$7&gt;0,DS37/DS$7,"")),"")</f>
        <v/>
      </c>
      <c r="DU37" s="111" t="str">
        <f t="shared" si="167"/>
        <v/>
      </c>
      <c r="DV37" s="111"/>
      <c r="DW37" s="113"/>
      <c r="DX37" s="111"/>
      <c r="DY37" s="112"/>
      <c r="DZ37" s="111"/>
      <c r="EA37" s="432">
        <v>0</v>
      </c>
      <c r="EB37" s="6" t="str">
        <f t="shared" ref="EB37:EB39" si="220">IF(EA37&gt;0,(IF(EA$7&gt;0,EA37/EA$7,"")),"")</f>
        <v/>
      </c>
      <c r="EC37" s="111" t="str">
        <f t="shared" si="169"/>
        <v/>
      </c>
      <c r="ED37" s="432">
        <v>0</v>
      </c>
      <c r="EE37" s="6" t="str">
        <f t="shared" ref="EE37:EE39" si="221">IF(ED37&gt;0,(IF(ED$7&gt;0,ED37/ED$7,"")),"")</f>
        <v/>
      </c>
      <c r="EF37" s="111" t="str">
        <f t="shared" si="171"/>
        <v/>
      </c>
      <c r="EG37" s="432">
        <v>0</v>
      </c>
      <c r="EH37" s="6" t="str">
        <f t="shared" ref="EH37:EH39" si="222">IF(EG37&gt;0,(IF(EG$7&gt;0,EG37/EG$7,"")),"")</f>
        <v/>
      </c>
      <c r="EI37" s="111" t="str">
        <f t="shared" si="173"/>
        <v/>
      </c>
      <c r="EJ37" s="111"/>
      <c r="EK37" s="111"/>
      <c r="EL37" s="112"/>
      <c r="EM37" s="111"/>
      <c r="EN37" s="432">
        <f>EA37+ED37+EG37</f>
        <v>0</v>
      </c>
      <c r="EO37" s="6" t="str">
        <f t="shared" ref="EO37:EO39" si="223">IF(EN37&gt;0,(IF(EN$7&gt;0,EN37/EN$7,"")),"")</f>
        <v/>
      </c>
      <c r="EP37" s="111" t="str">
        <f t="shared" si="175"/>
        <v/>
      </c>
      <c r="EQ37" s="111"/>
      <c r="ER37" s="113"/>
      <c r="ES37" s="111"/>
      <c r="ET37" s="112"/>
      <c r="EU37" s="111"/>
      <c r="EV37" s="432">
        <v>0</v>
      </c>
      <c r="EW37" s="6" t="str">
        <f t="shared" si="176"/>
        <v/>
      </c>
      <c r="EX37" s="111" t="str">
        <f t="shared" si="177"/>
        <v/>
      </c>
      <c r="EY37" s="432">
        <v>0</v>
      </c>
      <c r="EZ37" s="6" t="str">
        <f t="shared" si="178"/>
        <v/>
      </c>
      <c r="FA37" s="111" t="str">
        <f t="shared" si="179"/>
        <v/>
      </c>
      <c r="FB37" s="432">
        <v>0</v>
      </c>
      <c r="FC37" s="6" t="str">
        <f t="shared" si="180"/>
        <v/>
      </c>
      <c r="FD37" s="111" t="str">
        <f t="shared" si="181"/>
        <v/>
      </c>
      <c r="FE37" s="111"/>
      <c r="FF37" s="111"/>
      <c r="FG37" s="112"/>
      <c r="FH37" s="111"/>
      <c r="FI37" s="432">
        <f>EV37+EY37+FB37</f>
        <v>0</v>
      </c>
      <c r="FJ37" s="6" t="str">
        <f t="shared" si="182"/>
        <v/>
      </c>
      <c r="FK37" s="111" t="str">
        <f t="shared" si="183"/>
        <v/>
      </c>
      <c r="FL37" s="111"/>
      <c r="FM37" s="113"/>
      <c r="FN37" s="111"/>
      <c r="FO37" s="112"/>
      <c r="FP37" s="111"/>
      <c r="FQ37" s="432">
        <v>0</v>
      </c>
      <c r="FR37" s="6" t="str">
        <f t="shared" si="184"/>
        <v/>
      </c>
      <c r="FS37" s="849" t="str">
        <f t="shared" si="185"/>
        <v/>
      </c>
      <c r="FT37" s="432">
        <v>0</v>
      </c>
      <c r="FU37" s="6" t="str">
        <f t="shared" si="186"/>
        <v/>
      </c>
      <c r="FV37" s="111" t="str">
        <f t="shared" si="187"/>
        <v/>
      </c>
      <c r="FW37" s="432">
        <v>0</v>
      </c>
      <c r="FX37" s="6" t="str">
        <f t="shared" si="188"/>
        <v/>
      </c>
      <c r="FY37" s="111" t="str">
        <f t="shared" si="189"/>
        <v/>
      </c>
      <c r="FZ37" s="111"/>
      <c r="GA37" s="111"/>
      <c r="GB37" s="112"/>
      <c r="GC37" s="111"/>
      <c r="GD37" s="432">
        <f>FQ37+FT37+FW37</f>
        <v>0</v>
      </c>
      <c r="GE37" s="6" t="str">
        <f t="shared" si="190"/>
        <v/>
      </c>
      <c r="GF37" s="111" t="str">
        <f t="shared" si="191"/>
        <v/>
      </c>
      <c r="GG37" s="111"/>
      <c r="GH37" s="113"/>
      <c r="GI37" s="111"/>
      <c r="GJ37" s="112"/>
      <c r="GK37" s="111"/>
      <c r="GL37" s="432">
        <v>0</v>
      </c>
      <c r="GM37" s="6" t="str">
        <f t="shared" si="192"/>
        <v/>
      </c>
      <c r="GN37" s="111" t="str">
        <f t="shared" si="193"/>
        <v/>
      </c>
      <c r="GO37" s="432">
        <v>0</v>
      </c>
      <c r="GP37" s="6" t="str">
        <f t="shared" si="194"/>
        <v/>
      </c>
      <c r="GQ37" s="111" t="str">
        <f t="shared" si="195"/>
        <v/>
      </c>
      <c r="GR37" s="432">
        <v>0</v>
      </c>
      <c r="GS37" s="6" t="str">
        <f t="shared" si="196"/>
        <v/>
      </c>
      <c r="GT37" s="111" t="str">
        <f t="shared" si="197"/>
        <v/>
      </c>
      <c r="GU37" s="111"/>
      <c r="GV37" s="111"/>
      <c r="GW37" s="112"/>
      <c r="GX37" s="111"/>
      <c r="GY37" s="432">
        <f>GL37+GO37+GR37</f>
        <v>0</v>
      </c>
      <c r="GZ37" s="6" t="str">
        <f t="shared" si="198"/>
        <v/>
      </c>
      <c r="HA37" s="111" t="str">
        <f t="shared" si="199"/>
        <v/>
      </c>
      <c r="HB37" s="111"/>
      <c r="HC37" s="113"/>
      <c r="HD37" s="111"/>
      <c r="HE37" s="112"/>
      <c r="HF37" s="111"/>
      <c r="HG37" s="432">
        <v>0</v>
      </c>
      <c r="HH37" s="6" t="str">
        <f t="shared" si="200"/>
        <v/>
      </c>
      <c r="HI37" s="111" t="str">
        <f t="shared" si="201"/>
        <v/>
      </c>
      <c r="HJ37" s="432">
        <v>0</v>
      </c>
      <c r="HK37" s="6" t="str">
        <f t="shared" si="202"/>
        <v/>
      </c>
      <c r="HL37" s="111" t="str">
        <f t="shared" si="203"/>
        <v/>
      </c>
      <c r="HM37" s="432">
        <v>0</v>
      </c>
      <c r="HN37" s="6" t="str">
        <f t="shared" si="204"/>
        <v/>
      </c>
      <c r="HO37" s="111" t="str">
        <f t="shared" si="205"/>
        <v/>
      </c>
      <c r="HP37" s="111"/>
      <c r="HQ37" s="111"/>
      <c r="HR37" s="112"/>
      <c r="HS37" s="111"/>
      <c r="HT37" s="432">
        <f>HG37+HJ37+HM37</f>
        <v>0</v>
      </c>
      <c r="HU37" s="6" t="str">
        <f t="shared" si="206"/>
        <v/>
      </c>
      <c r="HV37" s="111" t="str">
        <f t="shared" si="207"/>
        <v/>
      </c>
      <c r="HW37" s="111"/>
      <c r="HX37" s="113"/>
      <c r="HY37" s="111"/>
      <c r="HZ37" s="112"/>
      <c r="IA37" s="111"/>
      <c r="IB37" s="432">
        <v>0</v>
      </c>
      <c r="IC37" s="6" t="str">
        <f t="shared" si="208"/>
        <v/>
      </c>
      <c r="ID37" s="111" t="str">
        <f t="shared" si="209"/>
        <v/>
      </c>
      <c r="IE37" s="432">
        <v>0</v>
      </c>
      <c r="IF37" s="6" t="str">
        <f t="shared" si="210"/>
        <v/>
      </c>
      <c r="IG37" s="111" t="str">
        <f t="shared" si="211"/>
        <v/>
      </c>
      <c r="IH37" s="432">
        <v>0</v>
      </c>
      <c r="II37" s="6" t="str">
        <f t="shared" si="212"/>
        <v/>
      </c>
      <c r="IJ37" s="111" t="str">
        <f t="shared" si="213"/>
        <v/>
      </c>
      <c r="IK37" s="111"/>
      <c r="IL37" s="111"/>
      <c r="IM37" s="112"/>
      <c r="IN37" s="111"/>
      <c r="IO37" s="432">
        <f>IB37+IE37+IH37</f>
        <v>0</v>
      </c>
      <c r="IP37" s="6" t="str">
        <f t="shared" si="214"/>
        <v/>
      </c>
      <c r="IQ37" s="111" t="str">
        <f t="shared" si="215"/>
        <v/>
      </c>
      <c r="IR37" s="111"/>
      <c r="IS37" s="113"/>
    </row>
    <row r="38" spans="1:253" ht="12" hidden="1" customHeight="1" outlineLevel="1">
      <c r="A38" s="354" t="s">
        <v>42</v>
      </c>
      <c r="B38" s="111"/>
      <c r="C38" s="112"/>
      <c r="D38" s="111"/>
      <c r="E38" s="432">
        <v>0</v>
      </c>
      <c r="F38" s="6" t="str">
        <f t="shared" si="120"/>
        <v/>
      </c>
      <c r="G38" s="111" t="str">
        <f t="shared" si="121"/>
        <v/>
      </c>
      <c r="H38" s="432">
        <v>0</v>
      </c>
      <c r="I38" s="6" t="str">
        <f t="shared" si="122"/>
        <v/>
      </c>
      <c r="J38" s="111" t="str">
        <f t="shared" si="123"/>
        <v/>
      </c>
      <c r="K38" s="432">
        <v>0</v>
      </c>
      <c r="L38" s="6" t="str">
        <f t="shared" si="124"/>
        <v/>
      </c>
      <c r="M38" s="111" t="str">
        <f t="shared" si="125"/>
        <v/>
      </c>
      <c r="N38" s="111"/>
      <c r="O38" s="111"/>
      <c r="P38" s="112"/>
      <c r="Q38" s="111"/>
      <c r="R38" s="432">
        <f>E38+H38+K38</f>
        <v>0</v>
      </c>
      <c r="S38" s="6" t="str">
        <f t="shared" si="126"/>
        <v/>
      </c>
      <c r="T38" s="111" t="str">
        <f t="shared" si="127"/>
        <v/>
      </c>
      <c r="U38" s="111"/>
      <c r="V38" s="113"/>
      <c r="W38" s="111"/>
      <c r="X38" s="112"/>
      <c r="Y38" s="111"/>
      <c r="Z38" s="432">
        <v>0</v>
      </c>
      <c r="AA38" s="6" t="str">
        <f t="shared" si="128"/>
        <v/>
      </c>
      <c r="AB38" s="111" t="str">
        <f t="shared" si="129"/>
        <v/>
      </c>
      <c r="AC38" s="432">
        <v>0</v>
      </c>
      <c r="AD38" s="6" t="str">
        <f t="shared" si="130"/>
        <v/>
      </c>
      <c r="AE38" s="111" t="str">
        <f t="shared" si="131"/>
        <v/>
      </c>
      <c r="AF38" s="432">
        <v>0</v>
      </c>
      <c r="AG38" s="6" t="str">
        <f t="shared" si="132"/>
        <v/>
      </c>
      <c r="AH38" s="111" t="str">
        <f t="shared" si="133"/>
        <v/>
      </c>
      <c r="AI38" s="111"/>
      <c r="AJ38" s="111"/>
      <c r="AK38" s="112"/>
      <c r="AL38" s="111"/>
      <c r="AM38" s="432">
        <f>Z38+AC38+AF38</f>
        <v>0</v>
      </c>
      <c r="AN38" s="6" t="str">
        <f t="shared" si="134"/>
        <v/>
      </c>
      <c r="AO38" s="111" t="str">
        <f t="shared" si="135"/>
        <v/>
      </c>
      <c r="AP38" s="111"/>
      <c r="AQ38" s="113"/>
      <c r="AR38" s="111"/>
      <c r="AS38" s="112"/>
      <c r="AT38" s="111"/>
      <c r="AU38" s="432">
        <v>0</v>
      </c>
      <c r="AV38" s="6" t="str">
        <f t="shared" si="136"/>
        <v/>
      </c>
      <c r="AW38" s="111" t="str">
        <f t="shared" si="137"/>
        <v/>
      </c>
      <c r="AX38" s="432">
        <v>0</v>
      </c>
      <c r="AY38" s="6" t="str">
        <f t="shared" si="138"/>
        <v/>
      </c>
      <c r="AZ38" s="111" t="str">
        <f t="shared" si="139"/>
        <v/>
      </c>
      <c r="BA38" s="432">
        <v>0</v>
      </c>
      <c r="BB38" s="6" t="str">
        <f t="shared" si="140"/>
        <v/>
      </c>
      <c r="BC38" s="111" t="str">
        <f t="shared" si="141"/>
        <v/>
      </c>
      <c r="BD38" s="111"/>
      <c r="BE38" s="111"/>
      <c r="BF38" s="112"/>
      <c r="BG38" s="111"/>
      <c r="BH38" s="432">
        <f>AU38+AX38+BA38</f>
        <v>0</v>
      </c>
      <c r="BI38" s="6" t="str">
        <f t="shared" si="142"/>
        <v/>
      </c>
      <c r="BJ38" s="111" t="str">
        <f t="shared" si="143"/>
        <v/>
      </c>
      <c r="BK38" s="111"/>
      <c r="BL38" s="113"/>
      <c r="BM38" s="111"/>
      <c r="BN38" s="112"/>
      <c r="BO38" s="111"/>
      <c r="BP38" s="432">
        <v>0</v>
      </c>
      <c r="BQ38" s="6" t="str">
        <f t="shared" si="144"/>
        <v/>
      </c>
      <c r="BR38" s="111" t="str">
        <f t="shared" si="145"/>
        <v/>
      </c>
      <c r="BS38" s="432">
        <v>0</v>
      </c>
      <c r="BT38" s="6" t="str">
        <f t="shared" si="146"/>
        <v/>
      </c>
      <c r="BU38" s="111" t="str">
        <f t="shared" si="147"/>
        <v/>
      </c>
      <c r="BV38" s="432">
        <v>0</v>
      </c>
      <c r="BW38" s="6" t="str">
        <f t="shared" si="148"/>
        <v/>
      </c>
      <c r="BX38" s="111" t="str">
        <f t="shared" si="149"/>
        <v/>
      </c>
      <c r="BY38" s="111"/>
      <c r="BZ38" s="111"/>
      <c r="CA38" s="112"/>
      <c r="CB38" s="111"/>
      <c r="CC38" s="432">
        <f>BP38+BS38+BV38</f>
        <v>0</v>
      </c>
      <c r="CD38" s="6" t="str">
        <f t="shared" si="150"/>
        <v/>
      </c>
      <c r="CE38" s="111" t="str">
        <f t="shared" si="151"/>
        <v/>
      </c>
      <c r="CF38" s="111"/>
      <c r="CG38" s="113"/>
      <c r="CH38" s="111"/>
      <c r="CI38" s="114"/>
      <c r="CJ38" s="111"/>
      <c r="CK38" s="432">
        <f>(IF($CZ$5=4,(E38+Z38+AU38+BP38),0)+IF($CZ$5=3,(Z38+AU38+BP38))+IF($CZ$5=2,(AU38+BP38),0)+IF($CZ$5=1,BP38,0))/$CZ$5</f>
        <v>0</v>
      </c>
      <c r="CL38" s="6" t="str">
        <f t="shared" si="152"/>
        <v/>
      </c>
      <c r="CM38" s="111" t="str">
        <f t="shared" si="153"/>
        <v/>
      </c>
      <c r="CN38" s="432">
        <f>(IF($CZ$5=4,(H38+AC38+AX38+BS38),0)+IF($CZ$5=3,(AC38+AX38+BS38))+IF($CZ$5=2,(AX38+BS38),0)+IF($CZ$5=1,BS38,0))/$CZ$5</f>
        <v>0</v>
      </c>
      <c r="CO38" s="6" t="str">
        <f t="shared" si="154"/>
        <v/>
      </c>
      <c r="CP38" s="111" t="str">
        <f t="shared" si="155"/>
        <v/>
      </c>
      <c r="CQ38" s="432">
        <f>(IF($CZ$5=4,(K38+AF38+BA38+BV38),0)+IF($CZ$5=3,(AF38+BA38+BV38))+IF($CZ$5=2,(BA38+BV38),0)+IF($CZ$5=1,BV38,0))/$CZ$5</f>
        <v>0</v>
      </c>
      <c r="CR38" s="6" t="str">
        <f t="shared" si="156"/>
        <v/>
      </c>
      <c r="CS38" s="111" t="str">
        <f t="shared" si="157"/>
        <v/>
      </c>
      <c r="CT38" s="111"/>
      <c r="CU38" s="111"/>
      <c r="CV38" s="114"/>
      <c r="CW38" s="111"/>
      <c r="CX38" s="432">
        <f>(IF($CZ$5=4,(R38+AM38+BH38+CC38),0)+IF($CZ$5=3,(AM38+BH38+CC38))+IF($CZ$5=2,(BH38+CC38),0)+IF($CZ$5=1,CC38,0))/$CZ$5</f>
        <v>0</v>
      </c>
      <c r="CY38" s="106" t="str">
        <f t="shared" si="158"/>
        <v/>
      </c>
      <c r="CZ38" s="111" t="str">
        <f t="shared" si="159"/>
        <v/>
      </c>
      <c r="DA38" s="111"/>
      <c r="DB38" s="1535"/>
      <c r="DC38" s="111"/>
      <c r="DD38" s="112"/>
      <c r="DE38" s="111"/>
      <c r="DF38" s="432">
        <v>0</v>
      </c>
      <c r="DG38" s="6" t="str">
        <f t="shared" si="216"/>
        <v/>
      </c>
      <c r="DH38" s="111" t="str">
        <f t="shared" si="161"/>
        <v/>
      </c>
      <c r="DI38" s="432">
        <v>0</v>
      </c>
      <c r="DJ38" s="6" t="str">
        <f t="shared" si="217"/>
        <v/>
      </c>
      <c r="DK38" s="111" t="str">
        <f t="shared" si="163"/>
        <v/>
      </c>
      <c r="DL38" s="432">
        <v>0</v>
      </c>
      <c r="DM38" s="6" t="str">
        <f t="shared" si="218"/>
        <v/>
      </c>
      <c r="DN38" s="111" t="str">
        <f t="shared" si="165"/>
        <v/>
      </c>
      <c r="DO38" s="111"/>
      <c r="DP38" s="111"/>
      <c r="DQ38" s="112"/>
      <c r="DR38" s="111"/>
      <c r="DS38" s="432">
        <f>DF38+DI38+DL38</f>
        <v>0</v>
      </c>
      <c r="DT38" s="6" t="str">
        <f t="shared" si="219"/>
        <v/>
      </c>
      <c r="DU38" s="111" t="str">
        <f t="shared" si="167"/>
        <v/>
      </c>
      <c r="DV38" s="111"/>
      <c r="DW38" s="113"/>
      <c r="DX38" s="111"/>
      <c r="DY38" s="112"/>
      <c r="DZ38" s="111"/>
      <c r="EA38" s="432">
        <v>0</v>
      </c>
      <c r="EB38" s="6" t="str">
        <f t="shared" si="220"/>
        <v/>
      </c>
      <c r="EC38" s="111" t="str">
        <f t="shared" si="169"/>
        <v/>
      </c>
      <c r="ED38" s="432">
        <v>0</v>
      </c>
      <c r="EE38" s="6" t="str">
        <f t="shared" si="221"/>
        <v/>
      </c>
      <c r="EF38" s="111" t="str">
        <f t="shared" si="171"/>
        <v/>
      </c>
      <c r="EG38" s="432">
        <v>0</v>
      </c>
      <c r="EH38" s="6" t="str">
        <f t="shared" si="222"/>
        <v/>
      </c>
      <c r="EI38" s="111" t="str">
        <f t="shared" si="173"/>
        <v/>
      </c>
      <c r="EJ38" s="111"/>
      <c r="EK38" s="111"/>
      <c r="EL38" s="112"/>
      <c r="EM38" s="111"/>
      <c r="EN38" s="432">
        <f>EA38+ED38+EG38</f>
        <v>0</v>
      </c>
      <c r="EO38" s="6" t="str">
        <f t="shared" si="223"/>
        <v/>
      </c>
      <c r="EP38" s="111" t="str">
        <f t="shared" si="175"/>
        <v/>
      </c>
      <c r="EQ38" s="111"/>
      <c r="ER38" s="113"/>
      <c r="ES38" s="111"/>
      <c r="ET38" s="112"/>
      <c r="EU38" s="111"/>
      <c r="EV38" s="432">
        <v>0</v>
      </c>
      <c r="EW38" s="6" t="str">
        <f t="shared" si="176"/>
        <v/>
      </c>
      <c r="EX38" s="111" t="str">
        <f t="shared" si="177"/>
        <v/>
      </c>
      <c r="EY38" s="432">
        <v>0</v>
      </c>
      <c r="EZ38" s="6" t="str">
        <f t="shared" si="178"/>
        <v/>
      </c>
      <c r="FA38" s="111" t="str">
        <f t="shared" si="179"/>
        <v/>
      </c>
      <c r="FB38" s="432">
        <v>0</v>
      </c>
      <c r="FC38" s="6" t="str">
        <f t="shared" si="180"/>
        <v/>
      </c>
      <c r="FD38" s="111" t="str">
        <f t="shared" si="181"/>
        <v/>
      </c>
      <c r="FE38" s="111"/>
      <c r="FF38" s="111"/>
      <c r="FG38" s="112"/>
      <c r="FH38" s="111"/>
      <c r="FI38" s="432">
        <f>EV38+EY38+FB38</f>
        <v>0</v>
      </c>
      <c r="FJ38" s="6" t="str">
        <f t="shared" si="182"/>
        <v/>
      </c>
      <c r="FK38" s="111" t="str">
        <f t="shared" si="183"/>
        <v/>
      </c>
      <c r="FL38" s="111"/>
      <c r="FM38" s="113"/>
      <c r="FN38" s="111"/>
      <c r="FO38" s="112"/>
      <c r="FP38" s="111"/>
      <c r="FQ38" s="432">
        <v>0</v>
      </c>
      <c r="FR38" s="6" t="str">
        <f t="shared" si="184"/>
        <v/>
      </c>
      <c r="FS38" s="849" t="str">
        <f t="shared" si="185"/>
        <v/>
      </c>
      <c r="FT38" s="432">
        <v>0</v>
      </c>
      <c r="FU38" s="6" t="str">
        <f t="shared" si="186"/>
        <v/>
      </c>
      <c r="FV38" s="111" t="str">
        <f t="shared" si="187"/>
        <v/>
      </c>
      <c r="FW38" s="432">
        <v>0</v>
      </c>
      <c r="FX38" s="6" t="str">
        <f t="shared" si="188"/>
        <v/>
      </c>
      <c r="FY38" s="111" t="str">
        <f t="shared" si="189"/>
        <v/>
      </c>
      <c r="FZ38" s="111"/>
      <c r="GA38" s="111"/>
      <c r="GB38" s="112"/>
      <c r="GC38" s="111"/>
      <c r="GD38" s="432">
        <f>FQ38+FT38+FW38</f>
        <v>0</v>
      </c>
      <c r="GE38" s="6" t="str">
        <f t="shared" si="190"/>
        <v/>
      </c>
      <c r="GF38" s="111" t="str">
        <f t="shared" si="191"/>
        <v/>
      </c>
      <c r="GG38" s="111"/>
      <c r="GH38" s="113"/>
      <c r="GI38" s="111"/>
      <c r="GJ38" s="112"/>
      <c r="GK38" s="111"/>
      <c r="GL38" s="432">
        <v>0</v>
      </c>
      <c r="GM38" s="6" t="str">
        <f t="shared" si="192"/>
        <v/>
      </c>
      <c r="GN38" s="111" t="str">
        <f t="shared" si="193"/>
        <v/>
      </c>
      <c r="GO38" s="432">
        <v>0</v>
      </c>
      <c r="GP38" s="6" t="str">
        <f t="shared" si="194"/>
        <v/>
      </c>
      <c r="GQ38" s="111" t="str">
        <f t="shared" si="195"/>
        <v/>
      </c>
      <c r="GR38" s="432">
        <v>0</v>
      </c>
      <c r="GS38" s="6" t="str">
        <f t="shared" si="196"/>
        <v/>
      </c>
      <c r="GT38" s="111" t="str">
        <f t="shared" si="197"/>
        <v/>
      </c>
      <c r="GU38" s="111"/>
      <c r="GV38" s="111"/>
      <c r="GW38" s="112"/>
      <c r="GX38" s="111"/>
      <c r="GY38" s="432">
        <f>GL38+GO38+GR38</f>
        <v>0</v>
      </c>
      <c r="GZ38" s="6" t="str">
        <f t="shared" si="198"/>
        <v/>
      </c>
      <c r="HA38" s="111" t="str">
        <f t="shared" si="199"/>
        <v/>
      </c>
      <c r="HB38" s="111"/>
      <c r="HC38" s="113"/>
      <c r="HD38" s="111"/>
      <c r="HE38" s="112"/>
      <c r="HF38" s="111"/>
      <c r="HG38" s="432">
        <v>0</v>
      </c>
      <c r="HH38" s="6" t="str">
        <f t="shared" si="200"/>
        <v/>
      </c>
      <c r="HI38" s="111" t="str">
        <f t="shared" si="201"/>
        <v/>
      </c>
      <c r="HJ38" s="432">
        <v>0</v>
      </c>
      <c r="HK38" s="6" t="str">
        <f t="shared" si="202"/>
        <v/>
      </c>
      <c r="HL38" s="111" t="str">
        <f t="shared" si="203"/>
        <v/>
      </c>
      <c r="HM38" s="432">
        <v>0</v>
      </c>
      <c r="HN38" s="6" t="str">
        <f t="shared" si="204"/>
        <v/>
      </c>
      <c r="HO38" s="111" t="str">
        <f t="shared" si="205"/>
        <v/>
      </c>
      <c r="HP38" s="111"/>
      <c r="HQ38" s="111"/>
      <c r="HR38" s="112"/>
      <c r="HS38" s="111"/>
      <c r="HT38" s="432">
        <f>HG38+HJ38+HM38</f>
        <v>0</v>
      </c>
      <c r="HU38" s="6" t="str">
        <f t="shared" si="206"/>
        <v/>
      </c>
      <c r="HV38" s="111" t="str">
        <f t="shared" si="207"/>
        <v/>
      </c>
      <c r="HW38" s="111"/>
      <c r="HX38" s="113"/>
      <c r="HY38" s="111"/>
      <c r="HZ38" s="112"/>
      <c r="IA38" s="111"/>
      <c r="IB38" s="432">
        <v>0</v>
      </c>
      <c r="IC38" s="6" t="str">
        <f t="shared" si="208"/>
        <v/>
      </c>
      <c r="ID38" s="111" t="str">
        <f t="shared" si="209"/>
        <v/>
      </c>
      <c r="IE38" s="432">
        <v>0</v>
      </c>
      <c r="IF38" s="6" t="str">
        <f t="shared" si="210"/>
        <v/>
      </c>
      <c r="IG38" s="111" t="str">
        <f t="shared" si="211"/>
        <v/>
      </c>
      <c r="IH38" s="432">
        <v>0</v>
      </c>
      <c r="II38" s="6" t="str">
        <f t="shared" si="212"/>
        <v/>
      </c>
      <c r="IJ38" s="111" t="str">
        <f t="shared" si="213"/>
        <v/>
      </c>
      <c r="IK38" s="111"/>
      <c r="IL38" s="111"/>
      <c r="IM38" s="112"/>
      <c r="IN38" s="111"/>
      <c r="IO38" s="432">
        <f>IB38+IE38+IH38</f>
        <v>0</v>
      </c>
      <c r="IP38" s="6" t="str">
        <f t="shared" si="214"/>
        <v/>
      </c>
      <c r="IQ38" s="111" t="str">
        <f t="shared" si="215"/>
        <v/>
      </c>
      <c r="IR38" s="111"/>
      <c r="IS38" s="113"/>
    </row>
    <row r="39" spans="1:253" s="119" customFormat="1" ht="12" hidden="1" customHeight="1" outlineLevel="1">
      <c r="A39" s="348" t="s">
        <v>43</v>
      </c>
      <c r="B39" s="115"/>
      <c r="C39" s="116"/>
      <c r="D39" s="115"/>
      <c r="E39" s="120">
        <f>SUM(E34:E38)</f>
        <v>0</v>
      </c>
      <c r="F39" s="6" t="str">
        <f t="shared" si="120"/>
        <v/>
      </c>
      <c r="G39" s="115" t="str">
        <f t="shared" si="121"/>
        <v/>
      </c>
      <c r="H39" s="120">
        <f>SUM(H34:H38)</f>
        <v>0</v>
      </c>
      <c r="I39" s="6" t="str">
        <f t="shared" si="122"/>
        <v/>
      </c>
      <c r="J39" s="115" t="str">
        <f t="shared" si="123"/>
        <v/>
      </c>
      <c r="K39" s="120">
        <f>SUM(K34:K38)</f>
        <v>0</v>
      </c>
      <c r="L39" s="6" t="str">
        <f t="shared" si="124"/>
        <v/>
      </c>
      <c r="M39" s="115" t="str">
        <f t="shared" si="125"/>
        <v/>
      </c>
      <c r="N39" s="115"/>
      <c r="O39" s="115"/>
      <c r="P39" s="116"/>
      <c r="Q39" s="115"/>
      <c r="R39" s="120">
        <f>SUM(R34:R38)</f>
        <v>0</v>
      </c>
      <c r="S39" s="6" t="str">
        <f t="shared" si="126"/>
        <v/>
      </c>
      <c r="T39" s="115" t="str">
        <f t="shared" si="127"/>
        <v/>
      </c>
      <c r="U39" s="115"/>
      <c r="V39" s="117"/>
      <c r="W39" s="115"/>
      <c r="X39" s="116"/>
      <c r="Y39" s="115"/>
      <c r="Z39" s="120">
        <f>SUM(Z34:Z38)</f>
        <v>0</v>
      </c>
      <c r="AA39" s="6" t="str">
        <f t="shared" si="128"/>
        <v/>
      </c>
      <c r="AB39" s="115" t="str">
        <f t="shared" si="129"/>
        <v/>
      </c>
      <c r="AC39" s="120">
        <f>SUM(AC34:AC38)</f>
        <v>0</v>
      </c>
      <c r="AD39" s="6" t="str">
        <f t="shared" si="130"/>
        <v/>
      </c>
      <c r="AE39" s="115" t="str">
        <f t="shared" si="131"/>
        <v/>
      </c>
      <c r="AF39" s="120">
        <f>SUM(AF34:AF38)</f>
        <v>0</v>
      </c>
      <c r="AG39" s="6" t="str">
        <f t="shared" si="132"/>
        <v/>
      </c>
      <c r="AH39" s="115" t="str">
        <f t="shared" si="133"/>
        <v/>
      </c>
      <c r="AI39" s="115"/>
      <c r="AJ39" s="115"/>
      <c r="AK39" s="116"/>
      <c r="AL39" s="115"/>
      <c r="AM39" s="120">
        <f>SUM(AM34:AM38)</f>
        <v>0</v>
      </c>
      <c r="AN39" s="6" t="str">
        <f t="shared" si="134"/>
        <v/>
      </c>
      <c r="AO39" s="115" t="str">
        <f t="shared" si="135"/>
        <v/>
      </c>
      <c r="AP39" s="115"/>
      <c r="AQ39" s="117"/>
      <c r="AR39" s="115"/>
      <c r="AS39" s="116"/>
      <c r="AT39" s="115"/>
      <c r="AU39" s="120">
        <f>SUM(AU34:AU38)</f>
        <v>0</v>
      </c>
      <c r="AV39" s="6" t="str">
        <f t="shared" si="136"/>
        <v/>
      </c>
      <c r="AW39" s="115" t="str">
        <f t="shared" si="137"/>
        <v/>
      </c>
      <c r="AX39" s="120">
        <f>SUM(AX34:AX38)</f>
        <v>0</v>
      </c>
      <c r="AY39" s="6" t="str">
        <f t="shared" si="138"/>
        <v/>
      </c>
      <c r="AZ39" s="115" t="str">
        <f t="shared" si="139"/>
        <v/>
      </c>
      <c r="BA39" s="120">
        <f>SUM(BA34:BA38)</f>
        <v>0</v>
      </c>
      <c r="BB39" s="6" t="str">
        <f t="shared" si="140"/>
        <v/>
      </c>
      <c r="BC39" s="115" t="str">
        <f t="shared" si="141"/>
        <v/>
      </c>
      <c r="BD39" s="115"/>
      <c r="BE39" s="115"/>
      <c r="BF39" s="116"/>
      <c r="BG39" s="115"/>
      <c r="BH39" s="120">
        <f>SUM(BH34:BH38)</f>
        <v>0</v>
      </c>
      <c r="BI39" s="6" t="str">
        <f t="shared" si="142"/>
        <v/>
      </c>
      <c r="BJ39" s="115" t="str">
        <f t="shared" si="143"/>
        <v/>
      </c>
      <c r="BK39" s="115"/>
      <c r="BL39" s="117"/>
      <c r="BM39" s="115"/>
      <c r="BN39" s="116"/>
      <c r="BO39" s="115"/>
      <c r="BP39" s="120">
        <f>SUM(BP34:BP38)</f>
        <v>0</v>
      </c>
      <c r="BQ39" s="6" t="str">
        <f t="shared" si="144"/>
        <v/>
      </c>
      <c r="BR39" s="115" t="str">
        <f t="shared" si="145"/>
        <v/>
      </c>
      <c r="BS39" s="120">
        <f>SUM(BS34:BS38)</f>
        <v>0</v>
      </c>
      <c r="BT39" s="6" t="str">
        <f t="shared" si="146"/>
        <v/>
      </c>
      <c r="BU39" s="115" t="str">
        <f t="shared" si="147"/>
        <v/>
      </c>
      <c r="BV39" s="120">
        <f>SUM(BV34:BV38)</f>
        <v>0</v>
      </c>
      <c r="BW39" s="6" t="str">
        <f t="shared" si="148"/>
        <v/>
      </c>
      <c r="BX39" s="115" t="str">
        <f t="shared" si="149"/>
        <v/>
      </c>
      <c r="BY39" s="115"/>
      <c r="BZ39" s="115"/>
      <c r="CA39" s="116"/>
      <c r="CB39" s="115"/>
      <c r="CC39" s="120">
        <f>SUM(CC34:CC38)</f>
        <v>0</v>
      </c>
      <c r="CD39" s="6" t="str">
        <f t="shared" si="150"/>
        <v/>
      </c>
      <c r="CE39" s="115" t="str">
        <f t="shared" si="151"/>
        <v/>
      </c>
      <c r="CF39" s="115"/>
      <c r="CG39" s="117"/>
      <c r="CH39" s="115"/>
      <c r="CI39" s="118"/>
      <c r="CJ39" s="115"/>
      <c r="CK39" s="120">
        <f>SUM(CK34:CK38)</f>
        <v>0</v>
      </c>
      <c r="CL39" s="6" t="str">
        <f t="shared" si="152"/>
        <v/>
      </c>
      <c r="CM39" s="115" t="str">
        <f t="shared" si="153"/>
        <v/>
      </c>
      <c r="CN39" s="120">
        <f>SUM(CN34:CN38)</f>
        <v>0</v>
      </c>
      <c r="CO39" s="6" t="str">
        <f t="shared" si="154"/>
        <v/>
      </c>
      <c r="CP39" s="115" t="str">
        <f t="shared" si="155"/>
        <v/>
      </c>
      <c r="CQ39" s="120">
        <f>SUM(CQ34:CQ38)</f>
        <v>0</v>
      </c>
      <c r="CR39" s="6" t="str">
        <f t="shared" si="156"/>
        <v/>
      </c>
      <c r="CS39" s="115" t="str">
        <f t="shared" si="157"/>
        <v/>
      </c>
      <c r="CT39" s="115"/>
      <c r="CU39" s="115"/>
      <c r="CV39" s="118"/>
      <c r="CW39" s="115"/>
      <c r="CX39" s="120">
        <f>SUM(CX34:CX38)</f>
        <v>0</v>
      </c>
      <c r="CY39" s="6" t="str">
        <f t="shared" si="158"/>
        <v/>
      </c>
      <c r="CZ39" s="115" t="str">
        <f t="shared" si="159"/>
        <v/>
      </c>
      <c r="DA39" s="115"/>
      <c r="DB39" s="1536"/>
      <c r="DC39" s="115"/>
      <c r="DD39" s="116"/>
      <c r="DE39" s="115"/>
      <c r="DF39" s="120">
        <f>SUM(DF34:DF38)</f>
        <v>0</v>
      </c>
      <c r="DG39" s="6" t="str">
        <f t="shared" si="216"/>
        <v/>
      </c>
      <c r="DH39" s="115" t="str">
        <f t="shared" si="161"/>
        <v/>
      </c>
      <c r="DI39" s="120">
        <f>SUM(DI34:DI38)</f>
        <v>0</v>
      </c>
      <c r="DJ39" s="6" t="str">
        <f t="shared" si="217"/>
        <v/>
      </c>
      <c r="DK39" s="115" t="str">
        <f t="shared" si="163"/>
        <v/>
      </c>
      <c r="DL39" s="120">
        <f>SUM(DL34:DL38)</f>
        <v>0</v>
      </c>
      <c r="DM39" s="6" t="str">
        <f t="shared" si="218"/>
        <v/>
      </c>
      <c r="DN39" s="115" t="str">
        <f t="shared" si="165"/>
        <v/>
      </c>
      <c r="DO39" s="115"/>
      <c r="DP39" s="115"/>
      <c r="DQ39" s="116"/>
      <c r="DR39" s="115"/>
      <c r="DS39" s="120">
        <f>SUM(DS34:DS38)</f>
        <v>0</v>
      </c>
      <c r="DT39" s="6" t="str">
        <f t="shared" si="219"/>
        <v/>
      </c>
      <c r="DU39" s="115" t="str">
        <f t="shared" si="167"/>
        <v/>
      </c>
      <c r="DV39" s="115"/>
      <c r="DW39" s="117"/>
      <c r="DX39" s="115"/>
      <c r="DY39" s="116"/>
      <c r="DZ39" s="115"/>
      <c r="EA39" s="120">
        <f>SUM(EA34:EA38)</f>
        <v>0</v>
      </c>
      <c r="EB39" s="6" t="str">
        <f t="shared" si="220"/>
        <v/>
      </c>
      <c r="EC39" s="115" t="str">
        <f t="shared" si="169"/>
        <v/>
      </c>
      <c r="ED39" s="120">
        <f>SUM(ED34:ED38)</f>
        <v>0</v>
      </c>
      <c r="EE39" s="6" t="str">
        <f t="shared" si="221"/>
        <v/>
      </c>
      <c r="EF39" s="115" t="str">
        <f t="shared" si="171"/>
        <v/>
      </c>
      <c r="EG39" s="120">
        <f>SUM(EG34:EG38)</f>
        <v>0</v>
      </c>
      <c r="EH39" s="6" t="str">
        <f t="shared" si="222"/>
        <v/>
      </c>
      <c r="EI39" s="115" t="str">
        <f t="shared" si="173"/>
        <v/>
      </c>
      <c r="EJ39" s="115"/>
      <c r="EK39" s="115"/>
      <c r="EL39" s="116"/>
      <c r="EM39" s="115"/>
      <c r="EN39" s="120">
        <f>SUM(EN34:EN38)</f>
        <v>0</v>
      </c>
      <c r="EO39" s="6" t="str">
        <f t="shared" si="223"/>
        <v/>
      </c>
      <c r="EP39" s="115" t="str">
        <f t="shared" si="175"/>
        <v/>
      </c>
      <c r="EQ39" s="115"/>
      <c r="ER39" s="117"/>
      <c r="ES39" s="115"/>
      <c r="ET39" s="116"/>
      <c r="EU39" s="115"/>
      <c r="EV39" s="120">
        <f>SUM(EV34:EV38)</f>
        <v>0</v>
      </c>
      <c r="EW39" s="6" t="str">
        <f t="shared" si="176"/>
        <v/>
      </c>
      <c r="EX39" s="115" t="str">
        <f t="shared" si="177"/>
        <v/>
      </c>
      <c r="EY39" s="120">
        <f>SUM(EY34:EY38)</f>
        <v>0</v>
      </c>
      <c r="EZ39" s="6" t="str">
        <f t="shared" si="178"/>
        <v/>
      </c>
      <c r="FA39" s="115" t="str">
        <f t="shared" si="179"/>
        <v/>
      </c>
      <c r="FB39" s="120">
        <f>SUM(FB34:FB38)</f>
        <v>0</v>
      </c>
      <c r="FC39" s="6" t="str">
        <f t="shared" si="180"/>
        <v/>
      </c>
      <c r="FD39" s="115" t="str">
        <f t="shared" si="181"/>
        <v/>
      </c>
      <c r="FE39" s="115"/>
      <c r="FF39" s="115"/>
      <c r="FG39" s="116"/>
      <c r="FH39" s="115"/>
      <c r="FI39" s="120">
        <f>SUM(FI34:FI38)</f>
        <v>0</v>
      </c>
      <c r="FJ39" s="6" t="str">
        <f t="shared" si="182"/>
        <v/>
      </c>
      <c r="FK39" s="115" t="str">
        <f t="shared" si="183"/>
        <v/>
      </c>
      <c r="FL39" s="115"/>
      <c r="FM39" s="117"/>
      <c r="FN39" s="115"/>
      <c r="FO39" s="116"/>
      <c r="FP39" s="115"/>
      <c r="FQ39" s="120">
        <f>SUM(FQ34:FQ38)</f>
        <v>0</v>
      </c>
      <c r="FR39" s="6" t="str">
        <f t="shared" si="184"/>
        <v/>
      </c>
      <c r="FS39" s="850" t="str">
        <f t="shared" si="185"/>
        <v/>
      </c>
      <c r="FT39" s="120">
        <f>SUM(FT34:FT38)</f>
        <v>0</v>
      </c>
      <c r="FU39" s="6" t="str">
        <f t="shared" si="186"/>
        <v/>
      </c>
      <c r="FV39" s="115" t="str">
        <f t="shared" si="187"/>
        <v/>
      </c>
      <c r="FW39" s="120">
        <f>SUM(FW34:FW38)</f>
        <v>0</v>
      </c>
      <c r="FX39" s="6" t="str">
        <f t="shared" si="188"/>
        <v/>
      </c>
      <c r="FY39" s="115" t="str">
        <f t="shared" si="189"/>
        <v/>
      </c>
      <c r="FZ39" s="115"/>
      <c r="GA39" s="115"/>
      <c r="GB39" s="116"/>
      <c r="GC39" s="115"/>
      <c r="GD39" s="120">
        <f>SUM(GD34:GD38)</f>
        <v>0</v>
      </c>
      <c r="GE39" s="6" t="str">
        <f t="shared" si="190"/>
        <v/>
      </c>
      <c r="GF39" s="115" t="str">
        <f t="shared" si="191"/>
        <v/>
      </c>
      <c r="GG39" s="115"/>
      <c r="GH39" s="117"/>
      <c r="GI39" s="115"/>
      <c r="GJ39" s="116"/>
      <c r="GK39" s="115"/>
      <c r="GL39" s="120">
        <f>SUM(GL34:GL38)</f>
        <v>0</v>
      </c>
      <c r="GM39" s="6" t="str">
        <f t="shared" si="192"/>
        <v/>
      </c>
      <c r="GN39" s="115" t="str">
        <f t="shared" si="193"/>
        <v/>
      </c>
      <c r="GO39" s="120">
        <f>SUM(GO34:GO38)</f>
        <v>0</v>
      </c>
      <c r="GP39" s="6" t="str">
        <f t="shared" si="194"/>
        <v/>
      </c>
      <c r="GQ39" s="115" t="str">
        <f t="shared" si="195"/>
        <v/>
      </c>
      <c r="GR39" s="120">
        <f>SUM(GR34:GR38)</f>
        <v>0</v>
      </c>
      <c r="GS39" s="6" t="str">
        <f t="shared" si="196"/>
        <v/>
      </c>
      <c r="GT39" s="115" t="str">
        <f t="shared" si="197"/>
        <v/>
      </c>
      <c r="GU39" s="115"/>
      <c r="GV39" s="115"/>
      <c r="GW39" s="116"/>
      <c r="GX39" s="115"/>
      <c r="GY39" s="120">
        <f>SUM(GY34:GY38)</f>
        <v>0</v>
      </c>
      <c r="GZ39" s="6" t="str">
        <f t="shared" si="198"/>
        <v/>
      </c>
      <c r="HA39" s="115" t="str">
        <f t="shared" si="199"/>
        <v/>
      </c>
      <c r="HB39" s="115"/>
      <c r="HC39" s="117"/>
      <c r="HD39" s="115"/>
      <c r="HE39" s="116"/>
      <c r="HF39" s="115"/>
      <c r="HG39" s="120">
        <f>SUM(HG34:HG38)</f>
        <v>0</v>
      </c>
      <c r="HH39" s="6" t="str">
        <f t="shared" si="200"/>
        <v/>
      </c>
      <c r="HI39" s="115" t="str">
        <f t="shared" si="201"/>
        <v/>
      </c>
      <c r="HJ39" s="120">
        <f>SUM(HJ34:HJ38)</f>
        <v>0</v>
      </c>
      <c r="HK39" s="6" t="str">
        <f t="shared" si="202"/>
        <v/>
      </c>
      <c r="HL39" s="115" t="str">
        <f t="shared" si="203"/>
        <v/>
      </c>
      <c r="HM39" s="120">
        <f>SUM(HM34:HM38)</f>
        <v>0</v>
      </c>
      <c r="HN39" s="6" t="str">
        <f t="shared" si="204"/>
        <v/>
      </c>
      <c r="HO39" s="115" t="str">
        <f t="shared" si="205"/>
        <v/>
      </c>
      <c r="HP39" s="115"/>
      <c r="HQ39" s="115"/>
      <c r="HR39" s="116"/>
      <c r="HS39" s="115"/>
      <c r="HT39" s="120">
        <f>SUM(HT34:HT38)</f>
        <v>0</v>
      </c>
      <c r="HU39" s="6" t="str">
        <f t="shared" si="206"/>
        <v/>
      </c>
      <c r="HV39" s="115" t="str">
        <f t="shared" si="207"/>
        <v/>
      </c>
      <c r="HW39" s="115"/>
      <c r="HX39" s="117"/>
      <c r="HY39" s="115"/>
      <c r="HZ39" s="116"/>
      <c r="IA39" s="115"/>
      <c r="IB39" s="120">
        <f>SUM(IB34:IB38)</f>
        <v>0</v>
      </c>
      <c r="IC39" s="6" t="str">
        <f t="shared" si="208"/>
        <v/>
      </c>
      <c r="ID39" s="115" t="str">
        <f t="shared" si="209"/>
        <v/>
      </c>
      <c r="IE39" s="120">
        <f>SUM(IE34:IE38)</f>
        <v>0</v>
      </c>
      <c r="IF39" s="6" t="str">
        <f t="shared" si="210"/>
        <v/>
      </c>
      <c r="IG39" s="115" t="str">
        <f t="shared" si="211"/>
        <v/>
      </c>
      <c r="IH39" s="120">
        <f>SUM(IH34:IH38)</f>
        <v>0</v>
      </c>
      <c r="II39" s="6" t="str">
        <f t="shared" si="212"/>
        <v/>
      </c>
      <c r="IJ39" s="115" t="str">
        <f t="shared" si="213"/>
        <v/>
      </c>
      <c r="IK39" s="115"/>
      <c r="IL39" s="115"/>
      <c r="IM39" s="116"/>
      <c r="IN39" s="115"/>
      <c r="IO39" s="120">
        <f>SUM(IO34:IO38)</f>
        <v>0</v>
      </c>
      <c r="IP39" s="6" t="str">
        <f t="shared" si="214"/>
        <v/>
      </c>
      <c r="IQ39" s="115" t="str">
        <f t="shared" si="215"/>
        <v/>
      </c>
      <c r="IR39" s="115"/>
      <c r="IS39" s="117"/>
    </row>
    <row r="40" spans="1:253" s="119" customFormat="1" ht="12" customHeight="1" collapsed="1">
      <c r="A40" s="348"/>
      <c r="B40" s="115"/>
      <c r="C40" s="116"/>
      <c r="D40" s="115"/>
      <c r="E40" s="120"/>
      <c r="F40" s="6"/>
      <c r="G40" s="115"/>
      <c r="H40" s="120"/>
      <c r="I40" s="6"/>
      <c r="J40" s="115"/>
      <c r="K40" s="120"/>
      <c r="L40" s="6"/>
      <c r="M40" s="115"/>
      <c r="N40" s="115"/>
      <c r="O40" s="115"/>
      <c r="P40" s="116"/>
      <c r="Q40" s="115"/>
      <c r="R40" s="120"/>
      <c r="S40" s="6"/>
      <c r="T40" s="115"/>
      <c r="U40" s="115"/>
      <c r="V40" s="117"/>
      <c r="W40" s="115"/>
      <c r="X40" s="116"/>
      <c r="Y40" s="115"/>
      <c r="Z40" s="120"/>
      <c r="AA40" s="6"/>
      <c r="AB40" s="115"/>
      <c r="AC40" s="120"/>
      <c r="AD40" s="6"/>
      <c r="AE40" s="115"/>
      <c r="AF40" s="120"/>
      <c r="AG40" s="6"/>
      <c r="AH40" s="115"/>
      <c r="AI40" s="115"/>
      <c r="AJ40" s="115"/>
      <c r="AK40" s="116"/>
      <c r="AL40" s="115"/>
      <c r="AM40" s="120"/>
      <c r="AN40" s="6"/>
      <c r="AO40" s="115"/>
      <c r="AP40" s="115"/>
      <c r="AQ40" s="117"/>
      <c r="AR40" s="115"/>
      <c r="AS40" s="116"/>
      <c r="AT40" s="115"/>
      <c r="AU40" s="120"/>
      <c r="AV40" s="6"/>
      <c r="AW40" s="115"/>
      <c r="AX40" s="120"/>
      <c r="AY40" s="6"/>
      <c r="AZ40" s="115"/>
      <c r="BA40" s="120"/>
      <c r="BB40" s="6"/>
      <c r="BC40" s="115"/>
      <c r="BD40" s="115"/>
      <c r="BE40" s="115"/>
      <c r="BF40" s="116"/>
      <c r="BG40" s="115"/>
      <c r="BH40" s="120"/>
      <c r="BI40" s="6"/>
      <c r="BJ40" s="115"/>
      <c r="BK40" s="115"/>
      <c r="BL40" s="117"/>
      <c r="BM40" s="115"/>
      <c r="BN40" s="116"/>
      <c r="BO40" s="115"/>
      <c r="BP40" s="120"/>
      <c r="BQ40" s="6"/>
      <c r="BR40" s="115"/>
      <c r="BS40" s="120"/>
      <c r="BT40" s="6"/>
      <c r="BU40" s="115"/>
      <c r="BV40" s="120"/>
      <c r="BW40" s="6"/>
      <c r="BX40" s="115"/>
      <c r="BY40" s="115"/>
      <c r="BZ40" s="115"/>
      <c r="CA40" s="116"/>
      <c r="CB40" s="115"/>
      <c r="CC40" s="120"/>
      <c r="CD40" s="6"/>
      <c r="CE40" s="115"/>
      <c r="CF40" s="115"/>
      <c r="CG40" s="117"/>
      <c r="CH40" s="115"/>
      <c r="CI40" s="118"/>
      <c r="CJ40" s="115"/>
      <c r="CK40" s="120"/>
      <c r="CL40" s="6"/>
      <c r="CM40" s="115"/>
      <c r="CN40" s="120"/>
      <c r="CO40" s="6"/>
      <c r="CP40" s="115"/>
      <c r="CQ40" s="120"/>
      <c r="CR40" s="6"/>
      <c r="CS40" s="115"/>
      <c r="CT40" s="115"/>
      <c r="CU40" s="115"/>
      <c r="CV40" s="118"/>
      <c r="CW40" s="115"/>
      <c r="CX40" s="120"/>
      <c r="CY40" s="6"/>
      <c r="CZ40" s="115"/>
      <c r="DA40" s="115"/>
      <c r="DB40" s="1536"/>
      <c r="DC40" s="115"/>
      <c r="DD40" s="116"/>
      <c r="DE40" s="115"/>
      <c r="DF40" s="120"/>
      <c r="DG40" s="6"/>
      <c r="DH40" s="115"/>
      <c r="DI40" s="120"/>
      <c r="DJ40" s="6"/>
      <c r="DK40" s="115"/>
      <c r="DL40" s="120"/>
      <c r="DM40" s="6"/>
      <c r="DN40" s="115"/>
      <c r="DO40" s="115"/>
      <c r="DP40" s="115"/>
      <c r="DQ40" s="116"/>
      <c r="DR40" s="115"/>
      <c r="DS40" s="120"/>
      <c r="DT40" s="6"/>
      <c r="DU40" s="115"/>
      <c r="DV40" s="115"/>
      <c r="DW40" s="117"/>
      <c r="DX40" s="115"/>
      <c r="DY40" s="116"/>
      <c r="DZ40" s="115"/>
      <c r="EA40" s="120"/>
      <c r="EB40" s="6"/>
      <c r="EC40" s="115"/>
      <c r="ED40" s="120"/>
      <c r="EE40" s="6"/>
      <c r="EF40" s="115"/>
      <c r="EG40" s="120"/>
      <c r="EH40" s="6"/>
      <c r="EI40" s="115"/>
      <c r="EJ40" s="115"/>
      <c r="EK40" s="115"/>
      <c r="EL40" s="116"/>
      <c r="EM40" s="115"/>
      <c r="EN40" s="120"/>
      <c r="EO40" s="6"/>
      <c r="EP40" s="115"/>
      <c r="EQ40" s="115"/>
      <c r="ER40" s="117"/>
      <c r="ES40" s="115"/>
      <c r="ET40" s="116"/>
      <c r="EU40" s="115"/>
      <c r="EV40" s="120"/>
      <c r="EW40" s="6"/>
      <c r="EX40" s="115"/>
      <c r="EY40" s="120"/>
      <c r="EZ40" s="6"/>
      <c r="FA40" s="115"/>
      <c r="FB40" s="120"/>
      <c r="FC40" s="6"/>
      <c r="FD40" s="115"/>
      <c r="FE40" s="115"/>
      <c r="FF40" s="115"/>
      <c r="FG40" s="116"/>
      <c r="FH40" s="115"/>
      <c r="FI40" s="120"/>
      <c r="FJ40" s="6"/>
      <c r="FK40" s="115"/>
      <c r="FL40" s="115"/>
      <c r="FM40" s="117"/>
      <c r="FN40" s="115"/>
      <c r="FO40" s="116"/>
      <c r="FP40" s="115"/>
      <c r="FQ40" s="120"/>
      <c r="FR40" s="6"/>
      <c r="FS40" s="850"/>
      <c r="FT40" s="120"/>
      <c r="FU40" s="6"/>
      <c r="FV40" s="115"/>
      <c r="FW40" s="120"/>
      <c r="FX40" s="6"/>
      <c r="FY40" s="115"/>
      <c r="FZ40" s="115"/>
      <c r="GA40" s="115"/>
      <c r="GB40" s="116"/>
      <c r="GC40" s="115"/>
      <c r="GD40" s="120"/>
      <c r="GE40" s="6"/>
      <c r="GF40" s="115"/>
      <c r="GG40" s="115"/>
      <c r="GH40" s="117"/>
      <c r="GI40" s="115"/>
      <c r="GJ40" s="116"/>
      <c r="GK40" s="115"/>
      <c r="GL40" s="120"/>
      <c r="GM40" s="6"/>
      <c r="GN40" s="115"/>
      <c r="GO40" s="120"/>
      <c r="GP40" s="6"/>
      <c r="GQ40" s="115"/>
      <c r="GR40" s="120"/>
      <c r="GS40" s="6"/>
      <c r="GT40" s="115"/>
      <c r="GU40" s="115"/>
      <c r="GV40" s="115"/>
      <c r="GW40" s="116"/>
      <c r="GX40" s="115"/>
      <c r="GY40" s="120"/>
      <c r="GZ40" s="6"/>
      <c r="HA40" s="115"/>
      <c r="HB40" s="115"/>
      <c r="HC40" s="117"/>
      <c r="HD40" s="115"/>
      <c r="HE40" s="116"/>
      <c r="HF40" s="115"/>
      <c r="HG40" s="120"/>
      <c r="HH40" s="6"/>
      <c r="HI40" s="115"/>
      <c r="HJ40" s="120"/>
      <c r="HK40" s="6"/>
      <c r="HL40" s="115"/>
      <c r="HM40" s="120"/>
      <c r="HN40" s="6"/>
      <c r="HO40" s="115"/>
      <c r="HP40" s="115"/>
      <c r="HQ40" s="115"/>
      <c r="HR40" s="116"/>
      <c r="HS40" s="115"/>
      <c r="HT40" s="120"/>
      <c r="HU40" s="6"/>
      <c r="HV40" s="115"/>
      <c r="HW40" s="115"/>
      <c r="HX40" s="117"/>
      <c r="HY40" s="115"/>
      <c r="HZ40" s="116"/>
      <c r="IA40" s="115"/>
      <c r="IB40" s="120"/>
      <c r="IC40" s="6"/>
      <c r="ID40" s="115"/>
      <c r="IE40" s="120"/>
      <c r="IF40" s="6"/>
      <c r="IG40" s="115"/>
      <c r="IH40" s="120"/>
      <c r="II40" s="6"/>
      <c r="IJ40" s="115"/>
      <c r="IK40" s="115"/>
      <c r="IL40" s="115"/>
      <c r="IM40" s="116"/>
      <c r="IN40" s="115"/>
      <c r="IO40" s="120"/>
      <c r="IP40" s="6"/>
      <c r="IQ40" s="115"/>
      <c r="IR40" s="115"/>
      <c r="IS40" s="117"/>
    </row>
    <row r="41" spans="1:253" ht="12" hidden="1" customHeight="1" outlineLevel="1">
      <c r="A41" s="345" t="s">
        <v>41</v>
      </c>
      <c r="B41" s="97"/>
      <c r="C41" s="107"/>
      <c r="D41" s="97"/>
      <c r="E41" s="121"/>
      <c r="F41" s="6"/>
      <c r="G41" s="97"/>
      <c r="H41" s="121"/>
      <c r="I41" s="6"/>
      <c r="J41" s="97"/>
      <c r="K41" s="121"/>
      <c r="L41" s="6"/>
      <c r="M41" s="97"/>
      <c r="N41" s="97"/>
      <c r="O41" s="97"/>
      <c r="P41" s="107"/>
      <c r="Q41" s="97"/>
      <c r="R41" s="121"/>
      <c r="S41" s="6"/>
      <c r="T41" s="97"/>
      <c r="U41" s="97"/>
      <c r="V41" s="109"/>
      <c r="W41" s="97"/>
      <c r="X41" s="107"/>
      <c r="Y41" s="97"/>
      <c r="Z41" s="121"/>
      <c r="AA41" s="6"/>
      <c r="AB41" s="97"/>
      <c r="AC41" s="121"/>
      <c r="AD41" s="6"/>
      <c r="AE41" s="97"/>
      <c r="AF41" s="121"/>
      <c r="AG41" s="6"/>
      <c r="AH41" s="97"/>
      <c r="AI41" s="97"/>
      <c r="AJ41" s="97"/>
      <c r="AK41" s="107"/>
      <c r="AL41" s="97"/>
      <c r="AM41" s="121"/>
      <c r="AN41" s="6"/>
      <c r="AO41" s="97"/>
      <c r="AP41" s="97"/>
      <c r="AQ41" s="109"/>
      <c r="AR41" s="97"/>
      <c r="AS41" s="107"/>
      <c r="AT41" s="97"/>
      <c r="AU41" s="121"/>
      <c r="AV41" s="6"/>
      <c r="AW41" s="97"/>
      <c r="AX41" s="121"/>
      <c r="AY41" s="6"/>
      <c r="AZ41" s="97"/>
      <c r="BA41" s="121"/>
      <c r="BB41" s="6"/>
      <c r="BC41" s="97"/>
      <c r="BD41" s="97"/>
      <c r="BE41" s="97"/>
      <c r="BF41" s="107"/>
      <c r="BG41" s="97"/>
      <c r="BH41" s="121"/>
      <c r="BI41" s="6"/>
      <c r="BJ41" s="97"/>
      <c r="BK41" s="97"/>
      <c r="BL41" s="109"/>
      <c r="BM41" s="97"/>
      <c r="BN41" s="107"/>
      <c r="BO41" s="97"/>
      <c r="BP41" s="121"/>
      <c r="BQ41" s="6"/>
      <c r="BR41" s="97"/>
      <c r="BS41" s="121"/>
      <c r="BT41" s="6"/>
      <c r="BU41" s="97"/>
      <c r="BV41" s="121"/>
      <c r="BW41" s="6"/>
      <c r="BX41" s="97"/>
      <c r="BY41" s="97"/>
      <c r="BZ41" s="97"/>
      <c r="CA41" s="107"/>
      <c r="CB41" s="97"/>
      <c r="CC41" s="121"/>
      <c r="CD41" s="6"/>
      <c r="CE41" s="97"/>
      <c r="CF41" s="97"/>
      <c r="CG41" s="109"/>
      <c r="CH41" s="97"/>
      <c r="CI41" s="110"/>
      <c r="CJ41" s="97"/>
      <c r="CK41" s="121"/>
      <c r="CL41" s="6"/>
      <c r="CM41" s="97"/>
      <c r="CN41" s="121"/>
      <c r="CO41" s="6"/>
      <c r="CP41" s="97"/>
      <c r="CQ41" s="121"/>
      <c r="CR41" s="6"/>
      <c r="CS41" s="97"/>
      <c r="CT41" s="97"/>
      <c r="CU41" s="97"/>
      <c r="CV41" s="110"/>
      <c r="CW41" s="97"/>
      <c r="CX41" s="121"/>
      <c r="CY41" s="6"/>
      <c r="CZ41" s="97"/>
      <c r="DA41" s="97"/>
      <c r="DB41" s="1534"/>
      <c r="DC41" s="97"/>
      <c r="DD41" s="107"/>
      <c r="DE41" s="97"/>
      <c r="DF41" s="121"/>
      <c r="DG41" s="6"/>
      <c r="DH41" s="97"/>
      <c r="DI41" s="121"/>
      <c r="DJ41" s="6"/>
      <c r="DK41" s="97"/>
      <c r="DL41" s="121"/>
      <c r="DM41" s="6"/>
      <c r="DN41" s="97"/>
      <c r="DO41" s="97"/>
      <c r="DP41" s="97"/>
      <c r="DQ41" s="107"/>
      <c r="DR41" s="97"/>
      <c r="DS41" s="121"/>
      <c r="DT41" s="6"/>
      <c r="DU41" s="97"/>
      <c r="DV41" s="97"/>
      <c r="DW41" s="109"/>
      <c r="DX41" s="97"/>
      <c r="DY41" s="107"/>
      <c r="DZ41" s="97"/>
      <c r="EA41" s="121"/>
      <c r="EB41" s="6"/>
      <c r="EC41" s="97"/>
      <c r="ED41" s="121"/>
      <c r="EE41" s="6"/>
      <c r="EF41" s="97"/>
      <c r="EG41" s="121"/>
      <c r="EH41" s="6"/>
      <c r="EI41" s="97"/>
      <c r="EJ41" s="97"/>
      <c r="EK41" s="97"/>
      <c r="EL41" s="107"/>
      <c r="EM41" s="97"/>
      <c r="EN41" s="121"/>
      <c r="EO41" s="6"/>
      <c r="EP41" s="97"/>
      <c r="EQ41" s="97"/>
      <c r="ER41" s="109"/>
      <c r="ES41" s="97"/>
      <c r="ET41" s="107"/>
      <c r="EU41" s="97"/>
      <c r="EV41" s="121"/>
      <c r="EW41" s="6"/>
      <c r="EX41" s="97"/>
      <c r="EY41" s="121"/>
      <c r="EZ41" s="6"/>
      <c r="FA41" s="97"/>
      <c r="FB41" s="121"/>
      <c r="FC41" s="6"/>
      <c r="FD41" s="97"/>
      <c r="FE41" s="97"/>
      <c r="FF41" s="97"/>
      <c r="FG41" s="107"/>
      <c r="FH41" s="97"/>
      <c r="FI41" s="121"/>
      <c r="FJ41" s="6"/>
      <c r="FK41" s="97"/>
      <c r="FL41" s="97"/>
      <c r="FM41" s="109"/>
      <c r="FN41" s="97"/>
      <c r="FO41" s="107"/>
      <c r="FP41" s="97"/>
      <c r="FQ41" s="121"/>
      <c r="FR41" s="6"/>
      <c r="FS41" s="848"/>
      <c r="FT41" s="121"/>
      <c r="FU41" s="6"/>
      <c r="FV41" s="97"/>
      <c r="FW41" s="121"/>
      <c r="FX41" s="6"/>
      <c r="FY41" s="97"/>
      <c r="FZ41" s="97"/>
      <c r="GA41" s="97"/>
      <c r="GB41" s="107"/>
      <c r="GC41" s="97"/>
      <c r="GD41" s="121"/>
      <c r="GE41" s="6"/>
      <c r="GF41" s="97"/>
      <c r="GG41" s="97"/>
      <c r="GH41" s="109"/>
      <c r="GI41" s="97"/>
      <c r="GJ41" s="107"/>
      <c r="GK41" s="97"/>
      <c r="GL41" s="121"/>
      <c r="GM41" s="6"/>
      <c r="GN41" s="97"/>
      <c r="GO41" s="121"/>
      <c r="GP41" s="6"/>
      <c r="GQ41" s="97"/>
      <c r="GR41" s="121"/>
      <c r="GS41" s="6"/>
      <c r="GT41" s="97"/>
      <c r="GU41" s="97"/>
      <c r="GV41" s="97"/>
      <c r="GW41" s="107"/>
      <c r="GX41" s="97"/>
      <c r="GY41" s="121"/>
      <c r="GZ41" s="6"/>
      <c r="HA41" s="97"/>
      <c r="HB41" s="97"/>
      <c r="HC41" s="109"/>
      <c r="HD41" s="97"/>
      <c r="HE41" s="107"/>
      <c r="HF41" s="97"/>
      <c r="HG41" s="121"/>
      <c r="HH41" s="6"/>
      <c r="HI41" s="97"/>
      <c r="HJ41" s="121"/>
      <c r="HK41" s="6"/>
      <c r="HL41" s="97"/>
      <c r="HM41" s="121"/>
      <c r="HN41" s="6"/>
      <c r="HO41" s="97"/>
      <c r="HP41" s="97"/>
      <c r="HQ41" s="97"/>
      <c r="HR41" s="107"/>
      <c r="HS41" s="97"/>
      <c r="HT41" s="121"/>
      <c r="HU41" s="6"/>
      <c r="HV41" s="97"/>
      <c r="HW41" s="97"/>
      <c r="HX41" s="109"/>
      <c r="HY41" s="97"/>
      <c r="HZ41" s="107"/>
      <c r="IA41" s="97"/>
      <c r="IB41" s="121"/>
      <c r="IC41" s="6"/>
      <c r="ID41" s="97"/>
      <c r="IE41" s="121"/>
      <c r="IF41" s="6"/>
      <c r="IG41" s="97"/>
      <c r="IH41" s="121"/>
      <c r="II41" s="6"/>
      <c r="IJ41" s="97"/>
      <c r="IK41" s="97"/>
      <c r="IL41" s="97"/>
      <c r="IM41" s="107"/>
      <c r="IN41" s="97"/>
      <c r="IO41" s="121"/>
      <c r="IP41" s="6"/>
      <c r="IQ41" s="97"/>
      <c r="IR41" s="97"/>
      <c r="IS41" s="109"/>
    </row>
    <row r="42" spans="1:253" ht="12" hidden="1" customHeight="1" outlineLevel="1">
      <c r="A42" s="354" t="s">
        <v>42</v>
      </c>
      <c r="B42" s="111"/>
      <c r="C42" s="112"/>
      <c r="D42" s="111"/>
      <c r="E42" s="433">
        <v>0</v>
      </c>
      <c r="F42" s="106" t="str">
        <f t="shared" ref="F42:F47" si="224">IF(E42&gt;0,(IF(E$7&gt;0,E42/E$7,"")),"")</f>
        <v/>
      </c>
      <c r="G42" s="111" t="str">
        <f t="shared" ref="G42:G47" si="225">IF(E42&gt;0,(IF(E$49&gt;0,E42/E$49,"")),"")</f>
        <v/>
      </c>
      <c r="H42" s="433">
        <v>0</v>
      </c>
      <c r="I42" s="106" t="str">
        <f t="shared" ref="I42:I47" si="226">IF(H42&gt;0,(IF(H$7&gt;0,H42/H$7,"")),"")</f>
        <v/>
      </c>
      <c r="J42" s="111" t="str">
        <f t="shared" ref="J42:J47" si="227">IF(H42&gt;0,(IF(H$49&gt;0,H42/H$49,"")),"")</f>
        <v/>
      </c>
      <c r="K42" s="433">
        <v>0</v>
      </c>
      <c r="L42" s="106" t="str">
        <f t="shared" ref="L42:L47" si="228">IF(K42&gt;0,(IF(K$7&gt;0,K42/K$7,"")),"")</f>
        <v/>
      </c>
      <c r="M42" s="111" t="str">
        <f t="shared" ref="M42:M47" si="229">IF(K42&gt;0,(IF(K$49&gt;0,K42/K$49,"")),"")</f>
        <v/>
      </c>
      <c r="N42" s="111"/>
      <c r="O42" s="111"/>
      <c r="P42" s="112"/>
      <c r="Q42" s="111"/>
      <c r="R42" s="433">
        <f>E42+H42+K42</f>
        <v>0</v>
      </c>
      <c r="S42" s="106" t="str">
        <f t="shared" ref="S42:S47" si="230">IF(R42&gt;0,(IF(R$7&gt;0,R42/R$7,"")),"")</f>
        <v/>
      </c>
      <c r="T42" s="111" t="str">
        <f t="shared" ref="T42:T47" si="231">IF(R42&gt;0,(IF(R$49&gt;0,R42/R$49,"")),"")</f>
        <v/>
      </c>
      <c r="U42" s="111"/>
      <c r="V42" s="113"/>
      <c r="W42" s="111"/>
      <c r="X42" s="112"/>
      <c r="Y42" s="111"/>
      <c r="Z42" s="433">
        <v>0</v>
      </c>
      <c r="AA42" s="106" t="str">
        <f t="shared" ref="AA42:AA47" si="232">IF(Z42&gt;0,(IF(Z$7&gt;0,Z42/Z$7,"")),"")</f>
        <v/>
      </c>
      <c r="AB42" s="111" t="str">
        <f t="shared" ref="AB42:AB47" si="233">IF(Z42&gt;0,(IF(Z$49&gt;0,Z42/Z$49,"")),"")</f>
        <v/>
      </c>
      <c r="AC42" s="433">
        <v>0</v>
      </c>
      <c r="AD42" s="106" t="str">
        <f t="shared" ref="AD42:AD47" si="234">IF(AC42&gt;0,(IF(AC$7&gt;0,AC42/AC$7,"")),"")</f>
        <v/>
      </c>
      <c r="AE42" s="111" t="str">
        <f t="shared" ref="AE42:AE47" si="235">IF(AC42&gt;0,(IF(AC$49&gt;0,AC42/AC$49,"")),"")</f>
        <v/>
      </c>
      <c r="AF42" s="433">
        <v>0</v>
      </c>
      <c r="AG42" s="106" t="str">
        <f t="shared" ref="AG42:AG47" si="236">IF(AF42&gt;0,(IF(AF$7&gt;0,AF42/AF$7,"")),"")</f>
        <v/>
      </c>
      <c r="AH42" s="111" t="str">
        <f t="shared" ref="AH42:AH47" si="237">IF(AF42&gt;0,(IF(AF$49&gt;0,AF42/AF$49,"")),"")</f>
        <v/>
      </c>
      <c r="AI42" s="111"/>
      <c r="AJ42" s="111"/>
      <c r="AK42" s="112"/>
      <c r="AL42" s="111"/>
      <c r="AM42" s="433">
        <f>Z42+AC42+AF42</f>
        <v>0</v>
      </c>
      <c r="AN42" s="106" t="str">
        <f t="shared" ref="AN42:AN47" si="238">IF(AM42&gt;0,(IF(AM$7&gt;0,AM42/AM$7,"")),"")</f>
        <v/>
      </c>
      <c r="AO42" s="111" t="str">
        <f t="shared" ref="AO42:AO47" si="239">IF(AM42&gt;0,(IF(AM$49&gt;0,AM42/AM$49,"")),"")</f>
        <v/>
      </c>
      <c r="AP42" s="111"/>
      <c r="AQ42" s="113"/>
      <c r="AR42" s="111"/>
      <c r="AS42" s="112"/>
      <c r="AT42" s="111"/>
      <c r="AU42" s="433">
        <v>0</v>
      </c>
      <c r="AV42" s="106" t="str">
        <f t="shared" ref="AV42:AV47" si="240">IF(AU42&gt;0,(IF(AU$7&gt;0,AU42/AU$7,"")),"")</f>
        <v/>
      </c>
      <c r="AW42" s="111" t="str">
        <f t="shared" ref="AW42:AW47" si="241">IF(AU42&gt;0,(IF(AU$49&gt;0,AU42/AU$49,"")),"")</f>
        <v/>
      </c>
      <c r="AX42" s="433">
        <v>0</v>
      </c>
      <c r="AY42" s="106" t="str">
        <f t="shared" ref="AY42:AY47" si="242">IF(AX42&gt;0,(IF(AX$7&gt;0,AX42/AX$7,"")),"")</f>
        <v/>
      </c>
      <c r="AZ42" s="111" t="str">
        <f t="shared" ref="AZ42:AZ47" si="243">IF(AX42&gt;0,(IF(AX$49&gt;0,AX42/AX$49,"")),"")</f>
        <v/>
      </c>
      <c r="BA42" s="433">
        <v>0</v>
      </c>
      <c r="BB42" s="106" t="str">
        <f t="shared" ref="BB42:BB47" si="244">IF(BA42&gt;0,(IF(BA$7&gt;0,BA42/BA$7,"")),"")</f>
        <v/>
      </c>
      <c r="BC42" s="111" t="str">
        <f t="shared" ref="BC42:BC47" si="245">IF(BA42&gt;0,(IF(BA$49&gt;0,BA42/BA$49,"")),"")</f>
        <v/>
      </c>
      <c r="BD42" s="111"/>
      <c r="BE42" s="111"/>
      <c r="BF42" s="112"/>
      <c r="BG42" s="111"/>
      <c r="BH42" s="433">
        <f>AU42+AX42+BA42</f>
        <v>0</v>
      </c>
      <c r="BI42" s="106" t="str">
        <f t="shared" ref="BI42:BI47" si="246">IF(BH42&gt;0,(IF(BH$7&gt;0,BH42/BH$7,"")),"")</f>
        <v/>
      </c>
      <c r="BJ42" s="111" t="str">
        <f t="shared" ref="BJ42:BJ47" si="247">IF(BH42&gt;0,(IF(BH$49&gt;0,BH42/BH$49,"")),"")</f>
        <v/>
      </c>
      <c r="BK42" s="111"/>
      <c r="BL42" s="113"/>
      <c r="BM42" s="111"/>
      <c r="BN42" s="112"/>
      <c r="BO42" s="111"/>
      <c r="BP42" s="433">
        <v>0</v>
      </c>
      <c r="BQ42" s="106" t="str">
        <f t="shared" ref="BQ42:BQ47" si="248">IF(BP42&gt;0,(IF(BP$7&gt;0,BP42/BP$7,"")),"")</f>
        <v/>
      </c>
      <c r="BR42" s="111" t="str">
        <f t="shared" ref="BR42:BR47" si="249">IF(BP42&gt;0,(IF(BP$49&gt;0,BP42/BP$49,"")),"")</f>
        <v/>
      </c>
      <c r="BS42" s="433">
        <v>0</v>
      </c>
      <c r="BT42" s="106" t="str">
        <f t="shared" ref="BT42:BT47" si="250">IF(BS42&gt;0,(IF(BS$7&gt;0,BS42/BS$7,"")),"")</f>
        <v/>
      </c>
      <c r="BU42" s="111" t="str">
        <f t="shared" ref="BU42:BU47" si="251">IF(BS42&gt;0,(IF(BS$49&gt;0,BS42/BS$49,"")),"")</f>
        <v/>
      </c>
      <c r="BV42" s="433">
        <v>0</v>
      </c>
      <c r="BW42" s="106" t="str">
        <f t="shared" ref="BW42:BW47" si="252">IF(BV42&gt;0,(IF(BV$7&gt;0,BV42/BV$7,"")),"")</f>
        <v/>
      </c>
      <c r="BX42" s="111" t="str">
        <f t="shared" ref="BX42:BX47" si="253">IF(BV42&gt;0,(IF(BV$49&gt;0,BV42/BV$49,"")),"")</f>
        <v/>
      </c>
      <c r="BY42" s="111"/>
      <c r="BZ42" s="111"/>
      <c r="CA42" s="112"/>
      <c r="CB42" s="111"/>
      <c r="CC42" s="433">
        <f>BP42+BS42+BV42</f>
        <v>0</v>
      </c>
      <c r="CD42" s="106" t="str">
        <f t="shared" ref="CD42:CD47" si="254">IF(CC42&gt;0,(IF(CC$7&gt;0,CC42/CC$7,"")),"")</f>
        <v/>
      </c>
      <c r="CE42" s="111" t="str">
        <f t="shared" ref="CE42:CE47" si="255">IF(CC42&gt;0,(IF(CC$49&gt;0,CC42/CC$49,"")),"")</f>
        <v/>
      </c>
      <c r="CF42" s="111"/>
      <c r="CG42" s="113"/>
      <c r="CH42" s="111"/>
      <c r="CI42" s="114"/>
      <c r="CJ42" s="111"/>
      <c r="CK42" s="433">
        <f>(IF($CZ$5=4,(E42+Z42+AU42+BP42),0)+IF($CZ$5=3,(Z42+AU42+BP42))+IF($CZ$5=2,(AU42+BP42),0)+IF($CZ$5=1,BP42,0))/$CZ$5</f>
        <v>0</v>
      </c>
      <c r="CL42" s="106" t="str">
        <f t="shared" ref="CL42:CL47" si="256">IF(CK42&gt;0,(IF(CK$7&gt;0,CK42/CK$7,"")),"")</f>
        <v/>
      </c>
      <c r="CM42" s="111" t="str">
        <f t="shared" ref="CM42:CM47" si="257">IF(CK42&gt;0,(IF(CK$49&gt;0,CK42/CK$49,"")),"")</f>
        <v/>
      </c>
      <c r="CN42" s="433">
        <f>(IF($CZ$5=4,(H42+AC42+AX42+BS42),0)+IF($CZ$5=3,(AC42+AX42+BS42))+IF($CZ$5=2,(AX42+BS42),0)+IF($CZ$5=1,BS42,0))/$CZ$5</f>
        <v>0</v>
      </c>
      <c r="CO42" s="106" t="str">
        <f t="shared" ref="CO42:CO47" si="258">IF(CN42&gt;0,(IF(CN$7&gt;0,CN42/CN$7,"")),"")</f>
        <v/>
      </c>
      <c r="CP42" s="111" t="str">
        <f t="shared" ref="CP42:CP47" si="259">IF(CN42&gt;0,(IF(CN$49&gt;0,CN42/CN$49,"")),"")</f>
        <v/>
      </c>
      <c r="CQ42" s="433">
        <f>(IF($CZ$5=4,(K42+AF42+BA42+BV42),0)+IF($CZ$5=3,(AF42+BA42+BV42))+IF($CZ$5=2,(BA42+BV42),0)+IF($CZ$5=1,BV42,0))/$CZ$5</f>
        <v>0</v>
      </c>
      <c r="CR42" s="106" t="str">
        <f t="shared" ref="CR42:CR47" si="260">IF(CQ42&gt;0,(IF(CQ$7&gt;0,CQ42/CQ$7,"")),"")</f>
        <v/>
      </c>
      <c r="CS42" s="111" t="str">
        <f t="shared" ref="CS42:CS47" si="261">IF(CQ42&gt;0,(IF(CQ$49&gt;0,CQ42/CQ$49,"")),"")</f>
        <v/>
      </c>
      <c r="CT42" s="111"/>
      <c r="CU42" s="111"/>
      <c r="CV42" s="114"/>
      <c r="CW42" s="111"/>
      <c r="CX42" s="433">
        <f>(IF($CZ$5=4,(R42+AM42+BH42+CC42),0)+IF($CZ$5=3,(AM42+BH42+CC42))+IF($CZ$5=2,(BH42+CC42),0)+IF($CZ$5=1,CC42,0))/$CZ$5</f>
        <v>0</v>
      </c>
      <c r="CY42" s="106" t="str">
        <f t="shared" ref="CY42:CY47" si="262">IF(CX42&gt;0,(IF(CX$7&gt;0,CX42/CX$7,"")),"")</f>
        <v/>
      </c>
      <c r="CZ42" s="111" t="str">
        <f t="shared" ref="CZ42:CZ47" si="263">IF(CX42&gt;0,(IF(CX$49&gt;0,CX42/CX$49,"")),"")</f>
        <v/>
      </c>
      <c r="DA42" s="111"/>
      <c r="DB42" s="1535"/>
      <c r="DC42" s="111"/>
      <c r="DD42" s="112"/>
      <c r="DE42" s="111"/>
      <c r="DF42" s="433">
        <v>0</v>
      </c>
      <c r="DG42" s="106" t="str">
        <f t="shared" ref="DG42:DG47" si="264">IF(DF42&gt;0,(IF(DF$7&gt;0,DF42/DF$7,"")),"")</f>
        <v/>
      </c>
      <c r="DH42" s="111" t="str">
        <f t="shared" ref="DH42:DH47" si="265">IF(DF42&gt;0,(IF(DF$49&gt;0,DF42/DF$49,"")),"")</f>
        <v/>
      </c>
      <c r="DI42" s="433">
        <v>0</v>
      </c>
      <c r="DJ42" s="106" t="str">
        <f t="shared" ref="DJ42:DJ47" si="266">IF(DI42&gt;0,(IF(DI$7&gt;0,DI42/DI$7,"")),"")</f>
        <v/>
      </c>
      <c r="DK42" s="111" t="str">
        <f t="shared" ref="DK42:DK47" si="267">IF(DI42&gt;0,(IF(DI$49&gt;0,DI42/DI$49,"")),"")</f>
        <v/>
      </c>
      <c r="DL42" s="433">
        <v>0</v>
      </c>
      <c r="DM42" s="106" t="str">
        <f t="shared" ref="DM42:DM47" si="268">IF(DL42&gt;0,(IF(DL$7&gt;0,DL42/DL$7,"")),"")</f>
        <v/>
      </c>
      <c r="DN42" s="111" t="str">
        <f t="shared" ref="DN42:DN47" si="269">IF(DL42&gt;0,(IF(DL$49&gt;0,DL42/DL$49,"")),"")</f>
        <v/>
      </c>
      <c r="DO42" s="111"/>
      <c r="DP42" s="111"/>
      <c r="DQ42" s="112"/>
      <c r="DR42" s="111"/>
      <c r="DS42" s="433">
        <f>DF42+DI42+DL42</f>
        <v>0</v>
      </c>
      <c r="DT42" s="106" t="str">
        <f t="shared" ref="DT42:DT47" si="270">IF(DS42&gt;0,(IF(DS$7&gt;0,DS42/DS$7,"")),"")</f>
        <v/>
      </c>
      <c r="DU42" s="111" t="str">
        <f t="shared" ref="DU42:DU47" si="271">IF(DS42&gt;0,(IF(DS$49&gt;0,DS42/DS$49,"")),"")</f>
        <v/>
      </c>
      <c r="DV42" s="111"/>
      <c r="DW42" s="113"/>
      <c r="DX42" s="111"/>
      <c r="DY42" s="112"/>
      <c r="DZ42" s="111"/>
      <c r="EA42" s="433">
        <v>0</v>
      </c>
      <c r="EB42" s="106" t="str">
        <f t="shared" ref="EB42:EB47" si="272">IF(EA42&gt;0,(IF(EA$7&gt;0,EA42/EA$7,"")),"")</f>
        <v/>
      </c>
      <c r="EC42" s="111" t="str">
        <f t="shared" ref="EC42:EC47" si="273">IF(EA42&gt;0,(IF(EA$49&gt;0,EA42/EA$49,"")),"")</f>
        <v/>
      </c>
      <c r="ED42" s="433">
        <v>0</v>
      </c>
      <c r="EE42" s="106" t="str">
        <f t="shared" ref="EE42:EE47" si="274">IF(ED42&gt;0,(IF(ED$7&gt;0,ED42/ED$7,"")),"")</f>
        <v/>
      </c>
      <c r="EF42" s="111" t="str">
        <f t="shared" ref="EF42:EF47" si="275">IF(ED42&gt;0,(IF(ED$49&gt;0,ED42/ED$49,"")),"")</f>
        <v/>
      </c>
      <c r="EG42" s="433">
        <v>0</v>
      </c>
      <c r="EH42" s="106" t="str">
        <f t="shared" ref="EH42:EH47" si="276">IF(EG42&gt;0,(IF(EG$7&gt;0,EG42/EG$7,"")),"")</f>
        <v/>
      </c>
      <c r="EI42" s="111" t="str">
        <f t="shared" ref="EI42:EI47" si="277">IF(EG42&gt;0,(IF(EG$49&gt;0,EG42/EG$49,"")),"")</f>
        <v/>
      </c>
      <c r="EJ42" s="111"/>
      <c r="EK42" s="111"/>
      <c r="EL42" s="112"/>
      <c r="EM42" s="111"/>
      <c r="EN42" s="433">
        <f>EA42+ED42+EG42</f>
        <v>0</v>
      </c>
      <c r="EO42" s="106" t="str">
        <f t="shared" ref="EO42:EO47" si="278">IF(EN42&gt;0,(IF(EN$7&gt;0,EN42/EN$7,"")),"")</f>
        <v/>
      </c>
      <c r="EP42" s="111" t="str">
        <f t="shared" ref="EP42:EP47" si="279">IF(EN42&gt;0,(IF(EN$49&gt;0,EN42/EN$49,"")),"")</f>
        <v/>
      </c>
      <c r="EQ42" s="111"/>
      <c r="ER42" s="113"/>
      <c r="ES42" s="111"/>
      <c r="ET42" s="112"/>
      <c r="EU42" s="111"/>
      <c r="EV42" s="433">
        <v>0</v>
      </c>
      <c r="EW42" s="106" t="str">
        <f t="shared" ref="EW42:EW47" si="280">IF(EV42&gt;0,(IF(EV$7&gt;0,EV42/EV$7,"")),"")</f>
        <v/>
      </c>
      <c r="EX42" s="111" t="str">
        <f t="shared" ref="EX42:EX47" si="281">IF(EV42&gt;0,(IF(EV$49&gt;0,EV42/EV$49,"")),"")</f>
        <v/>
      </c>
      <c r="EY42" s="433">
        <v>0</v>
      </c>
      <c r="EZ42" s="106" t="str">
        <f t="shared" ref="EZ42:EZ47" si="282">IF(EY42&gt;0,(IF(EY$7&gt;0,EY42/EY$7,"")),"")</f>
        <v/>
      </c>
      <c r="FA42" s="111" t="str">
        <f t="shared" ref="FA42:FA47" si="283">IF(EY42&gt;0,(IF(EY$49&gt;0,EY42/EY$49,"")),"")</f>
        <v/>
      </c>
      <c r="FB42" s="433">
        <v>0</v>
      </c>
      <c r="FC42" s="106" t="str">
        <f t="shared" ref="FC42:FC47" si="284">IF(FB42&gt;0,(IF(FB$7&gt;0,FB42/FB$7,"")),"")</f>
        <v/>
      </c>
      <c r="FD42" s="111" t="str">
        <f t="shared" ref="FD42:FD47" si="285">IF(FB42&gt;0,(IF(FB$49&gt;0,FB42/FB$49,"")),"")</f>
        <v/>
      </c>
      <c r="FE42" s="111"/>
      <c r="FF42" s="111"/>
      <c r="FG42" s="112"/>
      <c r="FH42" s="111"/>
      <c r="FI42" s="433">
        <f>EV42+EY42+FB42</f>
        <v>0</v>
      </c>
      <c r="FJ42" s="106" t="str">
        <f t="shared" ref="FJ42:FJ47" si="286">IF(FI42&gt;0,(IF(FI$7&gt;0,FI42/FI$7,"")),"")</f>
        <v/>
      </c>
      <c r="FK42" s="111" t="str">
        <f t="shared" ref="FK42:FK47" si="287">IF(FI42&gt;0,(IF(FI$49&gt;0,FI42/FI$49,"")),"")</f>
        <v/>
      </c>
      <c r="FL42" s="111"/>
      <c r="FM42" s="113"/>
      <c r="FN42" s="111"/>
      <c r="FO42" s="112"/>
      <c r="FP42" s="111"/>
      <c r="FQ42" s="433">
        <v>0</v>
      </c>
      <c r="FR42" s="106" t="str">
        <f t="shared" ref="FR42:FR47" si="288">IF(FQ42&gt;0,(IF(FQ$7&gt;0,FQ42/FQ$7,"")),"")</f>
        <v/>
      </c>
      <c r="FS42" s="849" t="str">
        <f t="shared" ref="FS42:FS47" si="289">IF(FQ42&gt;0,(IF(FQ$49&gt;0,FQ42/FQ$49,"")),"")</f>
        <v/>
      </c>
      <c r="FT42" s="433">
        <v>0</v>
      </c>
      <c r="FU42" s="106" t="str">
        <f t="shared" ref="FU42:FU47" si="290">IF(FT42&gt;0,(IF(FT$7&gt;0,FT42/FT$7,"")),"")</f>
        <v/>
      </c>
      <c r="FV42" s="111" t="str">
        <f t="shared" ref="FV42:FV47" si="291">IF(FT42&gt;0,(IF(FT$49&gt;0,FT42/FT$49,"")),"")</f>
        <v/>
      </c>
      <c r="FW42" s="433">
        <v>0</v>
      </c>
      <c r="FX42" s="106" t="str">
        <f t="shared" ref="FX42:FX47" si="292">IF(FW42&gt;0,(IF(FW$7&gt;0,FW42/FW$7,"")),"")</f>
        <v/>
      </c>
      <c r="FY42" s="111" t="str">
        <f t="shared" ref="FY42:FY47" si="293">IF(FW42&gt;0,(IF(FW$49&gt;0,FW42/FW$49,"")),"")</f>
        <v/>
      </c>
      <c r="FZ42" s="111"/>
      <c r="GA42" s="111"/>
      <c r="GB42" s="112"/>
      <c r="GC42" s="111"/>
      <c r="GD42" s="433">
        <f>FQ42+FT42+FW42</f>
        <v>0</v>
      </c>
      <c r="GE42" s="106" t="str">
        <f t="shared" ref="GE42:GE47" si="294">IF(GD42&gt;0,(IF(GD$7&gt;0,GD42/GD$7,"")),"")</f>
        <v/>
      </c>
      <c r="GF42" s="111" t="str">
        <f t="shared" ref="GF42:GF47" si="295">IF(GD42&gt;0,(IF(GD$49&gt;0,GD42/GD$49,"")),"")</f>
        <v/>
      </c>
      <c r="GG42" s="111"/>
      <c r="GH42" s="113"/>
      <c r="GI42" s="111"/>
      <c r="GJ42" s="112"/>
      <c r="GK42" s="111"/>
      <c r="GL42" s="433">
        <v>0</v>
      </c>
      <c r="GM42" s="106" t="str">
        <f t="shared" ref="GM42:GM47" si="296">IF(GL42&gt;0,(IF(GL$7&gt;0,GL42/GL$7,"")),"")</f>
        <v/>
      </c>
      <c r="GN42" s="111" t="str">
        <f t="shared" ref="GN42:GN47" si="297">IF(GL42&gt;0,(IF(GL$49&gt;0,GL42/GL$49,"")),"")</f>
        <v/>
      </c>
      <c r="GO42" s="433">
        <v>0</v>
      </c>
      <c r="GP42" s="106" t="str">
        <f t="shared" ref="GP42:GP47" si="298">IF(GO42&gt;0,(IF(GO$7&gt;0,GO42/GO$7,"")),"")</f>
        <v/>
      </c>
      <c r="GQ42" s="111" t="str">
        <f t="shared" ref="GQ42:GQ47" si="299">IF(GO42&gt;0,(IF(GO$49&gt;0,GO42/GO$49,"")),"")</f>
        <v/>
      </c>
      <c r="GR42" s="433">
        <v>0</v>
      </c>
      <c r="GS42" s="106" t="str">
        <f t="shared" ref="GS42:GS47" si="300">IF(GR42&gt;0,(IF(GR$7&gt;0,GR42/GR$7,"")),"")</f>
        <v/>
      </c>
      <c r="GT42" s="111" t="str">
        <f t="shared" ref="GT42:GT47" si="301">IF(GR42&gt;0,(IF(GR$49&gt;0,GR42/GR$49,"")),"")</f>
        <v/>
      </c>
      <c r="GU42" s="111"/>
      <c r="GV42" s="111"/>
      <c r="GW42" s="112"/>
      <c r="GX42" s="111"/>
      <c r="GY42" s="433">
        <f>GL42+GO42+GR42</f>
        <v>0</v>
      </c>
      <c r="GZ42" s="106" t="str">
        <f t="shared" ref="GZ42:GZ47" si="302">IF(GY42&gt;0,(IF(GY$7&gt;0,GY42/GY$7,"")),"")</f>
        <v/>
      </c>
      <c r="HA42" s="111" t="str">
        <f t="shared" ref="HA42:HA47" si="303">IF(GY42&gt;0,(IF(GY$49&gt;0,GY42/GY$49,"")),"")</f>
        <v/>
      </c>
      <c r="HB42" s="111"/>
      <c r="HC42" s="113"/>
      <c r="HD42" s="111"/>
      <c r="HE42" s="112"/>
      <c r="HF42" s="111"/>
      <c r="HG42" s="433">
        <v>0</v>
      </c>
      <c r="HH42" s="106" t="str">
        <f t="shared" ref="HH42:HH47" si="304">IF(HG42&gt;0,(IF(HG$7&gt;0,HG42/HG$7,"")),"")</f>
        <v/>
      </c>
      <c r="HI42" s="111" t="str">
        <f t="shared" ref="HI42:HI47" si="305">IF(HG42&gt;0,(IF(HG$49&gt;0,HG42/HG$49,"")),"")</f>
        <v/>
      </c>
      <c r="HJ42" s="433">
        <v>0</v>
      </c>
      <c r="HK42" s="106" t="str">
        <f t="shared" ref="HK42:HK47" si="306">IF(HJ42&gt;0,(IF(HJ$7&gt;0,HJ42/HJ$7,"")),"")</f>
        <v/>
      </c>
      <c r="HL42" s="111" t="str">
        <f t="shared" ref="HL42:HL47" si="307">IF(HJ42&gt;0,(IF(HJ$49&gt;0,HJ42/HJ$49,"")),"")</f>
        <v/>
      </c>
      <c r="HM42" s="433">
        <v>0</v>
      </c>
      <c r="HN42" s="106" t="str">
        <f t="shared" ref="HN42:HN47" si="308">IF(HM42&gt;0,(IF(HM$7&gt;0,HM42/HM$7,"")),"")</f>
        <v/>
      </c>
      <c r="HO42" s="111" t="str">
        <f t="shared" ref="HO42:HO47" si="309">IF(HM42&gt;0,(IF(HM$49&gt;0,HM42/HM$49,"")),"")</f>
        <v/>
      </c>
      <c r="HP42" s="111"/>
      <c r="HQ42" s="111"/>
      <c r="HR42" s="112"/>
      <c r="HS42" s="111"/>
      <c r="HT42" s="433">
        <f>HG42+HJ42+HM42</f>
        <v>0</v>
      </c>
      <c r="HU42" s="106" t="str">
        <f t="shared" ref="HU42:HU47" si="310">IF(HT42&gt;0,(IF(HT$7&gt;0,HT42/HT$7,"")),"")</f>
        <v/>
      </c>
      <c r="HV42" s="111" t="str">
        <f t="shared" ref="HV42:HV47" si="311">IF(HT42&gt;0,(IF(HT$49&gt;0,HT42/HT$49,"")),"")</f>
        <v/>
      </c>
      <c r="HW42" s="111"/>
      <c r="HX42" s="113"/>
      <c r="HY42" s="111"/>
      <c r="HZ42" s="112"/>
      <c r="IA42" s="111"/>
      <c r="IB42" s="433">
        <v>0</v>
      </c>
      <c r="IC42" s="106" t="str">
        <f t="shared" ref="IC42:IC47" si="312">IF(IB42&gt;0,(IF(IB$7&gt;0,IB42/IB$7,"")),"")</f>
        <v/>
      </c>
      <c r="ID42" s="111" t="str">
        <f t="shared" ref="ID42:ID47" si="313">IF(IB42&gt;0,(IF(IB$49&gt;0,IB42/IB$49,"")),"")</f>
        <v/>
      </c>
      <c r="IE42" s="433">
        <v>0</v>
      </c>
      <c r="IF42" s="106" t="str">
        <f t="shared" ref="IF42:IF47" si="314">IF(IE42&gt;0,(IF(IE$7&gt;0,IE42/IE$7,"")),"")</f>
        <v/>
      </c>
      <c r="IG42" s="111" t="str">
        <f t="shared" ref="IG42:IG47" si="315">IF(IE42&gt;0,(IF(IE$49&gt;0,IE42/IE$49,"")),"")</f>
        <v/>
      </c>
      <c r="IH42" s="433">
        <v>0</v>
      </c>
      <c r="II42" s="106" t="str">
        <f t="shared" ref="II42:II47" si="316">IF(IH42&gt;0,(IF(IH$7&gt;0,IH42/IH$7,"")),"")</f>
        <v/>
      </c>
      <c r="IJ42" s="111" t="str">
        <f t="shared" ref="IJ42:IJ47" si="317">IF(IH42&gt;0,(IF(IH$49&gt;0,IH42/IH$49,"")),"")</f>
        <v/>
      </c>
      <c r="IK42" s="111"/>
      <c r="IL42" s="111"/>
      <c r="IM42" s="112"/>
      <c r="IN42" s="111"/>
      <c r="IO42" s="433">
        <f>IB42+IE42+IH42</f>
        <v>0</v>
      </c>
      <c r="IP42" s="106" t="str">
        <f t="shared" ref="IP42:IP47" si="318">IF(IO42&gt;0,(IF(IO$7&gt;0,IO42/IO$7,"")),"")</f>
        <v/>
      </c>
      <c r="IQ42" s="111" t="str">
        <f t="shared" ref="IQ42:IQ47" si="319">IF(IO42&gt;0,(IF(IO$49&gt;0,IO42/IO$49,"")),"")</f>
        <v/>
      </c>
      <c r="IR42" s="111"/>
      <c r="IS42" s="113"/>
    </row>
    <row r="43" spans="1:253" ht="12" hidden="1" customHeight="1" outlineLevel="1">
      <c r="A43" s="354" t="s">
        <v>42</v>
      </c>
      <c r="B43" s="111"/>
      <c r="C43" s="112"/>
      <c r="D43" s="111"/>
      <c r="E43" s="433">
        <v>0</v>
      </c>
      <c r="F43" s="106" t="str">
        <f t="shared" si="224"/>
        <v/>
      </c>
      <c r="G43" s="111" t="str">
        <f t="shared" si="225"/>
        <v/>
      </c>
      <c r="H43" s="433">
        <v>0</v>
      </c>
      <c r="I43" s="106" t="str">
        <f t="shared" si="226"/>
        <v/>
      </c>
      <c r="J43" s="111" t="str">
        <f t="shared" si="227"/>
        <v/>
      </c>
      <c r="K43" s="433">
        <v>0</v>
      </c>
      <c r="L43" s="106" t="str">
        <f t="shared" si="228"/>
        <v/>
      </c>
      <c r="M43" s="111" t="str">
        <f t="shared" si="229"/>
        <v/>
      </c>
      <c r="N43" s="111"/>
      <c r="O43" s="111"/>
      <c r="P43" s="112"/>
      <c r="Q43" s="111"/>
      <c r="R43" s="433">
        <f>E43+H43+K43</f>
        <v>0</v>
      </c>
      <c r="S43" s="106" t="str">
        <f t="shared" si="230"/>
        <v/>
      </c>
      <c r="T43" s="111" t="str">
        <f t="shared" si="231"/>
        <v/>
      </c>
      <c r="U43" s="111"/>
      <c r="V43" s="113"/>
      <c r="W43" s="111"/>
      <c r="X43" s="112"/>
      <c r="Y43" s="111"/>
      <c r="Z43" s="433">
        <v>0</v>
      </c>
      <c r="AA43" s="106" t="str">
        <f t="shared" si="232"/>
        <v/>
      </c>
      <c r="AB43" s="111" t="str">
        <f t="shared" si="233"/>
        <v/>
      </c>
      <c r="AC43" s="433">
        <v>0</v>
      </c>
      <c r="AD43" s="106" t="str">
        <f t="shared" si="234"/>
        <v/>
      </c>
      <c r="AE43" s="111" t="str">
        <f t="shared" si="235"/>
        <v/>
      </c>
      <c r="AF43" s="433">
        <v>0</v>
      </c>
      <c r="AG43" s="106" t="str">
        <f t="shared" si="236"/>
        <v/>
      </c>
      <c r="AH43" s="111" t="str">
        <f t="shared" si="237"/>
        <v/>
      </c>
      <c r="AI43" s="111"/>
      <c r="AJ43" s="111"/>
      <c r="AK43" s="112"/>
      <c r="AL43" s="111"/>
      <c r="AM43" s="433">
        <f>Z43+AC43+AF43</f>
        <v>0</v>
      </c>
      <c r="AN43" s="106" t="str">
        <f t="shared" si="238"/>
        <v/>
      </c>
      <c r="AO43" s="111" t="str">
        <f t="shared" si="239"/>
        <v/>
      </c>
      <c r="AP43" s="111"/>
      <c r="AQ43" s="113"/>
      <c r="AR43" s="111"/>
      <c r="AS43" s="112"/>
      <c r="AT43" s="111"/>
      <c r="AU43" s="433">
        <v>0</v>
      </c>
      <c r="AV43" s="106" t="str">
        <f t="shared" si="240"/>
        <v/>
      </c>
      <c r="AW43" s="111" t="str">
        <f t="shared" si="241"/>
        <v/>
      </c>
      <c r="AX43" s="433">
        <v>0</v>
      </c>
      <c r="AY43" s="106" t="str">
        <f t="shared" si="242"/>
        <v/>
      </c>
      <c r="AZ43" s="111" t="str">
        <f t="shared" si="243"/>
        <v/>
      </c>
      <c r="BA43" s="433">
        <v>0</v>
      </c>
      <c r="BB43" s="106" t="str">
        <f t="shared" si="244"/>
        <v/>
      </c>
      <c r="BC43" s="111" t="str">
        <f t="shared" si="245"/>
        <v/>
      </c>
      <c r="BD43" s="111"/>
      <c r="BE43" s="111"/>
      <c r="BF43" s="112"/>
      <c r="BG43" s="111"/>
      <c r="BH43" s="433">
        <f>AU43+AX43+BA43</f>
        <v>0</v>
      </c>
      <c r="BI43" s="106" t="str">
        <f t="shared" si="246"/>
        <v/>
      </c>
      <c r="BJ43" s="111" t="str">
        <f t="shared" si="247"/>
        <v/>
      </c>
      <c r="BK43" s="111"/>
      <c r="BL43" s="113"/>
      <c r="BM43" s="111"/>
      <c r="BN43" s="112"/>
      <c r="BO43" s="111"/>
      <c r="BP43" s="433">
        <v>0</v>
      </c>
      <c r="BQ43" s="106" t="str">
        <f t="shared" si="248"/>
        <v/>
      </c>
      <c r="BR43" s="111" t="str">
        <f t="shared" si="249"/>
        <v/>
      </c>
      <c r="BS43" s="433">
        <v>0</v>
      </c>
      <c r="BT43" s="106" t="str">
        <f t="shared" si="250"/>
        <v/>
      </c>
      <c r="BU43" s="111" t="str">
        <f t="shared" si="251"/>
        <v/>
      </c>
      <c r="BV43" s="433">
        <v>0</v>
      </c>
      <c r="BW43" s="106" t="str">
        <f t="shared" si="252"/>
        <v/>
      </c>
      <c r="BX43" s="111" t="str">
        <f t="shared" si="253"/>
        <v/>
      </c>
      <c r="BY43" s="111"/>
      <c r="BZ43" s="111"/>
      <c r="CA43" s="112"/>
      <c r="CB43" s="111"/>
      <c r="CC43" s="433">
        <f>BP43+BS43+BV43</f>
        <v>0</v>
      </c>
      <c r="CD43" s="106" t="str">
        <f t="shared" si="254"/>
        <v/>
      </c>
      <c r="CE43" s="111" t="str">
        <f t="shared" si="255"/>
        <v/>
      </c>
      <c r="CF43" s="111"/>
      <c r="CG43" s="113"/>
      <c r="CH43" s="111"/>
      <c r="CI43" s="114"/>
      <c r="CJ43" s="111"/>
      <c r="CK43" s="433">
        <f>(IF($CZ$5=4,(E43+Z43+AU43+BP43),0)+IF($CZ$5=3,(Z43+AU43+BP43))+IF($CZ$5=2,(AU43+BP43),0)+IF($CZ$5=1,BP43,0))/$CZ$5</f>
        <v>0</v>
      </c>
      <c r="CL43" s="106" t="str">
        <f t="shared" si="256"/>
        <v/>
      </c>
      <c r="CM43" s="111" t="str">
        <f t="shared" si="257"/>
        <v/>
      </c>
      <c r="CN43" s="433">
        <f>(IF($CZ$5=4,(H43+AC43+AX43+BS43),0)+IF($CZ$5=3,(AC43+AX43+BS43))+IF($CZ$5=2,(AX43+BS43),0)+IF($CZ$5=1,BS43,0))/$CZ$5</f>
        <v>0</v>
      </c>
      <c r="CO43" s="106" t="str">
        <f t="shared" si="258"/>
        <v/>
      </c>
      <c r="CP43" s="111" t="str">
        <f t="shared" si="259"/>
        <v/>
      </c>
      <c r="CQ43" s="433">
        <f>(IF($CZ$5=4,(K43+AF43+BA43+BV43),0)+IF($CZ$5=3,(AF43+BA43+BV43))+IF($CZ$5=2,(BA43+BV43),0)+IF($CZ$5=1,BV43,0))/$CZ$5</f>
        <v>0</v>
      </c>
      <c r="CR43" s="106" t="str">
        <f t="shared" si="260"/>
        <v/>
      </c>
      <c r="CS43" s="111" t="str">
        <f t="shared" si="261"/>
        <v/>
      </c>
      <c r="CT43" s="111"/>
      <c r="CU43" s="111"/>
      <c r="CV43" s="114"/>
      <c r="CW43" s="111"/>
      <c r="CX43" s="433">
        <f>(IF($CZ$5=4,(R43+AM43+BH43+CC43),0)+IF($CZ$5=3,(AM43+BH43+CC43))+IF($CZ$5=2,(BH43+CC43),0)+IF($CZ$5=1,CC43,0))/$CZ$5</f>
        <v>0</v>
      </c>
      <c r="CY43" s="106" t="str">
        <f t="shared" si="262"/>
        <v/>
      </c>
      <c r="CZ43" s="111" t="str">
        <f t="shared" si="263"/>
        <v/>
      </c>
      <c r="DA43" s="111"/>
      <c r="DB43" s="1535"/>
      <c r="DC43" s="111"/>
      <c r="DD43" s="112"/>
      <c r="DE43" s="111"/>
      <c r="DF43" s="433">
        <v>0</v>
      </c>
      <c r="DG43" s="106" t="str">
        <f t="shared" si="264"/>
        <v/>
      </c>
      <c r="DH43" s="111" t="str">
        <f t="shared" si="265"/>
        <v/>
      </c>
      <c r="DI43" s="433">
        <v>0</v>
      </c>
      <c r="DJ43" s="106" t="str">
        <f t="shared" si="266"/>
        <v/>
      </c>
      <c r="DK43" s="111" t="str">
        <f t="shared" si="267"/>
        <v/>
      </c>
      <c r="DL43" s="433">
        <v>0</v>
      </c>
      <c r="DM43" s="106" t="str">
        <f t="shared" si="268"/>
        <v/>
      </c>
      <c r="DN43" s="111" t="str">
        <f t="shared" si="269"/>
        <v/>
      </c>
      <c r="DO43" s="111"/>
      <c r="DP43" s="111"/>
      <c r="DQ43" s="112"/>
      <c r="DR43" s="111"/>
      <c r="DS43" s="433">
        <f>DF43+DI43+DL43</f>
        <v>0</v>
      </c>
      <c r="DT43" s="106" t="str">
        <f t="shared" si="270"/>
        <v/>
      </c>
      <c r="DU43" s="111" t="str">
        <f t="shared" si="271"/>
        <v/>
      </c>
      <c r="DV43" s="111"/>
      <c r="DW43" s="113"/>
      <c r="DX43" s="111"/>
      <c r="DY43" s="112"/>
      <c r="DZ43" s="111"/>
      <c r="EA43" s="433">
        <v>0</v>
      </c>
      <c r="EB43" s="106" t="str">
        <f t="shared" si="272"/>
        <v/>
      </c>
      <c r="EC43" s="111" t="str">
        <f t="shared" si="273"/>
        <v/>
      </c>
      <c r="ED43" s="433">
        <v>0</v>
      </c>
      <c r="EE43" s="106" t="str">
        <f t="shared" si="274"/>
        <v/>
      </c>
      <c r="EF43" s="111" t="str">
        <f t="shared" si="275"/>
        <v/>
      </c>
      <c r="EG43" s="433">
        <v>0</v>
      </c>
      <c r="EH43" s="106" t="str">
        <f t="shared" si="276"/>
        <v/>
      </c>
      <c r="EI43" s="111" t="str">
        <f t="shared" si="277"/>
        <v/>
      </c>
      <c r="EJ43" s="111"/>
      <c r="EK43" s="111"/>
      <c r="EL43" s="112"/>
      <c r="EM43" s="111"/>
      <c r="EN43" s="433">
        <f>EA43+ED43+EG43</f>
        <v>0</v>
      </c>
      <c r="EO43" s="106" t="str">
        <f t="shared" si="278"/>
        <v/>
      </c>
      <c r="EP43" s="111" t="str">
        <f t="shared" si="279"/>
        <v/>
      </c>
      <c r="EQ43" s="111"/>
      <c r="ER43" s="113"/>
      <c r="ES43" s="111"/>
      <c r="ET43" s="112"/>
      <c r="EU43" s="111"/>
      <c r="EV43" s="433">
        <v>0</v>
      </c>
      <c r="EW43" s="106" t="str">
        <f t="shared" si="280"/>
        <v/>
      </c>
      <c r="EX43" s="111" t="str">
        <f t="shared" si="281"/>
        <v/>
      </c>
      <c r="EY43" s="433">
        <v>0</v>
      </c>
      <c r="EZ43" s="106" t="str">
        <f t="shared" si="282"/>
        <v/>
      </c>
      <c r="FA43" s="111" t="str">
        <f t="shared" si="283"/>
        <v/>
      </c>
      <c r="FB43" s="433">
        <v>0</v>
      </c>
      <c r="FC43" s="106" t="str">
        <f t="shared" si="284"/>
        <v/>
      </c>
      <c r="FD43" s="111" t="str">
        <f t="shared" si="285"/>
        <v/>
      </c>
      <c r="FE43" s="111"/>
      <c r="FF43" s="111"/>
      <c r="FG43" s="112"/>
      <c r="FH43" s="111"/>
      <c r="FI43" s="433">
        <f>EV43+EY43+FB43</f>
        <v>0</v>
      </c>
      <c r="FJ43" s="106" t="str">
        <f t="shared" si="286"/>
        <v/>
      </c>
      <c r="FK43" s="111" t="str">
        <f t="shared" si="287"/>
        <v/>
      </c>
      <c r="FL43" s="111"/>
      <c r="FM43" s="113"/>
      <c r="FN43" s="111"/>
      <c r="FO43" s="112"/>
      <c r="FP43" s="111"/>
      <c r="FQ43" s="433">
        <v>0</v>
      </c>
      <c r="FR43" s="106" t="str">
        <f t="shared" si="288"/>
        <v/>
      </c>
      <c r="FS43" s="849" t="str">
        <f t="shared" si="289"/>
        <v/>
      </c>
      <c r="FT43" s="433">
        <v>0</v>
      </c>
      <c r="FU43" s="106" t="str">
        <f t="shared" si="290"/>
        <v/>
      </c>
      <c r="FV43" s="111" t="str">
        <f t="shared" si="291"/>
        <v/>
      </c>
      <c r="FW43" s="433">
        <v>0</v>
      </c>
      <c r="FX43" s="106" t="str">
        <f t="shared" si="292"/>
        <v/>
      </c>
      <c r="FY43" s="111" t="str">
        <f t="shared" si="293"/>
        <v/>
      </c>
      <c r="FZ43" s="111"/>
      <c r="GA43" s="111"/>
      <c r="GB43" s="112"/>
      <c r="GC43" s="111"/>
      <c r="GD43" s="433">
        <f>FQ43+FT43+FW43</f>
        <v>0</v>
      </c>
      <c r="GE43" s="106" t="str">
        <f t="shared" si="294"/>
        <v/>
      </c>
      <c r="GF43" s="111" t="str">
        <f t="shared" si="295"/>
        <v/>
      </c>
      <c r="GG43" s="111"/>
      <c r="GH43" s="113"/>
      <c r="GI43" s="111"/>
      <c r="GJ43" s="112"/>
      <c r="GK43" s="111"/>
      <c r="GL43" s="433">
        <v>0</v>
      </c>
      <c r="GM43" s="106" t="str">
        <f t="shared" si="296"/>
        <v/>
      </c>
      <c r="GN43" s="111" t="str">
        <f t="shared" si="297"/>
        <v/>
      </c>
      <c r="GO43" s="433">
        <v>0</v>
      </c>
      <c r="GP43" s="106" t="str">
        <f t="shared" si="298"/>
        <v/>
      </c>
      <c r="GQ43" s="111" t="str">
        <f t="shared" si="299"/>
        <v/>
      </c>
      <c r="GR43" s="433">
        <v>0</v>
      </c>
      <c r="GS43" s="106" t="str">
        <f t="shared" si="300"/>
        <v/>
      </c>
      <c r="GT43" s="111" t="str">
        <f t="shared" si="301"/>
        <v/>
      </c>
      <c r="GU43" s="111"/>
      <c r="GV43" s="111"/>
      <c r="GW43" s="112"/>
      <c r="GX43" s="111"/>
      <c r="GY43" s="433">
        <f>GL43+GO43+GR43</f>
        <v>0</v>
      </c>
      <c r="GZ43" s="106" t="str">
        <f t="shared" si="302"/>
        <v/>
      </c>
      <c r="HA43" s="111" t="str">
        <f t="shared" si="303"/>
        <v/>
      </c>
      <c r="HB43" s="111"/>
      <c r="HC43" s="113"/>
      <c r="HD43" s="111"/>
      <c r="HE43" s="112"/>
      <c r="HF43" s="111"/>
      <c r="HG43" s="433">
        <v>0</v>
      </c>
      <c r="HH43" s="106" t="str">
        <f t="shared" si="304"/>
        <v/>
      </c>
      <c r="HI43" s="111" t="str">
        <f t="shared" si="305"/>
        <v/>
      </c>
      <c r="HJ43" s="433">
        <v>0</v>
      </c>
      <c r="HK43" s="106" t="str">
        <f t="shared" si="306"/>
        <v/>
      </c>
      <c r="HL43" s="111" t="str">
        <f t="shared" si="307"/>
        <v/>
      </c>
      <c r="HM43" s="433">
        <v>0</v>
      </c>
      <c r="HN43" s="106" t="str">
        <f t="shared" si="308"/>
        <v/>
      </c>
      <c r="HO43" s="111" t="str">
        <f t="shared" si="309"/>
        <v/>
      </c>
      <c r="HP43" s="111"/>
      <c r="HQ43" s="111"/>
      <c r="HR43" s="112"/>
      <c r="HS43" s="111"/>
      <c r="HT43" s="433">
        <f>HG43+HJ43+HM43</f>
        <v>0</v>
      </c>
      <c r="HU43" s="106" t="str">
        <f t="shared" si="310"/>
        <v/>
      </c>
      <c r="HV43" s="111" t="str">
        <f t="shared" si="311"/>
        <v/>
      </c>
      <c r="HW43" s="111"/>
      <c r="HX43" s="113"/>
      <c r="HY43" s="111"/>
      <c r="HZ43" s="112"/>
      <c r="IA43" s="111"/>
      <c r="IB43" s="433">
        <v>0</v>
      </c>
      <c r="IC43" s="106" t="str">
        <f t="shared" si="312"/>
        <v/>
      </c>
      <c r="ID43" s="111" t="str">
        <f t="shared" si="313"/>
        <v/>
      </c>
      <c r="IE43" s="433">
        <v>0</v>
      </c>
      <c r="IF43" s="106" t="str">
        <f t="shared" si="314"/>
        <v/>
      </c>
      <c r="IG43" s="111" t="str">
        <f t="shared" si="315"/>
        <v/>
      </c>
      <c r="IH43" s="433">
        <v>0</v>
      </c>
      <c r="II43" s="106" t="str">
        <f t="shared" si="316"/>
        <v/>
      </c>
      <c r="IJ43" s="111" t="str">
        <f t="shared" si="317"/>
        <v/>
      </c>
      <c r="IK43" s="111"/>
      <c r="IL43" s="111"/>
      <c r="IM43" s="112"/>
      <c r="IN43" s="111"/>
      <c r="IO43" s="433">
        <f>IB43+IE43+IH43</f>
        <v>0</v>
      </c>
      <c r="IP43" s="106" t="str">
        <f t="shared" si="318"/>
        <v/>
      </c>
      <c r="IQ43" s="111" t="str">
        <f t="shared" si="319"/>
        <v/>
      </c>
      <c r="IR43" s="111"/>
      <c r="IS43" s="113"/>
    </row>
    <row r="44" spans="1:253" ht="12" hidden="1" customHeight="1" outlineLevel="1">
      <c r="A44" s="354" t="s">
        <v>42</v>
      </c>
      <c r="B44" s="111"/>
      <c r="C44" s="112"/>
      <c r="D44" s="111"/>
      <c r="E44" s="433">
        <v>0</v>
      </c>
      <c r="F44" s="106" t="str">
        <f t="shared" si="224"/>
        <v/>
      </c>
      <c r="G44" s="111" t="str">
        <f t="shared" si="225"/>
        <v/>
      </c>
      <c r="H44" s="433">
        <v>0</v>
      </c>
      <c r="I44" s="106" t="str">
        <f t="shared" si="226"/>
        <v/>
      </c>
      <c r="J44" s="111" t="str">
        <f t="shared" si="227"/>
        <v/>
      </c>
      <c r="K44" s="433">
        <v>0</v>
      </c>
      <c r="L44" s="106" t="str">
        <f t="shared" si="228"/>
        <v/>
      </c>
      <c r="M44" s="111" t="str">
        <f t="shared" si="229"/>
        <v/>
      </c>
      <c r="N44" s="111"/>
      <c r="O44" s="111"/>
      <c r="P44" s="112"/>
      <c r="Q44" s="111"/>
      <c r="R44" s="433">
        <f>E44+H44+K44</f>
        <v>0</v>
      </c>
      <c r="S44" s="106" t="str">
        <f t="shared" si="230"/>
        <v/>
      </c>
      <c r="T44" s="111" t="str">
        <f t="shared" si="231"/>
        <v/>
      </c>
      <c r="U44" s="111"/>
      <c r="V44" s="113"/>
      <c r="W44" s="111"/>
      <c r="X44" s="112"/>
      <c r="Y44" s="111"/>
      <c r="Z44" s="433">
        <v>0</v>
      </c>
      <c r="AA44" s="106" t="str">
        <f t="shared" si="232"/>
        <v/>
      </c>
      <c r="AB44" s="111" t="str">
        <f t="shared" si="233"/>
        <v/>
      </c>
      <c r="AC44" s="433">
        <v>0</v>
      </c>
      <c r="AD44" s="106" t="str">
        <f t="shared" si="234"/>
        <v/>
      </c>
      <c r="AE44" s="111" t="str">
        <f t="shared" si="235"/>
        <v/>
      </c>
      <c r="AF44" s="433">
        <v>0</v>
      </c>
      <c r="AG44" s="106" t="str">
        <f t="shared" si="236"/>
        <v/>
      </c>
      <c r="AH44" s="111" t="str">
        <f t="shared" si="237"/>
        <v/>
      </c>
      <c r="AI44" s="111"/>
      <c r="AJ44" s="111"/>
      <c r="AK44" s="112"/>
      <c r="AL44" s="111"/>
      <c r="AM44" s="433">
        <f>Z44+AC44+AF44</f>
        <v>0</v>
      </c>
      <c r="AN44" s="106" t="str">
        <f t="shared" si="238"/>
        <v/>
      </c>
      <c r="AO44" s="111" t="str">
        <f t="shared" si="239"/>
        <v/>
      </c>
      <c r="AP44" s="111"/>
      <c r="AQ44" s="113"/>
      <c r="AR44" s="111"/>
      <c r="AS44" s="112"/>
      <c r="AT44" s="111"/>
      <c r="AU44" s="433">
        <v>0</v>
      </c>
      <c r="AV44" s="106" t="str">
        <f t="shared" si="240"/>
        <v/>
      </c>
      <c r="AW44" s="111" t="str">
        <f t="shared" si="241"/>
        <v/>
      </c>
      <c r="AX44" s="433">
        <v>0</v>
      </c>
      <c r="AY44" s="106" t="str">
        <f t="shared" si="242"/>
        <v/>
      </c>
      <c r="AZ44" s="111" t="str">
        <f t="shared" si="243"/>
        <v/>
      </c>
      <c r="BA44" s="433">
        <v>0</v>
      </c>
      <c r="BB44" s="106" t="str">
        <f t="shared" si="244"/>
        <v/>
      </c>
      <c r="BC44" s="111" t="str">
        <f t="shared" si="245"/>
        <v/>
      </c>
      <c r="BD44" s="111"/>
      <c r="BE44" s="111"/>
      <c r="BF44" s="112"/>
      <c r="BG44" s="111"/>
      <c r="BH44" s="433">
        <f>AU44+AX44+BA44</f>
        <v>0</v>
      </c>
      <c r="BI44" s="106" t="str">
        <f t="shared" si="246"/>
        <v/>
      </c>
      <c r="BJ44" s="111" t="str">
        <f t="shared" si="247"/>
        <v/>
      </c>
      <c r="BK44" s="111"/>
      <c r="BL44" s="113"/>
      <c r="BM44" s="111"/>
      <c r="BN44" s="112"/>
      <c r="BO44" s="111"/>
      <c r="BP44" s="433">
        <v>0</v>
      </c>
      <c r="BQ44" s="106" t="str">
        <f t="shared" si="248"/>
        <v/>
      </c>
      <c r="BR44" s="111" t="str">
        <f t="shared" si="249"/>
        <v/>
      </c>
      <c r="BS44" s="433">
        <v>0</v>
      </c>
      <c r="BT44" s="106" t="str">
        <f t="shared" si="250"/>
        <v/>
      </c>
      <c r="BU44" s="111" t="str">
        <f t="shared" si="251"/>
        <v/>
      </c>
      <c r="BV44" s="433">
        <v>0</v>
      </c>
      <c r="BW44" s="106" t="str">
        <f t="shared" si="252"/>
        <v/>
      </c>
      <c r="BX44" s="111" t="str">
        <f t="shared" si="253"/>
        <v/>
      </c>
      <c r="BY44" s="111"/>
      <c r="BZ44" s="111"/>
      <c r="CA44" s="112"/>
      <c r="CB44" s="111"/>
      <c r="CC44" s="433">
        <f>BP44+BS44+BV44</f>
        <v>0</v>
      </c>
      <c r="CD44" s="106" t="str">
        <f t="shared" si="254"/>
        <v/>
      </c>
      <c r="CE44" s="111" t="str">
        <f t="shared" si="255"/>
        <v/>
      </c>
      <c r="CF44" s="111"/>
      <c r="CG44" s="113"/>
      <c r="CH44" s="111"/>
      <c r="CI44" s="114"/>
      <c r="CJ44" s="111"/>
      <c r="CK44" s="433">
        <f>(IF($CZ$5=4,(E44+Z44+AU44+BP44),0)+IF($CZ$5=3,(Z44+AU44+BP44))+IF($CZ$5=2,(AU44+BP44),0)+IF($CZ$5=1,BP44,0))/$CZ$5</f>
        <v>0</v>
      </c>
      <c r="CL44" s="106" t="str">
        <f t="shared" si="256"/>
        <v/>
      </c>
      <c r="CM44" s="111" t="str">
        <f t="shared" si="257"/>
        <v/>
      </c>
      <c r="CN44" s="433">
        <f>(IF($CZ$5=4,(H44+AC44+AX44+BS44),0)+IF($CZ$5=3,(AC44+AX44+BS44))+IF($CZ$5=2,(AX44+BS44),0)+IF($CZ$5=1,BS44,0))/$CZ$5</f>
        <v>0</v>
      </c>
      <c r="CO44" s="106" t="str">
        <f t="shared" si="258"/>
        <v/>
      </c>
      <c r="CP44" s="111" t="str">
        <f t="shared" si="259"/>
        <v/>
      </c>
      <c r="CQ44" s="433">
        <f>(IF($CZ$5=4,(K44+AF44+BA44+BV44),0)+IF($CZ$5=3,(AF44+BA44+BV44))+IF($CZ$5=2,(BA44+BV44),0)+IF($CZ$5=1,BV44,0))/$CZ$5</f>
        <v>0</v>
      </c>
      <c r="CR44" s="106" t="str">
        <f t="shared" si="260"/>
        <v/>
      </c>
      <c r="CS44" s="111" t="str">
        <f t="shared" si="261"/>
        <v/>
      </c>
      <c r="CT44" s="111"/>
      <c r="CU44" s="111"/>
      <c r="CV44" s="114"/>
      <c r="CW44" s="111"/>
      <c r="CX44" s="433">
        <f>(IF($CZ$5=4,(R44+AM44+BH44+CC44),0)+IF($CZ$5=3,(AM44+BH44+CC44))+IF($CZ$5=2,(BH44+CC44),0)+IF($CZ$5=1,CC44,0))/$CZ$5</f>
        <v>0</v>
      </c>
      <c r="CY44" s="106" t="str">
        <f t="shared" si="262"/>
        <v/>
      </c>
      <c r="CZ44" s="111" t="str">
        <f t="shared" si="263"/>
        <v/>
      </c>
      <c r="DA44" s="111"/>
      <c r="DB44" s="1535"/>
      <c r="DC44" s="111"/>
      <c r="DD44" s="112"/>
      <c r="DE44" s="111"/>
      <c r="DF44" s="433">
        <v>0</v>
      </c>
      <c r="DG44" s="106" t="str">
        <f t="shared" si="264"/>
        <v/>
      </c>
      <c r="DH44" s="111" t="str">
        <f t="shared" si="265"/>
        <v/>
      </c>
      <c r="DI44" s="433">
        <v>0</v>
      </c>
      <c r="DJ44" s="106" t="str">
        <f t="shared" si="266"/>
        <v/>
      </c>
      <c r="DK44" s="111" t="str">
        <f t="shared" si="267"/>
        <v/>
      </c>
      <c r="DL44" s="433">
        <v>0</v>
      </c>
      <c r="DM44" s="106" t="str">
        <f t="shared" si="268"/>
        <v/>
      </c>
      <c r="DN44" s="111" t="str">
        <f t="shared" si="269"/>
        <v/>
      </c>
      <c r="DO44" s="111"/>
      <c r="DP44" s="111"/>
      <c r="DQ44" s="112"/>
      <c r="DR44" s="111"/>
      <c r="DS44" s="433">
        <f>DF44+DI44+DL44</f>
        <v>0</v>
      </c>
      <c r="DT44" s="106" t="str">
        <f t="shared" si="270"/>
        <v/>
      </c>
      <c r="DU44" s="111" t="str">
        <f t="shared" si="271"/>
        <v/>
      </c>
      <c r="DV44" s="111"/>
      <c r="DW44" s="113"/>
      <c r="DX44" s="111"/>
      <c r="DY44" s="112"/>
      <c r="DZ44" s="111"/>
      <c r="EA44" s="433">
        <v>0</v>
      </c>
      <c r="EB44" s="106" t="str">
        <f t="shared" si="272"/>
        <v/>
      </c>
      <c r="EC44" s="111" t="str">
        <f t="shared" si="273"/>
        <v/>
      </c>
      <c r="ED44" s="433">
        <v>0</v>
      </c>
      <c r="EE44" s="106" t="str">
        <f t="shared" si="274"/>
        <v/>
      </c>
      <c r="EF44" s="111" t="str">
        <f t="shared" si="275"/>
        <v/>
      </c>
      <c r="EG44" s="433">
        <v>0</v>
      </c>
      <c r="EH44" s="106" t="str">
        <f t="shared" si="276"/>
        <v/>
      </c>
      <c r="EI44" s="111" t="str">
        <f t="shared" si="277"/>
        <v/>
      </c>
      <c r="EJ44" s="111"/>
      <c r="EK44" s="111"/>
      <c r="EL44" s="112"/>
      <c r="EM44" s="111"/>
      <c r="EN44" s="433">
        <f>EA44+ED44+EG44</f>
        <v>0</v>
      </c>
      <c r="EO44" s="106" t="str">
        <f t="shared" si="278"/>
        <v/>
      </c>
      <c r="EP44" s="111" t="str">
        <f t="shared" si="279"/>
        <v/>
      </c>
      <c r="EQ44" s="111"/>
      <c r="ER44" s="113"/>
      <c r="ES44" s="111"/>
      <c r="ET44" s="112"/>
      <c r="EU44" s="111"/>
      <c r="EV44" s="433">
        <v>0</v>
      </c>
      <c r="EW44" s="106" t="str">
        <f t="shared" si="280"/>
        <v/>
      </c>
      <c r="EX44" s="111" t="str">
        <f t="shared" si="281"/>
        <v/>
      </c>
      <c r="EY44" s="433">
        <v>0</v>
      </c>
      <c r="EZ44" s="106" t="str">
        <f t="shared" si="282"/>
        <v/>
      </c>
      <c r="FA44" s="111" t="str">
        <f t="shared" si="283"/>
        <v/>
      </c>
      <c r="FB44" s="433">
        <v>0</v>
      </c>
      <c r="FC44" s="106" t="str">
        <f t="shared" si="284"/>
        <v/>
      </c>
      <c r="FD44" s="111" t="str">
        <f t="shared" si="285"/>
        <v/>
      </c>
      <c r="FE44" s="111"/>
      <c r="FF44" s="111"/>
      <c r="FG44" s="112"/>
      <c r="FH44" s="111"/>
      <c r="FI44" s="433">
        <f>EV44+EY44+FB44</f>
        <v>0</v>
      </c>
      <c r="FJ44" s="106" t="str">
        <f t="shared" si="286"/>
        <v/>
      </c>
      <c r="FK44" s="111" t="str">
        <f t="shared" si="287"/>
        <v/>
      </c>
      <c r="FL44" s="111"/>
      <c r="FM44" s="113"/>
      <c r="FN44" s="111"/>
      <c r="FO44" s="112"/>
      <c r="FP44" s="111"/>
      <c r="FQ44" s="433">
        <v>0</v>
      </c>
      <c r="FR44" s="106" t="str">
        <f t="shared" si="288"/>
        <v/>
      </c>
      <c r="FS44" s="849" t="str">
        <f t="shared" si="289"/>
        <v/>
      </c>
      <c r="FT44" s="433">
        <v>0</v>
      </c>
      <c r="FU44" s="106" t="str">
        <f t="shared" si="290"/>
        <v/>
      </c>
      <c r="FV44" s="111" t="str">
        <f t="shared" si="291"/>
        <v/>
      </c>
      <c r="FW44" s="433">
        <v>0</v>
      </c>
      <c r="FX44" s="106" t="str">
        <f t="shared" si="292"/>
        <v/>
      </c>
      <c r="FY44" s="111" t="str">
        <f t="shared" si="293"/>
        <v/>
      </c>
      <c r="FZ44" s="111"/>
      <c r="GA44" s="111"/>
      <c r="GB44" s="112"/>
      <c r="GC44" s="111"/>
      <c r="GD44" s="433">
        <f>FQ44+FT44+FW44</f>
        <v>0</v>
      </c>
      <c r="GE44" s="106" t="str">
        <f t="shared" si="294"/>
        <v/>
      </c>
      <c r="GF44" s="111" t="str">
        <f t="shared" si="295"/>
        <v/>
      </c>
      <c r="GG44" s="111"/>
      <c r="GH44" s="113"/>
      <c r="GI44" s="111"/>
      <c r="GJ44" s="112"/>
      <c r="GK44" s="111"/>
      <c r="GL44" s="433">
        <v>0</v>
      </c>
      <c r="GM44" s="106" t="str">
        <f t="shared" si="296"/>
        <v/>
      </c>
      <c r="GN44" s="111" t="str">
        <f t="shared" si="297"/>
        <v/>
      </c>
      <c r="GO44" s="433">
        <v>0</v>
      </c>
      <c r="GP44" s="106" t="str">
        <f t="shared" si="298"/>
        <v/>
      </c>
      <c r="GQ44" s="111" t="str">
        <f t="shared" si="299"/>
        <v/>
      </c>
      <c r="GR44" s="433">
        <v>0</v>
      </c>
      <c r="GS44" s="106" t="str">
        <f t="shared" si="300"/>
        <v/>
      </c>
      <c r="GT44" s="111" t="str">
        <f t="shared" si="301"/>
        <v/>
      </c>
      <c r="GU44" s="111"/>
      <c r="GV44" s="111"/>
      <c r="GW44" s="112"/>
      <c r="GX44" s="111"/>
      <c r="GY44" s="433">
        <f>GL44+GO44+GR44</f>
        <v>0</v>
      </c>
      <c r="GZ44" s="106" t="str">
        <f t="shared" si="302"/>
        <v/>
      </c>
      <c r="HA44" s="111" t="str">
        <f t="shared" si="303"/>
        <v/>
      </c>
      <c r="HB44" s="111"/>
      <c r="HC44" s="113"/>
      <c r="HD44" s="111"/>
      <c r="HE44" s="112"/>
      <c r="HF44" s="111"/>
      <c r="HG44" s="433">
        <v>0</v>
      </c>
      <c r="HH44" s="106" t="str">
        <f t="shared" si="304"/>
        <v/>
      </c>
      <c r="HI44" s="111" t="str">
        <f t="shared" si="305"/>
        <v/>
      </c>
      <c r="HJ44" s="433">
        <v>0</v>
      </c>
      <c r="HK44" s="106" t="str">
        <f t="shared" si="306"/>
        <v/>
      </c>
      <c r="HL44" s="111" t="str">
        <f t="shared" si="307"/>
        <v/>
      </c>
      <c r="HM44" s="433">
        <v>0</v>
      </c>
      <c r="HN44" s="106" t="str">
        <f t="shared" si="308"/>
        <v/>
      </c>
      <c r="HO44" s="111" t="str">
        <f t="shared" si="309"/>
        <v/>
      </c>
      <c r="HP44" s="111"/>
      <c r="HQ44" s="111"/>
      <c r="HR44" s="112"/>
      <c r="HS44" s="111"/>
      <c r="HT44" s="433">
        <f>HG44+HJ44+HM44</f>
        <v>0</v>
      </c>
      <c r="HU44" s="106" t="str">
        <f t="shared" si="310"/>
        <v/>
      </c>
      <c r="HV44" s="111" t="str">
        <f t="shared" si="311"/>
        <v/>
      </c>
      <c r="HW44" s="111"/>
      <c r="HX44" s="113"/>
      <c r="HY44" s="111"/>
      <c r="HZ44" s="112"/>
      <c r="IA44" s="111"/>
      <c r="IB44" s="433">
        <v>0</v>
      </c>
      <c r="IC44" s="106" t="str">
        <f t="shared" si="312"/>
        <v/>
      </c>
      <c r="ID44" s="111" t="str">
        <f t="shared" si="313"/>
        <v/>
      </c>
      <c r="IE44" s="433">
        <v>0</v>
      </c>
      <c r="IF44" s="106" t="str">
        <f t="shared" si="314"/>
        <v/>
      </c>
      <c r="IG44" s="111" t="str">
        <f t="shared" si="315"/>
        <v/>
      </c>
      <c r="IH44" s="433">
        <v>0</v>
      </c>
      <c r="II44" s="106" t="str">
        <f t="shared" si="316"/>
        <v/>
      </c>
      <c r="IJ44" s="111" t="str">
        <f t="shared" si="317"/>
        <v/>
      </c>
      <c r="IK44" s="111"/>
      <c r="IL44" s="111"/>
      <c r="IM44" s="112"/>
      <c r="IN44" s="111"/>
      <c r="IO44" s="433">
        <f>IB44+IE44+IH44</f>
        <v>0</v>
      </c>
      <c r="IP44" s="106" t="str">
        <f t="shared" si="318"/>
        <v/>
      </c>
      <c r="IQ44" s="111" t="str">
        <f t="shared" si="319"/>
        <v/>
      </c>
      <c r="IR44" s="111"/>
      <c r="IS44" s="113"/>
    </row>
    <row r="45" spans="1:253" ht="12" hidden="1" customHeight="1" outlineLevel="1">
      <c r="A45" s="354" t="s">
        <v>42</v>
      </c>
      <c r="B45" s="111"/>
      <c r="C45" s="112"/>
      <c r="D45" s="111"/>
      <c r="E45" s="433">
        <v>0</v>
      </c>
      <c r="F45" s="106" t="str">
        <f t="shared" si="224"/>
        <v/>
      </c>
      <c r="G45" s="111" t="str">
        <f t="shared" si="225"/>
        <v/>
      </c>
      <c r="H45" s="433">
        <v>0</v>
      </c>
      <c r="I45" s="106" t="str">
        <f t="shared" si="226"/>
        <v/>
      </c>
      <c r="J45" s="111" t="str">
        <f t="shared" si="227"/>
        <v/>
      </c>
      <c r="K45" s="433">
        <v>0</v>
      </c>
      <c r="L45" s="106" t="str">
        <f t="shared" si="228"/>
        <v/>
      </c>
      <c r="M45" s="111" t="str">
        <f t="shared" si="229"/>
        <v/>
      </c>
      <c r="N45" s="111"/>
      <c r="O45" s="111"/>
      <c r="P45" s="112"/>
      <c r="Q45" s="111"/>
      <c r="R45" s="433">
        <f>E45+H45+K45</f>
        <v>0</v>
      </c>
      <c r="S45" s="106" t="str">
        <f t="shared" si="230"/>
        <v/>
      </c>
      <c r="T45" s="111" t="str">
        <f t="shared" si="231"/>
        <v/>
      </c>
      <c r="U45" s="111"/>
      <c r="V45" s="113"/>
      <c r="W45" s="111"/>
      <c r="X45" s="112"/>
      <c r="Y45" s="111"/>
      <c r="Z45" s="433">
        <v>0</v>
      </c>
      <c r="AA45" s="106" t="str">
        <f t="shared" si="232"/>
        <v/>
      </c>
      <c r="AB45" s="111" t="str">
        <f t="shared" si="233"/>
        <v/>
      </c>
      <c r="AC45" s="433">
        <v>0</v>
      </c>
      <c r="AD45" s="106" t="str">
        <f t="shared" si="234"/>
        <v/>
      </c>
      <c r="AE45" s="111" t="str">
        <f t="shared" si="235"/>
        <v/>
      </c>
      <c r="AF45" s="433">
        <v>0</v>
      </c>
      <c r="AG45" s="106" t="str">
        <f t="shared" si="236"/>
        <v/>
      </c>
      <c r="AH45" s="111" t="str">
        <f t="shared" si="237"/>
        <v/>
      </c>
      <c r="AI45" s="111"/>
      <c r="AJ45" s="111"/>
      <c r="AK45" s="112"/>
      <c r="AL45" s="111"/>
      <c r="AM45" s="433">
        <f>Z45+AC45+AF45</f>
        <v>0</v>
      </c>
      <c r="AN45" s="106" t="str">
        <f t="shared" si="238"/>
        <v/>
      </c>
      <c r="AO45" s="111" t="str">
        <f t="shared" si="239"/>
        <v/>
      </c>
      <c r="AP45" s="111"/>
      <c r="AQ45" s="113"/>
      <c r="AR45" s="111"/>
      <c r="AS45" s="112"/>
      <c r="AT45" s="111"/>
      <c r="AU45" s="433">
        <v>0</v>
      </c>
      <c r="AV45" s="106" t="str">
        <f t="shared" si="240"/>
        <v/>
      </c>
      <c r="AW45" s="111" t="str">
        <f t="shared" si="241"/>
        <v/>
      </c>
      <c r="AX45" s="433">
        <v>0</v>
      </c>
      <c r="AY45" s="106" t="str">
        <f t="shared" si="242"/>
        <v/>
      </c>
      <c r="AZ45" s="111" t="str">
        <f t="shared" si="243"/>
        <v/>
      </c>
      <c r="BA45" s="433">
        <v>0</v>
      </c>
      <c r="BB45" s="106" t="str">
        <f t="shared" si="244"/>
        <v/>
      </c>
      <c r="BC45" s="111" t="str">
        <f t="shared" si="245"/>
        <v/>
      </c>
      <c r="BD45" s="111"/>
      <c r="BE45" s="111"/>
      <c r="BF45" s="112"/>
      <c r="BG45" s="111"/>
      <c r="BH45" s="433">
        <f>AU45+AX45+BA45</f>
        <v>0</v>
      </c>
      <c r="BI45" s="106" t="str">
        <f t="shared" si="246"/>
        <v/>
      </c>
      <c r="BJ45" s="111" t="str">
        <f t="shared" si="247"/>
        <v/>
      </c>
      <c r="BK45" s="111"/>
      <c r="BL45" s="113"/>
      <c r="BM45" s="111"/>
      <c r="BN45" s="112"/>
      <c r="BO45" s="111"/>
      <c r="BP45" s="433">
        <v>0</v>
      </c>
      <c r="BQ45" s="106" t="str">
        <f t="shared" si="248"/>
        <v/>
      </c>
      <c r="BR45" s="111" t="str">
        <f t="shared" si="249"/>
        <v/>
      </c>
      <c r="BS45" s="433">
        <v>0</v>
      </c>
      <c r="BT45" s="106" t="str">
        <f t="shared" si="250"/>
        <v/>
      </c>
      <c r="BU45" s="111" t="str">
        <f t="shared" si="251"/>
        <v/>
      </c>
      <c r="BV45" s="433">
        <v>0</v>
      </c>
      <c r="BW45" s="106" t="str">
        <f t="shared" si="252"/>
        <v/>
      </c>
      <c r="BX45" s="111" t="str">
        <f t="shared" si="253"/>
        <v/>
      </c>
      <c r="BY45" s="111"/>
      <c r="BZ45" s="111"/>
      <c r="CA45" s="112"/>
      <c r="CB45" s="111"/>
      <c r="CC45" s="433">
        <f>BP45+BS45+BV45</f>
        <v>0</v>
      </c>
      <c r="CD45" s="106" t="str">
        <f t="shared" si="254"/>
        <v/>
      </c>
      <c r="CE45" s="111" t="str">
        <f t="shared" si="255"/>
        <v/>
      </c>
      <c r="CF45" s="111"/>
      <c r="CG45" s="113"/>
      <c r="CH45" s="111"/>
      <c r="CI45" s="114"/>
      <c r="CJ45" s="111"/>
      <c r="CK45" s="433">
        <f>(IF($CZ$5=4,(E45+Z45+AU45+BP45),0)+IF($CZ$5=3,(Z45+AU45+BP45))+IF($CZ$5=2,(AU45+BP45),0)+IF($CZ$5=1,BP45,0))/$CZ$5</f>
        <v>0</v>
      </c>
      <c r="CL45" s="106" t="str">
        <f t="shared" si="256"/>
        <v/>
      </c>
      <c r="CM45" s="111" t="str">
        <f t="shared" si="257"/>
        <v/>
      </c>
      <c r="CN45" s="433">
        <f>(IF($CZ$5=4,(H45+AC45+AX45+BS45),0)+IF($CZ$5=3,(AC45+AX45+BS45))+IF($CZ$5=2,(AX45+BS45),0)+IF($CZ$5=1,BS45,0))/$CZ$5</f>
        <v>0</v>
      </c>
      <c r="CO45" s="106" t="str">
        <f t="shared" si="258"/>
        <v/>
      </c>
      <c r="CP45" s="111" t="str">
        <f t="shared" si="259"/>
        <v/>
      </c>
      <c r="CQ45" s="433">
        <f>(IF($CZ$5=4,(K45+AF45+BA45+BV45),0)+IF($CZ$5=3,(AF45+BA45+BV45))+IF($CZ$5=2,(BA45+BV45),0)+IF($CZ$5=1,BV45,0))/$CZ$5</f>
        <v>0</v>
      </c>
      <c r="CR45" s="106" t="str">
        <f t="shared" si="260"/>
        <v/>
      </c>
      <c r="CS45" s="111" t="str">
        <f t="shared" si="261"/>
        <v/>
      </c>
      <c r="CT45" s="111"/>
      <c r="CU45" s="111"/>
      <c r="CV45" s="114"/>
      <c r="CW45" s="111"/>
      <c r="CX45" s="433">
        <f>(IF($CZ$5=4,(R45+AM45+BH45+CC45),0)+IF($CZ$5=3,(AM45+BH45+CC45))+IF($CZ$5=2,(BH45+CC45),0)+IF($CZ$5=1,CC45,0))/$CZ$5</f>
        <v>0</v>
      </c>
      <c r="CY45" s="106" t="str">
        <f t="shared" si="262"/>
        <v/>
      </c>
      <c r="CZ45" s="111" t="str">
        <f t="shared" si="263"/>
        <v/>
      </c>
      <c r="DA45" s="111"/>
      <c r="DB45" s="1535"/>
      <c r="DC45" s="111"/>
      <c r="DD45" s="112"/>
      <c r="DE45" s="111"/>
      <c r="DF45" s="433">
        <v>0</v>
      </c>
      <c r="DG45" s="106" t="str">
        <f t="shared" si="264"/>
        <v/>
      </c>
      <c r="DH45" s="111" t="str">
        <f t="shared" si="265"/>
        <v/>
      </c>
      <c r="DI45" s="433">
        <v>0</v>
      </c>
      <c r="DJ45" s="106" t="str">
        <f t="shared" si="266"/>
        <v/>
      </c>
      <c r="DK45" s="111" t="str">
        <f t="shared" si="267"/>
        <v/>
      </c>
      <c r="DL45" s="433">
        <v>0</v>
      </c>
      <c r="DM45" s="106" t="str">
        <f t="shared" si="268"/>
        <v/>
      </c>
      <c r="DN45" s="111" t="str">
        <f t="shared" si="269"/>
        <v/>
      </c>
      <c r="DO45" s="111"/>
      <c r="DP45" s="111"/>
      <c r="DQ45" s="112"/>
      <c r="DR45" s="111"/>
      <c r="DS45" s="433">
        <f>DF45+DI45+DL45</f>
        <v>0</v>
      </c>
      <c r="DT45" s="106" t="str">
        <f t="shared" si="270"/>
        <v/>
      </c>
      <c r="DU45" s="111" t="str">
        <f t="shared" si="271"/>
        <v/>
      </c>
      <c r="DV45" s="111"/>
      <c r="DW45" s="113"/>
      <c r="DX45" s="111"/>
      <c r="DY45" s="112"/>
      <c r="DZ45" s="111"/>
      <c r="EA45" s="433">
        <v>0</v>
      </c>
      <c r="EB45" s="106" t="str">
        <f t="shared" si="272"/>
        <v/>
      </c>
      <c r="EC45" s="111" t="str">
        <f t="shared" si="273"/>
        <v/>
      </c>
      <c r="ED45" s="433">
        <v>0</v>
      </c>
      <c r="EE45" s="106" t="str">
        <f t="shared" si="274"/>
        <v/>
      </c>
      <c r="EF45" s="111" t="str">
        <f t="shared" si="275"/>
        <v/>
      </c>
      <c r="EG45" s="433">
        <v>0</v>
      </c>
      <c r="EH45" s="106" t="str">
        <f t="shared" si="276"/>
        <v/>
      </c>
      <c r="EI45" s="111" t="str">
        <f t="shared" si="277"/>
        <v/>
      </c>
      <c r="EJ45" s="111"/>
      <c r="EK45" s="111"/>
      <c r="EL45" s="112"/>
      <c r="EM45" s="111"/>
      <c r="EN45" s="433">
        <f>EA45+ED45+EG45</f>
        <v>0</v>
      </c>
      <c r="EO45" s="106" t="str">
        <f t="shared" si="278"/>
        <v/>
      </c>
      <c r="EP45" s="111" t="str">
        <f t="shared" si="279"/>
        <v/>
      </c>
      <c r="EQ45" s="111"/>
      <c r="ER45" s="113"/>
      <c r="ES45" s="111"/>
      <c r="ET45" s="112"/>
      <c r="EU45" s="111"/>
      <c r="EV45" s="433">
        <v>0</v>
      </c>
      <c r="EW45" s="106" t="str">
        <f t="shared" si="280"/>
        <v/>
      </c>
      <c r="EX45" s="111" t="str">
        <f t="shared" si="281"/>
        <v/>
      </c>
      <c r="EY45" s="433">
        <v>0</v>
      </c>
      <c r="EZ45" s="106" t="str">
        <f t="shared" si="282"/>
        <v/>
      </c>
      <c r="FA45" s="111" t="str">
        <f t="shared" si="283"/>
        <v/>
      </c>
      <c r="FB45" s="433">
        <v>0</v>
      </c>
      <c r="FC45" s="106" t="str">
        <f t="shared" si="284"/>
        <v/>
      </c>
      <c r="FD45" s="111" t="str">
        <f t="shared" si="285"/>
        <v/>
      </c>
      <c r="FE45" s="111"/>
      <c r="FF45" s="111"/>
      <c r="FG45" s="112"/>
      <c r="FH45" s="111"/>
      <c r="FI45" s="433">
        <f>EV45+EY45+FB45</f>
        <v>0</v>
      </c>
      <c r="FJ45" s="106" t="str">
        <f t="shared" si="286"/>
        <v/>
      </c>
      <c r="FK45" s="111" t="str">
        <f t="shared" si="287"/>
        <v/>
      </c>
      <c r="FL45" s="111"/>
      <c r="FM45" s="113"/>
      <c r="FN45" s="111"/>
      <c r="FO45" s="112"/>
      <c r="FP45" s="111"/>
      <c r="FQ45" s="433">
        <v>0</v>
      </c>
      <c r="FR45" s="106" t="str">
        <f t="shared" si="288"/>
        <v/>
      </c>
      <c r="FS45" s="849" t="str">
        <f t="shared" si="289"/>
        <v/>
      </c>
      <c r="FT45" s="433">
        <v>0</v>
      </c>
      <c r="FU45" s="106" t="str">
        <f t="shared" si="290"/>
        <v/>
      </c>
      <c r="FV45" s="111" t="str">
        <f t="shared" si="291"/>
        <v/>
      </c>
      <c r="FW45" s="433">
        <v>0</v>
      </c>
      <c r="FX45" s="106" t="str">
        <f t="shared" si="292"/>
        <v/>
      </c>
      <c r="FY45" s="111" t="str">
        <f t="shared" si="293"/>
        <v/>
      </c>
      <c r="FZ45" s="111"/>
      <c r="GA45" s="111"/>
      <c r="GB45" s="112"/>
      <c r="GC45" s="111"/>
      <c r="GD45" s="433">
        <f>FQ45+FT45+FW45</f>
        <v>0</v>
      </c>
      <c r="GE45" s="106" t="str">
        <f t="shared" si="294"/>
        <v/>
      </c>
      <c r="GF45" s="111" t="str">
        <f t="shared" si="295"/>
        <v/>
      </c>
      <c r="GG45" s="111"/>
      <c r="GH45" s="113"/>
      <c r="GI45" s="111"/>
      <c r="GJ45" s="112"/>
      <c r="GK45" s="111"/>
      <c r="GL45" s="433">
        <v>0</v>
      </c>
      <c r="GM45" s="106" t="str">
        <f t="shared" si="296"/>
        <v/>
      </c>
      <c r="GN45" s="111" t="str">
        <f t="shared" si="297"/>
        <v/>
      </c>
      <c r="GO45" s="433">
        <v>0</v>
      </c>
      <c r="GP45" s="106" t="str">
        <f t="shared" si="298"/>
        <v/>
      </c>
      <c r="GQ45" s="111" t="str">
        <f t="shared" si="299"/>
        <v/>
      </c>
      <c r="GR45" s="433">
        <v>0</v>
      </c>
      <c r="GS45" s="106" t="str">
        <f t="shared" si="300"/>
        <v/>
      </c>
      <c r="GT45" s="111" t="str">
        <f t="shared" si="301"/>
        <v/>
      </c>
      <c r="GU45" s="111"/>
      <c r="GV45" s="111"/>
      <c r="GW45" s="112"/>
      <c r="GX45" s="111"/>
      <c r="GY45" s="433">
        <f>GL45+GO45+GR45</f>
        <v>0</v>
      </c>
      <c r="GZ45" s="106" t="str">
        <f t="shared" si="302"/>
        <v/>
      </c>
      <c r="HA45" s="111" t="str">
        <f t="shared" si="303"/>
        <v/>
      </c>
      <c r="HB45" s="111"/>
      <c r="HC45" s="113"/>
      <c r="HD45" s="111"/>
      <c r="HE45" s="112"/>
      <c r="HF45" s="111"/>
      <c r="HG45" s="433">
        <v>0</v>
      </c>
      <c r="HH45" s="106" t="str">
        <f t="shared" si="304"/>
        <v/>
      </c>
      <c r="HI45" s="111" t="str">
        <f t="shared" si="305"/>
        <v/>
      </c>
      <c r="HJ45" s="433">
        <v>0</v>
      </c>
      <c r="HK45" s="106" t="str">
        <f t="shared" si="306"/>
        <v/>
      </c>
      <c r="HL45" s="111" t="str">
        <f t="shared" si="307"/>
        <v/>
      </c>
      <c r="HM45" s="433">
        <v>0</v>
      </c>
      <c r="HN45" s="106" t="str">
        <f t="shared" si="308"/>
        <v/>
      </c>
      <c r="HO45" s="111" t="str">
        <f t="shared" si="309"/>
        <v/>
      </c>
      <c r="HP45" s="111"/>
      <c r="HQ45" s="111"/>
      <c r="HR45" s="112"/>
      <c r="HS45" s="111"/>
      <c r="HT45" s="433">
        <f>HG45+HJ45+HM45</f>
        <v>0</v>
      </c>
      <c r="HU45" s="106" t="str">
        <f t="shared" si="310"/>
        <v/>
      </c>
      <c r="HV45" s="111" t="str">
        <f t="shared" si="311"/>
        <v/>
      </c>
      <c r="HW45" s="111"/>
      <c r="HX45" s="113"/>
      <c r="HY45" s="111"/>
      <c r="HZ45" s="112"/>
      <c r="IA45" s="111"/>
      <c r="IB45" s="433">
        <v>0</v>
      </c>
      <c r="IC45" s="106" t="str">
        <f t="shared" si="312"/>
        <v/>
      </c>
      <c r="ID45" s="111" t="str">
        <f t="shared" si="313"/>
        <v/>
      </c>
      <c r="IE45" s="433">
        <v>0</v>
      </c>
      <c r="IF45" s="106" t="str">
        <f t="shared" si="314"/>
        <v/>
      </c>
      <c r="IG45" s="111" t="str">
        <f t="shared" si="315"/>
        <v/>
      </c>
      <c r="IH45" s="433">
        <v>0</v>
      </c>
      <c r="II45" s="106" t="str">
        <f t="shared" si="316"/>
        <v/>
      </c>
      <c r="IJ45" s="111" t="str">
        <f t="shared" si="317"/>
        <v/>
      </c>
      <c r="IK45" s="111"/>
      <c r="IL45" s="111"/>
      <c r="IM45" s="112"/>
      <c r="IN45" s="111"/>
      <c r="IO45" s="433">
        <f>IB45+IE45+IH45</f>
        <v>0</v>
      </c>
      <c r="IP45" s="106" t="str">
        <f t="shared" si="318"/>
        <v/>
      </c>
      <c r="IQ45" s="111" t="str">
        <f t="shared" si="319"/>
        <v/>
      </c>
      <c r="IR45" s="111"/>
      <c r="IS45" s="113"/>
    </row>
    <row r="46" spans="1:253" ht="12" hidden="1" customHeight="1" outlineLevel="1">
      <c r="A46" s="354" t="s">
        <v>42</v>
      </c>
      <c r="B46" s="111"/>
      <c r="C46" s="112"/>
      <c r="D46" s="111"/>
      <c r="E46" s="433">
        <v>0</v>
      </c>
      <c r="F46" s="106" t="str">
        <f t="shared" si="224"/>
        <v/>
      </c>
      <c r="G46" s="111" t="str">
        <f t="shared" si="225"/>
        <v/>
      </c>
      <c r="H46" s="433">
        <v>0</v>
      </c>
      <c r="I46" s="106" t="str">
        <f t="shared" si="226"/>
        <v/>
      </c>
      <c r="J46" s="111" t="str">
        <f t="shared" si="227"/>
        <v/>
      </c>
      <c r="K46" s="433">
        <v>0</v>
      </c>
      <c r="L46" s="106" t="str">
        <f t="shared" si="228"/>
        <v/>
      </c>
      <c r="M46" s="111" t="str">
        <f t="shared" si="229"/>
        <v/>
      </c>
      <c r="N46" s="111"/>
      <c r="O46" s="111"/>
      <c r="P46" s="112"/>
      <c r="Q46" s="111"/>
      <c r="R46" s="433">
        <f>E46+H46+K46</f>
        <v>0</v>
      </c>
      <c r="S46" s="106" t="str">
        <f t="shared" si="230"/>
        <v/>
      </c>
      <c r="T46" s="111" t="str">
        <f t="shared" si="231"/>
        <v/>
      </c>
      <c r="U46" s="111"/>
      <c r="V46" s="113"/>
      <c r="W46" s="111"/>
      <c r="X46" s="112"/>
      <c r="Y46" s="111"/>
      <c r="Z46" s="433">
        <v>0</v>
      </c>
      <c r="AA46" s="106" t="str">
        <f t="shared" si="232"/>
        <v/>
      </c>
      <c r="AB46" s="111" t="str">
        <f t="shared" si="233"/>
        <v/>
      </c>
      <c r="AC46" s="433">
        <v>0</v>
      </c>
      <c r="AD46" s="106" t="str">
        <f t="shared" si="234"/>
        <v/>
      </c>
      <c r="AE46" s="111" t="str">
        <f t="shared" si="235"/>
        <v/>
      </c>
      <c r="AF46" s="433">
        <v>0</v>
      </c>
      <c r="AG46" s="106" t="str">
        <f t="shared" si="236"/>
        <v/>
      </c>
      <c r="AH46" s="111" t="str">
        <f t="shared" si="237"/>
        <v/>
      </c>
      <c r="AI46" s="111"/>
      <c r="AJ46" s="111"/>
      <c r="AK46" s="112"/>
      <c r="AL46" s="111"/>
      <c r="AM46" s="433">
        <f>Z46+AC46+AF46</f>
        <v>0</v>
      </c>
      <c r="AN46" s="106" t="str">
        <f t="shared" si="238"/>
        <v/>
      </c>
      <c r="AO46" s="111" t="str">
        <f t="shared" si="239"/>
        <v/>
      </c>
      <c r="AP46" s="111"/>
      <c r="AQ46" s="113"/>
      <c r="AR46" s="111"/>
      <c r="AS46" s="112"/>
      <c r="AT46" s="111"/>
      <c r="AU46" s="433">
        <v>0</v>
      </c>
      <c r="AV46" s="106" t="str">
        <f t="shared" si="240"/>
        <v/>
      </c>
      <c r="AW46" s="111" t="str">
        <f t="shared" si="241"/>
        <v/>
      </c>
      <c r="AX46" s="433">
        <v>0</v>
      </c>
      <c r="AY46" s="106" t="str">
        <f t="shared" si="242"/>
        <v/>
      </c>
      <c r="AZ46" s="111" t="str">
        <f t="shared" si="243"/>
        <v/>
      </c>
      <c r="BA46" s="433">
        <v>0</v>
      </c>
      <c r="BB46" s="106" t="str">
        <f t="shared" si="244"/>
        <v/>
      </c>
      <c r="BC46" s="111" t="str">
        <f t="shared" si="245"/>
        <v/>
      </c>
      <c r="BD46" s="111"/>
      <c r="BE46" s="111"/>
      <c r="BF46" s="112"/>
      <c r="BG46" s="111"/>
      <c r="BH46" s="433">
        <f>AU46+AX46+BA46</f>
        <v>0</v>
      </c>
      <c r="BI46" s="106" t="str">
        <f t="shared" si="246"/>
        <v/>
      </c>
      <c r="BJ46" s="111" t="str">
        <f t="shared" si="247"/>
        <v/>
      </c>
      <c r="BK46" s="111"/>
      <c r="BL46" s="113"/>
      <c r="BM46" s="111"/>
      <c r="BN46" s="112"/>
      <c r="BO46" s="111"/>
      <c r="BP46" s="433">
        <v>0</v>
      </c>
      <c r="BQ46" s="106" t="str">
        <f t="shared" si="248"/>
        <v/>
      </c>
      <c r="BR46" s="111" t="str">
        <f t="shared" si="249"/>
        <v/>
      </c>
      <c r="BS46" s="433">
        <v>0</v>
      </c>
      <c r="BT46" s="106" t="str">
        <f t="shared" si="250"/>
        <v/>
      </c>
      <c r="BU46" s="111" t="str">
        <f t="shared" si="251"/>
        <v/>
      </c>
      <c r="BV46" s="433">
        <v>0</v>
      </c>
      <c r="BW46" s="106" t="str">
        <f t="shared" si="252"/>
        <v/>
      </c>
      <c r="BX46" s="111" t="str">
        <f t="shared" si="253"/>
        <v/>
      </c>
      <c r="BY46" s="111"/>
      <c r="BZ46" s="111"/>
      <c r="CA46" s="112"/>
      <c r="CB46" s="111"/>
      <c r="CC46" s="433">
        <f>BP46+BS46+BV46</f>
        <v>0</v>
      </c>
      <c r="CD46" s="106" t="str">
        <f t="shared" si="254"/>
        <v/>
      </c>
      <c r="CE46" s="111" t="str">
        <f t="shared" si="255"/>
        <v/>
      </c>
      <c r="CF46" s="111"/>
      <c r="CG46" s="113"/>
      <c r="CH46" s="111"/>
      <c r="CI46" s="114"/>
      <c r="CJ46" s="111"/>
      <c r="CK46" s="433">
        <f>(IF($CZ$5=4,(E46+Z46+AU46+BP46),0)+IF($CZ$5=3,(Z46+AU46+BP46))+IF($CZ$5=2,(AU46+BP46),0)+IF($CZ$5=1,BP46,0))/$CZ$5</f>
        <v>0</v>
      </c>
      <c r="CL46" s="106" t="str">
        <f t="shared" si="256"/>
        <v/>
      </c>
      <c r="CM46" s="111" t="str">
        <f t="shared" si="257"/>
        <v/>
      </c>
      <c r="CN46" s="433">
        <f>(IF($CZ$5=4,(H46+AC46+AX46+BS46),0)+IF($CZ$5=3,(AC46+AX46+BS46))+IF($CZ$5=2,(AX46+BS46),0)+IF($CZ$5=1,BS46,0))/$CZ$5</f>
        <v>0</v>
      </c>
      <c r="CO46" s="106" t="str">
        <f t="shared" si="258"/>
        <v/>
      </c>
      <c r="CP46" s="111" t="str">
        <f t="shared" si="259"/>
        <v/>
      </c>
      <c r="CQ46" s="433">
        <f>(IF($CZ$5=4,(K46+AF46+BA46+BV46),0)+IF($CZ$5=3,(AF46+BA46+BV46))+IF($CZ$5=2,(BA46+BV46),0)+IF($CZ$5=1,BV46,0))/$CZ$5</f>
        <v>0</v>
      </c>
      <c r="CR46" s="106" t="str">
        <f t="shared" si="260"/>
        <v/>
      </c>
      <c r="CS46" s="111" t="str">
        <f t="shared" si="261"/>
        <v/>
      </c>
      <c r="CT46" s="111"/>
      <c r="CU46" s="111"/>
      <c r="CV46" s="114"/>
      <c r="CW46" s="111"/>
      <c r="CX46" s="433">
        <f>(IF($CZ$5=4,(R46+AM46+BH46+CC46),0)+IF($CZ$5=3,(AM46+BH46+CC46))+IF($CZ$5=2,(BH46+CC46),0)+IF($CZ$5=1,CC46,0))/$CZ$5</f>
        <v>0</v>
      </c>
      <c r="CY46" s="106" t="str">
        <f t="shared" si="262"/>
        <v/>
      </c>
      <c r="CZ46" s="111" t="str">
        <f t="shared" si="263"/>
        <v/>
      </c>
      <c r="DA46" s="111"/>
      <c r="DB46" s="1535"/>
      <c r="DC46" s="111"/>
      <c r="DD46" s="112"/>
      <c r="DE46" s="111"/>
      <c r="DF46" s="433">
        <v>0</v>
      </c>
      <c r="DG46" s="106" t="str">
        <f t="shared" si="264"/>
        <v/>
      </c>
      <c r="DH46" s="111" t="str">
        <f t="shared" si="265"/>
        <v/>
      </c>
      <c r="DI46" s="433">
        <v>0</v>
      </c>
      <c r="DJ46" s="106" t="str">
        <f t="shared" si="266"/>
        <v/>
      </c>
      <c r="DK46" s="111" t="str">
        <f t="shared" si="267"/>
        <v/>
      </c>
      <c r="DL46" s="433">
        <v>0</v>
      </c>
      <c r="DM46" s="106" t="str">
        <f t="shared" si="268"/>
        <v/>
      </c>
      <c r="DN46" s="111" t="str">
        <f t="shared" si="269"/>
        <v/>
      </c>
      <c r="DO46" s="111"/>
      <c r="DP46" s="111"/>
      <c r="DQ46" s="112"/>
      <c r="DR46" s="111"/>
      <c r="DS46" s="433">
        <f>DF46+DI46+DL46</f>
        <v>0</v>
      </c>
      <c r="DT46" s="106" t="str">
        <f t="shared" si="270"/>
        <v/>
      </c>
      <c r="DU46" s="111" t="str">
        <f t="shared" si="271"/>
        <v/>
      </c>
      <c r="DV46" s="111"/>
      <c r="DW46" s="113"/>
      <c r="DX46" s="111"/>
      <c r="DY46" s="112"/>
      <c r="DZ46" s="111"/>
      <c r="EA46" s="433">
        <v>0</v>
      </c>
      <c r="EB46" s="106" t="str">
        <f t="shared" si="272"/>
        <v/>
      </c>
      <c r="EC46" s="111" t="str">
        <f t="shared" si="273"/>
        <v/>
      </c>
      <c r="ED46" s="433">
        <v>0</v>
      </c>
      <c r="EE46" s="106" t="str">
        <f t="shared" si="274"/>
        <v/>
      </c>
      <c r="EF46" s="111" t="str">
        <f t="shared" si="275"/>
        <v/>
      </c>
      <c r="EG46" s="433">
        <v>0</v>
      </c>
      <c r="EH46" s="106" t="str">
        <f t="shared" si="276"/>
        <v/>
      </c>
      <c r="EI46" s="111" t="str">
        <f t="shared" si="277"/>
        <v/>
      </c>
      <c r="EJ46" s="111"/>
      <c r="EK46" s="111"/>
      <c r="EL46" s="112"/>
      <c r="EM46" s="111"/>
      <c r="EN46" s="433">
        <f>EA46+ED46+EG46</f>
        <v>0</v>
      </c>
      <c r="EO46" s="106" t="str">
        <f t="shared" si="278"/>
        <v/>
      </c>
      <c r="EP46" s="111" t="str">
        <f t="shared" si="279"/>
        <v/>
      </c>
      <c r="EQ46" s="111"/>
      <c r="ER46" s="113"/>
      <c r="ES46" s="111"/>
      <c r="ET46" s="112"/>
      <c r="EU46" s="111"/>
      <c r="EV46" s="433">
        <v>0</v>
      </c>
      <c r="EW46" s="106" t="str">
        <f t="shared" si="280"/>
        <v/>
      </c>
      <c r="EX46" s="111" t="str">
        <f t="shared" si="281"/>
        <v/>
      </c>
      <c r="EY46" s="433">
        <v>0</v>
      </c>
      <c r="EZ46" s="106" t="str">
        <f t="shared" si="282"/>
        <v/>
      </c>
      <c r="FA46" s="111" t="str">
        <f t="shared" si="283"/>
        <v/>
      </c>
      <c r="FB46" s="433">
        <v>0</v>
      </c>
      <c r="FC46" s="106" t="str">
        <f t="shared" si="284"/>
        <v/>
      </c>
      <c r="FD46" s="111" t="str">
        <f t="shared" si="285"/>
        <v/>
      </c>
      <c r="FE46" s="111"/>
      <c r="FF46" s="111"/>
      <c r="FG46" s="112"/>
      <c r="FH46" s="111"/>
      <c r="FI46" s="433">
        <f>EV46+EY46+FB46</f>
        <v>0</v>
      </c>
      <c r="FJ46" s="106" t="str">
        <f t="shared" si="286"/>
        <v/>
      </c>
      <c r="FK46" s="111" t="str">
        <f t="shared" si="287"/>
        <v/>
      </c>
      <c r="FL46" s="111"/>
      <c r="FM46" s="113"/>
      <c r="FN46" s="111"/>
      <c r="FO46" s="112"/>
      <c r="FP46" s="111"/>
      <c r="FQ46" s="433">
        <v>0</v>
      </c>
      <c r="FR46" s="106" t="str">
        <f t="shared" si="288"/>
        <v/>
      </c>
      <c r="FS46" s="849" t="str">
        <f t="shared" si="289"/>
        <v/>
      </c>
      <c r="FT46" s="433">
        <v>0</v>
      </c>
      <c r="FU46" s="106" t="str">
        <f t="shared" si="290"/>
        <v/>
      </c>
      <c r="FV46" s="111" t="str">
        <f t="shared" si="291"/>
        <v/>
      </c>
      <c r="FW46" s="433">
        <v>0</v>
      </c>
      <c r="FX46" s="106" t="str">
        <f t="shared" si="292"/>
        <v/>
      </c>
      <c r="FY46" s="111" t="str">
        <f t="shared" si="293"/>
        <v/>
      </c>
      <c r="FZ46" s="111"/>
      <c r="GA46" s="111"/>
      <c r="GB46" s="112"/>
      <c r="GC46" s="111"/>
      <c r="GD46" s="433">
        <f>FQ46+FT46+FW46</f>
        <v>0</v>
      </c>
      <c r="GE46" s="106" t="str">
        <f t="shared" si="294"/>
        <v/>
      </c>
      <c r="GF46" s="111" t="str">
        <f t="shared" si="295"/>
        <v/>
      </c>
      <c r="GG46" s="111"/>
      <c r="GH46" s="113"/>
      <c r="GI46" s="111"/>
      <c r="GJ46" s="112"/>
      <c r="GK46" s="111"/>
      <c r="GL46" s="433">
        <v>0</v>
      </c>
      <c r="GM46" s="106" t="str">
        <f t="shared" si="296"/>
        <v/>
      </c>
      <c r="GN46" s="111" t="str">
        <f t="shared" si="297"/>
        <v/>
      </c>
      <c r="GO46" s="433">
        <v>0</v>
      </c>
      <c r="GP46" s="106" t="str">
        <f t="shared" si="298"/>
        <v/>
      </c>
      <c r="GQ46" s="111" t="str">
        <f t="shared" si="299"/>
        <v/>
      </c>
      <c r="GR46" s="433">
        <v>0</v>
      </c>
      <c r="GS46" s="106" t="str">
        <f t="shared" si="300"/>
        <v/>
      </c>
      <c r="GT46" s="111" t="str">
        <f t="shared" si="301"/>
        <v/>
      </c>
      <c r="GU46" s="111"/>
      <c r="GV46" s="111"/>
      <c r="GW46" s="112"/>
      <c r="GX46" s="111"/>
      <c r="GY46" s="433">
        <f>GL46+GO46+GR46</f>
        <v>0</v>
      </c>
      <c r="GZ46" s="106" t="str">
        <f t="shared" si="302"/>
        <v/>
      </c>
      <c r="HA46" s="111" t="str">
        <f t="shared" si="303"/>
        <v/>
      </c>
      <c r="HB46" s="111"/>
      <c r="HC46" s="113"/>
      <c r="HD46" s="111"/>
      <c r="HE46" s="112"/>
      <c r="HF46" s="111"/>
      <c r="HG46" s="433">
        <v>0</v>
      </c>
      <c r="HH46" s="106" t="str">
        <f t="shared" si="304"/>
        <v/>
      </c>
      <c r="HI46" s="111" t="str">
        <f t="shared" si="305"/>
        <v/>
      </c>
      <c r="HJ46" s="433">
        <v>0</v>
      </c>
      <c r="HK46" s="106" t="str">
        <f t="shared" si="306"/>
        <v/>
      </c>
      <c r="HL46" s="111" t="str">
        <f t="shared" si="307"/>
        <v/>
      </c>
      <c r="HM46" s="433">
        <v>0</v>
      </c>
      <c r="HN46" s="106" t="str">
        <f t="shared" si="308"/>
        <v/>
      </c>
      <c r="HO46" s="111" t="str">
        <f t="shared" si="309"/>
        <v/>
      </c>
      <c r="HP46" s="111"/>
      <c r="HQ46" s="111"/>
      <c r="HR46" s="112"/>
      <c r="HS46" s="111"/>
      <c r="HT46" s="433">
        <f>HG46+HJ46+HM46</f>
        <v>0</v>
      </c>
      <c r="HU46" s="106" t="str">
        <f t="shared" si="310"/>
        <v/>
      </c>
      <c r="HV46" s="111" t="str">
        <f t="shared" si="311"/>
        <v/>
      </c>
      <c r="HW46" s="111"/>
      <c r="HX46" s="113"/>
      <c r="HY46" s="111"/>
      <c r="HZ46" s="112"/>
      <c r="IA46" s="111"/>
      <c r="IB46" s="433">
        <v>0</v>
      </c>
      <c r="IC46" s="106" t="str">
        <f t="shared" si="312"/>
        <v/>
      </c>
      <c r="ID46" s="111" t="str">
        <f t="shared" si="313"/>
        <v/>
      </c>
      <c r="IE46" s="433">
        <v>0</v>
      </c>
      <c r="IF46" s="106" t="str">
        <f t="shared" si="314"/>
        <v/>
      </c>
      <c r="IG46" s="111" t="str">
        <f t="shared" si="315"/>
        <v/>
      </c>
      <c r="IH46" s="433">
        <v>0</v>
      </c>
      <c r="II46" s="106" t="str">
        <f t="shared" si="316"/>
        <v/>
      </c>
      <c r="IJ46" s="111" t="str">
        <f t="shared" si="317"/>
        <v/>
      </c>
      <c r="IK46" s="111"/>
      <c r="IL46" s="111"/>
      <c r="IM46" s="112"/>
      <c r="IN46" s="111"/>
      <c r="IO46" s="433">
        <f>IB46+IE46+IH46</f>
        <v>0</v>
      </c>
      <c r="IP46" s="106" t="str">
        <f t="shared" si="318"/>
        <v/>
      </c>
      <c r="IQ46" s="111" t="str">
        <f t="shared" si="319"/>
        <v/>
      </c>
      <c r="IR46" s="111"/>
      <c r="IS46" s="113"/>
    </row>
    <row r="47" spans="1:253" s="119" customFormat="1" ht="12" hidden="1" customHeight="1" outlineLevel="1">
      <c r="A47" s="348" t="s">
        <v>43</v>
      </c>
      <c r="B47" s="115"/>
      <c r="C47" s="116"/>
      <c r="D47" s="115"/>
      <c r="E47" s="122">
        <f>SUM(E42:E46)</f>
        <v>0</v>
      </c>
      <c r="F47" s="6" t="str">
        <f t="shared" si="224"/>
        <v/>
      </c>
      <c r="G47" s="115" t="str">
        <f t="shared" si="225"/>
        <v/>
      </c>
      <c r="H47" s="122">
        <f>SUM(H42:H46)</f>
        <v>0</v>
      </c>
      <c r="I47" s="6" t="str">
        <f t="shared" si="226"/>
        <v/>
      </c>
      <c r="J47" s="115" t="str">
        <f t="shared" si="227"/>
        <v/>
      </c>
      <c r="K47" s="122">
        <f>SUM(K42:K46)</f>
        <v>0</v>
      </c>
      <c r="L47" s="6" t="str">
        <f t="shared" si="228"/>
        <v/>
      </c>
      <c r="M47" s="115" t="str">
        <f t="shared" si="229"/>
        <v/>
      </c>
      <c r="N47" s="115"/>
      <c r="O47" s="115"/>
      <c r="P47" s="116"/>
      <c r="Q47" s="115"/>
      <c r="R47" s="122">
        <f>SUM(R42:R46)</f>
        <v>0</v>
      </c>
      <c r="S47" s="6" t="str">
        <f t="shared" si="230"/>
        <v/>
      </c>
      <c r="T47" s="115" t="str">
        <f t="shared" si="231"/>
        <v/>
      </c>
      <c r="U47" s="115"/>
      <c r="V47" s="117"/>
      <c r="W47" s="115"/>
      <c r="X47" s="116"/>
      <c r="Y47" s="115"/>
      <c r="Z47" s="122">
        <f>SUM(Z42:Z46)</f>
        <v>0</v>
      </c>
      <c r="AA47" s="6" t="str">
        <f t="shared" si="232"/>
        <v/>
      </c>
      <c r="AB47" s="115" t="str">
        <f t="shared" si="233"/>
        <v/>
      </c>
      <c r="AC47" s="122">
        <f>SUM(AC42:AC46)</f>
        <v>0</v>
      </c>
      <c r="AD47" s="6" t="str">
        <f t="shared" si="234"/>
        <v/>
      </c>
      <c r="AE47" s="115" t="str">
        <f t="shared" si="235"/>
        <v/>
      </c>
      <c r="AF47" s="122">
        <f>SUM(AF42:AF46)</f>
        <v>0</v>
      </c>
      <c r="AG47" s="6" t="str">
        <f t="shared" si="236"/>
        <v/>
      </c>
      <c r="AH47" s="115" t="str">
        <f t="shared" si="237"/>
        <v/>
      </c>
      <c r="AI47" s="115"/>
      <c r="AJ47" s="115"/>
      <c r="AK47" s="116"/>
      <c r="AL47" s="115"/>
      <c r="AM47" s="122">
        <f>SUM(AM42:AM46)</f>
        <v>0</v>
      </c>
      <c r="AN47" s="6" t="str">
        <f t="shared" si="238"/>
        <v/>
      </c>
      <c r="AO47" s="115" t="str">
        <f t="shared" si="239"/>
        <v/>
      </c>
      <c r="AP47" s="115"/>
      <c r="AQ47" s="117"/>
      <c r="AR47" s="115"/>
      <c r="AS47" s="116"/>
      <c r="AT47" s="115"/>
      <c r="AU47" s="122">
        <f>SUM(AU42:AU46)</f>
        <v>0</v>
      </c>
      <c r="AV47" s="6" t="str">
        <f t="shared" si="240"/>
        <v/>
      </c>
      <c r="AW47" s="115" t="str">
        <f t="shared" si="241"/>
        <v/>
      </c>
      <c r="AX47" s="122">
        <f>SUM(AX42:AX46)</f>
        <v>0</v>
      </c>
      <c r="AY47" s="6" t="str">
        <f t="shared" si="242"/>
        <v/>
      </c>
      <c r="AZ47" s="115" t="str">
        <f t="shared" si="243"/>
        <v/>
      </c>
      <c r="BA47" s="122">
        <f>SUM(BA42:BA46)</f>
        <v>0</v>
      </c>
      <c r="BB47" s="6" t="str">
        <f t="shared" si="244"/>
        <v/>
      </c>
      <c r="BC47" s="115" t="str">
        <f t="shared" si="245"/>
        <v/>
      </c>
      <c r="BD47" s="115"/>
      <c r="BE47" s="115"/>
      <c r="BF47" s="116"/>
      <c r="BG47" s="115"/>
      <c r="BH47" s="122">
        <f>SUM(BH42:BH46)</f>
        <v>0</v>
      </c>
      <c r="BI47" s="6" t="str">
        <f t="shared" si="246"/>
        <v/>
      </c>
      <c r="BJ47" s="115" t="str">
        <f t="shared" si="247"/>
        <v/>
      </c>
      <c r="BK47" s="115"/>
      <c r="BL47" s="117"/>
      <c r="BM47" s="115"/>
      <c r="BN47" s="116"/>
      <c r="BO47" s="115"/>
      <c r="BP47" s="122">
        <f>SUM(BP42:BP46)</f>
        <v>0</v>
      </c>
      <c r="BQ47" s="6" t="str">
        <f t="shared" si="248"/>
        <v/>
      </c>
      <c r="BR47" s="115" t="str">
        <f t="shared" si="249"/>
        <v/>
      </c>
      <c r="BS47" s="122">
        <f>SUM(BS42:BS46)</f>
        <v>0</v>
      </c>
      <c r="BT47" s="6" t="str">
        <f t="shared" si="250"/>
        <v/>
      </c>
      <c r="BU47" s="115" t="str">
        <f t="shared" si="251"/>
        <v/>
      </c>
      <c r="BV47" s="122">
        <f>SUM(BV42:BV46)</f>
        <v>0</v>
      </c>
      <c r="BW47" s="6" t="str">
        <f t="shared" si="252"/>
        <v/>
      </c>
      <c r="BX47" s="115" t="str">
        <f t="shared" si="253"/>
        <v/>
      </c>
      <c r="BY47" s="115"/>
      <c r="BZ47" s="115"/>
      <c r="CA47" s="116"/>
      <c r="CB47" s="115"/>
      <c r="CC47" s="122">
        <f>SUM(CC42:CC46)</f>
        <v>0</v>
      </c>
      <c r="CD47" s="6" t="str">
        <f t="shared" si="254"/>
        <v/>
      </c>
      <c r="CE47" s="115" t="str">
        <f t="shared" si="255"/>
        <v/>
      </c>
      <c r="CF47" s="115"/>
      <c r="CG47" s="117"/>
      <c r="CH47" s="115"/>
      <c r="CI47" s="118"/>
      <c r="CJ47" s="115"/>
      <c r="CK47" s="122">
        <f>SUM(CK42:CK46)</f>
        <v>0</v>
      </c>
      <c r="CL47" s="6" t="str">
        <f t="shared" si="256"/>
        <v/>
      </c>
      <c r="CM47" s="115" t="str">
        <f t="shared" si="257"/>
        <v/>
      </c>
      <c r="CN47" s="122">
        <f>SUM(CN42:CN46)</f>
        <v>0</v>
      </c>
      <c r="CO47" s="6" t="str">
        <f t="shared" si="258"/>
        <v/>
      </c>
      <c r="CP47" s="115" t="str">
        <f t="shared" si="259"/>
        <v/>
      </c>
      <c r="CQ47" s="122">
        <f>SUM(CQ42:CQ46)</f>
        <v>0</v>
      </c>
      <c r="CR47" s="6" t="str">
        <f t="shared" si="260"/>
        <v/>
      </c>
      <c r="CS47" s="115" t="str">
        <f t="shared" si="261"/>
        <v/>
      </c>
      <c r="CT47" s="115"/>
      <c r="CU47" s="115"/>
      <c r="CV47" s="118"/>
      <c r="CW47" s="115"/>
      <c r="CX47" s="122">
        <f>SUM(CX42:CX46)</f>
        <v>0</v>
      </c>
      <c r="CY47" s="6" t="str">
        <f t="shared" si="262"/>
        <v/>
      </c>
      <c r="CZ47" s="115" t="str">
        <f t="shared" si="263"/>
        <v/>
      </c>
      <c r="DA47" s="115"/>
      <c r="DB47" s="1536"/>
      <c r="DC47" s="115"/>
      <c r="DD47" s="116"/>
      <c r="DE47" s="115"/>
      <c r="DF47" s="122">
        <f>SUM(DF42:DF46)</f>
        <v>0</v>
      </c>
      <c r="DG47" s="6" t="str">
        <f t="shared" si="264"/>
        <v/>
      </c>
      <c r="DH47" s="115" t="str">
        <f t="shared" si="265"/>
        <v/>
      </c>
      <c r="DI47" s="122">
        <f>SUM(DI42:DI46)</f>
        <v>0</v>
      </c>
      <c r="DJ47" s="6" t="str">
        <f t="shared" si="266"/>
        <v/>
      </c>
      <c r="DK47" s="115" t="str">
        <f t="shared" si="267"/>
        <v/>
      </c>
      <c r="DL47" s="122">
        <f>SUM(DL42:DL46)</f>
        <v>0</v>
      </c>
      <c r="DM47" s="6" t="str">
        <f t="shared" si="268"/>
        <v/>
      </c>
      <c r="DN47" s="115" t="str">
        <f t="shared" si="269"/>
        <v/>
      </c>
      <c r="DO47" s="115"/>
      <c r="DP47" s="115"/>
      <c r="DQ47" s="116"/>
      <c r="DR47" s="115"/>
      <c r="DS47" s="122">
        <f>SUM(DS42:DS46)</f>
        <v>0</v>
      </c>
      <c r="DT47" s="6" t="str">
        <f t="shared" si="270"/>
        <v/>
      </c>
      <c r="DU47" s="115" t="str">
        <f t="shared" si="271"/>
        <v/>
      </c>
      <c r="DV47" s="115"/>
      <c r="DW47" s="117"/>
      <c r="DX47" s="115"/>
      <c r="DY47" s="116"/>
      <c r="DZ47" s="115"/>
      <c r="EA47" s="122">
        <f>SUM(EA42:EA46)</f>
        <v>0</v>
      </c>
      <c r="EB47" s="6" t="str">
        <f t="shared" si="272"/>
        <v/>
      </c>
      <c r="EC47" s="115" t="str">
        <f t="shared" si="273"/>
        <v/>
      </c>
      <c r="ED47" s="122">
        <f>SUM(ED42:ED46)</f>
        <v>0</v>
      </c>
      <c r="EE47" s="6" t="str">
        <f t="shared" si="274"/>
        <v/>
      </c>
      <c r="EF47" s="115" t="str">
        <f t="shared" si="275"/>
        <v/>
      </c>
      <c r="EG47" s="122">
        <f>SUM(EG42:EG46)</f>
        <v>0</v>
      </c>
      <c r="EH47" s="6" t="str">
        <f t="shared" si="276"/>
        <v/>
      </c>
      <c r="EI47" s="115" t="str">
        <f t="shared" si="277"/>
        <v/>
      </c>
      <c r="EJ47" s="115"/>
      <c r="EK47" s="115"/>
      <c r="EL47" s="116"/>
      <c r="EM47" s="115"/>
      <c r="EN47" s="122">
        <f>SUM(EN42:EN46)</f>
        <v>0</v>
      </c>
      <c r="EO47" s="6" t="str">
        <f t="shared" si="278"/>
        <v/>
      </c>
      <c r="EP47" s="115" t="str">
        <f t="shared" si="279"/>
        <v/>
      </c>
      <c r="EQ47" s="115"/>
      <c r="ER47" s="117"/>
      <c r="ES47" s="115"/>
      <c r="ET47" s="116"/>
      <c r="EU47" s="115"/>
      <c r="EV47" s="122">
        <f>SUM(EV42:EV46)</f>
        <v>0</v>
      </c>
      <c r="EW47" s="6" t="str">
        <f t="shared" si="280"/>
        <v/>
      </c>
      <c r="EX47" s="115" t="str">
        <f t="shared" si="281"/>
        <v/>
      </c>
      <c r="EY47" s="122">
        <f>SUM(EY42:EY46)</f>
        <v>0</v>
      </c>
      <c r="EZ47" s="6" t="str">
        <f t="shared" si="282"/>
        <v/>
      </c>
      <c r="FA47" s="115" t="str">
        <f t="shared" si="283"/>
        <v/>
      </c>
      <c r="FB47" s="122">
        <f>SUM(FB42:FB46)</f>
        <v>0</v>
      </c>
      <c r="FC47" s="6" t="str">
        <f t="shared" si="284"/>
        <v/>
      </c>
      <c r="FD47" s="115" t="str">
        <f t="shared" si="285"/>
        <v/>
      </c>
      <c r="FE47" s="115"/>
      <c r="FF47" s="115"/>
      <c r="FG47" s="116"/>
      <c r="FH47" s="115"/>
      <c r="FI47" s="122">
        <f>SUM(FI42:FI46)</f>
        <v>0</v>
      </c>
      <c r="FJ47" s="6" t="str">
        <f t="shared" si="286"/>
        <v/>
      </c>
      <c r="FK47" s="115" t="str">
        <f t="shared" si="287"/>
        <v/>
      </c>
      <c r="FL47" s="115"/>
      <c r="FM47" s="117"/>
      <c r="FN47" s="115"/>
      <c r="FO47" s="116"/>
      <c r="FP47" s="115"/>
      <c r="FQ47" s="122">
        <f>SUM(FQ42:FQ46)</f>
        <v>0</v>
      </c>
      <c r="FR47" s="6" t="str">
        <f t="shared" si="288"/>
        <v/>
      </c>
      <c r="FS47" s="850" t="str">
        <f t="shared" si="289"/>
        <v/>
      </c>
      <c r="FT47" s="122">
        <f>SUM(FT42:FT46)</f>
        <v>0</v>
      </c>
      <c r="FU47" s="6" t="str">
        <f t="shared" si="290"/>
        <v/>
      </c>
      <c r="FV47" s="115" t="str">
        <f t="shared" si="291"/>
        <v/>
      </c>
      <c r="FW47" s="122">
        <f>SUM(FW42:FW46)</f>
        <v>0</v>
      </c>
      <c r="FX47" s="6" t="str">
        <f t="shared" si="292"/>
        <v/>
      </c>
      <c r="FY47" s="115" t="str">
        <f t="shared" si="293"/>
        <v/>
      </c>
      <c r="FZ47" s="115"/>
      <c r="GA47" s="115"/>
      <c r="GB47" s="116"/>
      <c r="GC47" s="115"/>
      <c r="GD47" s="122">
        <f>SUM(GD42:GD46)</f>
        <v>0</v>
      </c>
      <c r="GE47" s="6" t="str">
        <f t="shared" si="294"/>
        <v/>
      </c>
      <c r="GF47" s="115" t="str">
        <f t="shared" si="295"/>
        <v/>
      </c>
      <c r="GG47" s="115"/>
      <c r="GH47" s="117"/>
      <c r="GI47" s="115"/>
      <c r="GJ47" s="116"/>
      <c r="GK47" s="115"/>
      <c r="GL47" s="122">
        <f>SUM(GL42:GL46)</f>
        <v>0</v>
      </c>
      <c r="GM47" s="6" t="str">
        <f t="shared" si="296"/>
        <v/>
      </c>
      <c r="GN47" s="115" t="str">
        <f t="shared" si="297"/>
        <v/>
      </c>
      <c r="GO47" s="122">
        <f>SUM(GO42:GO46)</f>
        <v>0</v>
      </c>
      <c r="GP47" s="6" t="str">
        <f t="shared" si="298"/>
        <v/>
      </c>
      <c r="GQ47" s="115" t="str">
        <f t="shared" si="299"/>
        <v/>
      </c>
      <c r="GR47" s="122">
        <f>SUM(GR42:GR46)</f>
        <v>0</v>
      </c>
      <c r="GS47" s="6" t="str">
        <f t="shared" si="300"/>
        <v/>
      </c>
      <c r="GT47" s="115" t="str">
        <f t="shared" si="301"/>
        <v/>
      </c>
      <c r="GU47" s="115"/>
      <c r="GV47" s="115"/>
      <c r="GW47" s="116"/>
      <c r="GX47" s="115"/>
      <c r="GY47" s="122">
        <f>SUM(GY42:GY46)</f>
        <v>0</v>
      </c>
      <c r="GZ47" s="6" t="str">
        <f t="shared" si="302"/>
        <v/>
      </c>
      <c r="HA47" s="115" t="str">
        <f t="shared" si="303"/>
        <v/>
      </c>
      <c r="HB47" s="115"/>
      <c r="HC47" s="117"/>
      <c r="HD47" s="115"/>
      <c r="HE47" s="116"/>
      <c r="HF47" s="115"/>
      <c r="HG47" s="122">
        <f>SUM(HG42:HG46)</f>
        <v>0</v>
      </c>
      <c r="HH47" s="6" t="str">
        <f t="shared" si="304"/>
        <v/>
      </c>
      <c r="HI47" s="115" t="str">
        <f t="shared" si="305"/>
        <v/>
      </c>
      <c r="HJ47" s="122">
        <f>SUM(HJ42:HJ46)</f>
        <v>0</v>
      </c>
      <c r="HK47" s="6" t="str">
        <f t="shared" si="306"/>
        <v/>
      </c>
      <c r="HL47" s="115" t="str">
        <f t="shared" si="307"/>
        <v/>
      </c>
      <c r="HM47" s="122">
        <f>SUM(HM42:HM46)</f>
        <v>0</v>
      </c>
      <c r="HN47" s="6" t="str">
        <f t="shared" si="308"/>
        <v/>
      </c>
      <c r="HO47" s="115" t="str">
        <f t="shared" si="309"/>
        <v/>
      </c>
      <c r="HP47" s="115"/>
      <c r="HQ47" s="115"/>
      <c r="HR47" s="116"/>
      <c r="HS47" s="115"/>
      <c r="HT47" s="122">
        <f>SUM(HT42:HT46)</f>
        <v>0</v>
      </c>
      <c r="HU47" s="6" t="str">
        <f t="shared" si="310"/>
        <v/>
      </c>
      <c r="HV47" s="115" t="str">
        <f t="shared" si="311"/>
        <v/>
      </c>
      <c r="HW47" s="115"/>
      <c r="HX47" s="117"/>
      <c r="HY47" s="115"/>
      <c r="HZ47" s="116"/>
      <c r="IA47" s="115"/>
      <c r="IB47" s="122">
        <f>SUM(IB42:IB46)</f>
        <v>0</v>
      </c>
      <c r="IC47" s="6" t="str">
        <f t="shared" si="312"/>
        <v/>
      </c>
      <c r="ID47" s="115" t="str">
        <f t="shared" si="313"/>
        <v/>
      </c>
      <c r="IE47" s="122">
        <f>SUM(IE42:IE46)</f>
        <v>0</v>
      </c>
      <c r="IF47" s="6" t="str">
        <f t="shared" si="314"/>
        <v/>
      </c>
      <c r="IG47" s="115" t="str">
        <f t="shared" si="315"/>
        <v/>
      </c>
      <c r="IH47" s="122">
        <f>SUM(IH42:IH46)</f>
        <v>0</v>
      </c>
      <c r="II47" s="6" t="str">
        <f t="shared" si="316"/>
        <v/>
      </c>
      <c r="IJ47" s="115" t="str">
        <f t="shared" si="317"/>
        <v/>
      </c>
      <c r="IK47" s="115"/>
      <c r="IL47" s="115"/>
      <c r="IM47" s="116"/>
      <c r="IN47" s="115"/>
      <c r="IO47" s="122">
        <f>SUM(IO42:IO46)</f>
        <v>0</v>
      </c>
      <c r="IP47" s="6" t="str">
        <f t="shared" si="318"/>
        <v/>
      </c>
      <c r="IQ47" s="115" t="str">
        <f t="shared" si="319"/>
        <v/>
      </c>
      <c r="IR47" s="115"/>
      <c r="IS47" s="117"/>
    </row>
    <row r="48" spans="1:253" s="119" customFormat="1" ht="12" customHeight="1" collapsed="1">
      <c r="A48" s="348"/>
      <c r="B48" s="115"/>
      <c r="C48" s="116"/>
      <c r="D48" s="115"/>
      <c r="E48" s="122"/>
      <c r="F48" s="6"/>
      <c r="G48" s="115"/>
      <c r="H48" s="122"/>
      <c r="I48" s="6"/>
      <c r="J48" s="115"/>
      <c r="K48" s="122"/>
      <c r="L48" s="6"/>
      <c r="M48" s="115"/>
      <c r="N48" s="115"/>
      <c r="O48" s="115"/>
      <c r="P48" s="116"/>
      <c r="Q48" s="115"/>
      <c r="R48" s="122"/>
      <c r="S48" s="6"/>
      <c r="T48" s="115"/>
      <c r="U48" s="115"/>
      <c r="V48" s="117"/>
      <c r="W48" s="115"/>
      <c r="X48" s="116"/>
      <c r="Y48" s="115"/>
      <c r="Z48" s="122"/>
      <c r="AA48" s="6"/>
      <c r="AB48" s="115"/>
      <c r="AC48" s="122"/>
      <c r="AD48" s="6"/>
      <c r="AE48" s="115"/>
      <c r="AF48" s="122"/>
      <c r="AG48" s="6"/>
      <c r="AH48" s="115"/>
      <c r="AI48" s="115"/>
      <c r="AJ48" s="115"/>
      <c r="AK48" s="116"/>
      <c r="AL48" s="115"/>
      <c r="AM48" s="122"/>
      <c r="AN48" s="6"/>
      <c r="AO48" s="115"/>
      <c r="AP48" s="115"/>
      <c r="AQ48" s="117"/>
      <c r="AR48" s="115"/>
      <c r="AS48" s="116"/>
      <c r="AT48" s="115"/>
      <c r="AU48" s="122"/>
      <c r="AV48" s="6"/>
      <c r="AW48" s="115"/>
      <c r="AX48" s="122"/>
      <c r="AY48" s="6"/>
      <c r="AZ48" s="115"/>
      <c r="BA48" s="122"/>
      <c r="BB48" s="6"/>
      <c r="BC48" s="115"/>
      <c r="BD48" s="115"/>
      <c r="BE48" s="115"/>
      <c r="BF48" s="116"/>
      <c r="BG48" s="115"/>
      <c r="BH48" s="122"/>
      <c r="BI48" s="6"/>
      <c r="BJ48" s="115"/>
      <c r="BK48" s="115"/>
      <c r="BL48" s="117"/>
      <c r="BM48" s="115"/>
      <c r="BN48" s="116"/>
      <c r="BO48" s="115"/>
      <c r="BP48" s="122"/>
      <c r="BQ48" s="6"/>
      <c r="BR48" s="115"/>
      <c r="BS48" s="122"/>
      <c r="BT48" s="6"/>
      <c r="BU48" s="115"/>
      <c r="BV48" s="122"/>
      <c r="BW48" s="6"/>
      <c r="BX48" s="115"/>
      <c r="BY48" s="115"/>
      <c r="BZ48" s="115"/>
      <c r="CA48" s="116"/>
      <c r="CB48" s="115"/>
      <c r="CC48" s="122"/>
      <c r="CD48" s="6"/>
      <c r="CE48" s="115"/>
      <c r="CF48" s="115"/>
      <c r="CG48" s="117"/>
      <c r="CH48" s="115"/>
      <c r="CI48" s="118"/>
      <c r="CJ48" s="115"/>
      <c r="CK48" s="122"/>
      <c r="CL48" s="6"/>
      <c r="CM48" s="115"/>
      <c r="CN48" s="122"/>
      <c r="CO48" s="6"/>
      <c r="CP48" s="115"/>
      <c r="CQ48" s="122"/>
      <c r="CR48" s="6"/>
      <c r="CS48" s="115"/>
      <c r="CT48" s="115"/>
      <c r="CU48" s="115"/>
      <c r="CV48" s="118"/>
      <c r="CW48" s="115"/>
      <c r="CX48" s="122"/>
      <c r="CY48" s="6"/>
      <c r="CZ48" s="115"/>
      <c r="DA48" s="115"/>
      <c r="DB48" s="1536"/>
      <c r="DC48" s="115"/>
      <c r="DD48" s="116"/>
      <c r="DE48" s="115"/>
      <c r="DF48" s="122"/>
      <c r="DG48" s="6"/>
      <c r="DH48" s="115"/>
      <c r="DI48" s="122"/>
      <c r="DJ48" s="6"/>
      <c r="DK48" s="115"/>
      <c r="DL48" s="122"/>
      <c r="DM48" s="6"/>
      <c r="DN48" s="115"/>
      <c r="DO48" s="115"/>
      <c r="DP48" s="115"/>
      <c r="DQ48" s="116"/>
      <c r="DR48" s="115"/>
      <c r="DS48" s="122"/>
      <c r="DT48" s="6"/>
      <c r="DU48" s="115"/>
      <c r="DV48" s="115"/>
      <c r="DW48" s="117"/>
      <c r="DX48" s="115"/>
      <c r="DY48" s="116"/>
      <c r="DZ48" s="115"/>
      <c r="EA48" s="122"/>
      <c r="EB48" s="6"/>
      <c r="EC48" s="115"/>
      <c r="ED48" s="122"/>
      <c r="EE48" s="6"/>
      <c r="EF48" s="115"/>
      <c r="EG48" s="122"/>
      <c r="EH48" s="6"/>
      <c r="EI48" s="115"/>
      <c r="EJ48" s="115"/>
      <c r="EK48" s="115"/>
      <c r="EL48" s="116"/>
      <c r="EM48" s="115"/>
      <c r="EN48" s="122"/>
      <c r="EO48" s="6"/>
      <c r="EP48" s="115"/>
      <c r="EQ48" s="115"/>
      <c r="ER48" s="117"/>
      <c r="ES48" s="115"/>
      <c r="ET48" s="116"/>
      <c r="EU48" s="115"/>
      <c r="EV48" s="122"/>
      <c r="EW48" s="6"/>
      <c r="EX48" s="115"/>
      <c r="EY48" s="122"/>
      <c r="EZ48" s="6"/>
      <c r="FA48" s="115"/>
      <c r="FB48" s="122"/>
      <c r="FC48" s="6"/>
      <c r="FD48" s="115"/>
      <c r="FE48" s="115"/>
      <c r="FF48" s="115"/>
      <c r="FG48" s="116"/>
      <c r="FH48" s="115"/>
      <c r="FI48" s="122"/>
      <c r="FJ48" s="6"/>
      <c r="FK48" s="115"/>
      <c r="FL48" s="115"/>
      <c r="FM48" s="117"/>
      <c r="FN48" s="115"/>
      <c r="FO48" s="116"/>
      <c r="FP48" s="115"/>
      <c r="FQ48" s="122"/>
      <c r="FR48" s="6"/>
      <c r="FS48" s="850"/>
      <c r="FT48" s="122"/>
      <c r="FU48" s="6"/>
      <c r="FV48" s="115"/>
      <c r="FW48" s="122"/>
      <c r="FX48" s="6"/>
      <c r="FY48" s="115"/>
      <c r="FZ48" s="115"/>
      <c r="GA48" s="115"/>
      <c r="GB48" s="116"/>
      <c r="GC48" s="115"/>
      <c r="GD48" s="122"/>
      <c r="GE48" s="6"/>
      <c r="GF48" s="115"/>
      <c r="GG48" s="115"/>
      <c r="GH48" s="117"/>
      <c r="GI48" s="115"/>
      <c r="GJ48" s="116"/>
      <c r="GK48" s="115"/>
      <c r="GL48" s="122"/>
      <c r="GM48" s="6"/>
      <c r="GN48" s="115"/>
      <c r="GO48" s="122"/>
      <c r="GP48" s="6"/>
      <c r="GQ48" s="115"/>
      <c r="GR48" s="122"/>
      <c r="GS48" s="6"/>
      <c r="GT48" s="115"/>
      <c r="GU48" s="115"/>
      <c r="GV48" s="115"/>
      <c r="GW48" s="116"/>
      <c r="GX48" s="115"/>
      <c r="GY48" s="122"/>
      <c r="GZ48" s="6"/>
      <c r="HA48" s="115"/>
      <c r="HB48" s="115"/>
      <c r="HC48" s="117"/>
      <c r="HD48" s="115"/>
      <c r="HE48" s="116"/>
      <c r="HF48" s="115"/>
      <c r="HG48" s="122"/>
      <c r="HH48" s="6"/>
      <c r="HI48" s="115"/>
      <c r="HJ48" s="122"/>
      <c r="HK48" s="6"/>
      <c r="HL48" s="115"/>
      <c r="HM48" s="122"/>
      <c r="HN48" s="6"/>
      <c r="HO48" s="115"/>
      <c r="HP48" s="115"/>
      <c r="HQ48" s="115"/>
      <c r="HR48" s="116"/>
      <c r="HS48" s="115"/>
      <c r="HT48" s="122"/>
      <c r="HU48" s="6"/>
      <c r="HV48" s="115"/>
      <c r="HW48" s="115"/>
      <c r="HX48" s="117"/>
      <c r="HY48" s="115"/>
      <c r="HZ48" s="116"/>
      <c r="IA48" s="115"/>
      <c r="IB48" s="122"/>
      <c r="IC48" s="6"/>
      <c r="ID48" s="115"/>
      <c r="IE48" s="122"/>
      <c r="IF48" s="6"/>
      <c r="IG48" s="115"/>
      <c r="IH48" s="122"/>
      <c r="II48" s="6"/>
      <c r="IJ48" s="115"/>
      <c r="IK48" s="115"/>
      <c r="IL48" s="115"/>
      <c r="IM48" s="116"/>
      <c r="IN48" s="115"/>
      <c r="IO48" s="122"/>
      <c r="IP48" s="6"/>
      <c r="IQ48" s="115"/>
      <c r="IR48" s="115"/>
      <c r="IS48" s="117"/>
    </row>
    <row r="49" spans="1:253" s="119" customFormat="1" ht="11.25" customHeight="1">
      <c r="A49" s="327" t="s">
        <v>44</v>
      </c>
      <c r="B49" s="328"/>
      <c r="C49" s="329"/>
      <c r="D49" s="434"/>
      <c r="E49" s="435">
        <f>E23+E31+E39+E47</f>
        <v>0</v>
      </c>
      <c r="F49" s="436" t="str">
        <f>IF(E49&gt;0,(IF(E$7&gt;0,E49/E$7,"")),"")</f>
        <v/>
      </c>
      <c r="G49" s="437" t="str">
        <f>IF(E49&gt;0,(IF(E$49&gt;0,E49/E$49,"")),"")</f>
        <v/>
      </c>
      <c r="H49" s="435">
        <f>H23+H31+H39+H47</f>
        <v>0</v>
      </c>
      <c r="I49" s="436" t="str">
        <f>IF(H49&gt;0,(IF(H$7&gt;0,H49/H$7,"")),"")</f>
        <v/>
      </c>
      <c r="J49" s="437" t="str">
        <f>IF(H49&gt;0,(IF(H$49&gt;0,H49/H$49,"")),"")</f>
        <v/>
      </c>
      <c r="K49" s="435">
        <f>K23+K31+K39+K47</f>
        <v>0</v>
      </c>
      <c r="L49" s="436" t="str">
        <f>IF(K49&gt;0,(IF(K$7&gt;0,K49/K$7,"")),"")</f>
        <v/>
      </c>
      <c r="M49" s="437" t="str">
        <f>IF(K49&gt;0,(IF(K$49&gt;0,K49/K$49,"")),"")</f>
        <v/>
      </c>
      <c r="N49" s="1537"/>
      <c r="O49" s="328"/>
      <c r="P49" s="329"/>
      <c r="Q49" s="434"/>
      <c r="R49" s="435">
        <f>R23+R31+R39+R47</f>
        <v>0</v>
      </c>
      <c r="S49" s="436" t="str">
        <f>IF(R49&gt;0,(IF(R$7&gt;0,R49/R$7,"")),"")</f>
        <v/>
      </c>
      <c r="T49" s="437" t="str">
        <f>IF(R49&gt;0,(IF(R$49&gt;0,R49/R$49,"")),"")</f>
        <v/>
      </c>
      <c r="U49" s="1537"/>
      <c r="V49" s="330"/>
      <c r="W49" s="328"/>
      <c r="X49" s="329"/>
      <c r="Y49" s="434"/>
      <c r="Z49" s="435">
        <f>Z23+Z31+Z39+Z47</f>
        <v>0</v>
      </c>
      <c r="AA49" s="436" t="str">
        <f>IF(Z49&gt;0,(IF(Z$7&gt;0,Z49/Z$7,"")),"")</f>
        <v/>
      </c>
      <c r="AB49" s="437" t="str">
        <f>IF(Z49&gt;0,(IF(Z$49&gt;0,Z49/Z$49,"")),"")</f>
        <v/>
      </c>
      <c r="AC49" s="435">
        <f>AC23+AC31+AC39+AC47</f>
        <v>0</v>
      </c>
      <c r="AD49" s="436" t="str">
        <f>IF(AC49&gt;0,(IF(AC$7&gt;0,AC49/AC$7,"")),"")</f>
        <v/>
      </c>
      <c r="AE49" s="437" t="str">
        <f>IF(AC49&gt;0,(IF(AC$49&gt;0,AC49/AC$49,"")),"")</f>
        <v/>
      </c>
      <c r="AF49" s="435">
        <f>AF23+AF31+AF39+AF47</f>
        <v>0</v>
      </c>
      <c r="AG49" s="436" t="str">
        <f>IF(AF49&gt;0,(IF(AF$7&gt;0,AF49/AF$7,"")),"")</f>
        <v/>
      </c>
      <c r="AH49" s="437" t="str">
        <f>IF(AF49&gt;0,(IF(AF$49&gt;0,AF49/AF$49,"")),"")</f>
        <v/>
      </c>
      <c r="AI49" s="1537"/>
      <c r="AJ49" s="328"/>
      <c r="AK49" s="329"/>
      <c r="AL49" s="434"/>
      <c r="AM49" s="435">
        <f>AM23+AM31+AM39+AM47</f>
        <v>0</v>
      </c>
      <c r="AN49" s="436" t="str">
        <f>IF(AM49&gt;0,(IF(AM$7&gt;0,AM49/AM$7,"")),"")</f>
        <v/>
      </c>
      <c r="AO49" s="437" t="str">
        <f>IF(AM49&gt;0,(IF(AM$49&gt;0,AM49/AM$49,"")),"")</f>
        <v/>
      </c>
      <c r="AP49" s="1537"/>
      <c r="AQ49" s="330"/>
      <c r="AR49" s="328"/>
      <c r="AS49" s="329"/>
      <c r="AT49" s="434"/>
      <c r="AU49" s="435">
        <f>AU23+AU31+AU39+AU47</f>
        <v>0</v>
      </c>
      <c r="AV49" s="436" t="str">
        <f>IF(AU49&gt;0,(IF(AU$7&gt;0,AU49/AU$7,"")),"")</f>
        <v/>
      </c>
      <c r="AW49" s="437" t="str">
        <f>IF(AU49&gt;0,(IF(AU$49&gt;0,AU49/AU$49,"")),"")</f>
        <v/>
      </c>
      <c r="AX49" s="435">
        <f>AX23+AX31+AX39+AX47</f>
        <v>0</v>
      </c>
      <c r="AY49" s="436" t="str">
        <f>IF(AX49&gt;0,(IF(AX$7&gt;0,AX49/AX$7,"")),"")</f>
        <v/>
      </c>
      <c r="AZ49" s="437" t="str">
        <f>IF(AX49&gt;0,(IF(AX$49&gt;0,AX49/AX$49,"")),"")</f>
        <v/>
      </c>
      <c r="BA49" s="435">
        <f>BA23+BA31+BA39+BA47</f>
        <v>0</v>
      </c>
      <c r="BB49" s="436" t="str">
        <f>IF(BA49&gt;0,(IF(BA$7&gt;0,BA49/BA$7,"")),"")</f>
        <v/>
      </c>
      <c r="BC49" s="437" t="str">
        <f>IF(BA49&gt;0,(IF(BA$49&gt;0,BA49/BA$49,"")),"")</f>
        <v/>
      </c>
      <c r="BD49" s="1537"/>
      <c r="BE49" s="328"/>
      <c r="BF49" s="329"/>
      <c r="BG49" s="434"/>
      <c r="BH49" s="435">
        <f>BH23+BH31+BH39+BH47</f>
        <v>0</v>
      </c>
      <c r="BI49" s="436" t="str">
        <f>IF(BH49&gt;0,(IF(BH$7&gt;0,BH49/BH$7,"")),"")</f>
        <v/>
      </c>
      <c r="BJ49" s="437" t="str">
        <f>IF(BH49&gt;0,(IF(BH$49&gt;0,BH49/BH$49,"")),"")</f>
        <v/>
      </c>
      <c r="BK49" s="1537"/>
      <c r="BL49" s="330"/>
      <c r="BM49" s="328"/>
      <c r="BN49" s="329"/>
      <c r="BO49" s="434"/>
      <c r="BP49" s="435">
        <f>BP23+BP31+BP39+BP47</f>
        <v>0</v>
      </c>
      <c r="BQ49" s="436" t="str">
        <f>IF(BP49&gt;0,(IF(BP$7&gt;0,BP49/BP$7,"")),"")</f>
        <v/>
      </c>
      <c r="BR49" s="437" t="str">
        <f>IF(BP49&gt;0,(IF(BP$49&gt;0,BP49/BP$49,"")),"")</f>
        <v/>
      </c>
      <c r="BS49" s="435">
        <f>BS23+BS31+BS39+BS47</f>
        <v>0</v>
      </c>
      <c r="BT49" s="436" t="str">
        <f>IF(BS49&gt;0,(IF(BS$7&gt;0,BS49/BS$7,"")),"")</f>
        <v/>
      </c>
      <c r="BU49" s="437" t="str">
        <f>IF(BS49&gt;0,(IF(BS$49&gt;0,BS49/BS$49,"")),"")</f>
        <v/>
      </c>
      <c r="BV49" s="435">
        <f>BV23+BV31+BV39+BV47</f>
        <v>0</v>
      </c>
      <c r="BW49" s="436" t="str">
        <f>IF(BV49&gt;0,(IF(BV$7&gt;0,BV49/BV$7,"")),"")</f>
        <v/>
      </c>
      <c r="BX49" s="437" t="str">
        <f>IF(BV49&gt;0,(IF(BV$49&gt;0,BV49/BV$49,"")),"")</f>
        <v/>
      </c>
      <c r="BY49" s="1537"/>
      <c r="BZ49" s="328"/>
      <c r="CA49" s="329"/>
      <c r="CB49" s="434"/>
      <c r="CC49" s="435">
        <f>CC23+CC31+CC39+CC47</f>
        <v>0</v>
      </c>
      <c r="CD49" s="436" t="str">
        <f>IF(CC49&gt;0,(IF(CC$7&gt;0,CC49/CC$7,"")),"")</f>
        <v/>
      </c>
      <c r="CE49" s="437" t="str">
        <f>IF(CC49&gt;0,(IF(CC$49&gt;0,CC49/CC$49,"")),"")</f>
        <v/>
      </c>
      <c r="CF49" s="1537"/>
      <c r="CG49" s="330"/>
      <c r="CH49" s="328"/>
      <c r="CI49" s="331"/>
      <c r="CJ49" s="434"/>
      <c r="CK49" s="435">
        <f>CK23+CK31+CK39+CK47</f>
        <v>0</v>
      </c>
      <c r="CL49" s="436" t="str">
        <f>IF(CK49&gt;0,(IF(CK$7&gt;0,CK49/CK$7,"")),"")</f>
        <v/>
      </c>
      <c r="CM49" s="437" t="str">
        <f>IF(CK49&gt;0,(IF(CK$49&gt;0,CK49/CK$49,"")),"")</f>
        <v/>
      </c>
      <c r="CN49" s="435">
        <f>CN23+CN31+CN39+CN47</f>
        <v>0</v>
      </c>
      <c r="CO49" s="436" t="str">
        <f>IF(CN49&gt;0,(IF(CN$7&gt;0,CN49/CN$7,"")),"")</f>
        <v/>
      </c>
      <c r="CP49" s="437" t="str">
        <f>IF(CN49&gt;0,(IF(CN$49&gt;0,CN49/CN$49,"")),"")</f>
        <v/>
      </c>
      <c r="CQ49" s="435">
        <f>CQ23+CQ31+CQ39+CQ47</f>
        <v>0</v>
      </c>
      <c r="CR49" s="436" t="str">
        <f>IF(CQ49&gt;0,(IF(CQ$7&gt;0,CQ49/CQ$7,"")),"")</f>
        <v/>
      </c>
      <c r="CS49" s="437" t="str">
        <f>IF(CQ49&gt;0,(IF(CQ$49&gt;0,CQ49/CQ$49,"")),"")</f>
        <v/>
      </c>
      <c r="CT49" s="1537"/>
      <c r="CU49" s="328"/>
      <c r="CV49" s="331"/>
      <c r="CW49" s="434"/>
      <c r="CX49" s="435">
        <f>CX23+CX31+CX39+CX47</f>
        <v>0</v>
      </c>
      <c r="CY49" s="436" t="str">
        <f>IF(CX49&gt;0,(IF(CX$7&gt;0,CX49/CX$7,"")),"")</f>
        <v/>
      </c>
      <c r="CZ49" s="437" t="str">
        <f>IF(CX49&gt;0,(IF(CX$49&gt;0,CX49/CX$49,"")),"")</f>
        <v/>
      </c>
      <c r="DA49" s="1537"/>
      <c r="DB49" s="1538"/>
      <c r="DC49" s="328"/>
      <c r="DD49" s="329"/>
      <c r="DE49" s="434"/>
      <c r="DF49" s="435">
        <f>DF23+DF31+DF39+DF47</f>
        <v>0</v>
      </c>
      <c r="DG49" s="436" t="str">
        <f>IF(DF49&gt;0,(IF(DF$7&gt;0,DF49/DF$7,"")),"")</f>
        <v/>
      </c>
      <c r="DH49" s="437" t="str">
        <f>IF(DF49&gt;0,(IF(DF$49&gt;0,DF49/DF$49,"")),"")</f>
        <v/>
      </c>
      <c r="DI49" s="435">
        <f>DI23+DI31+DI39+DI47</f>
        <v>0</v>
      </c>
      <c r="DJ49" s="436" t="str">
        <f>IF(DI49&gt;0,(IF(DI$7&gt;0,DI49/DI$7,"")),"")</f>
        <v/>
      </c>
      <c r="DK49" s="437" t="str">
        <f>IF(DI49&gt;0,(IF(DI$49&gt;0,DI49/DI$49,"")),"")</f>
        <v/>
      </c>
      <c r="DL49" s="435">
        <f>DL23+DL31+DL39+DL47</f>
        <v>0</v>
      </c>
      <c r="DM49" s="436" t="str">
        <f>IF(DL49&gt;0,(IF(DL$7&gt;0,DL49/DL$7,"")),"")</f>
        <v/>
      </c>
      <c r="DN49" s="437" t="str">
        <f>IF(DL49&gt;0,(IF(DL$49&gt;0,DL49/DL$49,"")),"")</f>
        <v/>
      </c>
      <c r="DO49" s="1537"/>
      <c r="DP49" s="328"/>
      <c r="DQ49" s="329"/>
      <c r="DR49" s="434"/>
      <c r="DS49" s="435">
        <f>DS23+DS31+DS39+DS47</f>
        <v>0</v>
      </c>
      <c r="DT49" s="436" t="str">
        <f>IF(DS49&gt;0,(IF(DS$7&gt;0,DS49/DS$7,"")),"")</f>
        <v/>
      </c>
      <c r="DU49" s="437" t="str">
        <f>IF(DS49&gt;0,(IF(DS$49&gt;0,DS49/DS$49,"")),"")</f>
        <v/>
      </c>
      <c r="DV49" s="1537"/>
      <c r="DW49" s="330"/>
      <c r="DX49" s="328"/>
      <c r="DY49" s="329"/>
      <c r="DZ49" s="434"/>
      <c r="EA49" s="435">
        <f>EA23+EA31+EA39+EA47</f>
        <v>0</v>
      </c>
      <c r="EB49" s="436" t="str">
        <f>IF(EA49&gt;0,(IF(EA$7&gt;0,EA49/EA$7,"")),"")</f>
        <v/>
      </c>
      <c r="EC49" s="437" t="str">
        <f>IF(EA49&gt;0,(IF(EA$49&gt;0,EA49/EA$49,"")),"")</f>
        <v/>
      </c>
      <c r="ED49" s="435">
        <f>ED23+ED31+ED39+ED47</f>
        <v>0</v>
      </c>
      <c r="EE49" s="436" t="str">
        <f>IF(ED49&gt;0,(IF(ED$7&gt;0,ED49/ED$7,"")),"")</f>
        <v/>
      </c>
      <c r="EF49" s="437" t="str">
        <f>IF(ED49&gt;0,(IF(ED$49&gt;0,ED49/ED$49,"")),"")</f>
        <v/>
      </c>
      <c r="EG49" s="435">
        <f>EG23+EG31+EG39+EG47</f>
        <v>0</v>
      </c>
      <c r="EH49" s="436" t="str">
        <f>IF(EG49&gt;0,(IF(EG$7&gt;0,EG49/EG$7,"")),"")</f>
        <v/>
      </c>
      <c r="EI49" s="437" t="str">
        <f>IF(EG49&gt;0,(IF(EG$49&gt;0,EG49/EG$49,"")),"")</f>
        <v/>
      </c>
      <c r="EJ49" s="1537"/>
      <c r="EK49" s="328"/>
      <c r="EL49" s="329"/>
      <c r="EM49" s="434"/>
      <c r="EN49" s="435">
        <f>EN23+EN31+EN39+EN47</f>
        <v>0</v>
      </c>
      <c r="EO49" s="436" t="str">
        <f>IF(EN49&gt;0,(IF(EN$7&gt;0,EN49/EN$7,"")),"")</f>
        <v/>
      </c>
      <c r="EP49" s="437" t="str">
        <f>IF(EN49&gt;0,(IF(EN$49&gt;0,EN49/EN$49,"")),"")</f>
        <v/>
      </c>
      <c r="EQ49" s="1537"/>
      <c r="ER49" s="330"/>
      <c r="ES49" s="328"/>
      <c r="ET49" s="329"/>
      <c r="EU49" s="434"/>
      <c r="EV49" s="435">
        <f>EV23+EV31+EV39+EV47</f>
        <v>0</v>
      </c>
      <c r="EW49" s="436" t="str">
        <f>IF(EV49&gt;0,(IF(EV$7&gt;0,EV49/EV$7,"")),"")</f>
        <v/>
      </c>
      <c r="EX49" s="437" t="str">
        <f>IF(EV49&gt;0,(IF(EV$49&gt;0,EV49/EV$49,"")),"")</f>
        <v/>
      </c>
      <c r="EY49" s="435">
        <f>EY23+EY31+EY39+EY47</f>
        <v>3764500</v>
      </c>
      <c r="EZ49" s="436" t="str">
        <f>IF(EY49&gt;0,(IF(EY$7&gt;0,EY49/EY$7,"")),"")</f>
        <v/>
      </c>
      <c r="FA49" s="437">
        <f>IF(EY49&gt;0,(IF(EY$49&gt;0,EY49/EY$49,"")),"")</f>
        <v>1</v>
      </c>
      <c r="FB49" s="435">
        <f>FB23+FB31+FB39+FB47</f>
        <v>0</v>
      </c>
      <c r="FC49" s="436" t="str">
        <f>IF(FB49&gt;0,(IF(FB$7&gt;0,FB49/FB$7,"")),"")</f>
        <v/>
      </c>
      <c r="FD49" s="437" t="str">
        <f>IF(FB49&gt;0,(IF(FB$49&gt;0,FB49/FB$49,"")),"")</f>
        <v/>
      </c>
      <c r="FE49" s="1537"/>
      <c r="FF49" s="328"/>
      <c r="FG49" s="329"/>
      <c r="FH49" s="434"/>
      <c r="FI49" s="435">
        <f>FI23+FI31+FI39+FI47</f>
        <v>3764500</v>
      </c>
      <c r="FJ49" s="436" t="e">
        <f>IF(FI49&gt;0,(IF(FI$7&gt;0,FI49/FI$7,"")),"")</f>
        <v>#VALUE!</v>
      </c>
      <c r="FK49" s="437">
        <f>IF(FI49&gt;0,(IF(FI$49&gt;0,FI49/FI$49,"")),"")</f>
        <v>1</v>
      </c>
      <c r="FL49" s="1537"/>
      <c r="FM49" s="330"/>
      <c r="FN49" s="328"/>
      <c r="FO49" s="329"/>
      <c r="FP49" s="434"/>
      <c r="FQ49" s="435">
        <f>FQ23+FQ31+FQ39+FQ47</f>
        <v>221250</v>
      </c>
      <c r="FR49" s="436">
        <f>IF(FQ49&gt;0,(IF(FQ$7&gt;0,FQ49/FQ$7,"")),"")</f>
        <v>51.215277777777779</v>
      </c>
      <c r="FS49" s="851">
        <f>IF(FQ49&gt;0,(IF(FQ$49&gt;0,FQ49/FQ$49,"")),"")</f>
        <v>1</v>
      </c>
      <c r="FT49" s="435">
        <f>FT23+FT31+FT39+FT47</f>
        <v>0</v>
      </c>
      <c r="FU49" s="436" t="str">
        <f>IF(FT49&gt;0,(IF(FT$7&gt;0,FT49/FT$7,"")),"")</f>
        <v/>
      </c>
      <c r="FV49" s="437" t="str">
        <f>IF(FT49&gt;0,(IF(FT$49&gt;0,FT49/FT$49,"")),"")</f>
        <v/>
      </c>
      <c r="FW49" s="435">
        <f>FW23+FW31+FW39+FW47</f>
        <v>0</v>
      </c>
      <c r="FX49" s="436" t="str">
        <f>IF(FW49&gt;0,(IF(FW$7&gt;0,FW49/FW$7,"")),"")</f>
        <v/>
      </c>
      <c r="FY49" s="437" t="str">
        <f>IF(FW49&gt;0,(IF(FW$49&gt;0,FW49/FW$49,"")),"")</f>
        <v/>
      </c>
      <c r="FZ49" s="1537"/>
      <c r="GA49" s="328"/>
      <c r="GB49" s="329"/>
      <c r="GC49" s="434"/>
      <c r="GD49" s="435">
        <f>GD23+GD31+GD39+GD47</f>
        <v>221250</v>
      </c>
      <c r="GE49" s="436" t="e">
        <f>IF(GD49&gt;0,(IF(GD$7&gt;0,GD49/GD$7,"")),"")</f>
        <v>#REF!</v>
      </c>
      <c r="GF49" s="437">
        <f>IF(GD49&gt;0,(IF(GD$49&gt;0,GD49/GD$49,"")),"")</f>
        <v>1</v>
      </c>
      <c r="GG49" s="1537"/>
      <c r="GH49" s="330"/>
      <c r="GI49" s="328"/>
      <c r="GJ49" s="329"/>
      <c r="GK49" s="434"/>
      <c r="GL49" s="435">
        <f>GL23+GL31+GL39+GL47</f>
        <v>0</v>
      </c>
      <c r="GM49" s="436" t="str">
        <f>IF(GL49&gt;0,(IF(GL$7&gt;0,GL49/GL$7,"")),"")</f>
        <v/>
      </c>
      <c r="GN49" s="437" t="str">
        <f>IF(GL49&gt;0,(IF(GL$49&gt;0,GL49/GL$49,"")),"")</f>
        <v/>
      </c>
      <c r="GO49" s="435">
        <f>GO23+GO31+GO39+GO47</f>
        <v>0</v>
      </c>
      <c r="GP49" s="436" t="str">
        <f>IF(GO49&gt;0,(IF(GO$7&gt;0,GO49/GO$7,"")),"")</f>
        <v/>
      </c>
      <c r="GQ49" s="437" t="str">
        <f>IF(GO49&gt;0,(IF(GO$49&gt;0,GO49/GO$49,"")),"")</f>
        <v/>
      </c>
      <c r="GR49" s="435">
        <f>GR23+GR31+GR39+GR47</f>
        <v>0</v>
      </c>
      <c r="GS49" s="436" t="str">
        <f>IF(GR49&gt;0,(IF(GR$7&gt;0,GR49/GR$7,"")),"")</f>
        <v/>
      </c>
      <c r="GT49" s="437" t="str">
        <f>IF(GR49&gt;0,(IF(GR$49&gt;0,GR49/GR$49,"")),"")</f>
        <v/>
      </c>
      <c r="GU49" s="1537"/>
      <c r="GV49" s="328"/>
      <c r="GW49" s="329"/>
      <c r="GX49" s="434"/>
      <c r="GY49" s="435">
        <f>GY23+GY31+GY39+GY47</f>
        <v>0</v>
      </c>
      <c r="GZ49" s="436" t="str">
        <f>IF(GY49&gt;0,(IF(GY$7&gt;0,GY49/GY$7,"")),"")</f>
        <v/>
      </c>
      <c r="HA49" s="437" t="str">
        <f>IF(GY49&gt;0,(IF(GY$49&gt;0,GY49/GY$49,"")),"")</f>
        <v/>
      </c>
      <c r="HB49" s="1537"/>
      <c r="HC49" s="330"/>
      <c r="HD49" s="328"/>
      <c r="HE49" s="329"/>
      <c r="HF49" s="434"/>
      <c r="HG49" s="435">
        <f>HG23+HG31+HG39+HG47</f>
        <v>0</v>
      </c>
      <c r="HH49" s="436" t="str">
        <f>IF(HG49&gt;0,(IF(HG$7&gt;0,HG49/HG$7,"")),"")</f>
        <v/>
      </c>
      <c r="HI49" s="437" t="str">
        <f>IF(HG49&gt;0,(IF(HG$49&gt;0,HG49/HG$49,"")),"")</f>
        <v/>
      </c>
      <c r="HJ49" s="435">
        <f>HJ23+HJ31+HJ39+HJ47</f>
        <v>0</v>
      </c>
      <c r="HK49" s="436" t="str">
        <f>IF(HJ49&gt;0,(IF(HJ$7&gt;0,HJ49/HJ$7,"")),"")</f>
        <v/>
      </c>
      <c r="HL49" s="437" t="str">
        <f>IF(HJ49&gt;0,(IF(HJ$49&gt;0,HJ49/HJ$49,"")),"")</f>
        <v/>
      </c>
      <c r="HM49" s="435">
        <f>HM23+HM31+HM39+HM47</f>
        <v>0</v>
      </c>
      <c r="HN49" s="436" t="str">
        <f>IF(HM49&gt;0,(IF(HM$7&gt;0,HM49/HM$7,"")),"")</f>
        <v/>
      </c>
      <c r="HO49" s="437" t="str">
        <f>IF(HM49&gt;0,(IF(HM$49&gt;0,HM49/HM$49,"")),"")</f>
        <v/>
      </c>
      <c r="HP49" s="1537"/>
      <c r="HQ49" s="328"/>
      <c r="HR49" s="329"/>
      <c r="HS49" s="434"/>
      <c r="HT49" s="435">
        <f>HT23+HT31+HT39+HT47</f>
        <v>0</v>
      </c>
      <c r="HU49" s="436" t="str">
        <f>IF(HT49&gt;0,(IF(HT$7&gt;0,HT49/HT$7,"")),"")</f>
        <v/>
      </c>
      <c r="HV49" s="437" t="str">
        <f>IF(HT49&gt;0,(IF(HT$49&gt;0,HT49/HT$49,"")),"")</f>
        <v/>
      </c>
      <c r="HW49" s="1537"/>
      <c r="HX49" s="330"/>
      <c r="HY49" s="328"/>
      <c r="HZ49" s="329"/>
      <c r="IA49" s="434"/>
      <c r="IB49" s="435">
        <f>IB23+IB31+IB39+IB47</f>
        <v>0</v>
      </c>
      <c r="IC49" s="436" t="str">
        <f>IF(IB49&gt;0,(IF(IB$7&gt;0,IB49/IB$7,"")),"")</f>
        <v/>
      </c>
      <c r="ID49" s="437" t="str">
        <f>IF(IB49&gt;0,(IF(IB$49&gt;0,IB49/IB$49,"")),"")</f>
        <v/>
      </c>
      <c r="IE49" s="435">
        <f>IE23+IE31+IE39+IE47</f>
        <v>0</v>
      </c>
      <c r="IF49" s="436" t="str">
        <f>IF(IE49&gt;0,(IF(IE$7&gt;0,IE49/IE$7,"")),"")</f>
        <v/>
      </c>
      <c r="IG49" s="437" t="str">
        <f>IF(IE49&gt;0,(IF(IE$49&gt;0,IE49/IE$49,"")),"")</f>
        <v/>
      </c>
      <c r="IH49" s="435">
        <f>IH23+IH31+IH39+IH47</f>
        <v>0</v>
      </c>
      <c r="II49" s="436" t="str">
        <f>IF(IH49&gt;0,(IF(IH$7&gt;0,IH49/IH$7,"")),"")</f>
        <v/>
      </c>
      <c r="IJ49" s="437" t="str">
        <f>IF(IH49&gt;0,(IF(IH$49&gt;0,IH49/IH$49,"")),"")</f>
        <v/>
      </c>
      <c r="IK49" s="1537"/>
      <c r="IL49" s="328"/>
      <c r="IM49" s="329"/>
      <c r="IN49" s="434"/>
      <c r="IO49" s="435">
        <f>IO23+IO31+IO39+IO47</f>
        <v>0</v>
      </c>
      <c r="IP49" s="436" t="str">
        <f>IF(IO49&gt;0,(IF(IO$7&gt;0,IO49/IO$7,"")),"")</f>
        <v/>
      </c>
      <c r="IQ49" s="437" t="str">
        <f>IF(IO49&gt;0,(IF(IO$49&gt;0,IO49/IO$49,"")),"")</f>
        <v/>
      </c>
      <c r="IR49" s="1537"/>
      <c r="IS49" s="330"/>
    </row>
    <row r="50" spans="1:253" ht="5.25" customHeight="1">
      <c r="A50" s="343"/>
      <c r="B50" s="124"/>
      <c r="C50" s="125"/>
      <c r="D50" s="124"/>
      <c r="E50" s="126"/>
      <c r="F50" s="106"/>
      <c r="G50" s="124"/>
      <c r="H50" s="126"/>
      <c r="I50" s="106"/>
      <c r="J50" s="124"/>
      <c r="K50" s="126"/>
      <c r="L50" s="106"/>
      <c r="M50" s="124"/>
      <c r="N50" s="124"/>
      <c r="O50" s="124"/>
      <c r="P50" s="125"/>
      <c r="Q50" s="124"/>
      <c r="R50" s="126"/>
      <c r="S50" s="106"/>
      <c r="T50" s="124"/>
      <c r="U50" s="124"/>
      <c r="V50" s="127"/>
      <c r="W50" s="124"/>
      <c r="X50" s="125"/>
      <c r="Y50" s="124"/>
      <c r="Z50" s="126"/>
      <c r="AA50" s="106"/>
      <c r="AB50" s="124"/>
      <c r="AC50" s="126"/>
      <c r="AD50" s="106"/>
      <c r="AE50" s="124"/>
      <c r="AF50" s="126"/>
      <c r="AG50" s="106"/>
      <c r="AH50" s="124"/>
      <c r="AI50" s="124"/>
      <c r="AJ50" s="124"/>
      <c r="AK50" s="125"/>
      <c r="AL50" s="124"/>
      <c r="AM50" s="126"/>
      <c r="AN50" s="106"/>
      <c r="AO50" s="124"/>
      <c r="AP50" s="124"/>
      <c r="AQ50" s="127"/>
      <c r="AR50" s="124"/>
      <c r="AS50" s="125"/>
      <c r="AT50" s="124"/>
      <c r="AU50" s="126"/>
      <c r="AV50" s="106"/>
      <c r="AW50" s="124"/>
      <c r="AX50" s="126"/>
      <c r="AY50" s="106"/>
      <c r="AZ50" s="124"/>
      <c r="BA50" s="126"/>
      <c r="BB50" s="106"/>
      <c r="BC50" s="124"/>
      <c r="BD50" s="124"/>
      <c r="BE50" s="124"/>
      <c r="BF50" s="125"/>
      <c r="BG50" s="124"/>
      <c r="BH50" s="126"/>
      <c r="BI50" s="106"/>
      <c r="BJ50" s="124"/>
      <c r="BK50" s="124"/>
      <c r="BL50" s="127"/>
      <c r="BM50" s="124"/>
      <c r="BN50" s="125"/>
      <c r="BO50" s="124"/>
      <c r="BP50" s="126"/>
      <c r="BQ50" s="106"/>
      <c r="BR50" s="124"/>
      <c r="BS50" s="126"/>
      <c r="BT50" s="106"/>
      <c r="BU50" s="124"/>
      <c r="BV50" s="126"/>
      <c r="BW50" s="106"/>
      <c r="BX50" s="124"/>
      <c r="BY50" s="124"/>
      <c r="BZ50" s="124"/>
      <c r="CA50" s="125"/>
      <c r="CB50" s="124"/>
      <c r="CC50" s="126"/>
      <c r="CD50" s="106"/>
      <c r="CE50" s="124"/>
      <c r="CF50" s="124"/>
      <c r="CG50" s="127"/>
      <c r="CH50" s="124"/>
      <c r="CI50" s="128"/>
      <c r="CJ50" s="124"/>
      <c r="CK50" s="126"/>
      <c r="CL50" s="106"/>
      <c r="CM50" s="124"/>
      <c r="CN50" s="126"/>
      <c r="CO50" s="106"/>
      <c r="CP50" s="124"/>
      <c r="CQ50" s="126"/>
      <c r="CR50" s="106"/>
      <c r="CS50" s="124"/>
      <c r="CT50" s="124"/>
      <c r="CU50" s="124"/>
      <c r="CV50" s="128"/>
      <c r="CW50" s="124"/>
      <c r="CX50" s="126"/>
      <c r="CY50" s="106"/>
      <c r="CZ50" s="124"/>
      <c r="DA50" s="124"/>
      <c r="DB50" s="1539"/>
      <c r="DC50" s="124"/>
      <c r="DD50" s="125"/>
      <c r="DE50" s="124"/>
      <c r="DF50" s="126"/>
      <c r="DG50" s="106"/>
      <c r="DH50" s="124"/>
      <c r="DI50" s="126"/>
      <c r="DJ50" s="106"/>
      <c r="DK50" s="124"/>
      <c r="DL50" s="126"/>
      <c r="DM50" s="106"/>
      <c r="DN50" s="124"/>
      <c r="DO50" s="124"/>
      <c r="DP50" s="124"/>
      <c r="DQ50" s="125"/>
      <c r="DR50" s="124"/>
      <c r="DS50" s="126"/>
      <c r="DT50" s="106"/>
      <c r="DU50" s="124"/>
      <c r="DV50" s="124"/>
      <c r="DW50" s="127"/>
      <c r="DX50" s="124"/>
      <c r="DY50" s="125"/>
      <c r="DZ50" s="124"/>
      <c r="EA50" s="126"/>
      <c r="EB50" s="106"/>
      <c r="EC50" s="124"/>
      <c r="ED50" s="126"/>
      <c r="EE50" s="106"/>
      <c r="EF50" s="124"/>
      <c r="EG50" s="126"/>
      <c r="EH50" s="106"/>
      <c r="EI50" s="124"/>
      <c r="EJ50" s="124"/>
      <c r="EK50" s="124"/>
      <c r="EL50" s="125"/>
      <c r="EM50" s="124"/>
      <c r="EN50" s="126"/>
      <c r="EO50" s="106"/>
      <c r="EP50" s="124"/>
      <c r="EQ50" s="124"/>
      <c r="ER50" s="127"/>
      <c r="ES50" s="124"/>
      <c r="ET50" s="125"/>
      <c r="EU50" s="124"/>
      <c r="EV50" s="126"/>
      <c r="EW50" s="106"/>
      <c r="EX50" s="124"/>
      <c r="EY50" s="126"/>
      <c r="EZ50" s="106"/>
      <c r="FA50" s="124"/>
      <c r="FB50" s="126"/>
      <c r="FC50" s="106"/>
      <c r="FD50" s="124"/>
      <c r="FE50" s="124"/>
      <c r="FF50" s="124"/>
      <c r="FG50" s="125"/>
      <c r="FH50" s="124"/>
      <c r="FI50" s="126"/>
      <c r="FJ50" s="106"/>
      <c r="FK50" s="124"/>
      <c r="FL50" s="124"/>
      <c r="FM50" s="127"/>
      <c r="FN50" s="124"/>
      <c r="FO50" s="125"/>
      <c r="FP50" s="124"/>
      <c r="FQ50" s="126"/>
      <c r="FR50" s="106"/>
      <c r="FS50" s="852"/>
      <c r="FT50" s="126"/>
      <c r="FU50" s="106"/>
      <c r="FV50" s="124"/>
      <c r="FW50" s="126"/>
      <c r="FX50" s="106"/>
      <c r="FY50" s="124"/>
      <c r="FZ50" s="124"/>
      <c r="GA50" s="124"/>
      <c r="GB50" s="125"/>
      <c r="GC50" s="124"/>
      <c r="GD50" s="126"/>
      <c r="GE50" s="106"/>
      <c r="GF50" s="124"/>
      <c r="GG50" s="124"/>
      <c r="GH50" s="127"/>
      <c r="GI50" s="124"/>
      <c r="GJ50" s="125"/>
      <c r="GK50" s="124"/>
      <c r="GL50" s="126"/>
      <c r="GM50" s="106"/>
      <c r="GN50" s="124"/>
      <c r="GO50" s="126"/>
      <c r="GP50" s="106"/>
      <c r="GQ50" s="124"/>
      <c r="GR50" s="126"/>
      <c r="GS50" s="106"/>
      <c r="GT50" s="124"/>
      <c r="GU50" s="124"/>
      <c r="GV50" s="124"/>
      <c r="GW50" s="125"/>
      <c r="GX50" s="124"/>
      <c r="GY50" s="126"/>
      <c r="GZ50" s="106"/>
      <c r="HA50" s="124"/>
      <c r="HB50" s="124"/>
      <c r="HC50" s="127"/>
      <c r="HD50" s="124"/>
      <c r="HE50" s="125"/>
      <c r="HF50" s="124"/>
      <c r="HG50" s="126"/>
      <c r="HH50" s="106"/>
      <c r="HI50" s="124"/>
      <c r="HJ50" s="126"/>
      <c r="HK50" s="106"/>
      <c r="HL50" s="124"/>
      <c r="HM50" s="126"/>
      <c r="HN50" s="106"/>
      <c r="HO50" s="124"/>
      <c r="HP50" s="124"/>
      <c r="HQ50" s="124"/>
      <c r="HR50" s="125"/>
      <c r="HS50" s="124"/>
      <c r="HT50" s="126"/>
      <c r="HU50" s="106"/>
      <c r="HV50" s="124"/>
      <c r="HW50" s="124"/>
      <c r="HX50" s="127"/>
      <c r="HY50" s="124"/>
      <c r="HZ50" s="125"/>
      <c r="IA50" s="124"/>
      <c r="IB50" s="126"/>
      <c r="IC50" s="106"/>
      <c r="ID50" s="124"/>
      <c r="IE50" s="126"/>
      <c r="IF50" s="106"/>
      <c r="IG50" s="124"/>
      <c r="IH50" s="126"/>
      <c r="II50" s="106"/>
      <c r="IJ50" s="124"/>
      <c r="IK50" s="124"/>
      <c r="IL50" s="124"/>
      <c r="IM50" s="125"/>
      <c r="IN50" s="124"/>
      <c r="IO50" s="126"/>
      <c r="IP50" s="106"/>
      <c r="IQ50" s="124"/>
      <c r="IR50" s="124"/>
      <c r="IS50" s="127"/>
    </row>
    <row r="51" spans="1:253" ht="12" customHeight="1">
      <c r="A51" s="342" t="s">
        <v>45</v>
      </c>
      <c r="B51" s="124"/>
      <c r="C51" s="125"/>
      <c r="D51" s="124"/>
      <c r="E51" s="126"/>
      <c r="F51" s="106"/>
      <c r="G51" s="124"/>
      <c r="H51" s="126"/>
      <c r="I51" s="106"/>
      <c r="J51" s="124"/>
      <c r="K51" s="126"/>
      <c r="L51" s="106"/>
      <c r="M51" s="124"/>
      <c r="N51" s="124"/>
      <c r="O51" s="124"/>
      <c r="P51" s="125"/>
      <c r="Q51" s="124"/>
      <c r="R51" s="126"/>
      <c r="S51" s="106"/>
      <c r="T51" s="124"/>
      <c r="U51" s="124"/>
      <c r="V51" s="127"/>
      <c r="W51" s="124"/>
      <c r="X51" s="125"/>
      <c r="Y51" s="124"/>
      <c r="Z51" s="126"/>
      <c r="AA51" s="106"/>
      <c r="AB51" s="124"/>
      <c r="AC51" s="126"/>
      <c r="AD51" s="106"/>
      <c r="AE51" s="124"/>
      <c r="AF51" s="126"/>
      <c r="AG51" s="106"/>
      <c r="AH51" s="124"/>
      <c r="AI51" s="124"/>
      <c r="AJ51" s="124"/>
      <c r="AK51" s="125"/>
      <c r="AL51" s="124"/>
      <c r="AM51" s="126"/>
      <c r="AN51" s="106"/>
      <c r="AO51" s="124"/>
      <c r="AP51" s="124"/>
      <c r="AQ51" s="127"/>
      <c r="AR51" s="124"/>
      <c r="AS51" s="125"/>
      <c r="AT51" s="124"/>
      <c r="AU51" s="126"/>
      <c r="AV51" s="106"/>
      <c r="AW51" s="124"/>
      <c r="AX51" s="126"/>
      <c r="AY51" s="106"/>
      <c r="AZ51" s="124"/>
      <c r="BA51" s="126"/>
      <c r="BB51" s="106"/>
      <c r="BC51" s="124"/>
      <c r="BD51" s="124"/>
      <c r="BE51" s="124"/>
      <c r="BF51" s="125"/>
      <c r="BG51" s="124"/>
      <c r="BH51" s="126"/>
      <c r="BI51" s="106"/>
      <c r="BJ51" s="124"/>
      <c r="BK51" s="124"/>
      <c r="BL51" s="127"/>
      <c r="BM51" s="124"/>
      <c r="BN51" s="125"/>
      <c r="BO51" s="124"/>
      <c r="BP51" s="126"/>
      <c r="BQ51" s="106"/>
      <c r="BR51" s="124"/>
      <c r="BS51" s="126"/>
      <c r="BT51" s="106"/>
      <c r="BU51" s="124"/>
      <c r="BV51" s="126"/>
      <c r="BW51" s="106"/>
      <c r="BX51" s="124"/>
      <c r="BY51" s="124"/>
      <c r="BZ51" s="124"/>
      <c r="CA51" s="125"/>
      <c r="CB51" s="124"/>
      <c r="CC51" s="126"/>
      <c r="CD51" s="106"/>
      <c r="CE51" s="124"/>
      <c r="CF51" s="124"/>
      <c r="CG51" s="127"/>
      <c r="CH51" s="124"/>
      <c r="CI51" s="128"/>
      <c r="CJ51" s="124"/>
      <c r="CK51" s="126"/>
      <c r="CL51" s="106"/>
      <c r="CM51" s="124"/>
      <c r="CN51" s="126"/>
      <c r="CO51" s="106"/>
      <c r="CP51" s="124"/>
      <c r="CQ51" s="126"/>
      <c r="CR51" s="106"/>
      <c r="CS51" s="124"/>
      <c r="CT51" s="124"/>
      <c r="CU51" s="124"/>
      <c r="CV51" s="128"/>
      <c r="CW51" s="124"/>
      <c r="CX51" s="126"/>
      <c r="CY51" s="106"/>
      <c r="CZ51" s="124"/>
      <c r="DA51" s="124"/>
      <c r="DB51" s="1539"/>
      <c r="DC51" s="124"/>
      <c r="DD51" s="125"/>
      <c r="DE51" s="124"/>
      <c r="DF51" s="126"/>
      <c r="DG51" s="106"/>
      <c r="DH51" s="124"/>
      <c r="DI51" s="126"/>
      <c r="DJ51" s="106"/>
      <c r="DK51" s="124"/>
      <c r="DL51" s="126"/>
      <c r="DM51" s="106"/>
      <c r="DN51" s="124"/>
      <c r="DO51" s="124"/>
      <c r="DP51" s="124"/>
      <c r="DQ51" s="125"/>
      <c r="DR51" s="124"/>
      <c r="DS51" s="126"/>
      <c r="DT51" s="106"/>
      <c r="DU51" s="124"/>
      <c r="DV51" s="124"/>
      <c r="DW51" s="127"/>
      <c r="DX51" s="124"/>
      <c r="DY51" s="125"/>
      <c r="DZ51" s="124"/>
      <c r="EA51" s="126"/>
      <c r="EB51" s="106"/>
      <c r="EC51" s="124"/>
      <c r="ED51" s="126"/>
      <c r="EE51" s="106"/>
      <c r="EF51" s="124"/>
      <c r="EG51" s="126"/>
      <c r="EH51" s="106"/>
      <c r="EI51" s="124"/>
      <c r="EJ51" s="124"/>
      <c r="EK51" s="124"/>
      <c r="EL51" s="125"/>
      <c r="EM51" s="124"/>
      <c r="EN51" s="126"/>
      <c r="EO51" s="106"/>
      <c r="EP51" s="124"/>
      <c r="EQ51" s="124"/>
      <c r="ER51" s="127"/>
      <c r="ES51" s="124"/>
      <c r="ET51" s="125"/>
      <c r="EU51" s="124"/>
      <c r="EV51" s="126"/>
      <c r="EW51" s="106"/>
      <c r="EX51" s="124"/>
      <c r="EY51" s="126"/>
      <c r="EZ51" s="106"/>
      <c r="FA51" s="124"/>
      <c r="FB51" s="126"/>
      <c r="FC51" s="106"/>
      <c r="FD51" s="124"/>
      <c r="FE51" s="124"/>
      <c r="FF51" s="124"/>
      <c r="FG51" s="125"/>
      <c r="FH51" s="124"/>
      <c r="FI51" s="126"/>
      <c r="FJ51" s="106"/>
      <c r="FK51" s="124"/>
      <c r="FL51" s="124"/>
      <c r="FM51" s="127"/>
      <c r="FN51" s="124"/>
      <c r="FO51" s="125"/>
      <c r="FP51" s="124"/>
      <c r="FQ51" s="126"/>
      <c r="FR51" s="106"/>
      <c r="FS51" s="852"/>
      <c r="FT51" s="126"/>
      <c r="FU51" s="106"/>
      <c r="FV51" s="124"/>
      <c r="FW51" s="126"/>
      <c r="FX51" s="106"/>
      <c r="FY51" s="124"/>
      <c r="FZ51" s="124"/>
      <c r="GA51" s="124"/>
      <c r="GB51" s="125"/>
      <c r="GC51" s="124"/>
      <c r="GD51" s="126"/>
      <c r="GE51" s="106"/>
      <c r="GF51" s="124"/>
      <c r="GG51" s="124"/>
      <c r="GH51" s="127"/>
      <c r="GI51" s="124"/>
      <c r="GJ51" s="125"/>
      <c r="GK51" s="124"/>
      <c r="GL51" s="126"/>
      <c r="GM51" s="106"/>
      <c r="GN51" s="124"/>
      <c r="GO51" s="126"/>
      <c r="GP51" s="106"/>
      <c r="GQ51" s="124"/>
      <c r="GR51" s="126"/>
      <c r="GS51" s="106"/>
      <c r="GT51" s="124"/>
      <c r="GU51" s="124"/>
      <c r="GV51" s="124"/>
      <c r="GW51" s="125"/>
      <c r="GX51" s="124"/>
      <c r="GY51" s="126"/>
      <c r="GZ51" s="106"/>
      <c r="HA51" s="124"/>
      <c r="HB51" s="124"/>
      <c r="HC51" s="127"/>
      <c r="HD51" s="124"/>
      <c r="HE51" s="125"/>
      <c r="HF51" s="124"/>
      <c r="HG51" s="126"/>
      <c r="HH51" s="106"/>
      <c r="HI51" s="124"/>
      <c r="HJ51" s="126"/>
      <c r="HK51" s="106"/>
      <c r="HL51" s="124"/>
      <c r="HM51" s="126"/>
      <c r="HN51" s="106"/>
      <c r="HO51" s="124"/>
      <c r="HP51" s="124"/>
      <c r="HQ51" s="124"/>
      <c r="HR51" s="125"/>
      <c r="HS51" s="124"/>
      <c r="HT51" s="126"/>
      <c r="HU51" s="106"/>
      <c r="HV51" s="124"/>
      <c r="HW51" s="124"/>
      <c r="HX51" s="127"/>
      <c r="HY51" s="124"/>
      <c r="HZ51" s="125"/>
      <c r="IA51" s="124"/>
      <c r="IB51" s="126"/>
      <c r="IC51" s="106"/>
      <c r="ID51" s="124"/>
      <c r="IE51" s="126"/>
      <c r="IF51" s="106"/>
      <c r="IG51" s="124"/>
      <c r="IH51" s="126"/>
      <c r="II51" s="106"/>
      <c r="IJ51" s="124"/>
      <c r="IK51" s="124"/>
      <c r="IL51" s="124"/>
      <c r="IM51" s="125"/>
      <c r="IN51" s="124"/>
      <c r="IO51" s="126"/>
      <c r="IP51" s="106"/>
      <c r="IQ51" s="124"/>
      <c r="IR51" s="124"/>
      <c r="IS51" s="127"/>
    </row>
    <row r="52" spans="1:253" ht="4.5" customHeight="1">
      <c r="A52" s="342"/>
      <c r="B52" s="124"/>
      <c r="C52" s="125"/>
      <c r="D52" s="124"/>
      <c r="E52" s="126"/>
      <c r="F52" s="106"/>
      <c r="G52" s="124"/>
      <c r="H52" s="126"/>
      <c r="I52" s="106"/>
      <c r="J52" s="124"/>
      <c r="K52" s="126"/>
      <c r="L52" s="106"/>
      <c r="M52" s="124"/>
      <c r="N52" s="124"/>
      <c r="O52" s="124"/>
      <c r="P52" s="125"/>
      <c r="Q52" s="124"/>
      <c r="R52" s="126"/>
      <c r="S52" s="106"/>
      <c r="T52" s="124"/>
      <c r="U52" s="124"/>
      <c r="V52" s="127"/>
      <c r="W52" s="124"/>
      <c r="X52" s="125"/>
      <c r="Y52" s="124"/>
      <c r="Z52" s="126"/>
      <c r="AA52" s="106"/>
      <c r="AB52" s="124"/>
      <c r="AC52" s="126"/>
      <c r="AD52" s="106"/>
      <c r="AE52" s="124"/>
      <c r="AF52" s="126"/>
      <c r="AG52" s="106"/>
      <c r="AH52" s="124"/>
      <c r="AI52" s="124"/>
      <c r="AJ52" s="124"/>
      <c r="AK52" s="125"/>
      <c r="AL52" s="124"/>
      <c r="AM52" s="126"/>
      <c r="AN52" s="106"/>
      <c r="AO52" s="124"/>
      <c r="AP52" s="124"/>
      <c r="AQ52" s="127"/>
      <c r="AR52" s="124"/>
      <c r="AS52" s="125"/>
      <c r="AT52" s="124"/>
      <c r="AU52" s="126"/>
      <c r="AV52" s="106"/>
      <c r="AW52" s="124"/>
      <c r="AX52" s="126"/>
      <c r="AY52" s="106"/>
      <c r="AZ52" s="124"/>
      <c r="BA52" s="126"/>
      <c r="BB52" s="106"/>
      <c r="BC52" s="124"/>
      <c r="BD52" s="124"/>
      <c r="BE52" s="124"/>
      <c r="BF52" s="125"/>
      <c r="BG52" s="124"/>
      <c r="BH52" s="126"/>
      <c r="BI52" s="106"/>
      <c r="BJ52" s="124"/>
      <c r="BK52" s="124"/>
      <c r="BL52" s="127"/>
      <c r="BM52" s="124"/>
      <c r="BN52" s="125"/>
      <c r="BO52" s="124"/>
      <c r="BP52" s="126"/>
      <c r="BQ52" s="106"/>
      <c r="BR52" s="124"/>
      <c r="BS52" s="126"/>
      <c r="BT52" s="106"/>
      <c r="BU52" s="124"/>
      <c r="BV52" s="126"/>
      <c r="BW52" s="106"/>
      <c r="BX52" s="124"/>
      <c r="BY52" s="124"/>
      <c r="BZ52" s="124"/>
      <c r="CA52" s="125"/>
      <c r="CB52" s="124"/>
      <c r="CC52" s="126"/>
      <c r="CD52" s="106"/>
      <c r="CE52" s="124"/>
      <c r="CF52" s="124"/>
      <c r="CG52" s="127"/>
      <c r="CH52" s="124"/>
      <c r="CI52" s="128"/>
      <c r="CJ52" s="124"/>
      <c r="CK52" s="126"/>
      <c r="CL52" s="106"/>
      <c r="CM52" s="124"/>
      <c r="CN52" s="126"/>
      <c r="CO52" s="106"/>
      <c r="CP52" s="124"/>
      <c r="CQ52" s="126"/>
      <c r="CR52" s="106"/>
      <c r="CS52" s="124"/>
      <c r="CT52" s="124"/>
      <c r="CU52" s="124"/>
      <c r="CV52" s="128"/>
      <c r="CW52" s="124"/>
      <c r="CX52" s="126"/>
      <c r="CY52" s="106"/>
      <c r="CZ52" s="124"/>
      <c r="DA52" s="124"/>
      <c r="DB52" s="1539"/>
      <c r="DC52" s="124"/>
      <c r="DD52" s="125"/>
      <c r="DE52" s="124"/>
      <c r="DF52" s="126"/>
      <c r="DG52" s="106"/>
      <c r="DH52" s="124"/>
      <c r="DI52" s="126"/>
      <c r="DJ52" s="106"/>
      <c r="DK52" s="124"/>
      <c r="DL52" s="126"/>
      <c r="DM52" s="106"/>
      <c r="DN52" s="124"/>
      <c r="DO52" s="124"/>
      <c r="DP52" s="124"/>
      <c r="DQ52" s="125"/>
      <c r="DR52" s="124"/>
      <c r="DS52" s="126"/>
      <c r="DT52" s="106"/>
      <c r="DU52" s="124"/>
      <c r="DV52" s="124"/>
      <c r="DW52" s="127"/>
      <c r="DX52" s="124"/>
      <c r="DY52" s="125"/>
      <c r="DZ52" s="124"/>
      <c r="EA52" s="126"/>
      <c r="EB52" s="106"/>
      <c r="EC52" s="124"/>
      <c r="ED52" s="126"/>
      <c r="EE52" s="106"/>
      <c r="EF52" s="124"/>
      <c r="EG52" s="126"/>
      <c r="EH52" s="106"/>
      <c r="EI52" s="124"/>
      <c r="EJ52" s="124"/>
      <c r="EK52" s="124"/>
      <c r="EL52" s="125"/>
      <c r="EM52" s="124"/>
      <c r="EN52" s="126"/>
      <c r="EO52" s="106"/>
      <c r="EP52" s="124"/>
      <c r="EQ52" s="124"/>
      <c r="ER52" s="127"/>
      <c r="ES52" s="124"/>
      <c r="ET52" s="125"/>
      <c r="EU52" s="124"/>
      <c r="EV52" s="126"/>
      <c r="EW52" s="106"/>
      <c r="EX52" s="124"/>
      <c r="EY52" s="126"/>
      <c r="EZ52" s="106"/>
      <c r="FA52" s="124"/>
      <c r="FB52" s="126"/>
      <c r="FC52" s="106"/>
      <c r="FD52" s="124"/>
      <c r="FE52" s="124"/>
      <c r="FF52" s="124"/>
      <c r="FG52" s="125"/>
      <c r="FH52" s="124"/>
      <c r="FI52" s="126"/>
      <c r="FJ52" s="106"/>
      <c r="FK52" s="124"/>
      <c r="FL52" s="124"/>
      <c r="FM52" s="127"/>
      <c r="FN52" s="124"/>
      <c r="FO52" s="125"/>
      <c r="FP52" s="124"/>
      <c r="FQ52" s="126"/>
      <c r="FR52" s="106"/>
      <c r="FS52" s="852"/>
      <c r="FT52" s="126"/>
      <c r="FU52" s="106"/>
      <c r="FV52" s="124"/>
      <c r="FW52" s="126"/>
      <c r="FX52" s="106"/>
      <c r="FY52" s="124"/>
      <c r="FZ52" s="124"/>
      <c r="GA52" s="124"/>
      <c r="GB52" s="125"/>
      <c r="GC52" s="124"/>
      <c r="GD52" s="126"/>
      <c r="GE52" s="106"/>
      <c r="GF52" s="124"/>
      <c r="GG52" s="124"/>
      <c r="GH52" s="127"/>
      <c r="GI52" s="124"/>
      <c r="GJ52" s="125"/>
      <c r="GK52" s="124"/>
      <c r="GL52" s="126"/>
      <c r="GM52" s="106"/>
      <c r="GN52" s="124"/>
      <c r="GO52" s="126"/>
      <c r="GP52" s="106"/>
      <c r="GQ52" s="124"/>
      <c r="GR52" s="126"/>
      <c r="GS52" s="106"/>
      <c r="GT52" s="124"/>
      <c r="GU52" s="124"/>
      <c r="GV52" s="124"/>
      <c r="GW52" s="125"/>
      <c r="GX52" s="124"/>
      <c r="GY52" s="126"/>
      <c r="GZ52" s="106"/>
      <c r="HA52" s="124"/>
      <c r="HB52" s="124"/>
      <c r="HC52" s="127"/>
      <c r="HD52" s="124"/>
      <c r="HE52" s="125"/>
      <c r="HF52" s="124"/>
      <c r="HG52" s="126"/>
      <c r="HH52" s="106"/>
      <c r="HI52" s="124"/>
      <c r="HJ52" s="126"/>
      <c r="HK52" s="106"/>
      <c r="HL52" s="124"/>
      <c r="HM52" s="126"/>
      <c r="HN52" s="106"/>
      <c r="HO52" s="124"/>
      <c r="HP52" s="124"/>
      <c r="HQ52" s="124"/>
      <c r="HR52" s="125"/>
      <c r="HS52" s="124"/>
      <c r="HT52" s="126"/>
      <c r="HU52" s="106"/>
      <c r="HV52" s="124"/>
      <c r="HW52" s="124"/>
      <c r="HX52" s="127"/>
      <c r="HY52" s="124"/>
      <c r="HZ52" s="125"/>
      <c r="IA52" s="124"/>
      <c r="IB52" s="126"/>
      <c r="IC52" s="106"/>
      <c r="ID52" s="124"/>
      <c r="IE52" s="126"/>
      <c r="IF52" s="106"/>
      <c r="IG52" s="124"/>
      <c r="IH52" s="126"/>
      <c r="II52" s="106"/>
      <c r="IJ52" s="124"/>
      <c r="IK52" s="124"/>
      <c r="IL52" s="124"/>
      <c r="IM52" s="125"/>
      <c r="IN52" s="124"/>
      <c r="IO52" s="126"/>
      <c r="IP52" s="106"/>
      <c r="IQ52" s="124"/>
      <c r="IR52" s="124"/>
      <c r="IS52" s="127"/>
    </row>
    <row r="53" spans="1:253" ht="9.75" customHeight="1">
      <c r="A53" s="344" t="s">
        <v>46</v>
      </c>
      <c r="B53" s="124"/>
      <c r="C53" s="125"/>
      <c r="D53" s="124"/>
      <c r="E53" s="126"/>
      <c r="F53" s="106"/>
      <c r="G53" s="124"/>
      <c r="H53" s="126"/>
      <c r="I53" s="106"/>
      <c r="J53" s="124"/>
      <c r="K53" s="126"/>
      <c r="L53" s="106"/>
      <c r="M53" s="124"/>
      <c r="N53" s="124"/>
      <c r="O53" s="124"/>
      <c r="P53" s="125"/>
      <c r="Q53" s="124"/>
      <c r="R53" s="126"/>
      <c r="S53" s="106"/>
      <c r="T53" s="124"/>
      <c r="U53" s="124"/>
      <c r="V53" s="127"/>
      <c r="W53" s="124"/>
      <c r="X53" s="125"/>
      <c r="Y53" s="124"/>
      <c r="Z53" s="126"/>
      <c r="AA53" s="106"/>
      <c r="AB53" s="124"/>
      <c r="AC53" s="126"/>
      <c r="AD53" s="106"/>
      <c r="AE53" s="124"/>
      <c r="AF53" s="126"/>
      <c r="AG53" s="106"/>
      <c r="AH53" s="124"/>
      <c r="AI53" s="124"/>
      <c r="AJ53" s="124"/>
      <c r="AK53" s="125"/>
      <c r="AL53" s="124"/>
      <c r="AM53" s="126"/>
      <c r="AN53" s="106"/>
      <c r="AO53" s="124"/>
      <c r="AP53" s="124"/>
      <c r="AQ53" s="127"/>
      <c r="AR53" s="124"/>
      <c r="AS53" s="125"/>
      <c r="AT53" s="124"/>
      <c r="AU53" s="126"/>
      <c r="AV53" s="106"/>
      <c r="AW53" s="124"/>
      <c r="AX53" s="126"/>
      <c r="AY53" s="106"/>
      <c r="AZ53" s="124"/>
      <c r="BA53" s="126"/>
      <c r="BB53" s="106"/>
      <c r="BC53" s="124"/>
      <c r="BD53" s="124"/>
      <c r="BE53" s="124"/>
      <c r="BF53" s="125"/>
      <c r="BG53" s="124"/>
      <c r="BH53" s="126"/>
      <c r="BI53" s="106"/>
      <c r="BJ53" s="124"/>
      <c r="BK53" s="124"/>
      <c r="BL53" s="127"/>
      <c r="BM53" s="124"/>
      <c r="BN53" s="125"/>
      <c r="BO53" s="124"/>
      <c r="BP53" s="126"/>
      <c r="BQ53" s="106"/>
      <c r="BR53" s="124"/>
      <c r="BS53" s="126"/>
      <c r="BT53" s="106"/>
      <c r="BU53" s="124"/>
      <c r="BV53" s="126"/>
      <c r="BW53" s="106"/>
      <c r="BX53" s="124"/>
      <c r="BY53" s="124"/>
      <c r="BZ53" s="124"/>
      <c r="CA53" s="125"/>
      <c r="CB53" s="124"/>
      <c r="CC53" s="126"/>
      <c r="CD53" s="106"/>
      <c r="CE53" s="124"/>
      <c r="CF53" s="124"/>
      <c r="CG53" s="127"/>
      <c r="CH53" s="124"/>
      <c r="CI53" s="128"/>
      <c r="CJ53" s="124"/>
      <c r="CK53" s="126"/>
      <c r="CL53" s="106"/>
      <c r="CM53" s="124"/>
      <c r="CN53" s="126"/>
      <c r="CO53" s="106"/>
      <c r="CP53" s="124"/>
      <c r="CQ53" s="126"/>
      <c r="CR53" s="106"/>
      <c r="CS53" s="124"/>
      <c r="CT53" s="124"/>
      <c r="CU53" s="124"/>
      <c r="CV53" s="128"/>
      <c r="CW53" s="124"/>
      <c r="CX53" s="126"/>
      <c r="CY53" s="106"/>
      <c r="CZ53" s="124"/>
      <c r="DA53" s="124"/>
      <c r="DB53" s="1539"/>
      <c r="DC53" s="124"/>
      <c r="DD53" s="125"/>
      <c r="DE53" s="124"/>
      <c r="DF53" s="126"/>
      <c r="DG53" s="106"/>
      <c r="DH53" s="124"/>
      <c r="DI53" s="126"/>
      <c r="DJ53" s="106"/>
      <c r="DK53" s="124"/>
      <c r="DL53" s="126"/>
      <c r="DM53" s="106"/>
      <c r="DN53" s="124"/>
      <c r="DO53" s="124"/>
      <c r="DP53" s="124"/>
      <c r="DQ53" s="125"/>
      <c r="DR53" s="124"/>
      <c r="DS53" s="126"/>
      <c r="DT53" s="106"/>
      <c r="DU53" s="124"/>
      <c r="DV53" s="124"/>
      <c r="DW53" s="127"/>
      <c r="DX53" s="124"/>
      <c r="DY53" s="125"/>
      <c r="DZ53" s="124"/>
      <c r="EA53" s="126"/>
      <c r="EB53" s="106"/>
      <c r="EC53" s="124"/>
      <c r="ED53" s="126"/>
      <c r="EE53" s="106"/>
      <c r="EF53" s="124"/>
      <c r="EG53" s="126"/>
      <c r="EH53" s="106"/>
      <c r="EI53" s="124"/>
      <c r="EJ53" s="124"/>
      <c r="EK53" s="124"/>
      <c r="EL53" s="125"/>
      <c r="EM53" s="124"/>
      <c r="EN53" s="126"/>
      <c r="EO53" s="106"/>
      <c r="EP53" s="124"/>
      <c r="EQ53" s="124"/>
      <c r="ER53" s="127"/>
      <c r="ES53" s="124"/>
      <c r="ET53" s="125"/>
      <c r="EU53" s="124"/>
      <c r="EV53" s="126"/>
      <c r="EW53" s="106"/>
      <c r="EX53" s="124"/>
      <c r="EY53" s="126"/>
      <c r="EZ53" s="106"/>
      <c r="FA53" s="124"/>
      <c r="FB53" s="126"/>
      <c r="FC53" s="106"/>
      <c r="FD53" s="124"/>
      <c r="FE53" s="124"/>
      <c r="FF53" s="124"/>
      <c r="FG53" s="125"/>
      <c r="FH53" s="124"/>
      <c r="FI53" s="126"/>
      <c r="FJ53" s="106"/>
      <c r="FK53" s="124"/>
      <c r="FL53" s="124"/>
      <c r="FM53" s="127"/>
      <c r="FN53" s="124"/>
      <c r="FO53" s="125"/>
      <c r="FP53" s="124"/>
      <c r="FQ53" s="126"/>
      <c r="FR53" s="106"/>
      <c r="FS53" s="852"/>
      <c r="FT53" s="126"/>
      <c r="FU53" s="106"/>
      <c r="FV53" s="124"/>
      <c r="FW53" s="126"/>
      <c r="FX53" s="106"/>
      <c r="FY53" s="124"/>
      <c r="FZ53" s="124"/>
      <c r="GA53" s="124"/>
      <c r="GB53" s="125"/>
      <c r="GC53" s="124"/>
      <c r="GD53" s="126"/>
      <c r="GE53" s="106"/>
      <c r="GF53" s="124"/>
      <c r="GG53" s="124"/>
      <c r="GH53" s="127"/>
      <c r="GI53" s="124"/>
      <c r="GJ53" s="125"/>
      <c r="GK53" s="124"/>
      <c r="GL53" s="126"/>
      <c r="GM53" s="106"/>
      <c r="GN53" s="124"/>
      <c r="GO53" s="126"/>
      <c r="GP53" s="106"/>
      <c r="GQ53" s="124"/>
      <c r="GR53" s="126"/>
      <c r="GS53" s="106"/>
      <c r="GT53" s="124"/>
      <c r="GU53" s="124"/>
      <c r="GV53" s="124"/>
      <c r="GW53" s="125"/>
      <c r="GX53" s="124"/>
      <c r="GY53" s="126"/>
      <c r="GZ53" s="106"/>
      <c r="HA53" s="124"/>
      <c r="HB53" s="124"/>
      <c r="HC53" s="127"/>
      <c r="HD53" s="124"/>
      <c r="HE53" s="125"/>
      <c r="HF53" s="124"/>
      <c r="HG53" s="126"/>
      <c r="HH53" s="106"/>
      <c r="HI53" s="124"/>
      <c r="HJ53" s="126"/>
      <c r="HK53" s="106"/>
      <c r="HL53" s="124"/>
      <c r="HM53" s="126"/>
      <c r="HN53" s="106"/>
      <c r="HO53" s="124"/>
      <c r="HP53" s="124"/>
      <c r="HQ53" s="124"/>
      <c r="HR53" s="125"/>
      <c r="HS53" s="124"/>
      <c r="HT53" s="126"/>
      <c r="HU53" s="106"/>
      <c r="HV53" s="124"/>
      <c r="HW53" s="124"/>
      <c r="HX53" s="127"/>
      <c r="HY53" s="124"/>
      <c r="HZ53" s="125"/>
      <c r="IA53" s="124"/>
      <c r="IB53" s="126"/>
      <c r="IC53" s="106"/>
      <c r="ID53" s="124"/>
      <c r="IE53" s="126"/>
      <c r="IF53" s="106"/>
      <c r="IG53" s="124"/>
      <c r="IH53" s="126"/>
      <c r="II53" s="106"/>
      <c r="IJ53" s="124"/>
      <c r="IK53" s="124"/>
      <c r="IL53" s="124"/>
      <c r="IM53" s="125"/>
      <c r="IN53" s="124"/>
      <c r="IO53" s="126"/>
      <c r="IP53" s="106"/>
      <c r="IQ53" s="124"/>
      <c r="IR53" s="124"/>
      <c r="IS53" s="127"/>
    </row>
    <row r="54" spans="1:253" ht="11.25" customHeight="1" outlineLevel="1">
      <c r="A54" s="345" t="s">
        <v>12</v>
      </c>
      <c r="B54" s="97"/>
      <c r="C54" s="107"/>
      <c r="D54" s="97"/>
      <c r="E54" s="126"/>
      <c r="F54" s="96"/>
      <c r="G54" s="97"/>
      <c r="H54" s="126"/>
      <c r="I54" s="96"/>
      <c r="J54" s="97"/>
      <c r="K54" s="126"/>
      <c r="L54" s="96"/>
      <c r="M54" s="97"/>
      <c r="N54" s="97"/>
      <c r="O54" s="97"/>
      <c r="P54" s="107"/>
      <c r="Q54" s="97"/>
      <c r="R54" s="126"/>
      <c r="S54" s="96"/>
      <c r="T54" s="97"/>
      <c r="U54" s="97"/>
      <c r="V54" s="109"/>
      <c r="W54" s="97"/>
      <c r="X54" s="107"/>
      <c r="Y54" s="97"/>
      <c r="Z54" s="126"/>
      <c r="AA54" s="96"/>
      <c r="AB54" s="97"/>
      <c r="AC54" s="126"/>
      <c r="AD54" s="96"/>
      <c r="AE54" s="97"/>
      <c r="AF54" s="126"/>
      <c r="AG54" s="96"/>
      <c r="AH54" s="97"/>
      <c r="AI54" s="97"/>
      <c r="AJ54" s="97"/>
      <c r="AK54" s="107"/>
      <c r="AL54" s="97"/>
      <c r="AM54" s="126"/>
      <c r="AN54" s="96"/>
      <c r="AO54" s="97"/>
      <c r="AP54" s="97"/>
      <c r="AQ54" s="109"/>
      <c r="AR54" s="97"/>
      <c r="AS54" s="107"/>
      <c r="AT54" s="97"/>
      <c r="AU54" s="126"/>
      <c r="AV54" s="96"/>
      <c r="AW54" s="97"/>
      <c r="AX54" s="126"/>
      <c r="AY54" s="96"/>
      <c r="AZ54" s="97"/>
      <c r="BA54" s="126"/>
      <c r="BB54" s="96"/>
      <c r="BC54" s="97"/>
      <c r="BD54" s="97"/>
      <c r="BE54" s="97"/>
      <c r="BF54" s="107"/>
      <c r="BG54" s="97"/>
      <c r="BH54" s="126"/>
      <c r="BI54" s="96"/>
      <c r="BJ54" s="97"/>
      <c r="BK54" s="97"/>
      <c r="BL54" s="109"/>
      <c r="BM54" s="97"/>
      <c r="BN54" s="107"/>
      <c r="BO54" s="97"/>
      <c r="BP54" s="126"/>
      <c r="BQ54" s="96"/>
      <c r="BR54" s="97"/>
      <c r="BS54" s="126"/>
      <c r="BT54" s="96"/>
      <c r="BU54" s="97"/>
      <c r="BV54" s="126"/>
      <c r="BW54" s="96"/>
      <c r="BX54" s="97"/>
      <c r="BY54" s="97"/>
      <c r="BZ54" s="97"/>
      <c r="CA54" s="107"/>
      <c r="CB54" s="97"/>
      <c r="CC54" s="126"/>
      <c r="CD54" s="96"/>
      <c r="CE54" s="97"/>
      <c r="CF54" s="97"/>
      <c r="CG54" s="109"/>
      <c r="CH54" s="97"/>
      <c r="CI54" s="110"/>
      <c r="CJ54" s="97"/>
      <c r="CK54" s="126"/>
      <c r="CL54" s="96"/>
      <c r="CM54" s="97"/>
      <c r="CN54" s="126"/>
      <c r="CO54" s="96"/>
      <c r="CP54" s="97"/>
      <c r="CQ54" s="126"/>
      <c r="CR54" s="96"/>
      <c r="CS54" s="97"/>
      <c r="CT54" s="97"/>
      <c r="CU54" s="97"/>
      <c r="CV54" s="110"/>
      <c r="CW54" s="97"/>
      <c r="CX54" s="126"/>
      <c r="CY54" s="96"/>
      <c r="CZ54" s="97"/>
      <c r="DA54" s="97"/>
      <c r="DB54" s="1534"/>
      <c r="DC54" s="97"/>
      <c r="DD54" s="107"/>
      <c r="DE54" s="97"/>
      <c r="DF54" s="126"/>
      <c r="DG54" s="96"/>
      <c r="DH54" s="97"/>
      <c r="DI54" s="126"/>
      <c r="DJ54" s="96"/>
      <c r="DK54" s="97"/>
      <c r="DL54" s="126"/>
      <c r="DM54" s="96"/>
      <c r="DN54" s="97"/>
      <c r="DO54" s="97"/>
      <c r="DP54" s="97"/>
      <c r="DQ54" s="107"/>
      <c r="DR54" s="97"/>
      <c r="DS54" s="126"/>
      <c r="DT54" s="96"/>
      <c r="DU54" s="97"/>
      <c r="DV54" s="97"/>
      <c r="DW54" s="109"/>
      <c r="DX54" s="97"/>
      <c r="DY54" s="107"/>
      <c r="DZ54" s="97"/>
      <c r="EA54" s="126"/>
      <c r="EB54" s="96"/>
      <c r="EC54" s="97"/>
      <c r="ED54" s="126"/>
      <c r="EE54" s="96"/>
      <c r="EF54" s="97"/>
      <c r="EG54" s="126"/>
      <c r="EH54" s="96"/>
      <c r="EI54" s="97"/>
      <c r="EJ54" s="97"/>
      <c r="EK54" s="97"/>
      <c r="EL54" s="107"/>
      <c r="EM54" s="97"/>
      <c r="EN54" s="126"/>
      <c r="EO54" s="96"/>
      <c r="EP54" s="97"/>
      <c r="EQ54" s="97"/>
      <c r="ER54" s="109"/>
      <c r="ES54" s="97"/>
      <c r="ET54" s="107"/>
      <c r="EU54" s="97"/>
      <c r="EV54" s="126"/>
      <c r="EW54" s="96"/>
      <c r="EX54" s="97"/>
      <c r="EY54" s="126"/>
      <c r="EZ54" s="96"/>
      <c r="FA54" s="97"/>
      <c r="FB54" s="126"/>
      <c r="FC54" s="96"/>
      <c r="FD54" s="97"/>
      <c r="FE54" s="97"/>
      <c r="FF54" s="97"/>
      <c r="FG54" s="107"/>
      <c r="FH54" s="97"/>
      <c r="FI54" s="126"/>
      <c r="FJ54" s="96"/>
      <c r="FK54" s="97"/>
      <c r="FL54" s="97"/>
      <c r="FM54" s="109"/>
      <c r="FN54" s="97"/>
      <c r="FO54" s="107"/>
      <c r="FP54" s="97"/>
      <c r="FQ54" s="126"/>
      <c r="FR54" s="96"/>
      <c r="FS54" s="848"/>
      <c r="FT54" s="126"/>
      <c r="FU54" s="96"/>
      <c r="FV54" s="97"/>
      <c r="FW54" s="126"/>
      <c r="FX54" s="96"/>
      <c r="FY54" s="97"/>
      <c r="FZ54" s="97"/>
      <c r="GA54" s="97"/>
      <c r="GB54" s="107"/>
      <c r="GC54" s="97"/>
      <c r="GD54" s="126"/>
      <c r="GE54" s="96"/>
      <c r="GF54" s="97"/>
      <c r="GG54" s="97"/>
      <c r="GH54" s="109"/>
      <c r="GI54" s="97"/>
      <c r="GJ54" s="107"/>
      <c r="GK54" s="97"/>
      <c r="GL54" s="126"/>
      <c r="GM54" s="96"/>
      <c r="GN54" s="97"/>
      <c r="GO54" s="126"/>
      <c r="GP54" s="96"/>
      <c r="GQ54" s="97"/>
      <c r="GR54" s="126"/>
      <c r="GS54" s="96"/>
      <c r="GT54" s="97"/>
      <c r="GU54" s="97"/>
      <c r="GV54" s="97"/>
      <c r="GW54" s="107"/>
      <c r="GX54" s="97"/>
      <c r="GY54" s="126"/>
      <c r="GZ54" s="96"/>
      <c r="HA54" s="97"/>
      <c r="HB54" s="97"/>
      <c r="HC54" s="109"/>
      <c r="HD54" s="97"/>
      <c r="HE54" s="107"/>
      <c r="HF54" s="97"/>
      <c r="HG54" s="126"/>
      <c r="HH54" s="96"/>
      <c r="HI54" s="97"/>
      <c r="HJ54" s="126"/>
      <c r="HK54" s="96"/>
      <c r="HL54" s="97"/>
      <c r="HM54" s="126"/>
      <c r="HN54" s="96"/>
      <c r="HO54" s="97"/>
      <c r="HP54" s="97"/>
      <c r="HQ54" s="97"/>
      <c r="HR54" s="107"/>
      <c r="HS54" s="97"/>
      <c r="HT54" s="126"/>
      <c r="HU54" s="96"/>
      <c r="HV54" s="97"/>
      <c r="HW54" s="97"/>
      <c r="HX54" s="109"/>
      <c r="HY54" s="97"/>
      <c r="HZ54" s="107"/>
      <c r="IA54" s="97"/>
      <c r="IB54" s="126"/>
      <c r="IC54" s="96"/>
      <c r="ID54" s="97"/>
      <c r="IE54" s="126"/>
      <c r="IF54" s="96"/>
      <c r="IG54" s="97"/>
      <c r="IH54" s="126"/>
      <c r="II54" s="96"/>
      <c r="IJ54" s="97"/>
      <c r="IK54" s="97"/>
      <c r="IL54" s="97"/>
      <c r="IM54" s="107"/>
      <c r="IN54" s="97"/>
      <c r="IO54" s="126"/>
      <c r="IP54" s="96"/>
      <c r="IQ54" s="97"/>
      <c r="IR54" s="97"/>
      <c r="IS54" s="109"/>
    </row>
    <row r="55" spans="1:253" ht="12" customHeight="1" outlineLevel="1">
      <c r="A55" s="341" t="s">
        <v>47</v>
      </c>
      <c r="B55" s="111"/>
      <c r="C55" s="112"/>
      <c r="D55" s="111"/>
      <c r="E55" s="433">
        <v>0</v>
      </c>
      <c r="F55" s="106" t="str">
        <f>IF(E55&gt;0,(IF(E$7&gt;0,E55/E$7,"")),"")</f>
        <v/>
      </c>
      <c r="G55" s="111" t="str">
        <f t="shared" ref="G55:G59" si="320">IF(E55&gt;0,(IF(E$49&gt;0,E55/E$49,"")),"")</f>
        <v/>
      </c>
      <c r="H55" s="433">
        <v>0</v>
      </c>
      <c r="I55" s="106" t="str">
        <f>IF(H55&gt;0,(IF(H$7&gt;0,H55/H$7,"")),"")</f>
        <v/>
      </c>
      <c r="J55" s="111" t="str">
        <f t="shared" ref="J55:J59" si="321">IF(H55&gt;0,(IF(H$49&gt;0,H55/H$49,"")),"")</f>
        <v/>
      </c>
      <c r="K55" s="433">
        <v>0</v>
      </c>
      <c r="L55" s="106" t="str">
        <f>IF(K55&gt;0,(IF(K$7&gt;0,K55/K$7,"")),"")</f>
        <v/>
      </c>
      <c r="M55" s="111" t="str">
        <f t="shared" ref="M55:M59" si="322">IF(K55&gt;0,(IF(K$49&gt;0,K55/K$49,"")),"")</f>
        <v/>
      </c>
      <c r="N55" s="111"/>
      <c r="O55" s="111"/>
      <c r="P55" s="112"/>
      <c r="Q55" s="111"/>
      <c r="R55" s="433">
        <f t="shared" ref="R55:R61" si="323">E55+H55+K55</f>
        <v>0</v>
      </c>
      <c r="S55" s="106" t="str">
        <f>IF(R55&gt;0,(IF(R$7&gt;0,R55/R$7,"")),"")</f>
        <v/>
      </c>
      <c r="T55" s="111" t="str">
        <f t="shared" ref="T55:T59" si="324">IF(R55&gt;0,(IF(R$49&gt;0,R55/R$49,"")),"")</f>
        <v/>
      </c>
      <c r="U55" s="111"/>
      <c r="V55" s="113"/>
      <c r="W55" s="111"/>
      <c r="X55" s="112"/>
      <c r="Y55" s="111"/>
      <c r="Z55" s="433">
        <v>0</v>
      </c>
      <c r="AA55" s="106" t="str">
        <f>IF(Z55&gt;0,(IF(Z$7&gt;0,Z55/Z$7,"")),"")</f>
        <v/>
      </c>
      <c r="AB55" s="111" t="str">
        <f t="shared" ref="AB55:AB59" si="325">IF(Z55&gt;0,(IF(Z$49&gt;0,Z55/Z$49,"")),"")</f>
        <v/>
      </c>
      <c r="AC55" s="433">
        <v>0</v>
      </c>
      <c r="AD55" s="106" t="str">
        <f>IF(AC55&gt;0,(IF(AC$7&gt;0,AC55/AC$7,"")),"")</f>
        <v/>
      </c>
      <c r="AE55" s="111" t="str">
        <f t="shared" ref="AE55:AE59" si="326">IF(AC55&gt;0,(IF(AC$49&gt;0,AC55/AC$49,"")),"")</f>
        <v/>
      </c>
      <c r="AF55" s="433">
        <v>0</v>
      </c>
      <c r="AG55" s="106" t="str">
        <f>IF(AF55&gt;0,(IF(AF$7&gt;0,AF55/AF$7,"")),"")</f>
        <v/>
      </c>
      <c r="AH55" s="111" t="str">
        <f t="shared" ref="AH55:AH59" si="327">IF(AF55&gt;0,(IF(AF$49&gt;0,AF55/AF$49,"")),"")</f>
        <v/>
      </c>
      <c r="AI55" s="111"/>
      <c r="AJ55" s="111"/>
      <c r="AK55" s="112"/>
      <c r="AL55" s="111"/>
      <c r="AM55" s="433">
        <f t="shared" ref="AM55:AM61" si="328">Z55+AC55+AF55</f>
        <v>0</v>
      </c>
      <c r="AN55" s="106" t="str">
        <f>IF(AM55&gt;0,(IF(AM$7&gt;0,AM55/AM$7,"")),"")</f>
        <v/>
      </c>
      <c r="AO55" s="111" t="str">
        <f t="shared" ref="AO55:AO59" si="329">IF(AM55&gt;0,(IF(AM$49&gt;0,AM55/AM$49,"")),"")</f>
        <v/>
      </c>
      <c r="AP55" s="111"/>
      <c r="AQ55" s="113"/>
      <c r="AR55" s="111"/>
      <c r="AS55" s="112"/>
      <c r="AT55" s="111"/>
      <c r="AU55" s="433">
        <v>0</v>
      </c>
      <c r="AV55" s="106" t="str">
        <f>IF(AU55&gt;0,(IF(AU$7&gt;0,AU55/AU$7,"")),"")</f>
        <v/>
      </c>
      <c r="AW55" s="111" t="str">
        <f t="shared" ref="AW55:AW59" si="330">IF(AU55&gt;0,(IF(AU$49&gt;0,AU55/AU$49,"")),"")</f>
        <v/>
      </c>
      <c r="AX55" s="433">
        <v>0</v>
      </c>
      <c r="AY55" s="106" t="str">
        <f>IF(AX55&gt;0,(IF(AX$7&gt;0,AX55/AX$7,"")),"")</f>
        <v/>
      </c>
      <c r="AZ55" s="111" t="str">
        <f t="shared" ref="AZ55:AZ59" si="331">IF(AX55&gt;0,(IF(AX$49&gt;0,AX55/AX$49,"")),"")</f>
        <v/>
      </c>
      <c r="BA55" s="433">
        <v>0</v>
      </c>
      <c r="BB55" s="106" t="str">
        <f>IF(BA55&gt;0,(IF(BA$7&gt;0,BA55/BA$7,"")),"")</f>
        <v/>
      </c>
      <c r="BC55" s="111" t="str">
        <f t="shared" ref="BC55:BC59" si="332">IF(BA55&gt;0,(IF(BA$49&gt;0,BA55/BA$49,"")),"")</f>
        <v/>
      </c>
      <c r="BD55" s="111"/>
      <c r="BE55" s="111"/>
      <c r="BF55" s="112"/>
      <c r="BG55" s="111"/>
      <c r="BH55" s="433">
        <f t="shared" ref="BH55:BH61" si="333">AU55+AX55+BA55</f>
        <v>0</v>
      </c>
      <c r="BI55" s="106" t="str">
        <f>IF(BH55&gt;0,(IF(BH$7&gt;0,BH55/BH$7,"")),"")</f>
        <v/>
      </c>
      <c r="BJ55" s="111" t="str">
        <f t="shared" ref="BJ55:BJ59" si="334">IF(BH55&gt;0,(IF(BH$49&gt;0,BH55/BH$49,"")),"")</f>
        <v/>
      </c>
      <c r="BK55" s="111"/>
      <c r="BL55" s="113"/>
      <c r="BM55" s="111"/>
      <c r="BN55" s="112"/>
      <c r="BO55" s="111"/>
      <c r="BP55" s="433">
        <v>0</v>
      </c>
      <c r="BQ55" s="106" t="str">
        <f>IF(BP55&gt;0,(IF(BP$7&gt;0,BP55/BP$7,"")),"")</f>
        <v/>
      </c>
      <c r="BR55" s="111" t="str">
        <f t="shared" ref="BR55:BR59" si="335">IF(BP55&gt;0,(IF(BP$49&gt;0,BP55/BP$49,"")),"")</f>
        <v/>
      </c>
      <c r="BS55" s="433">
        <v>0</v>
      </c>
      <c r="BT55" s="106" t="str">
        <f>IF(BS55&gt;0,(IF(BS$7&gt;0,BS55/BS$7,"")),"")</f>
        <v/>
      </c>
      <c r="BU55" s="111" t="str">
        <f t="shared" ref="BU55:BU59" si="336">IF(BS55&gt;0,(IF(BS$49&gt;0,BS55/BS$49,"")),"")</f>
        <v/>
      </c>
      <c r="BV55" s="433">
        <v>0</v>
      </c>
      <c r="BW55" s="106" t="str">
        <f>IF(BV55&gt;0,(IF(BV$7&gt;0,BV55/BV$7,"")),"")</f>
        <v/>
      </c>
      <c r="BX55" s="111" t="str">
        <f t="shared" ref="BX55:BX59" si="337">IF(BV55&gt;0,(IF(BV$49&gt;0,BV55/BV$49,"")),"")</f>
        <v/>
      </c>
      <c r="BY55" s="111"/>
      <c r="BZ55" s="111"/>
      <c r="CA55" s="112"/>
      <c r="CB55" s="111"/>
      <c r="CC55" s="433">
        <f t="shared" ref="CC55:CC61" si="338">BP55+BS55+BV55</f>
        <v>0</v>
      </c>
      <c r="CD55" s="106" t="str">
        <f>IF(CC55&gt;0,(IF(CC$7&gt;0,CC55/CC$7,"")),"")</f>
        <v/>
      </c>
      <c r="CE55" s="111" t="str">
        <f t="shared" ref="CE55:CE59" si="339">IF(CC55&gt;0,(IF(CC$49&gt;0,CC55/CC$49,"")),"")</f>
        <v/>
      </c>
      <c r="CF55" s="111"/>
      <c r="CG55" s="113"/>
      <c r="CH55" s="111"/>
      <c r="CI55" s="114"/>
      <c r="CJ55" s="111"/>
      <c r="CK55" s="433">
        <f t="shared" ref="CK55:CK61" si="340">(IF($CZ$5=4,(E55+Z55+AU55+BP55),0)+IF($CZ$5=3,(Z55+AU55+BP55))+IF($CZ$5=2,(AU55+BP55),0)+IF($CZ$5=1,BP55,0))/$CZ$5</f>
        <v>0</v>
      </c>
      <c r="CL55" s="106" t="str">
        <f>IF(CK55&gt;0,(IF(CK$7&gt;0,CK55/CK$7,"")),"")</f>
        <v/>
      </c>
      <c r="CM55" s="111" t="str">
        <f t="shared" ref="CM55:CM59" si="341">IF(CK55&gt;0,(IF(CK$49&gt;0,CK55/CK$49,"")),"")</f>
        <v/>
      </c>
      <c r="CN55" s="433">
        <f t="shared" ref="CN55:CN61" si="342">(IF($CZ$5=4,(H55+AC55+AX55+BS55),0)+IF($CZ$5=3,(AC55+AX55+BS55))+IF($CZ$5=2,(AX55+BS55),0)+IF($CZ$5=1,BS55,0))/$CZ$5</f>
        <v>0</v>
      </c>
      <c r="CO55" s="106" t="str">
        <f>IF(CN55&gt;0,(IF(CN$7&gt;0,CN55/CN$7,"")),"")</f>
        <v/>
      </c>
      <c r="CP55" s="111" t="str">
        <f t="shared" ref="CP55:CP59" si="343">IF(CN55&gt;0,(IF(CN$49&gt;0,CN55/CN$49,"")),"")</f>
        <v/>
      </c>
      <c r="CQ55" s="433">
        <f t="shared" ref="CQ55:CQ61" si="344">(IF($CZ$5=4,(K55+AF55+BA55+BV55),0)+IF($CZ$5=3,(AF55+BA55+BV55))+IF($CZ$5=2,(BA55+BV55),0)+IF($CZ$5=1,BV55,0))/$CZ$5</f>
        <v>0</v>
      </c>
      <c r="CR55" s="106" t="str">
        <f>IF(CQ55&gt;0,(IF(CQ$7&gt;0,CQ55/CQ$7,"")),"")</f>
        <v/>
      </c>
      <c r="CS55" s="111" t="str">
        <f t="shared" ref="CS55:CS59" si="345">IF(CQ55&gt;0,(IF(CQ$49&gt;0,CQ55/CQ$49,"")),"")</f>
        <v/>
      </c>
      <c r="CT55" s="111"/>
      <c r="CU55" s="111"/>
      <c r="CV55" s="114"/>
      <c r="CW55" s="111"/>
      <c r="CX55" s="433">
        <f t="shared" ref="CX55:CX61" si="346">(IF($CZ$5=4,(R55+AM55+BH55+CC55),0)+IF($CZ$5=3,(AM55+BH55+CC55))+IF($CZ$5=2,(BH55+CC55),0)+IF($CZ$5=1,CC55,0))/$CZ$5</f>
        <v>0</v>
      </c>
      <c r="CY55" s="106" t="str">
        <f>IF(CX55&gt;0,(IF(CX$7&gt;0,CX55/CX$7,"")),"")</f>
        <v/>
      </c>
      <c r="CZ55" s="111" t="str">
        <f t="shared" ref="CZ55:CZ59" si="347">IF(CX55&gt;0,(IF(CX$49&gt;0,CX55/CX$49,"")),"")</f>
        <v/>
      </c>
      <c r="DA55" s="111"/>
      <c r="DB55" s="1535"/>
      <c r="DC55" s="111"/>
      <c r="DD55" s="112"/>
      <c r="DE55" s="111"/>
      <c r="DF55" s="433">
        <v>0</v>
      </c>
      <c r="DG55" s="106" t="str">
        <f>IF(DF55&gt;0,(IF(DF$7&gt;0,DF55/DF$7,"")),"")</f>
        <v/>
      </c>
      <c r="DH55" s="111" t="str">
        <f t="shared" ref="DH55:DH59" si="348">IF(DF55&gt;0,(IF(DF$49&gt;0,DF55/DF$49,"")),"")</f>
        <v/>
      </c>
      <c r="DI55" s="433">
        <v>0</v>
      </c>
      <c r="DJ55" s="106" t="str">
        <f>IF(DI55&gt;0,(IF(DI$7&gt;0,DI55/DI$7,"")),"")</f>
        <v/>
      </c>
      <c r="DK55" s="111" t="str">
        <f t="shared" ref="DK55:DK59" si="349">IF(DI55&gt;0,(IF(DI$49&gt;0,DI55/DI$49,"")),"")</f>
        <v/>
      </c>
      <c r="DL55" s="433">
        <v>0</v>
      </c>
      <c r="DM55" s="106" t="str">
        <f>IF(DL55&gt;0,(IF(DL$7&gt;0,DL55/DL$7,"")),"")</f>
        <v/>
      </c>
      <c r="DN55" s="111" t="str">
        <f t="shared" ref="DN55:DN59" si="350">IF(DL55&gt;0,(IF(DL$49&gt;0,DL55/DL$49,"")),"")</f>
        <v/>
      </c>
      <c r="DO55" s="111"/>
      <c r="DP55" s="111"/>
      <c r="DQ55" s="112"/>
      <c r="DR55" s="111"/>
      <c r="DS55" s="433">
        <f t="shared" ref="DS55" si="351">DF55+DI55+DL55</f>
        <v>0</v>
      </c>
      <c r="DT55" s="106" t="str">
        <f>IF(DS55&gt;0,(IF(DS$7&gt;0,DS55/DS$7,"")),"")</f>
        <v/>
      </c>
      <c r="DU55" s="111" t="str">
        <f t="shared" ref="DU55:DU59" si="352">IF(DS55&gt;0,(IF(DS$49&gt;0,DS55/DS$49,"")),"")</f>
        <v/>
      </c>
      <c r="DV55" s="111"/>
      <c r="DW55" s="113"/>
      <c r="DX55" s="111"/>
      <c r="DY55" s="112"/>
      <c r="DZ55" s="111"/>
      <c r="EA55" s="433">
        <v>0</v>
      </c>
      <c r="EB55" s="106" t="str">
        <f>IF(EA55&gt;0,(IF(EA$7&gt;0,EA55/EA$7,"")),"")</f>
        <v/>
      </c>
      <c r="EC55" s="111" t="str">
        <f t="shared" ref="EC55:EC59" si="353">IF(EA55&gt;0,(IF(EA$49&gt;0,EA55/EA$49,"")),"")</f>
        <v/>
      </c>
      <c r="ED55" s="433">
        <v>0</v>
      </c>
      <c r="EE55" s="106" t="str">
        <f>IF(ED55&gt;0,(IF(ED$7&gt;0,ED55/ED$7,"")),"")</f>
        <v/>
      </c>
      <c r="EF55" s="111" t="str">
        <f t="shared" ref="EF55:EF59" si="354">IF(ED55&gt;0,(IF(ED$49&gt;0,ED55/ED$49,"")),"")</f>
        <v/>
      </c>
      <c r="EG55" s="433">
        <v>0</v>
      </c>
      <c r="EH55" s="106" t="str">
        <f>IF(EG55&gt;0,(IF(EG$7&gt;0,EG55/EG$7,"")),"")</f>
        <v/>
      </c>
      <c r="EI55" s="111" t="str">
        <f t="shared" ref="EI55:EI59" si="355">IF(EG55&gt;0,(IF(EG$49&gt;0,EG55/EG$49,"")),"")</f>
        <v/>
      </c>
      <c r="EJ55" s="111"/>
      <c r="EK55" s="111"/>
      <c r="EL55" s="112"/>
      <c r="EM55" s="111"/>
      <c r="EN55" s="433">
        <f t="shared" ref="EN55" si="356">EA55+ED55+EG55</f>
        <v>0</v>
      </c>
      <c r="EO55" s="106" t="str">
        <f>IF(EN55&gt;0,(IF(EN$7&gt;0,EN55/EN$7,"")),"")</f>
        <v/>
      </c>
      <c r="EP55" s="111" t="str">
        <f t="shared" ref="EP55:EP59" si="357">IF(EN55&gt;0,(IF(EN$49&gt;0,EN55/EN$49,"")),"")</f>
        <v/>
      </c>
      <c r="EQ55" s="111"/>
      <c r="ER55" s="113"/>
      <c r="ES55" s="111"/>
      <c r="ET55" s="112"/>
      <c r="EU55" s="111"/>
      <c r="EV55" s="433">
        <f>200*60</f>
        <v>12000</v>
      </c>
      <c r="EW55" s="106">
        <f>IF(EV55&gt;0,(IF(EV$7&gt;0,EV55/EV$7,"")),"")</f>
        <v>6</v>
      </c>
      <c r="EX55" s="111" t="str">
        <f t="shared" ref="EX55:EX61" si="358">IF(EV55&gt;0,(IF(EV$49&gt;0,EV55/EV$49,"")),"")</f>
        <v/>
      </c>
      <c r="EY55" s="433"/>
      <c r="EZ55" s="106" t="str">
        <f>IF(EY55&gt;0,(IF(EY$7&gt;0,EY55/EY$7,"")),"")</f>
        <v/>
      </c>
      <c r="FA55" s="111" t="str">
        <f t="shared" ref="FA55:FA59" si="359">IF(EY55&gt;0,(IF(EY$49&gt;0,EY55/EY$49,"")),"")</f>
        <v/>
      </c>
      <c r="FB55" s="433">
        <v>0</v>
      </c>
      <c r="FC55" s="106" t="str">
        <f>IF(FB55&gt;0,(IF(FB$7&gt;0,FB55/FB$7,"")),"")</f>
        <v/>
      </c>
      <c r="FD55" s="111" t="str">
        <f t="shared" ref="FD55:FD59" si="360">IF(FB55&gt;0,(IF(FB$49&gt;0,FB55/FB$49,"")),"")</f>
        <v/>
      </c>
      <c r="FE55" s="111"/>
      <c r="FF55" s="111"/>
      <c r="FG55" s="112"/>
      <c r="FH55" s="111"/>
      <c r="FI55" s="433">
        <f t="shared" ref="FI55:FI61" si="361">EV55+EY55+FB55</f>
        <v>12000</v>
      </c>
      <c r="FJ55" s="106" t="e">
        <f t="shared" ref="FJ55:FJ62" si="362">IF(FI55&gt;0,(IF(FI$7&gt;0,FI55/FI$7,"")),"")</f>
        <v>#VALUE!</v>
      </c>
      <c r="FK55" s="111">
        <f t="shared" ref="FK55:FK62" si="363">IF(FI55&gt;0,(IF(FI$49&gt;0,FI55/FI$49,"")),"")</f>
        <v>3.1876743259396999E-3</v>
      </c>
      <c r="FL55" s="111"/>
      <c r="FM55" s="113"/>
      <c r="FN55" s="111"/>
      <c r="FO55" s="112"/>
      <c r="FP55" s="111"/>
      <c r="FQ55" s="433">
        <v>0</v>
      </c>
      <c r="FR55" s="106" t="str">
        <f>IF(FQ55&gt;0,(IF(FQ$7&gt;0,FQ55/FQ$7,"")),"")</f>
        <v/>
      </c>
      <c r="FS55" s="849" t="str">
        <f t="shared" ref="FS55:FS59" si="364">IF(FQ55&gt;0,(IF(FQ$49&gt;0,FQ55/FQ$49,"")),"")</f>
        <v/>
      </c>
      <c r="FT55" s="433">
        <v>0</v>
      </c>
      <c r="FU55" s="106" t="str">
        <f>IF(FT55&gt;0,(IF(FT$7&gt;0,FT55/FT$7,"")),"")</f>
        <v/>
      </c>
      <c r="FV55" s="111" t="str">
        <f t="shared" ref="FV55:FV59" si="365">IF(FT55&gt;0,(IF(FT$49&gt;0,FT55/FT$49,"")),"")</f>
        <v/>
      </c>
      <c r="FW55" s="433">
        <v>0</v>
      </c>
      <c r="FX55" s="106" t="str">
        <f>IF(FW55&gt;0,(IF(FW$7&gt;0,FW55/FW$7,"")),"")</f>
        <v/>
      </c>
      <c r="FY55" s="111" t="str">
        <f t="shared" ref="FY55:FY59" si="366">IF(FW55&gt;0,(IF(FW$49&gt;0,FW55/FW$49,"")),"")</f>
        <v/>
      </c>
      <c r="FZ55" s="111"/>
      <c r="GA55" s="111"/>
      <c r="GB55" s="112"/>
      <c r="GC55" s="111"/>
      <c r="GD55" s="433">
        <f t="shared" ref="GD55:GD61" si="367">FQ55+FT55+FW55</f>
        <v>0</v>
      </c>
      <c r="GE55" s="106" t="str">
        <f t="shared" ref="GE55:GE62" si="368">IF(GD55&gt;0,(IF(GD$7&gt;0,GD55/GD$7,"")),"")</f>
        <v/>
      </c>
      <c r="GF55" s="111" t="str">
        <f t="shared" ref="GF55:GF62" si="369">IF(GD55&gt;0,(IF(GD$49&gt;0,GD55/GD$49,"")),"")</f>
        <v/>
      </c>
      <c r="GG55" s="111"/>
      <c r="GH55" s="113"/>
      <c r="GI55" s="111"/>
      <c r="GJ55" s="112"/>
      <c r="GK55" s="111"/>
      <c r="GL55" s="433">
        <v>0</v>
      </c>
      <c r="GM55" s="106" t="str">
        <f>IF(GL55&gt;0,(IF(GL$7&gt;0,GL55/GL$7,"")),"")</f>
        <v/>
      </c>
      <c r="GN55" s="111" t="str">
        <f t="shared" ref="GN55:GN59" si="370">IF(GL55&gt;0,(IF(GL$49&gt;0,GL55/GL$49,"")),"")</f>
        <v/>
      </c>
      <c r="GO55" s="433">
        <v>0</v>
      </c>
      <c r="GP55" s="106" t="str">
        <f>IF(GO55&gt;0,(IF(GO$7&gt;0,GO55/GO$7,"")),"")</f>
        <v/>
      </c>
      <c r="GQ55" s="111" t="str">
        <f t="shared" ref="GQ55:GQ59" si="371">IF(GO55&gt;0,(IF(GO$49&gt;0,GO55/GO$49,"")),"")</f>
        <v/>
      </c>
      <c r="GR55" s="433">
        <v>0</v>
      </c>
      <c r="GS55" s="106" t="str">
        <f>IF(GR55&gt;0,(IF(GR$7&gt;0,GR55/GR$7,"")),"")</f>
        <v/>
      </c>
      <c r="GT55" s="111" t="str">
        <f t="shared" ref="GT55:GT59" si="372">IF(GR55&gt;0,(IF(GR$49&gt;0,GR55/GR$49,"")),"")</f>
        <v/>
      </c>
      <c r="GU55" s="111"/>
      <c r="GV55" s="111"/>
      <c r="GW55" s="112"/>
      <c r="GX55" s="111"/>
      <c r="GY55" s="433">
        <f t="shared" ref="GY55:GY61" si="373">GL55+GO55+GR55</f>
        <v>0</v>
      </c>
      <c r="GZ55" s="106" t="str">
        <f t="shared" ref="GZ55:GZ62" si="374">IF(GY55&gt;0,(IF(GY$7&gt;0,GY55/GY$7,"")),"")</f>
        <v/>
      </c>
      <c r="HA55" s="111" t="str">
        <f t="shared" ref="HA55:HA62" si="375">IF(GY55&gt;0,(IF(GY$49&gt;0,GY55/GY$49,"")),"")</f>
        <v/>
      </c>
      <c r="HB55" s="111"/>
      <c r="HC55" s="113"/>
      <c r="HD55" s="111"/>
      <c r="HE55" s="112"/>
      <c r="HF55" s="111"/>
      <c r="HG55" s="433">
        <v>0</v>
      </c>
      <c r="HH55" s="106" t="str">
        <f>IF(HG55&gt;0,(IF(HG$7&gt;0,HG55/HG$7,"")),"")</f>
        <v/>
      </c>
      <c r="HI55" s="111" t="str">
        <f t="shared" ref="HI55:HI59" si="376">IF(HG55&gt;0,(IF(HG$49&gt;0,HG55/HG$49,"")),"")</f>
        <v/>
      </c>
      <c r="HJ55" s="433">
        <v>0</v>
      </c>
      <c r="HK55" s="106" t="str">
        <f>IF(HJ55&gt;0,(IF(HJ$7&gt;0,HJ55/HJ$7,"")),"")</f>
        <v/>
      </c>
      <c r="HL55" s="111" t="str">
        <f t="shared" ref="HL55:HL59" si="377">IF(HJ55&gt;0,(IF(HJ$49&gt;0,HJ55/HJ$49,"")),"")</f>
        <v/>
      </c>
      <c r="HM55" s="433">
        <v>0</v>
      </c>
      <c r="HN55" s="106" t="str">
        <f>IF(HM55&gt;0,(IF(HM$7&gt;0,HM55/HM$7,"")),"")</f>
        <v/>
      </c>
      <c r="HO55" s="111" t="str">
        <f t="shared" ref="HO55:HO59" si="378">IF(HM55&gt;0,(IF(HM$49&gt;0,HM55/HM$49,"")),"")</f>
        <v/>
      </c>
      <c r="HP55" s="111"/>
      <c r="HQ55" s="111"/>
      <c r="HR55" s="112"/>
      <c r="HS55" s="111"/>
      <c r="HT55" s="433">
        <f t="shared" ref="HT55:HT61" si="379">HG55+HJ55+HM55</f>
        <v>0</v>
      </c>
      <c r="HU55" s="106" t="str">
        <f t="shared" ref="HU55:HU62" si="380">IF(HT55&gt;0,(IF(HT$7&gt;0,HT55/HT$7,"")),"")</f>
        <v/>
      </c>
      <c r="HV55" s="111" t="str">
        <f t="shared" ref="HV55:HV62" si="381">IF(HT55&gt;0,(IF(HT$49&gt;0,HT55/HT$49,"")),"")</f>
        <v/>
      </c>
      <c r="HW55" s="111"/>
      <c r="HX55" s="113"/>
      <c r="HY55" s="111"/>
      <c r="HZ55" s="112"/>
      <c r="IA55" s="111"/>
      <c r="IB55" s="433">
        <v>0</v>
      </c>
      <c r="IC55" s="106" t="str">
        <f>IF(IB55&gt;0,(IF(IB$7&gt;0,IB55/IB$7,"")),"")</f>
        <v/>
      </c>
      <c r="ID55" s="111" t="str">
        <f t="shared" ref="ID55:ID59" si="382">IF(IB55&gt;0,(IF(IB$49&gt;0,IB55/IB$49,"")),"")</f>
        <v/>
      </c>
      <c r="IE55" s="433">
        <v>0</v>
      </c>
      <c r="IF55" s="106" t="str">
        <f>IF(IE55&gt;0,(IF(IE$7&gt;0,IE55/IE$7,"")),"")</f>
        <v/>
      </c>
      <c r="IG55" s="111" t="str">
        <f t="shared" ref="IG55:IG59" si="383">IF(IE55&gt;0,(IF(IE$49&gt;0,IE55/IE$49,"")),"")</f>
        <v/>
      </c>
      <c r="IH55" s="433">
        <v>0</v>
      </c>
      <c r="II55" s="106" t="str">
        <f>IF(IH55&gt;0,(IF(IH$7&gt;0,IH55/IH$7,"")),"")</f>
        <v/>
      </c>
      <c r="IJ55" s="111" t="str">
        <f t="shared" ref="IJ55:IJ59" si="384">IF(IH55&gt;0,(IF(IH$49&gt;0,IH55/IH$49,"")),"")</f>
        <v/>
      </c>
      <c r="IK55" s="111"/>
      <c r="IL55" s="111"/>
      <c r="IM55" s="112"/>
      <c r="IN55" s="111"/>
      <c r="IO55" s="433">
        <f t="shared" ref="IO55:IO61" si="385">IB55+IE55+IH55</f>
        <v>0</v>
      </c>
      <c r="IP55" s="106" t="str">
        <f t="shared" ref="IP55:IP62" si="386">IF(IO55&gt;0,(IF(IO$7&gt;0,IO55/IO$7,"")),"")</f>
        <v/>
      </c>
      <c r="IQ55" s="111" t="str">
        <f t="shared" ref="IQ55:IQ62" si="387">IF(IO55&gt;0,(IF(IO$49&gt;0,IO55/IO$49,"")),"")</f>
        <v/>
      </c>
      <c r="IR55" s="111"/>
      <c r="IS55" s="113"/>
    </row>
    <row r="56" spans="1:253" ht="12" customHeight="1" outlineLevel="1">
      <c r="A56" s="341" t="s">
        <v>48</v>
      </c>
      <c r="B56" s="111"/>
      <c r="C56" s="112"/>
      <c r="D56" s="111"/>
      <c r="E56" s="433">
        <v>0</v>
      </c>
      <c r="F56" s="106" t="str">
        <f>IF(E56&gt;0,(IF(E$7&gt;0,E56/E$7,"")),"")</f>
        <v/>
      </c>
      <c r="G56" s="111" t="str">
        <f>IF(E56&gt;0,(IF(E$49&gt;0,E56/E$49,"")),"")</f>
        <v/>
      </c>
      <c r="H56" s="433">
        <v>0</v>
      </c>
      <c r="I56" s="106" t="str">
        <f>IF(H56&gt;0,(IF(H$7&gt;0,H56/H$7,"")),"")</f>
        <v/>
      </c>
      <c r="J56" s="111" t="str">
        <f>IF(H56&gt;0,(IF(H$49&gt;0,H56/H$49,"")),"")</f>
        <v/>
      </c>
      <c r="K56" s="433">
        <v>0</v>
      </c>
      <c r="L56" s="106" t="str">
        <f>IF(K56&gt;0,(IF(K$7&gt;0,K56/K$7,"")),"")</f>
        <v/>
      </c>
      <c r="M56" s="111" t="str">
        <f>IF(K56&gt;0,(IF(K$49&gt;0,K56/K$49,"")),"")</f>
        <v/>
      </c>
      <c r="N56" s="111"/>
      <c r="O56" s="111"/>
      <c r="P56" s="112"/>
      <c r="Q56" s="111"/>
      <c r="R56" s="433">
        <f>E56+H56+K56</f>
        <v>0</v>
      </c>
      <c r="S56" s="106" t="str">
        <f>IF(R56&gt;0,(IF(R$7&gt;0,R56/R$7,"")),"")</f>
        <v/>
      </c>
      <c r="T56" s="111" t="str">
        <f>IF(R56&gt;0,(IF(R$49&gt;0,R56/R$49,"")),"")</f>
        <v/>
      </c>
      <c r="U56" s="111"/>
      <c r="V56" s="113"/>
      <c r="W56" s="111"/>
      <c r="X56" s="112"/>
      <c r="Y56" s="111"/>
      <c r="Z56" s="433">
        <v>0</v>
      </c>
      <c r="AA56" s="106" t="str">
        <f>IF(Z56&gt;0,(IF(Z$7&gt;0,Z56/Z$7,"")),"")</f>
        <v/>
      </c>
      <c r="AB56" s="111" t="str">
        <f>IF(Z56&gt;0,(IF(Z$49&gt;0,Z56/Z$49,"")),"")</f>
        <v/>
      </c>
      <c r="AC56" s="433">
        <v>0</v>
      </c>
      <c r="AD56" s="106" t="str">
        <f>IF(AC56&gt;0,(IF(AC$7&gt;0,AC56/AC$7,"")),"")</f>
        <v/>
      </c>
      <c r="AE56" s="111" t="str">
        <f>IF(AC56&gt;0,(IF(AC$49&gt;0,AC56/AC$49,"")),"")</f>
        <v/>
      </c>
      <c r="AF56" s="433">
        <v>0</v>
      </c>
      <c r="AG56" s="106" t="str">
        <f>IF(AF56&gt;0,(IF(AF$7&gt;0,AF56/AF$7,"")),"")</f>
        <v/>
      </c>
      <c r="AH56" s="111" t="str">
        <f>IF(AF56&gt;0,(IF(AF$49&gt;0,AF56/AF$49,"")),"")</f>
        <v/>
      </c>
      <c r="AI56" s="111"/>
      <c r="AJ56" s="111"/>
      <c r="AK56" s="112"/>
      <c r="AL56" s="111"/>
      <c r="AM56" s="433">
        <f>Z56+AC56+AF56</f>
        <v>0</v>
      </c>
      <c r="AN56" s="106" t="str">
        <f>IF(AM56&gt;0,(IF(AM$7&gt;0,AM56/AM$7,"")),"")</f>
        <v/>
      </c>
      <c r="AO56" s="111" t="str">
        <f>IF(AM56&gt;0,(IF(AM$49&gt;0,AM56/AM$49,"")),"")</f>
        <v/>
      </c>
      <c r="AP56" s="111"/>
      <c r="AQ56" s="113"/>
      <c r="AR56" s="111"/>
      <c r="AS56" s="112"/>
      <c r="AT56" s="111"/>
      <c r="AU56" s="433">
        <v>0</v>
      </c>
      <c r="AV56" s="106" t="str">
        <f>IF(AU56&gt;0,(IF(AU$7&gt;0,AU56/AU$7,"")),"")</f>
        <v/>
      </c>
      <c r="AW56" s="111" t="str">
        <f>IF(AU56&gt;0,(IF(AU$49&gt;0,AU56/AU$49,"")),"")</f>
        <v/>
      </c>
      <c r="AX56" s="433">
        <v>0</v>
      </c>
      <c r="AY56" s="106" t="str">
        <f>IF(AX56&gt;0,(IF(AX$7&gt;0,AX56/AX$7,"")),"")</f>
        <v/>
      </c>
      <c r="AZ56" s="111" t="str">
        <f>IF(AX56&gt;0,(IF(AX$49&gt;0,AX56/AX$49,"")),"")</f>
        <v/>
      </c>
      <c r="BA56" s="433">
        <v>0</v>
      </c>
      <c r="BB56" s="106" t="str">
        <f>IF(BA56&gt;0,(IF(BA$7&gt;0,BA56/BA$7,"")),"")</f>
        <v/>
      </c>
      <c r="BC56" s="111" t="str">
        <f>IF(BA56&gt;0,(IF(BA$49&gt;0,BA56/BA$49,"")),"")</f>
        <v/>
      </c>
      <c r="BD56" s="111"/>
      <c r="BE56" s="111"/>
      <c r="BF56" s="112"/>
      <c r="BG56" s="111"/>
      <c r="BH56" s="433">
        <f>AU56+AX56+BA56</f>
        <v>0</v>
      </c>
      <c r="BI56" s="106" t="str">
        <f>IF(BH56&gt;0,(IF(BH$7&gt;0,BH56/BH$7,"")),"")</f>
        <v/>
      </c>
      <c r="BJ56" s="111" t="str">
        <f>IF(BH56&gt;0,(IF(BH$49&gt;0,BH56/BH$49,"")),"")</f>
        <v/>
      </c>
      <c r="BK56" s="111"/>
      <c r="BL56" s="113"/>
      <c r="BM56" s="111"/>
      <c r="BN56" s="112"/>
      <c r="BO56" s="111"/>
      <c r="BP56" s="433">
        <v>0</v>
      </c>
      <c r="BQ56" s="106" t="str">
        <f>IF(BP56&gt;0,(IF(BP$7&gt;0,BP56/BP$7,"")),"")</f>
        <v/>
      </c>
      <c r="BR56" s="111" t="str">
        <f t="shared" si="335"/>
        <v/>
      </c>
      <c r="BS56" s="433">
        <v>0</v>
      </c>
      <c r="BT56" s="106" t="str">
        <f>IF(BS56&gt;0,(IF(BS$7&gt;0,BS56/BS$7,"")),"")</f>
        <v/>
      </c>
      <c r="BU56" s="111" t="str">
        <f t="shared" si="336"/>
        <v/>
      </c>
      <c r="BV56" s="433">
        <v>0</v>
      </c>
      <c r="BW56" s="106" t="str">
        <f>IF(BV56&gt;0,(IF(BV$7&gt;0,BV56/BV$7,"")),"")</f>
        <v/>
      </c>
      <c r="BX56" s="111" t="str">
        <f t="shared" si="337"/>
        <v/>
      </c>
      <c r="BY56" s="111"/>
      <c r="BZ56" s="111"/>
      <c r="CA56" s="112"/>
      <c r="CB56" s="111"/>
      <c r="CC56" s="433">
        <f>BP56+BS56+BV56</f>
        <v>0</v>
      </c>
      <c r="CD56" s="106" t="str">
        <f>IF(CC56&gt;0,(IF(CC$7&gt;0,CC56/CC$7,"")),"")</f>
        <v/>
      </c>
      <c r="CE56" s="111" t="str">
        <f t="shared" si="339"/>
        <v/>
      </c>
      <c r="CF56" s="111"/>
      <c r="CG56" s="113"/>
      <c r="CH56" s="111"/>
      <c r="CI56" s="114"/>
      <c r="CJ56" s="111"/>
      <c r="CK56" s="433">
        <f t="shared" si="340"/>
        <v>0</v>
      </c>
      <c r="CL56" s="106" t="str">
        <f>IF(CK56&gt;0,(IF(CK$7&gt;0,CK56/CK$7,"")),"")</f>
        <v/>
      </c>
      <c r="CM56" s="111" t="str">
        <f>IF(CK56&gt;0,(IF(CK$49&gt;0,CK56/CK$49,"")),"")</f>
        <v/>
      </c>
      <c r="CN56" s="433">
        <f t="shared" si="342"/>
        <v>0</v>
      </c>
      <c r="CO56" s="106" t="str">
        <f>IF(CN56&gt;0,(IF(CN$7&gt;0,CN56/CN$7,"")),"")</f>
        <v/>
      </c>
      <c r="CP56" s="111" t="str">
        <f>IF(CN56&gt;0,(IF(CN$49&gt;0,CN56/CN$49,"")),"")</f>
        <v/>
      </c>
      <c r="CQ56" s="433">
        <f t="shared" si="344"/>
        <v>0</v>
      </c>
      <c r="CR56" s="106" t="str">
        <f>IF(CQ56&gt;0,(IF(CQ$7&gt;0,CQ56/CQ$7,"")),"")</f>
        <v/>
      </c>
      <c r="CS56" s="111" t="str">
        <f>IF(CQ56&gt;0,(IF(CQ$49&gt;0,CQ56/CQ$49,"")),"")</f>
        <v/>
      </c>
      <c r="CT56" s="111"/>
      <c r="CU56" s="111"/>
      <c r="CV56" s="114"/>
      <c r="CW56" s="111"/>
      <c r="CX56" s="433">
        <f t="shared" si="346"/>
        <v>0</v>
      </c>
      <c r="CY56" s="106" t="str">
        <f>IF(CX56&gt;0,(IF(CX$7&gt;0,CX56/CX$7,"")),"")</f>
        <v/>
      </c>
      <c r="CZ56" s="111" t="str">
        <f t="shared" si="347"/>
        <v/>
      </c>
      <c r="DA56" s="111"/>
      <c r="DB56" s="1535"/>
      <c r="DC56" s="111"/>
      <c r="DD56" s="112"/>
      <c r="DE56" s="111"/>
      <c r="DF56" s="433">
        <v>0</v>
      </c>
      <c r="DG56" s="106" t="str">
        <f>IF(DF56&gt;0,(IF(DF$7&gt;0,DF56/DF$7,"")),"")</f>
        <v/>
      </c>
      <c r="DH56" s="111" t="str">
        <f t="shared" si="348"/>
        <v/>
      </c>
      <c r="DI56" s="433">
        <v>0</v>
      </c>
      <c r="DJ56" s="106" t="str">
        <f>IF(DI56&gt;0,(IF(DI$7&gt;0,DI56/DI$7,"")),"")</f>
        <v/>
      </c>
      <c r="DK56" s="111" t="str">
        <f t="shared" si="349"/>
        <v/>
      </c>
      <c r="DL56" s="433">
        <v>0</v>
      </c>
      <c r="DM56" s="106" t="str">
        <f>IF(DL56&gt;0,(IF(DL$7&gt;0,DL56/DL$7,"")),"")</f>
        <v/>
      </c>
      <c r="DN56" s="111" t="str">
        <f t="shared" si="350"/>
        <v/>
      </c>
      <c r="DO56" s="111"/>
      <c r="DP56" s="111"/>
      <c r="DQ56" s="112"/>
      <c r="DR56" s="111"/>
      <c r="DS56" s="433">
        <f>DF56+DI56+DL56</f>
        <v>0</v>
      </c>
      <c r="DT56" s="106" t="str">
        <f>IF(DS56&gt;0,(IF(DS$7&gt;0,DS56/DS$7,"")),"")</f>
        <v/>
      </c>
      <c r="DU56" s="111" t="str">
        <f t="shared" si="352"/>
        <v/>
      </c>
      <c r="DV56" s="111"/>
      <c r="DW56" s="113"/>
      <c r="DX56" s="111"/>
      <c r="DY56" s="112"/>
      <c r="DZ56" s="111"/>
      <c r="EA56" s="433">
        <v>0</v>
      </c>
      <c r="EB56" s="106" t="str">
        <f>IF(EA56&gt;0,(IF(EA$7&gt;0,EA56/EA$7,"")),"")</f>
        <v/>
      </c>
      <c r="EC56" s="111" t="str">
        <f t="shared" si="353"/>
        <v/>
      </c>
      <c r="ED56" s="433">
        <v>0</v>
      </c>
      <c r="EE56" s="106" t="str">
        <f>IF(ED56&gt;0,(IF(ED$7&gt;0,ED56/ED$7,"")),"")</f>
        <v/>
      </c>
      <c r="EF56" s="111" t="str">
        <f t="shared" si="354"/>
        <v/>
      </c>
      <c r="EG56" s="433">
        <v>0</v>
      </c>
      <c r="EH56" s="106" t="str">
        <f>IF(EG56&gt;0,(IF(EG$7&gt;0,EG56/EG$7,"")),"")</f>
        <v/>
      </c>
      <c r="EI56" s="111" t="str">
        <f t="shared" si="355"/>
        <v/>
      </c>
      <c r="EJ56" s="111"/>
      <c r="EK56" s="111"/>
      <c r="EL56" s="112"/>
      <c r="EM56" s="111"/>
      <c r="EN56" s="433">
        <f>EA56+ED56+EG56</f>
        <v>0</v>
      </c>
      <c r="EO56" s="106" t="str">
        <f>IF(EN56&gt;0,(IF(EN$7&gt;0,EN56/EN$7,"")),"")</f>
        <v/>
      </c>
      <c r="EP56" s="111" t="str">
        <f t="shared" si="357"/>
        <v/>
      </c>
      <c r="EQ56" s="111"/>
      <c r="ER56" s="113"/>
      <c r="ES56" s="111"/>
      <c r="ET56" s="112"/>
      <c r="EU56" s="111"/>
      <c r="EV56" s="433">
        <v>43368</v>
      </c>
      <c r="EW56" s="106">
        <f>IF(EV56&gt;0,(IF(EV$7&gt;0,EV56/EV$7,"")),"")</f>
        <v>21.684000000000001</v>
      </c>
      <c r="EX56" s="111" t="str">
        <f t="shared" si="358"/>
        <v/>
      </c>
      <c r="EY56" s="433">
        <v>0</v>
      </c>
      <c r="EZ56" s="106" t="str">
        <f>IF(EY56&gt;0,(IF(EY$7&gt;0,EY56/EY$7,"")),"")</f>
        <v/>
      </c>
      <c r="FA56" s="111" t="str">
        <f>IF(EY56&gt;0,(IF(EY$49&gt;0,EY56/EY$49,"")),"")</f>
        <v/>
      </c>
      <c r="FB56" s="433">
        <v>0</v>
      </c>
      <c r="FC56" s="106" t="str">
        <f>IF(FB56&gt;0,(IF(FB$7&gt;0,FB56/FB$7,"")),"")</f>
        <v/>
      </c>
      <c r="FD56" s="111" t="str">
        <f>IF(FB56&gt;0,(IF(FB$49&gt;0,FB56/FB$49,"")),"")</f>
        <v/>
      </c>
      <c r="FE56" s="111"/>
      <c r="FF56" s="111"/>
      <c r="FG56" s="112"/>
      <c r="FH56" s="111"/>
      <c r="FI56" s="433">
        <f>EV56+EY56+FB56</f>
        <v>43368</v>
      </c>
      <c r="FJ56" s="106" t="e">
        <f t="shared" si="362"/>
        <v>#VALUE!</v>
      </c>
      <c r="FK56" s="111">
        <f t="shared" si="363"/>
        <v>1.1520255013946075E-2</v>
      </c>
      <c r="FL56" s="111"/>
      <c r="FM56" s="113"/>
      <c r="FN56" s="111"/>
      <c r="FO56" s="112"/>
      <c r="FP56" s="111"/>
      <c r="FQ56" s="433">
        <v>0</v>
      </c>
      <c r="FR56" s="106" t="str">
        <f>IF(FQ56&gt;0,(IF(FQ$7&gt;0,FQ56/FQ$7,"")),"")</f>
        <v/>
      </c>
      <c r="FS56" s="849" t="str">
        <f>IF(FQ56&gt;0,(IF(FQ$49&gt;0,FQ56/FQ$49,"")),"")</f>
        <v/>
      </c>
      <c r="FT56" s="433">
        <v>0</v>
      </c>
      <c r="FU56" s="106" t="str">
        <f>IF(FT56&gt;0,(IF(FT$7&gt;0,FT56/FT$7,"")),"")</f>
        <v/>
      </c>
      <c r="FV56" s="111" t="str">
        <f>IF(FT56&gt;0,(IF(FT$49&gt;0,FT56/FT$49,"")),"")</f>
        <v/>
      </c>
      <c r="FW56" s="433">
        <v>0</v>
      </c>
      <c r="FX56" s="106" t="str">
        <f>IF(FW56&gt;0,(IF(FW$7&gt;0,FW56/FW$7,"")),"")</f>
        <v/>
      </c>
      <c r="FY56" s="111" t="str">
        <f>IF(FW56&gt;0,(IF(FW$49&gt;0,FW56/FW$49,"")),"")</f>
        <v/>
      </c>
      <c r="FZ56" s="111"/>
      <c r="GA56" s="111"/>
      <c r="GB56" s="112"/>
      <c r="GC56" s="111"/>
      <c r="GD56" s="433">
        <f>FQ56+FT56+FW56</f>
        <v>0</v>
      </c>
      <c r="GE56" s="106" t="str">
        <f t="shared" si="368"/>
        <v/>
      </c>
      <c r="GF56" s="111" t="str">
        <f t="shared" si="369"/>
        <v/>
      </c>
      <c r="GG56" s="111"/>
      <c r="GH56" s="113"/>
      <c r="GI56" s="111"/>
      <c r="GJ56" s="112"/>
      <c r="GK56" s="111"/>
      <c r="GL56" s="433">
        <v>0</v>
      </c>
      <c r="GM56" s="106" t="str">
        <f>IF(GL56&gt;0,(IF(GL$7&gt;0,GL56/GL$7,"")),"")</f>
        <v/>
      </c>
      <c r="GN56" s="111" t="str">
        <f>IF(GL56&gt;0,(IF(GL$49&gt;0,GL56/GL$49,"")),"")</f>
        <v/>
      </c>
      <c r="GO56" s="433">
        <v>0</v>
      </c>
      <c r="GP56" s="106" t="str">
        <f>IF(GO56&gt;0,(IF(GO$7&gt;0,GO56/GO$7,"")),"")</f>
        <v/>
      </c>
      <c r="GQ56" s="111" t="str">
        <f>IF(GO56&gt;0,(IF(GO$49&gt;0,GO56/GO$49,"")),"")</f>
        <v/>
      </c>
      <c r="GR56" s="433">
        <v>0</v>
      </c>
      <c r="GS56" s="106" t="str">
        <f>IF(GR56&gt;0,(IF(GR$7&gt;0,GR56/GR$7,"")),"")</f>
        <v/>
      </c>
      <c r="GT56" s="111" t="str">
        <f>IF(GR56&gt;0,(IF(GR$49&gt;0,GR56/GR$49,"")),"")</f>
        <v/>
      </c>
      <c r="GU56" s="111"/>
      <c r="GV56" s="111"/>
      <c r="GW56" s="112"/>
      <c r="GX56" s="111"/>
      <c r="GY56" s="433">
        <f>GL56+GO56+GR56</f>
        <v>0</v>
      </c>
      <c r="GZ56" s="106" t="str">
        <f t="shared" si="374"/>
        <v/>
      </c>
      <c r="HA56" s="111" t="str">
        <f t="shared" si="375"/>
        <v/>
      </c>
      <c r="HB56" s="111"/>
      <c r="HC56" s="113"/>
      <c r="HD56" s="111"/>
      <c r="HE56" s="112"/>
      <c r="HF56" s="111"/>
      <c r="HG56" s="433">
        <v>0</v>
      </c>
      <c r="HH56" s="106" t="str">
        <f>IF(HG56&gt;0,(IF(HG$7&gt;0,HG56/HG$7,"")),"")</f>
        <v/>
      </c>
      <c r="HI56" s="111" t="str">
        <f>IF(HG56&gt;0,(IF(HG$49&gt;0,HG56/HG$49,"")),"")</f>
        <v/>
      </c>
      <c r="HJ56" s="433">
        <v>0</v>
      </c>
      <c r="HK56" s="106" t="str">
        <f>IF(HJ56&gt;0,(IF(HJ$7&gt;0,HJ56/HJ$7,"")),"")</f>
        <v/>
      </c>
      <c r="HL56" s="111" t="str">
        <f>IF(HJ56&gt;0,(IF(HJ$49&gt;0,HJ56/HJ$49,"")),"")</f>
        <v/>
      </c>
      <c r="HM56" s="433">
        <v>0</v>
      </c>
      <c r="HN56" s="106" t="str">
        <f>IF(HM56&gt;0,(IF(HM$7&gt;0,HM56/HM$7,"")),"")</f>
        <v/>
      </c>
      <c r="HO56" s="111" t="str">
        <f>IF(HM56&gt;0,(IF(HM$49&gt;0,HM56/HM$49,"")),"")</f>
        <v/>
      </c>
      <c r="HP56" s="111"/>
      <c r="HQ56" s="111"/>
      <c r="HR56" s="112"/>
      <c r="HS56" s="111"/>
      <c r="HT56" s="433">
        <f>HG56+HJ56+HM56</f>
        <v>0</v>
      </c>
      <c r="HU56" s="106" t="str">
        <f t="shared" si="380"/>
        <v/>
      </c>
      <c r="HV56" s="111" t="str">
        <f t="shared" si="381"/>
        <v/>
      </c>
      <c r="HW56" s="111"/>
      <c r="HX56" s="113"/>
      <c r="HY56" s="111"/>
      <c r="HZ56" s="112"/>
      <c r="IA56" s="111"/>
      <c r="IB56" s="433">
        <v>0</v>
      </c>
      <c r="IC56" s="106" t="str">
        <f>IF(IB56&gt;0,(IF(IB$7&gt;0,IB56/IB$7,"")),"")</f>
        <v/>
      </c>
      <c r="ID56" s="111" t="str">
        <f>IF(IB56&gt;0,(IF(IB$49&gt;0,IB56/IB$49,"")),"")</f>
        <v/>
      </c>
      <c r="IE56" s="433">
        <v>0</v>
      </c>
      <c r="IF56" s="106" t="str">
        <f>IF(IE56&gt;0,(IF(IE$7&gt;0,IE56/IE$7,"")),"")</f>
        <v/>
      </c>
      <c r="IG56" s="111" t="str">
        <f>IF(IE56&gt;0,(IF(IE$49&gt;0,IE56/IE$49,"")),"")</f>
        <v/>
      </c>
      <c r="IH56" s="433">
        <v>0</v>
      </c>
      <c r="II56" s="106" t="str">
        <f>IF(IH56&gt;0,(IF(IH$7&gt;0,IH56/IH$7,"")),"")</f>
        <v/>
      </c>
      <c r="IJ56" s="111" t="str">
        <f>IF(IH56&gt;0,(IF(IH$49&gt;0,IH56/IH$49,"")),"")</f>
        <v/>
      </c>
      <c r="IK56" s="111"/>
      <c r="IL56" s="111"/>
      <c r="IM56" s="112"/>
      <c r="IN56" s="111"/>
      <c r="IO56" s="433">
        <f>IB56+IE56+IH56</f>
        <v>0</v>
      </c>
      <c r="IP56" s="106" t="str">
        <f t="shared" si="386"/>
        <v/>
      </c>
      <c r="IQ56" s="111" t="str">
        <f t="shared" si="387"/>
        <v/>
      </c>
      <c r="IR56" s="111"/>
      <c r="IS56" s="113"/>
    </row>
    <row r="57" spans="1:253" ht="12" customHeight="1" outlineLevel="1">
      <c r="A57" s="341" t="s">
        <v>49</v>
      </c>
      <c r="B57" s="111"/>
      <c r="C57" s="112"/>
      <c r="D57" s="111"/>
      <c r="E57" s="433">
        <v>0</v>
      </c>
      <c r="F57" s="106" t="str">
        <f>IF(E57&gt;0,(IF(E$7&gt;0,E57/E$7,"")),"")</f>
        <v/>
      </c>
      <c r="G57" s="111" t="str">
        <f>IF(E57&gt;0,(IF(E$49&gt;0,E57/E$49,"")),"")</f>
        <v/>
      </c>
      <c r="H57" s="433">
        <v>0</v>
      </c>
      <c r="I57" s="106" t="str">
        <f>IF(H57&gt;0,(IF(H$7&gt;0,H57/H$7,"")),"")</f>
        <v/>
      </c>
      <c r="J57" s="111" t="str">
        <f>IF(H57&gt;0,(IF(H$49&gt;0,H57/H$49,"")),"")</f>
        <v/>
      </c>
      <c r="K57" s="433">
        <v>0</v>
      </c>
      <c r="L57" s="106" t="str">
        <f>IF(K57&gt;0,(IF(K$7&gt;0,K57/K$7,"")),"")</f>
        <v/>
      </c>
      <c r="M57" s="111" t="str">
        <f>IF(K57&gt;0,(IF(K$49&gt;0,K57/K$49,"")),"")</f>
        <v/>
      </c>
      <c r="N57" s="111"/>
      <c r="O57" s="111"/>
      <c r="P57" s="112"/>
      <c r="Q57" s="111"/>
      <c r="R57" s="433">
        <f>E57+H57+K57</f>
        <v>0</v>
      </c>
      <c r="S57" s="106" t="str">
        <f>IF(R57&gt;0,(IF(R$7&gt;0,R57/R$7,"")),"")</f>
        <v/>
      </c>
      <c r="T57" s="111" t="str">
        <f>IF(R57&gt;0,(IF(R$49&gt;0,R57/R$49,"")),"")</f>
        <v/>
      </c>
      <c r="U57" s="111"/>
      <c r="V57" s="113"/>
      <c r="W57" s="111"/>
      <c r="X57" s="112"/>
      <c r="Y57" s="111"/>
      <c r="Z57" s="433">
        <v>0</v>
      </c>
      <c r="AA57" s="106" t="str">
        <f>IF(Z57&gt;0,(IF(Z$7&gt;0,Z57/Z$7,"")),"")</f>
        <v/>
      </c>
      <c r="AB57" s="111" t="str">
        <f>IF(Z57&gt;0,(IF(Z$49&gt;0,Z57/Z$49,"")),"")</f>
        <v/>
      </c>
      <c r="AC57" s="433">
        <v>0</v>
      </c>
      <c r="AD57" s="106" t="str">
        <f>IF(AC57&gt;0,(IF(AC$7&gt;0,AC57/AC$7,"")),"")</f>
        <v/>
      </c>
      <c r="AE57" s="111" t="str">
        <f>IF(AC57&gt;0,(IF(AC$49&gt;0,AC57/AC$49,"")),"")</f>
        <v/>
      </c>
      <c r="AF57" s="433">
        <v>0</v>
      </c>
      <c r="AG57" s="106" t="str">
        <f>IF(AF57&gt;0,(IF(AF$7&gt;0,AF57/AF$7,"")),"")</f>
        <v/>
      </c>
      <c r="AH57" s="111" t="str">
        <f>IF(AF57&gt;0,(IF(AF$49&gt;0,AF57/AF$49,"")),"")</f>
        <v/>
      </c>
      <c r="AI57" s="111"/>
      <c r="AJ57" s="111"/>
      <c r="AK57" s="112"/>
      <c r="AL57" s="111"/>
      <c r="AM57" s="433">
        <f>Z57+AC57+AF57</f>
        <v>0</v>
      </c>
      <c r="AN57" s="106" t="str">
        <f>IF(AM57&gt;0,(IF(AM$7&gt;0,AM57/AM$7,"")),"")</f>
        <v/>
      </c>
      <c r="AO57" s="111" t="str">
        <f>IF(AM57&gt;0,(IF(AM$49&gt;0,AM57/AM$49,"")),"")</f>
        <v/>
      </c>
      <c r="AP57" s="111"/>
      <c r="AQ57" s="113"/>
      <c r="AR57" s="111"/>
      <c r="AS57" s="112"/>
      <c r="AT57" s="111"/>
      <c r="AU57" s="433">
        <v>0</v>
      </c>
      <c r="AV57" s="106" t="str">
        <f>IF(AU57&gt;0,(IF(AU$7&gt;0,AU57/AU$7,"")),"")</f>
        <v/>
      </c>
      <c r="AW57" s="111" t="str">
        <f>IF(AU57&gt;0,(IF(AU$49&gt;0,AU57/AU$49,"")),"")</f>
        <v/>
      </c>
      <c r="AX57" s="433">
        <v>0</v>
      </c>
      <c r="AY57" s="106" t="str">
        <f>IF(AX57&gt;0,(IF(AX$7&gt;0,AX57/AX$7,"")),"")</f>
        <v/>
      </c>
      <c r="AZ57" s="111" t="str">
        <f>IF(AX57&gt;0,(IF(AX$49&gt;0,AX57/AX$49,"")),"")</f>
        <v/>
      </c>
      <c r="BA57" s="433">
        <v>0</v>
      </c>
      <c r="BB57" s="106" t="str">
        <f>IF(BA57&gt;0,(IF(BA$7&gt;0,BA57/BA$7,"")),"")</f>
        <v/>
      </c>
      <c r="BC57" s="111" t="str">
        <f>IF(BA57&gt;0,(IF(BA$49&gt;0,BA57/BA$49,"")),"")</f>
        <v/>
      </c>
      <c r="BD57" s="111"/>
      <c r="BE57" s="111"/>
      <c r="BF57" s="112"/>
      <c r="BG57" s="111"/>
      <c r="BH57" s="433">
        <f>AU57+AX57+BA57</f>
        <v>0</v>
      </c>
      <c r="BI57" s="106" t="str">
        <f>IF(BH57&gt;0,(IF(BH$7&gt;0,BH57/BH$7,"")),"")</f>
        <v/>
      </c>
      <c r="BJ57" s="111" t="str">
        <f>IF(BH57&gt;0,(IF(BH$49&gt;0,BH57/BH$49,"")),"")</f>
        <v/>
      </c>
      <c r="BK57" s="111"/>
      <c r="BL57" s="113"/>
      <c r="BM57" s="111"/>
      <c r="BN57" s="112"/>
      <c r="BO57" s="111"/>
      <c r="BP57" s="433">
        <v>0</v>
      </c>
      <c r="BQ57" s="106" t="str">
        <f>IF(BP57&gt;0,(IF(BP$7&gt;0,BP57/BP$7,"")),"")</f>
        <v/>
      </c>
      <c r="BR57" s="111" t="str">
        <f t="shared" si="335"/>
        <v/>
      </c>
      <c r="BS57" s="433">
        <v>0</v>
      </c>
      <c r="BT57" s="106" t="str">
        <f>IF(BS57&gt;0,(IF(BS$7&gt;0,BS57/BS$7,"")),"")</f>
        <v/>
      </c>
      <c r="BU57" s="111" t="str">
        <f t="shared" si="336"/>
        <v/>
      </c>
      <c r="BV57" s="433">
        <v>0</v>
      </c>
      <c r="BW57" s="106" t="str">
        <f>IF(BV57&gt;0,(IF(BV$7&gt;0,BV57/BV$7,"")),"")</f>
        <v/>
      </c>
      <c r="BX57" s="111" t="str">
        <f t="shared" si="337"/>
        <v/>
      </c>
      <c r="BY57" s="111"/>
      <c r="BZ57" s="111"/>
      <c r="CA57" s="112"/>
      <c r="CB57" s="111"/>
      <c r="CC57" s="433">
        <f>BP57+BS57+BV57</f>
        <v>0</v>
      </c>
      <c r="CD57" s="106" t="str">
        <f>IF(CC57&gt;0,(IF(CC$7&gt;0,CC57/CC$7,"")),"")</f>
        <v/>
      </c>
      <c r="CE57" s="111" t="str">
        <f t="shared" si="339"/>
        <v/>
      </c>
      <c r="CF57" s="111"/>
      <c r="CG57" s="113"/>
      <c r="CH57" s="111"/>
      <c r="CI57" s="114"/>
      <c r="CJ57" s="111"/>
      <c r="CK57" s="433">
        <f t="shared" si="340"/>
        <v>0</v>
      </c>
      <c r="CL57" s="106" t="str">
        <f>IF(CK57&gt;0,(IF(CK$7&gt;0,CK57/CK$7,"")),"")</f>
        <v/>
      </c>
      <c r="CM57" s="111" t="str">
        <f>IF(CK57&gt;0,(IF(CK$49&gt;0,CK57/CK$49,"")),"")</f>
        <v/>
      </c>
      <c r="CN57" s="433">
        <f t="shared" si="342"/>
        <v>0</v>
      </c>
      <c r="CO57" s="106" t="str">
        <f>IF(CN57&gt;0,(IF(CN$7&gt;0,CN57/CN$7,"")),"")</f>
        <v/>
      </c>
      <c r="CP57" s="111" t="str">
        <f>IF(CN57&gt;0,(IF(CN$49&gt;0,CN57/CN$49,"")),"")</f>
        <v/>
      </c>
      <c r="CQ57" s="433">
        <f t="shared" si="344"/>
        <v>0</v>
      </c>
      <c r="CR57" s="106" t="str">
        <f>IF(CQ57&gt;0,(IF(CQ$7&gt;0,CQ57/CQ$7,"")),"")</f>
        <v/>
      </c>
      <c r="CS57" s="111" t="str">
        <f>IF(CQ57&gt;0,(IF(CQ$49&gt;0,CQ57/CQ$49,"")),"")</f>
        <v/>
      </c>
      <c r="CT57" s="111"/>
      <c r="CU57" s="111"/>
      <c r="CV57" s="114"/>
      <c r="CW57" s="111"/>
      <c r="CX57" s="433">
        <f t="shared" si="346"/>
        <v>0</v>
      </c>
      <c r="CY57" s="106" t="str">
        <f>IF(CX57&gt;0,(IF(CX$7&gt;0,CX57/CX$7,"")),"")</f>
        <v/>
      </c>
      <c r="CZ57" s="111" t="str">
        <f t="shared" si="347"/>
        <v/>
      </c>
      <c r="DA57" s="111"/>
      <c r="DB57" s="1535"/>
      <c r="DC57" s="111"/>
      <c r="DD57" s="112"/>
      <c r="DE57" s="111"/>
      <c r="DF57" s="433">
        <v>0</v>
      </c>
      <c r="DG57" s="106" t="str">
        <f>IF(DF57&gt;0,(IF(DF$7&gt;0,DF57/DF$7,"")),"")</f>
        <v/>
      </c>
      <c r="DH57" s="111" t="str">
        <f t="shared" si="348"/>
        <v/>
      </c>
      <c r="DI57" s="433">
        <v>0</v>
      </c>
      <c r="DJ57" s="106" t="str">
        <f>IF(DI57&gt;0,(IF(DI$7&gt;0,DI57/DI$7,"")),"")</f>
        <v/>
      </c>
      <c r="DK57" s="111" t="str">
        <f t="shared" si="349"/>
        <v/>
      </c>
      <c r="DL57" s="433">
        <v>0</v>
      </c>
      <c r="DM57" s="106" t="str">
        <f>IF(DL57&gt;0,(IF(DL$7&gt;0,DL57/DL$7,"")),"")</f>
        <v/>
      </c>
      <c r="DN57" s="111" t="str">
        <f t="shared" si="350"/>
        <v/>
      </c>
      <c r="DO57" s="111"/>
      <c r="DP57" s="111"/>
      <c r="DQ57" s="112"/>
      <c r="DR57" s="111"/>
      <c r="DS57" s="433">
        <f>DF57+DI57+DL57</f>
        <v>0</v>
      </c>
      <c r="DT57" s="106" t="str">
        <f>IF(DS57&gt;0,(IF(DS$7&gt;0,DS57/DS$7,"")),"")</f>
        <v/>
      </c>
      <c r="DU57" s="111" t="str">
        <f t="shared" si="352"/>
        <v/>
      </c>
      <c r="DV57" s="111"/>
      <c r="DW57" s="113"/>
      <c r="DX57" s="111"/>
      <c r="DY57" s="112"/>
      <c r="DZ57" s="111"/>
      <c r="EA57" s="433">
        <v>0</v>
      </c>
      <c r="EB57" s="106" t="str">
        <f>IF(EA57&gt;0,(IF(EA$7&gt;0,EA57/EA$7,"")),"")</f>
        <v/>
      </c>
      <c r="EC57" s="111" t="str">
        <f t="shared" si="353"/>
        <v/>
      </c>
      <c r="ED57" s="433">
        <v>0</v>
      </c>
      <c r="EE57" s="106" t="str">
        <f>IF(ED57&gt;0,(IF(ED$7&gt;0,ED57/ED$7,"")),"")</f>
        <v/>
      </c>
      <c r="EF57" s="111" t="str">
        <f t="shared" si="354"/>
        <v/>
      </c>
      <c r="EG57" s="433">
        <v>0</v>
      </c>
      <c r="EH57" s="106" t="str">
        <f>IF(EG57&gt;0,(IF(EG$7&gt;0,EG57/EG$7,"")),"")</f>
        <v/>
      </c>
      <c r="EI57" s="111" t="str">
        <f t="shared" si="355"/>
        <v/>
      </c>
      <c r="EJ57" s="111"/>
      <c r="EK57" s="111"/>
      <c r="EL57" s="112"/>
      <c r="EM57" s="111"/>
      <c r="EN57" s="433">
        <f>EA57+ED57+EG57</f>
        <v>0</v>
      </c>
      <c r="EO57" s="106" t="str">
        <f>IF(EN57&gt;0,(IF(EN$7&gt;0,EN57/EN$7,"")),"")</f>
        <v/>
      </c>
      <c r="EP57" s="111" t="str">
        <f t="shared" si="357"/>
        <v/>
      </c>
      <c r="EQ57" s="111"/>
      <c r="ER57" s="113"/>
      <c r="ES57" s="111"/>
      <c r="ET57" s="112"/>
      <c r="EU57" s="111"/>
      <c r="EV57" s="433">
        <v>45553</v>
      </c>
      <c r="EW57" s="106">
        <f>IF(EV57&gt;0,(IF(EV$7&gt;0,EV57/EV$7,"")),"")</f>
        <v>22.776499999999999</v>
      </c>
      <c r="EX57" s="111" t="str">
        <f>IF(EV57&gt;0,(IF(EV$49&gt;0,EV57/EV$49,"")),"")</f>
        <v/>
      </c>
      <c r="EY57" s="433">
        <v>0</v>
      </c>
      <c r="EZ57" s="106" t="str">
        <f>IF(EY57&gt;0,(IF(EY$7&gt;0,EY57/EY$7,"")),"")</f>
        <v/>
      </c>
      <c r="FA57" s="111" t="str">
        <f>IF(EY57&gt;0,(IF(EY$49&gt;0,EY57/EY$49,"")),"")</f>
        <v/>
      </c>
      <c r="FB57" s="433">
        <v>0</v>
      </c>
      <c r="FC57" s="106" t="str">
        <f>IF(FB57&gt;0,(IF(FB$7&gt;0,FB57/FB$7,"")),"")</f>
        <v/>
      </c>
      <c r="FD57" s="111" t="str">
        <f>IF(FB57&gt;0,(IF(FB$49&gt;0,FB57/FB$49,"")),"")</f>
        <v/>
      </c>
      <c r="FE57" s="111"/>
      <c r="FF57" s="111"/>
      <c r="FG57" s="112"/>
      <c r="FH57" s="111"/>
      <c r="FI57" s="433">
        <f>EV57+EY57+FB57</f>
        <v>45553</v>
      </c>
      <c r="FJ57" s="106" t="e">
        <f t="shared" si="362"/>
        <v>#VALUE!</v>
      </c>
      <c r="FK57" s="111">
        <f t="shared" si="363"/>
        <v>1.2100677380794261E-2</v>
      </c>
      <c r="FL57" s="111"/>
      <c r="FM57" s="113"/>
      <c r="FN57" s="111"/>
      <c r="FO57" s="112"/>
      <c r="FP57" s="111"/>
      <c r="FQ57" s="433">
        <v>0</v>
      </c>
      <c r="FR57" s="106" t="str">
        <f>IF(FQ57&gt;0,(IF(FQ$7&gt;0,FQ57/FQ$7,"")),"")</f>
        <v/>
      </c>
      <c r="FS57" s="849" t="str">
        <f>IF(FQ57&gt;0,(IF(FQ$49&gt;0,FQ57/FQ$49,"")),"")</f>
        <v/>
      </c>
      <c r="FT57" s="433">
        <v>0</v>
      </c>
      <c r="FU57" s="106" t="str">
        <f>IF(FT57&gt;0,(IF(FT$7&gt;0,FT57/FT$7,"")),"")</f>
        <v/>
      </c>
      <c r="FV57" s="111" t="str">
        <f>IF(FT57&gt;0,(IF(FT$49&gt;0,FT57/FT$49,"")),"")</f>
        <v/>
      </c>
      <c r="FW57" s="433">
        <v>0</v>
      </c>
      <c r="FX57" s="106" t="str">
        <f>IF(FW57&gt;0,(IF(FW$7&gt;0,FW57/FW$7,"")),"")</f>
        <v/>
      </c>
      <c r="FY57" s="111" t="str">
        <f>IF(FW57&gt;0,(IF(FW$49&gt;0,FW57/FW$49,"")),"")</f>
        <v/>
      </c>
      <c r="FZ57" s="111"/>
      <c r="GA57" s="111"/>
      <c r="GB57" s="112"/>
      <c r="GC57" s="111"/>
      <c r="GD57" s="433">
        <f>FQ57+FT57+FW57</f>
        <v>0</v>
      </c>
      <c r="GE57" s="106" t="str">
        <f t="shared" si="368"/>
        <v/>
      </c>
      <c r="GF57" s="111" t="str">
        <f t="shared" si="369"/>
        <v/>
      </c>
      <c r="GG57" s="111"/>
      <c r="GH57" s="113"/>
      <c r="GI57" s="111"/>
      <c r="GJ57" s="112"/>
      <c r="GK57" s="111"/>
      <c r="GL57" s="433">
        <v>0</v>
      </c>
      <c r="GM57" s="106" t="str">
        <f>IF(GL57&gt;0,(IF(GL$7&gt;0,GL57/GL$7,"")),"")</f>
        <v/>
      </c>
      <c r="GN57" s="111" t="str">
        <f>IF(GL57&gt;0,(IF(GL$49&gt;0,GL57/GL$49,"")),"")</f>
        <v/>
      </c>
      <c r="GO57" s="433">
        <v>0</v>
      </c>
      <c r="GP57" s="106" t="str">
        <f>IF(GO57&gt;0,(IF(GO$7&gt;0,GO57/GO$7,"")),"")</f>
        <v/>
      </c>
      <c r="GQ57" s="111" t="str">
        <f>IF(GO57&gt;0,(IF(GO$49&gt;0,GO57/GO$49,"")),"")</f>
        <v/>
      </c>
      <c r="GR57" s="433">
        <v>0</v>
      </c>
      <c r="GS57" s="106" t="str">
        <f>IF(GR57&gt;0,(IF(GR$7&gt;0,GR57/GR$7,"")),"")</f>
        <v/>
      </c>
      <c r="GT57" s="111" t="str">
        <f>IF(GR57&gt;0,(IF(GR$49&gt;0,GR57/GR$49,"")),"")</f>
        <v/>
      </c>
      <c r="GU57" s="111"/>
      <c r="GV57" s="111"/>
      <c r="GW57" s="112"/>
      <c r="GX57" s="111"/>
      <c r="GY57" s="433">
        <f>GL57+GO57+GR57</f>
        <v>0</v>
      </c>
      <c r="GZ57" s="106" t="str">
        <f t="shared" si="374"/>
        <v/>
      </c>
      <c r="HA57" s="111" t="str">
        <f t="shared" si="375"/>
        <v/>
      </c>
      <c r="HB57" s="111"/>
      <c r="HC57" s="113"/>
      <c r="HD57" s="111"/>
      <c r="HE57" s="112"/>
      <c r="HF57" s="111"/>
      <c r="HG57" s="433">
        <v>0</v>
      </c>
      <c r="HH57" s="106" t="str">
        <f>IF(HG57&gt;0,(IF(HG$7&gt;0,HG57/HG$7,"")),"")</f>
        <v/>
      </c>
      <c r="HI57" s="111" t="str">
        <f>IF(HG57&gt;0,(IF(HG$49&gt;0,HG57/HG$49,"")),"")</f>
        <v/>
      </c>
      <c r="HJ57" s="433">
        <v>0</v>
      </c>
      <c r="HK57" s="106" t="str">
        <f>IF(HJ57&gt;0,(IF(HJ$7&gt;0,HJ57/HJ$7,"")),"")</f>
        <v/>
      </c>
      <c r="HL57" s="111" t="str">
        <f>IF(HJ57&gt;0,(IF(HJ$49&gt;0,HJ57/HJ$49,"")),"")</f>
        <v/>
      </c>
      <c r="HM57" s="433">
        <v>0</v>
      </c>
      <c r="HN57" s="106" t="str">
        <f>IF(HM57&gt;0,(IF(HM$7&gt;0,HM57/HM$7,"")),"")</f>
        <v/>
      </c>
      <c r="HO57" s="111" t="str">
        <f>IF(HM57&gt;0,(IF(HM$49&gt;0,HM57/HM$49,"")),"")</f>
        <v/>
      </c>
      <c r="HP57" s="111"/>
      <c r="HQ57" s="111"/>
      <c r="HR57" s="112"/>
      <c r="HS57" s="111"/>
      <c r="HT57" s="433">
        <f>HG57+HJ57+HM57</f>
        <v>0</v>
      </c>
      <c r="HU57" s="106" t="str">
        <f t="shared" si="380"/>
        <v/>
      </c>
      <c r="HV57" s="111" t="str">
        <f t="shared" si="381"/>
        <v/>
      </c>
      <c r="HW57" s="111"/>
      <c r="HX57" s="113"/>
      <c r="HY57" s="111"/>
      <c r="HZ57" s="112"/>
      <c r="IA57" s="111"/>
      <c r="IB57" s="433">
        <v>0</v>
      </c>
      <c r="IC57" s="106" t="str">
        <f>IF(IB57&gt;0,(IF(IB$7&gt;0,IB57/IB$7,"")),"")</f>
        <v/>
      </c>
      <c r="ID57" s="111" t="str">
        <f>IF(IB57&gt;0,(IF(IB$49&gt;0,IB57/IB$49,"")),"")</f>
        <v/>
      </c>
      <c r="IE57" s="433">
        <v>0</v>
      </c>
      <c r="IF57" s="106" t="str">
        <f>IF(IE57&gt;0,(IF(IE$7&gt;0,IE57/IE$7,"")),"")</f>
        <v/>
      </c>
      <c r="IG57" s="111" t="str">
        <f>IF(IE57&gt;0,(IF(IE$49&gt;0,IE57/IE$49,"")),"")</f>
        <v/>
      </c>
      <c r="IH57" s="433">
        <v>0</v>
      </c>
      <c r="II57" s="106" t="str">
        <f>IF(IH57&gt;0,(IF(IH$7&gt;0,IH57/IH$7,"")),"")</f>
        <v/>
      </c>
      <c r="IJ57" s="111" t="str">
        <f>IF(IH57&gt;0,(IF(IH$49&gt;0,IH57/IH$49,"")),"")</f>
        <v/>
      </c>
      <c r="IK57" s="111"/>
      <c r="IL57" s="111"/>
      <c r="IM57" s="112"/>
      <c r="IN57" s="111"/>
      <c r="IO57" s="433">
        <f>IB57+IE57+IH57</f>
        <v>0</v>
      </c>
      <c r="IP57" s="106" t="str">
        <f t="shared" si="386"/>
        <v/>
      </c>
      <c r="IQ57" s="111" t="str">
        <f t="shared" si="387"/>
        <v/>
      </c>
      <c r="IR57" s="111"/>
      <c r="IS57" s="113"/>
    </row>
    <row r="58" spans="1:253" ht="12" customHeight="1" outlineLevel="1">
      <c r="A58" s="341" t="s">
        <v>50</v>
      </c>
      <c r="B58" s="111"/>
      <c r="C58" s="112"/>
      <c r="D58" s="111"/>
      <c r="E58" s="433">
        <v>0</v>
      </c>
      <c r="F58" s="106" t="str">
        <f t="shared" ref="F58:F62" si="388">IF(E58&gt;0,(IF(E$7&gt;0,E58/E$7,"")),"")</f>
        <v/>
      </c>
      <c r="G58" s="111" t="str">
        <f t="shared" si="320"/>
        <v/>
      </c>
      <c r="H58" s="433">
        <v>0</v>
      </c>
      <c r="I58" s="106" t="str">
        <f t="shared" ref="I58:I62" si="389">IF(H58&gt;0,(IF(H$7&gt;0,H58/H$7,"")),"")</f>
        <v/>
      </c>
      <c r="J58" s="111" t="str">
        <f t="shared" si="321"/>
        <v/>
      </c>
      <c r="K58" s="433">
        <v>0</v>
      </c>
      <c r="L58" s="106" t="str">
        <f t="shared" ref="L58:L62" si="390">IF(K58&gt;0,(IF(K$7&gt;0,K58/K$7,"")),"")</f>
        <v/>
      </c>
      <c r="M58" s="111" t="str">
        <f t="shared" si="322"/>
        <v/>
      </c>
      <c r="N58" s="111"/>
      <c r="O58" s="111"/>
      <c r="P58" s="112"/>
      <c r="Q58" s="111"/>
      <c r="R58" s="433">
        <f t="shared" si="323"/>
        <v>0</v>
      </c>
      <c r="S58" s="106" t="str">
        <f t="shared" ref="S58:S62" si="391">IF(R58&gt;0,(IF(R$7&gt;0,R58/R$7,"")),"")</f>
        <v/>
      </c>
      <c r="T58" s="111" t="str">
        <f t="shared" si="324"/>
        <v/>
      </c>
      <c r="U58" s="111"/>
      <c r="V58" s="113"/>
      <c r="W58" s="111"/>
      <c r="X58" s="112"/>
      <c r="Y58" s="111"/>
      <c r="Z58" s="433">
        <v>0</v>
      </c>
      <c r="AA58" s="106" t="str">
        <f t="shared" ref="AA58:AA62" si="392">IF(Z58&gt;0,(IF(Z$7&gt;0,Z58/Z$7,"")),"")</f>
        <v/>
      </c>
      <c r="AB58" s="111" t="str">
        <f t="shared" si="325"/>
        <v/>
      </c>
      <c r="AC58" s="433">
        <v>0</v>
      </c>
      <c r="AD58" s="106" t="str">
        <f t="shared" ref="AD58:AD62" si="393">IF(AC58&gt;0,(IF(AC$7&gt;0,AC58/AC$7,"")),"")</f>
        <v/>
      </c>
      <c r="AE58" s="111" t="str">
        <f t="shared" si="326"/>
        <v/>
      </c>
      <c r="AF58" s="433">
        <v>0</v>
      </c>
      <c r="AG58" s="106" t="str">
        <f t="shared" ref="AG58:AG62" si="394">IF(AF58&gt;0,(IF(AF$7&gt;0,AF58/AF$7,"")),"")</f>
        <v/>
      </c>
      <c r="AH58" s="111" t="str">
        <f t="shared" si="327"/>
        <v/>
      </c>
      <c r="AI58" s="111"/>
      <c r="AJ58" s="111"/>
      <c r="AK58" s="112"/>
      <c r="AL58" s="111"/>
      <c r="AM58" s="433">
        <f t="shared" si="328"/>
        <v>0</v>
      </c>
      <c r="AN58" s="106" t="str">
        <f t="shared" ref="AN58:AN62" si="395">IF(AM58&gt;0,(IF(AM$7&gt;0,AM58/AM$7,"")),"")</f>
        <v/>
      </c>
      <c r="AO58" s="111" t="str">
        <f t="shared" si="329"/>
        <v/>
      </c>
      <c r="AP58" s="111"/>
      <c r="AQ58" s="113"/>
      <c r="AR58" s="111"/>
      <c r="AS58" s="112"/>
      <c r="AT58" s="111"/>
      <c r="AU58" s="433">
        <v>0</v>
      </c>
      <c r="AV58" s="106" t="str">
        <f t="shared" ref="AV58:AV62" si="396">IF(AU58&gt;0,(IF(AU$7&gt;0,AU58/AU$7,"")),"")</f>
        <v/>
      </c>
      <c r="AW58" s="111" t="str">
        <f t="shared" si="330"/>
        <v/>
      </c>
      <c r="AX58" s="433">
        <v>0</v>
      </c>
      <c r="AY58" s="106" t="str">
        <f t="shared" ref="AY58:AY62" si="397">IF(AX58&gt;0,(IF(AX$7&gt;0,AX58/AX$7,"")),"")</f>
        <v/>
      </c>
      <c r="AZ58" s="111" t="str">
        <f t="shared" si="331"/>
        <v/>
      </c>
      <c r="BA58" s="433">
        <v>0</v>
      </c>
      <c r="BB58" s="106" t="str">
        <f t="shared" ref="BB58:BB62" si="398">IF(BA58&gt;0,(IF(BA$7&gt;0,BA58/BA$7,"")),"")</f>
        <v/>
      </c>
      <c r="BC58" s="111" t="str">
        <f t="shared" si="332"/>
        <v/>
      </c>
      <c r="BD58" s="111"/>
      <c r="BE58" s="111"/>
      <c r="BF58" s="112"/>
      <c r="BG58" s="111"/>
      <c r="BH58" s="433">
        <f t="shared" si="333"/>
        <v>0</v>
      </c>
      <c r="BI58" s="106" t="str">
        <f t="shared" ref="BI58:BI62" si="399">IF(BH58&gt;0,(IF(BH$7&gt;0,BH58/BH$7,"")),"")</f>
        <v/>
      </c>
      <c r="BJ58" s="111" t="str">
        <f t="shared" si="334"/>
        <v/>
      </c>
      <c r="BK58" s="111"/>
      <c r="BL58" s="113"/>
      <c r="BM58" s="111"/>
      <c r="BN58" s="112"/>
      <c r="BO58" s="111"/>
      <c r="BP58" s="433">
        <v>0</v>
      </c>
      <c r="BQ58" s="106" t="str">
        <f t="shared" ref="BQ58:BQ62" si="400">IF(BP58&gt;0,(IF(BP$7&gt;0,BP58/BP$7,"")),"")</f>
        <v/>
      </c>
      <c r="BR58" s="111" t="str">
        <f t="shared" si="335"/>
        <v/>
      </c>
      <c r="BS58" s="433">
        <v>0</v>
      </c>
      <c r="BT58" s="106" t="str">
        <f t="shared" ref="BT58:BT62" si="401">IF(BS58&gt;0,(IF(BS$7&gt;0,BS58/BS$7,"")),"")</f>
        <v/>
      </c>
      <c r="BU58" s="111" t="str">
        <f t="shared" si="336"/>
        <v/>
      </c>
      <c r="BV58" s="433">
        <v>0</v>
      </c>
      <c r="BW58" s="106" t="str">
        <f t="shared" ref="BW58:BW62" si="402">IF(BV58&gt;0,(IF(BV$7&gt;0,BV58/BV$7,"")),"")</f>
        <v/>
      </c>
      <c r="BX58" s="111" t="str">
        <f t="shared" si="337"/>
        <v/>
      </c>
      <c r="BY58" s="111"/>
      <c r="BZ58" s="111"/>
      <c r="CA58" s="112"/>
      <c r="CB58" s="111"/>
      <c r="CC58" s="433">
        <f t="shared" si="338"/>
        <v>0</v>
      </c>
      <c r="CD58" s="106" t="str">
        <f t="shared" ref="CD58:CD62" si="403">IF(CC58&gt;0,(IF(CC$7&gt;0,CC58/CC$7,"")),"")</f>
        <v/>
      </c>
      <c r="CE58" s="111" t="str">
        <f t="shared" si="339"/>
        <v/>
      </c>
      <c r="CF58" s="111"/>
      <c r="CG58" s="113"/>
      <c r="CH58" s="111"/>
      <c r="CI58" s="114"/>
      <c r="CJ58" s="111"/>
      <c r="CK58" s="433">
        <f t="shared" si="340"/>
        <v>0</v>
      </c>
      <c r="CL58" s="106" t="str">
        <f t="shared" ref="CL58:CL62" si="404">IF(CK58&gt;0,(IF(CK$7&gt;0,CK58/CK$7,"")),"")</f>
        <v/>
      </c>
      <c r="CM58" s="111" t="str">
        <f t="shared" si="341"/>
        <v/>
      </c>
      <c r="CN58" s="433">
        <f t="shared" si="342"/>
        <v>0</v>
      </c>
      <c r="CO58" s="106" t="str">
        <f t="shared" ref="CO58:CO62" si="405">IF(CN58&gt;0,(IF(CN$7&gt;0,CN58/CN$7,"")),"")</f>
        <v/>
      </c>
      <c r="CP58" s="111" t="str">
        <f t="shared" si="343"/>
        <v/>
      </c>
      <c r="CQ58" s="433">
        <f t="shared" si="344"/>
        <v>0</v>
      </c>
      <c r="CR58" s="106" t="str">
        <f t="shared" ref="CR58:CR62" si="406">IF(CQ58&gt;0,(IF(CQ$7&gt;0,CQ58/CQ$7,"")),"")</f>
        <v/>
      </c>
      <c r="CS58" s="111" t="str">
        <f t="shared" si="345"/>
        <v/>
      </c>
      <c r="CT58" s="111"/>
      <c r="CU58" s="111"/>
      <c r="CV58" s="114"/>
      <c r="CW58" s="111"/>
      <c r="CX58" s="433">
        <f t="shared" si="346"/>
        <v>0</v>
      </c>
      <c r="CY58" s="106" t="str">
        <f t="shared" ref="CY58:CY62" si="407">IF(CX58&gt;0,(IF(CX$7&gt;0,CX58/CX$7,"")),"")</f>
        <v/>
      </c>
      <c r="CZ58" s="111" t="str">
        <f t="shared" si="347"/>
        <v/>
      </c>
      <c r="DA58" s="111"/>
      <c r="DB58" s="1535"/>
      <c r="DC58" s="111"/>
      <c r="DD58" s="112"/>
      <c r="DE58" s="111"/>
      <c r="DF58" s="433">
        <v>0</v>
      </c>
      <c r="DG58" s="106" t="str">
        <f t="shared" ref="DG58:DG62" si="408">IF(DF58&gt;0,(IF(DF$7&gt;0,DF58/DF$7,"")),"")</f>
        <v/>
      </c>
      <c r="DH58" s="111" t="str">
        <f t="shared" si="348"/>
        <v/>
      </c>
      <c r="DI58" s="433">
        <v>0</v>
      </c>
      <c r="DJ58" s="106" t="str">
        <f t="shared" ref="DJ58:DJ62" si="409">IF(DI58&gt;0,(IF(DI$7&gt;0,DI58/DI$7,"")),"")</f>
        <v/>
      </c>
      <c r="DK58" s="111" t="str">
        <f t="shared" si="349"/>
        <v/>
      </c>
      <c r="DL58" s="433">
        <v>0</v>
      </c>
      <c r="DM58" s="106" t="str">
        <f t="shared" ref="DM58:DM62" si="410">IF(DL58&gt;0,(IF(DL$7&gt;0,DL58/DL$7,"")),"")</f>
        <v/>
      </c>
      <c r="DN58" s="111" t="str">
        <f t="shared" si="350"/>
        <v/>
      </c>
      <c r="DO58" s="111"/>
      <c r="DP58" s="111"/>
      <c r="DQ58" s="112"/>
      <c r="DR58" s="111"/>
      <c r="DS58" s="433">
        <f t="shared" ref="DS58:DS61" si="411">DF58+DI58+DL58</f>
        <v>0</v>
      </c>
      <c r="DT58" s="106" t="str">
        <f t="shared" ref="DT58:DT62" si="412">IF(DS58&gt;0,(IF(DS$7&gt;0,DS58/DS$7,"")),"")</f>
        <v/>
      </c>
      <c r="DU58" s="111" t="str">
        <f t="shared" si="352"/>
        <v/>
      </c>
      <c r="DV58" s="111"/>
      <c r="DW58" s="113"/>
      <c r="DX58" s="111"/>
      <c r="DY58" s="112"/>
      <c r="DZ58" s="111"/>
      <c r="EA58" s="433">
        <v>0</v>
      </c>
      <c r="EB58" s="106" t="str">
        <f t="shared" ref="EB58:EB62" si="413">IF(EA58&gt;0,(IF(EA$7&gt;0,EA58/EA$7,"")),"")</f>
        <v/>
      </c>
      <c r="EC58" s="111" t="str">
        <f t="shared" si="353"/>
        <v/>
      </c>
      <c r="ED58" s="433">
        <v>0</v>
      </c>
      <c r="EE58" s="106" t="str">
        <f t="shared" ref="EE58:EE62" si="414">IF(ED58&gt;0,(IF(ED$7&gt;0,ED58/ED$7,"")),"")</f>
        <v/>
      </c>
      <c r="EF58" s="111" t="str">
        <f t="shared" si="354"/>
        <v/>
      </c>
      <c r="EG58" s="433">
        <v>0</v>
      </c>
      <c r="EH58" s="106" t="str">
        <f t="shared" ref="EH58:EH62" si="415">IF(EG58&gt;0,(IF(EG$7&gt;0,EG58/EG$7,"")),"")</f>
        <v/>
      </c>
      <c r="EI58" s="111" t="str">
        <f t="shared" si="355"/>
        <v/>
      </c>
      <c r="EJ58" s="111"/>
      <c r="EK58" s="111"/>
      <c r="EL58" s="112"/>
      <c r="EM58" s="111"/>
      <c r="EN58" s="433">
        <f t="shared" ref="EN58:EN61" si="416">EA58+ED58+EG58</f>
        <v>0</v>
      </c>
      <c r="EO58" s="106" t="str">
        <f t="shared" ref="EO58:EO62" si="417">IF(EN58&gt;0,(IF(EN$7&gt;0,EN58/EN$7,"")),"")</f>
        <v/>
      </c>
      <c r="EP58" s="111" t="str">
        <f t="shared" si="357"/>
        <v/>
      </c>
      <c r="EQ58" s="111"/>
      <c r="ER58" s="113"/>
      <c r="ES58" s="111"/>
      <c r="ET58" s="112"/>
      <c r="EU58" s="111"/>
      <c r="EV58" s="433">
        <v>14979</v>
      </c>
      <c r="EW58" s="106">
        <f t="shared" ref="EW58:EW62" si="418">IF(EV58&gt;0,(IF(EV$7&gt;0,EV58/EV$7,"")),"")</f>
        <v>7.4894999999999996</v>
      </c>
      <c r="EX58" s="111" t="str">
        <f t="shared" si="358"/>
        <v/>
      </c>
      <c r="EY58" s="433">
        <v>0</v>
      </c>
      <c r="EZ58" s="106" t="str">
        <f t="shared" ref="EZ58:EZ62" si="419">IF(EY58&gt;0,(IF(EY$7&gt;0,EY58/EY$7,"")),"")</f>
        <v/>
      </c>
      <c r="FA58" s="111" t="str">
        <f t="shared" si="359"/>
        <v/>
      </c>
      <c r="FB58" s="433">
        <v>0</v>
      </c>
      <c r="FC58" s="106" t="str">
        <f t="shared" ref="FC58:FC62" si="420">IF(FB58&gt;0,(IF(FB$7&gt;0,FB58/FB$7,"")),"")</f>
        <v/>
      </c>
      <c r="FD58" s="111" t="str">
        <f t="shared" si="360"/>
        <v/>
      </c>
      <c r="FE58" s="111"/>
      <c r="FF58" s="111"/>
      <c r="FG58" s="112"/>
      <c r="FH58" s="111"/>
      <c r="FI58" s="433">
        <f t="shared" si="361"/>
        <v>14979</v>
      </c>
      <c r="FJ58" s="106" t="e">
        <f t="shared" si="362"/>
        <v>#VALUE!</v>
      </c>
      <c r="FK58" s="111">
        <f t="shared" si="363"/>
        <v>3.9790144773542303E-3</v>
      </c>
      <c r="FL58" s="111"/>
      <c r="FM58" s="113"/>
      <c r="FN58" s="111"/>
      <c r="FO58" s="112"/>
      <c r="FP58" s="111"/>
      <c r="FQ58" s="433">
        <v>0</v>
      </c>
      <c r="FR58" s="106" t="str">
        <f t="shared" ref="FR58:FR62" si="421">IF(FQ58&gt;0,(IF(FQ$7&gt;0,FQ58/FQ$7,"")),"")</f>
        <v/>
      </c>
      <c r="FS58" s="849" t="str">
        <f t="shared" si="364"/>
        <v/>
      </c>
      <c r="FT58" s="433">
        <v>0</v>
      </c>
      <c r="FU58" s="106" t="str">
        <f t="shared" ref="FU58:FU62" si="422">IF(FT58&gt;0,(IF(FT$7&gt;0,FT58/FT$7,"")),"")</f>
        <v/>
      </c>
      <c r="FV58" s="111" t="str">
        <f t="shared" si="365"/>
        <v/>
      </c>
      <c r="FW58" s="433">
        <v>0</v>
      </c>
      <c r="FX58" s="106" t="str">
        <f t="shared" ref="FX58:FX62" si="423">IF(FW58&gt;0,(IF(FW$7&gt;0,FW58/FW$7,"")),"")</f>
        <v/>
      </c>
      <c r="FY58" s="111" t="str">
        <f t="shared" si="366"/>
        <v/>
      </c>
      <c r="FZ58" s="111"/>
      <c r="GA58" s="111"/>
      <c r="GB58" s="112"/>
      <c r="GC58" s="111"/>
      <c r="GD58" s="433">
        <f t="shared" si="367"/>
        <v>0</v>
      </c>
      <c r="GE58" s="106" t="str">
        <f t="shared" si="368"/>
        <v/>
      </c>
      <c r="GF58" s="111" t="str">
        <f t="shared" si="369"/>
        <v/>
      </c>
      <c r="GG58" s="111"/>
      <c r="GH58" s="113"/>
      <c r="GI58" s="111"/>
      <c r="GJ58" s="112"/>
      <c r="GK58" s="111"/>
      <c r="GL58" s="433">
        <v>0</v>
      </c>
      <c r="GM58" s="106" t="str">
        <f t="shared" ref="GM58:GM62" si="424">IF(GL58&gt;0,(IF(GL$7&gt;0,GL58/GL$7,"")),"")</f>
        <v/>
      </c>
      <c r="GN58" s="111" t="str">
        <f t="shared" si="370"/>
        <v/>
      </c>
      <c r="GO58" s="433">
        <v>0</v>
      </c>
      <c r="GP58" s="106" t="str">
        <f t="shared" ref="GP58:GP62" si="425">IF(GO58&gt;0,(IF(GO$7&gt;0,GO58/GO$7,"")),"")</f>
        <v/>
      </c>
      <c r="GQ58" s="111" t="str">
        <f t="shared" si="371"/>
        <v/>
      </c>
      <c r="GR58" s="433">
        <v>0</v>
      </c>
      <c r="GS58" s="106" t="str">
        <f t="shared" ref="GS58:GS62" si="426">IF(GR58&gt;0,(IF(GR$7&gt;0,GR58/GR$7,"")),"")</f>
        <v/>
      </c>
      <c r="GT58" s="111" t="str">
        <f t="shared" si="372"/>
        <v/>
      </c>
      <c r="GU58" s="111"/>
      <c r="GV58" s="111"/>
      <c r="GW58" s="112"/>
      <c r="GX58" s="111"/>
      <c r="GY58" s="433">
        <f t="shared" si="373"/>
        <v>0</v>
      </c>
      <c r="GZ58" s="106" t="str">
        <f t="shared" si="374"/>
        <v/>
      </c>
      <c r="HA58" s="111" t="str">
        <f t="shared" si="375"/>
        <v/>
      </c>
      <c r="HB58" s="111"/>
      <c r="HC58" s="113"/>
      <c r="HD58" s="111"/>
      <c r="HE58" s="112"/>
      <c r="HF58" s="111"/>
      <c r="HG58" s="433">
        <v>0</v>
      </c>
      <c r="HH58" s="106" t="str">
        <f t="shared" ref="HH58:HH62" si="427">IF(HG58&gt;0,(IF(HG$7&gt;0,HG58/HG$7,"")),"")</f>
        <v/>
      </c>
      <c r="HI58" s="111" t="str">
        <f t="shared" si="376"/>
        <v/>
      </c>
      <c r="HJ58" s="433">
        <v>0</v>
      </c>
      <c r="HK58" s="106" t="str">
        <f t="shared" ref="HK58:HK62" si="428">IF(HJ58&gt;0,(IF(HJ$7&gt;0,HJ58/HJ$7,"")),"")</f>
        <v/>
      </c>
      <c r="HL58" s="111" t="str">
        <f t="shared" si="377"/>
        <v/>
      </c>
      <c r="HM58" s="433">
        <v>0</v>
      </c>
      <c r="HN58" s="106" t="str">
        <f t="shared" ref="HN58:HN62" si="429">IF(HM58&gt;0,(IF(HM$7&gt;0,HM58/HM$7,"")),"")</f>
        <v/>
      </c>
      <c r="HO58" s="111" t="str">
        <f t="shared" si="378"/>
        <v/>
      </c>
      <c r="HP58" s="111"/>
      <c r="HQ58" s="111"/>
      <c r="HR58" s="112"/>
      <c r="HS58" s="111"/>
      <c r="HT58" s="433">
        <f t="shared" si="379"/>
        <v>0</v>
      </c>
      <c r="HU58" s="106" t="str">
        <f t="shared" si="380"/>
        <v/>
      </c>
      <c r="HV58" s="111" t="str">
        <f t="shared" si="381"/>
        <v/>
      </c>
      <c r="HW58" s="111"/>
      <c r="HX58" s="113"/>
      <c r="HY58" s="111"/>
      <c r="HZ58" s="112"/>
      <c r="IA58" s="111"/>
      <c r="IB58" s="433">
        <v>0</v>
      </c>
      <c r="IC58" s="106" t="str">
        <f t="shared" ref="IC58:IC62" si="430">IF(IB58&gt;0,(IF(IB$7&gt;0,IB58/IB$7,"")),"")</f>
        <v/>
      </c>
      <c r="ID58" s="111" t="str">
        <f t="shared" si="382"/>
        <v/>
      </c>
      <c r="IE58" s="433">
        <v>0</v>
      </c>
      <c r="IF58" s="106" t="str">
        <f t="shared" ref="IF58:IF62" si="431">IF(IE58&gt;0,(IF(IE$7&gt;0,IE58/IE$7,"")),"")</f>
        <v/>
      </c>
      <c r="IG58" s="111" t="str">
        <f t="shared" si="383"/>
        <v/>
      </c>
      <c r="IH58" s="433">
        <v>0</v>
      </c>
      <c r="II58" s="106" t="str">
        <f t="shared" ref="II58:II62" si="432">IF(IH58&gt;0,(IF(IH$7&gt;0,IH58/IH$7,"")),"")</f>
        <v/>
      </c>
      <c r="IJ58" s="111" t="str">
        <f t="shared" si="384"/>
        <v/>
      </c>
      <c r="IK58" s="111"/>
      <c r="IL58" s="111"/>
      <c r="IM58" s="112"/>
      <c r="IN58" s="111"/>
      <c r="IO58" s="433">
        <f t="shared" si="385"/>
        <v>0</v>
      </c>
      <c r="IP58" s="106" t="str">
        <f t="shared" si="386"/>
        <v/>
      </c>
      <c r="IQ58" s="111" t="str">
        <f t="shared" si="387"/>
        <v/>
      </c>
      <c r="IR58" s="111"/>
      <c r="IS58" s="113"/>
    </row>
    <row r="59" spans="1:253" ht="12" customHeight="1" outlineLevel="1">
      <c r="A59" s="341" t="s">
        <v>51</v>
      </c>
      <c r="B59" s="111"/>
      <c r="C59" s="112"/>
      <c r="D59" s="111"/>
      <c r="E59" s="433">
        <v>0</v>
      </c>
      <c r="F59" s="106" t="str">
        <f t="shared" si="388"/>
        <v/>
      </c>
      <c r="G59" s="111" t="str">
        <f t="shared" si="320"/>
        <v/>
      </c>
      <c r="H59" s="433">
        <v>0</v>
      </c>
      <c r="I59" s="106" t="str">
        <f t="shared" si="389"/>
        <v/>
      </c>
      <c r="J59" s="111" t="str">
        <f t="shared" si="321"/>
        <v/>
      </c>
      <c r="K59" s="433">
        <v>0</v>
      </c>
      <c r="L59" s="106" t="str">
        <f t="shared" si="390"/>
        <v/>
      </c>
      <c r="M59" s="111" t="str">
        <f t="shared" si="322"/>
        <v/>
      </c>
      <c r="N59" s="111"/>
      <c r="O59" s="111"/>
      <c r="P59" s="112"/>
      <c r="Q59" s="111"/>
      <c r="R59" s="433">
        <f t="shared" si="323"/>
        <v>0</v>
      </c>
      <c r="S59" s="106" t="str">
        <f t="shared" si="391"/>
        <v/>
      </c>
      <c r="T59" s="111" t="str">
        <f t="shared" si="324"/>
        <v/>
      </c>
      <c r="U59" s="111"/>
      <c r="V59" s="113"/>
      <c r="W59" s="111"/>
      <c r="X59" s="112"/>
      <c r="Y59" s="111"/>
      <c r="Z59" s="433">
        <v>0</v>
      </c>
      <c r="AA59" s="106" t="str">
        <f t="shared" si="392"/>
        <v/>
      </c>
      <c r="AB59" s="111" t="str">
        <f t="shared" si="325"/>
        <v/>
      </c>
      <c r="AC59" s="433">
        <v>0</v>
      </c>
      <c r="AD59" s="106" t="str">
        <f t="shared" si="393"/>
        <v/>
      </c>
      <c r="AE59" s="111" t="str">
        <f t="shared" si="326"/>
        <v/>
      </c>
      <c r="AF59" s="433">
        <v>0</v>
      </c>
      <c r="AG59" s="106" t="str">
        <f t="shared" si="394"/>
        <v/>
      </c>
      <c r="AH59" s="111" t="str">
        <f t="shared" si="327"/>
        <v/>
      </c>
      <c r="AI59" s="111"/>
      <c r="AJ59" s="111"/>
      <c r="AK59" s="112"/>
      <c r="AL59" s="111"/>
      <c r="AM59" s="433">
        <f t="shared" si="328"/>
        <v>0</v>
      </c>
      <c r="AN59" s="106" t="str">
        <f t="shared" si="395"/>
        <v/>
      </c>
      <c r="AO59" s="111" t="str">
        <f t="shared" si="329"/>
        <v/>
      </c>
      <c r="AP59" s="111"/>
      <c r="AQ59" s="113"/>
      <c r="AR59" s="111"/>
      <c r="AS59" s="112"/>
      <c r="AT59" s="111"/>
      <c r="AU59" s="433">
        <v>0</v>
      </c>
      <c r="AV59" s="106" t="str">
        <f t="shared" si="396"/>
        <v/>
      </c>
      <c r="AW59" s="111" t="str">
        <f t="shared" si="330"/>
        <v/>
      </c>
      <c r="AX59" s="433">
        <v>0</v>
      </c>
      <c r="AY59" s="106" t="str">
        <f t="shared" si="397"/>
        <v/>
      </c>
      <c r="AZ59" s="111" t="str">
        <f t="shared" si="331"/>
        <v/>
      </c>
      <c r="BA59" s="433">
        <v>0</v>
      </c>
      <c r="BB59" s="106" t="str">
        <f t="shared" si="398"/>
        <v/>
      </c>
      <c r="BC59" s="111" t="str">
        <f t="shared" si="332"/>
        <v/>
      </c>
      <c r="BD59" s="111"/>
      <c r="BE59" s="111"/>
      <c r="BF59" s="112"/>
      <c r="BG59" s="111"/>
      <c r="BH59" s="433">
        <f t="shared" si="333"/>
        <v>0</v>
      </c>
      <c r="BI59" s="106" t="str">
        <f t="shared" si="399"/>
        <v/>
      </c>
      <c r="BJ59" s="111" t="str">
        <f t="shared" si="334"/>
        <v/>
      </c>
      <c r="BK59" s="111"/>
      <c r="BL59" s="113"/>
      <c r="BM59" s="111"/>
      <c r="BN59" s="112"/>
      <c r="BO59" s="111"/>
      <c r="BP59" s="433">
        <v>0</v>
      </c>
      <c r="BQ59" s="106" t="str">
        <f t="shared" si="400"/>
        <v/>
      </c>
      <c r="BR59" s="111" t="str">
        <f t="shared" si="335"/>
        <v/>
      </c>
      <c r="BS59" s="433">
        <v>0</v>
      </c>
      <c r="BT59" s="106" t="str">
        <f t="shared" si="401"/>
        <v/>
      </c>
      <c r="BU59" s="111" t="str">
        <f t="shared" si="336"/>
        <v/>
      </c>
      <c r="BV59" s="433">
        <v>0</v>
      </c>
      <c r="BW59" s="106" t="str">
        <f t="shared" si="402"/>
        <v/>
      </c>
      <c r="BX59" s="111" t="str">
        <f t="shared" si="337"/>
        <v/>
      </c>
      <c r="BY59" s="111"/>
      <c r="BZ59" s="111"/>
      <c r="CA59" s="112"/>
      <c r="CB59" s="111"/>
      <c r="CC59" s="433">
        <f t="shared" si="338"/>
        <v>0</v>
      </c>
      <c r="CD59" s="106" t="str">
        <f t="shared" si="403"/>
        <v/>
      </c>
      <c r="CE59" s="111" t="str">
        <f t="shared" si="339"/>
        <v/>
      </c>
      <c r="CF59" s="111"/>
      <c r="CG59" s="113"/>
      <c r="CH59" s="111"/>
      <c r="CI59" s="114"/>
      <c r="CJ59" s="111"/>
      <c r="CK59" s="433">
        <f t="shared" si="340"/>
        <v>0</v>
      </c>
      <c r="CL59" s="106" t="str">
        <f t="shared" si="404"/>
        <v/>
      </c>
      <c r="CM59" s="111" t="str">
        <f t="shared" si="341"/>
        <v/>
      </c>
      <c r="CN59" s="433">
        <f t="shared" si="342"/>
        <v>0</v>
      </c>
      <c r="CO59" s="106" t="str">
        <f t="shared" si="405"/>
        <v/>
      </c>
      <c r="CP59" s="111" t="str">
        <f t="shared" si="343"/>
        <v/>
      </c>
      <c r="CQ59" s="433">
        <f t="shared" si="344"/>
        <v>0</v>
      </c>
      <c r="CR59" s="106" t="str">
        <f t="shared" si="406"/>
        <v/>
      </c>
      <c r="CS59" s="111" t="str">
        <f t="shared" si="345"/>
        <v/>
      </c>
      <c r="CT59" s="111"/>
      <c r="CU59" s="111"/>
      <c r="CV59" s="114"/>
      <c r="CW59" s="111"/>
      <c r="CX59" s="433">
        <f t="shared" si="346"/>
        <v>0</v>
      </c>
      <c r="CY59" s="106" t="str">
        <f t="shared" si="407"/>
        <v/>
      </c>
      <c r="CZ59" s="111" t="str">
        <f t="shared" si="347"/>
        <v/>
      </c>
      <c r="DA59" s="111"/>
      <c r="DB59" s="1535"/>
      <c r="DC59" s="111"/>
      <c r="DD59" s="112"/>
      <c r="DE59" s="111"/>
      <c r="DF59" s="433">
        <v>0</v>
      </c>
      <c r="DG59" s="106" t="str">
        <f t="shared" si="408"/>
        <v/>
      </c>
      <c r="DH59" s="111" t="str">
        <f t="shared" si="348"/>
        <v/>
      </c>
      <c r="DI59" s="433">
        <v>0</v>
      </c>
      <c r="DJ59" s="106" t="str">
        <f t="shared" si="409"/>
        <v/>
      </c>
      <c r="DK59" s="111" t="str">
        <f t="shared" si="349"/>
        <v/>
      </c>
      <c r="DL59" s="433">
        <v>0</v>
      </c>
      <c r="DM59" s="106" t="str">
        <f t="shared" si="410"/>
        <v/>
      </c>
      <c r="DN59" s="111" t="str">
        <f t="shared" si="350"/>
        <v/>
      </c>
      <c r="DO59" s="111"/>
      <c r="DP59" s="111"/>
      <c r="DQ59" s="112"/>
      <c r="DR59" s="111"/>
      <c r="DS59" s="433">
        <f t="shared" si="411"/>
        <v>0</v>
      </c>
      <c r="DT59" s="106" t="str">
        <f t="shared" si="412"/>
        <v/>
      </c>
      <c r="DU59" s="111" t="str">
        <f t="shared" si="352"/>
        <v/>
      </c>
      <c r="DV59" s="111"/>
      <c r="DW59" s="113"/>
      <c r="DX59" s="111"/>
      <c r="DY59" s="112"/>
      <c r="DZ59" s="111"/>
      <c r="EA59" s="433">
        <v>0</v>
      </c>
      <c r="EB59" s="106" t="str">
        <f t="shared" si="413"/>
        <v/>
      </c>
      <c r="EC59" s="111" t="str">
        <f t="shared" si="353"/>
        <v/>
      </c>
      <c r="ED59" s="433">
        <v>0</v>
      </c>
      <c r="EE59" s="106" t="str">
        <f t="shared" si="414"/>
        <v/>
      </c>
      <c r="EF59" s="111" t="str">
        <f t="shared" si="354"/>
        <v/>
      </c>
      <c r="EG59" s="433">
        <v>0</v>
      </c>
      <c r="EH59" s="106" t="str">
        <f t="shared" si="415"/>
        <v/>
      </c>
      <c r="EI59" s="111" t="str">
        <f t="shared" si="355"/>
        <v/>
      </c>
      <c r="EJ59" s="111"/>
      <c r="EK59" s="111"/>
      <c r="EL59" s="112"/>
      <c r="EM59" s="111"/>
      <c r="EN59" s="433">
        <f t="shared" si="416"/>
        <v>0</v>
      </c>
      <c r="EO59" s="106" t="str">
        <f t="shared" si="417"/>
        <v/>
      </c>
      <c r="EP59" s="111" t="str">
        <f t="shared" si="357"/>
        <v/>
      </c>
      <c r="EQ59" s="111"/>
      <c r="ER59" s="113"/>
      <c r="ES59" s="111"/>
      <c r="ET59" s="112"/>
      <c r="EU59" s="111"/>
      <c r="EV59" s="433">
        <v>44569</v>
      </c>
      <c r="EW59" s="106">
        <f t="shared" si="418"/>
        <v>22.284500000000001</v>
      </c>
      <c r="EX59" s="111" t="str">
        <f>IF(EV59&gt;0,(IF(EV$49&gt;0,EV59/EV$49,"")),"")</f>
        <v/>
      </c>
      <c r="EY59" s="433">
        <v>0</v>
      </c>
      <c r="EZ59" s="106" t="str">
        <f t="shared" si="419"/>
        <v/>
      </c>
      <c r="FA59" s="111" t="str">
        <f t="shared" si="359"/>
        <v/>
      </c>
      <c r="FB59" s="433">
        <v>0</v>
      </c>
      <c r="FC59" s="106" t="str">
        <f t="shared" si="420"/>
        <v/>
      </c>
      <c r="FD59" s="111" t="str">
        <f t="shared" si="360"/>
        <v/>
      </c>
      <c r="FE59" s="111"/>
      <c r="FF59" s="111"/>
      <c r="FG59" s="112"/>
      <c r="FH59" s="111"/>
      <c r="FI59" s="433">
        <f t="shared" si="361"/>
        <v>44569</v>
      </c>
      <c r="FJ59" s="106" t="e">
        <f t="shared" si="362"/>
        <v>#VALUE!</v>
      </c>
      <c r="FK59" s="111">
        <f t="shared" si="363"/>
        <v>1.1839288086067207E-2</v>
      </c>
      <c r="FL59" s="111"/>
      <c r="FM59" s="113"/>
      <c r="FN59" s="111"/>
      <c r="FO59" s="112"/>
      <c r="FP59" s="111"/>
      <c r="FQ59" s="433">
        <v>0</v>
      </c>
      <c r="FR59" s="106" t="str">
        <f t="shared" si="421"/>
        <v/>
      </c>
      <c r="FS59" s="849" t="str">
        <f t="shared" si="364"/>
        <v/>
      </c>
      <c r="FT59" s="433">
        <v>0</v>
      </c>
      <c r="FU59" s="106" t="str">
        <f t="shared" si="422"/>
        <v/>
      </c>
      <c r="FV59" s="111" t="str">
        <f t="shared" si="365"/>
        <v/>
      </c>
      <c r="FW59" s="433">
        <v>0</v>
      </c>
      <c r="FX59" s="106" t="str">
        <f t="shared" si="423"/>
        <v/>
      </c>
      <c r="FY59" s="111" t="str">
        <f t="shared" si="366"/>
        <v/>
      </c>
      <c r="FZ59" s="111"/>
      <c r="GA59" s="111"/>
      <c r="GB59" s="112"/>
      <c r="GC59" s="111"/>
      <c r="GD59" s="433">
        <f t="shared" si="367"/>
        <v>0</v>
      </c>
      <c r="GE59" s="106" t="str">
        <f t="shared" si="368"/>
        <v/>
      </c>
      <c r="GF59" s="111" t="str">
        <f t="shared" si="369"/>
        <v/>
      </c>
      <c r="GG59" s="111"/>
      <c r="GH59" s="113"/>
      <c r="GI59" s="111"/>
      <c r="GJ59" s="112"/>
      <c r="GK59" s="111"/>
      <c r="GL59" s="433">
        <v>0</v>
      </c>
      <c r="GM59" s="106" t="str">
        <f t="shared" si="424"/>
        <v/>
      </c>
      <c r="GN59" s="111" t="str">
        <f t="shared" si="370"/>
        <v/>
      </c>
      <c r="GO59" s="433">
        <v>0</v>
      </c>
      <c r="GP59" s="106" t="str">
        <f t="shared" si="425"/>
        <v/>
      </c>
      <c r="GQ59" s="111" t="str">
        <f t="shared" si="371"/>
        <v/>
      </c>
      <c r="GR59" s="433">
        <v>0</v>
      </c>
      <c r="GS59" s="106" t="str">
        <f t="shared" si="426"/>
        <v/>
      </c>
      <c r="GT59" s="111" t="str">
        <f t="shared" si="372"/>
        <v/>
      </c>
      <c r="GU59" s="111"/>
      <c r="GV59" s="111"/>
      <c r="GW59" s="112"/>
      <c r="GX59" s="111"/>
      <c r="GY59" s="433">
        <f t="shared" si="373"/>
        <v>0</v>
      </c>
      <c r="GZ59" s="106" t="str">
        <f t="shared" si="374"/>
        <v/>
      </c>
      <c r="HA59" s="111" t="str">
        <f t="shared" si="375"/>
        <v/>
      </c>
      <c r="HB59" s="111"/>
      <c r="HC59" s="113"/>
      <c r="HD59" s="111"/>
      <c r="HE59" s="112"/>
      <c r="HF59" s="111"/>
      <c r="HG59" s="433">
        <v>0</v>
      </c>
      <c r="HH59" s="106" t="str">
        <f t="shared" si="427"/>
        <v/>
      </c>
      <c r="HI59" s="111" t="str">
        <f t="shared" si="376"/>
        <v/>
      </c>
      <c r="HJ59" s="433">
        <v>0</v>
      </c>
      <c r="HK59" s="106" t="str">
        <f t="shared" si="428"/>
        <v/>
      </c>
      <c r="HL59" s="111" t="str">
        <f t="shared" si="377"/>
        <v/>
      </c>
      <c r="HM59" s="433">
        <v>0</v>
      </c>
      <c r="HN59" s="106" t="str">
        <f t="shared" si="429"/>
        <v/>
      </c>
      <c r="HO59" s="111" t="str">
        <f t="shared" si="378"/>
        <v/>
      </c>
      <c r="HP59" s="111"/>
      <c r="HQ59" s="111"/>
      <c r="HR59" s="112"/>
      <c r="HS59" s="111"/>
      <c r="HT59" s="433">
        <f t="shared" si="379"/>
        <v>0</v>
      </c>
      <c r="HU59" s="106" t="str">
        <f t="shared" si="380"/>
        <v/>
      </c>
      <c r="HV59" s="111" t="str">
        <f t="shared" si="381"/>
        <v/>
      </c>
      <c r="HW59" s="111"/>
      <c r="HX59" s="113"/>
      <c r="HY59" s="111"/>
      <c r="HZ59" s="112"/>
      <c r="IA59" s="111"/>
      <c r="IB59" s="433">
        <v>0</v>
      </c>
      <c r="IC59" s="106" t="str">
        <f t="shared" si="430"/>
        <v/>
      </c>
      <c r="ID59" s="111" t="str">
        <f t="shared" si="382"/>
        <v/>
      </c>
      <c r="IE59" s="433">
        <v>0</v>
      </c>
      <c r="IF59" s="106" t="str">
        <f t="shared" si="431"/>
        <v/>
      </c>
      <c r="IG59" s="111" t="str">
        <f t="shared" si="383"/>
        <v/>
      </c>
      <c r="IH59" s="433">
        <v>0</v>
      </c>
      <c r="II59" s="106" t="str">
        <f t="shared" si="432"/>
        <v/>
      </c>
      <c r="IJ59" s="111" t="str">
        <f t="shared" si="384"/>
        <v/>
      </c>
      <c r="IK59" s="111"/>
      <c r="IL59" s="111"/>
      <c r="IM59" s="112"/>
      <c r="IN59" s="111"/>
      <c r="IO59" s="433">
        <f t="shared" si="385"/>
        <v>0</v>
      </c>
      <c r="IP59" s="106" t="str">
        <f t="shared" si="386"/>
        <v/>
      </c>
      <c r="IQ59" s="111" t="str">
        <f t="shared" si="387"/>
        <v/>
      </c>
      <c r="IR59" s="111"/>
      <c r="IS59" s="113"/>
    </row>
    <row r="60" spans="1:253" ht="12" customHeight="1" outlineLevel="1">
      <c r="A60" s="341" t="s">
        <v>52</v>
      </c>
      <c r="B60" s="111"/>
      <c r="C60" s="112"/>
      <c r="D60" s="111"/>
      <c r="E60" s="433">
        <v>0</v>
      </c>
      <c r="F60" s="106" t="str">
        <f t="shared" si="388"/>
        <v/>
      </c>
      <c r="G60" s="111" t="str">
        <f>IF(E60&gt;0,(IF(E$49&gt;0,E60/E$49,"")),"")</f>
        <v/>
      </c>
      <c r="H60" s="433">
        <v>0</v>
      </c>
      <c r="I60" s="106" t="str">
        <f t="shared" si="389"/>
        <v/>
      </c>
      <c r="J60" s="111" t="str">
        <f>IF(H60&gt;0,(IF(H$49&gt;0,H60/H$49,"")),"")</f>
        <v/>
      </c>
      <c r="K60" s="433">
        <v>0</v>
      </c>
      <c r="L60" s="106" t="str">
        <f t="shared" si="390"/>
        <v/>
      </c>
      <c r="M60" s="111" t="str">
        <f>IF(K60&gt;0,(IF(K$49&gt;0,K60/K$49,"")),"")</f>
        <v/>
      </c>
      <c r="N60" s="111"/>
      <c r="O60" s="111"/>
      <c r="P60" s="112"/>
      <c r="Q60" s="111"/>
      <c r="R60" s="433">
        <f t="shared" si="323"/>
        <v>0</v>
      </c>
      <c r="S60" s="106" t="str">
        <f t="shared" si="391"/>
        <v/>
      </c>
      <c r="T60" s="111" t="str">
        <f>IF(R60&gt;0,(IF(R$49&gt;0,R60/R$49,"")),"")</f>
        <v/>
      </c>
      <c r="U60" s="111"/>
      <c r="V60" s="113"/>
      <c r="W60" s="111"/>
      <c r="X60" s="112"/>
      <c r="Y60" s="111"/>
      <c r="Z60" s="433">
        <v>0</v>
      </c>
      <c r="AA60" s="106" t="str">
        <f t="shared" si="392"/>
        <v/>
      </c>
      <c r="AB60" s="111" t="str">
        <f>IF(Z60&gt;0,(IF(Z$49&gt;0,Z60/Z$49,"")),"")</f>
        <v/>
      </c>
      <c r="AC60" s="433">
        <v>0</v>
      </c>
      <c r="AD60" s="106" t="str">
        <f t="shared" si="393"/>
        <v/>
      </c>
      <c r="AE60" s="111" t="str">
        <f>IF(AC60&gt;0,(IF(AC$49&gt;0,AC60/AC$49,"")),"")</f>
        <v/>
      </c>
      <c r="AF60" s="433">
        <v>0</v>
      </c>
      <c r="AG60" s="106" t="str">
        <f t="shared" si="394"/>
        <v/>
      </c>
      <c r="AH60" s="111" t="str">
        <f>IF(AF60&gt;0,(IF(AF$49&gt;0,AF60/AF$49,"")),"")</f>
        <v/>
      </c>
      <c r="AI60" s="111"/>
      <c r="AJ60" s="111"/>
      <c r="AK60" s="112"/>
      <c r="AL60" s="111"/>
      <c r="AM60" s="433">
        <f t="shared" si="328"/>
        <v>0</v>
      </c>
      <c r="AN60" s="106" t="str">
        <f t="shared" si="395"/>
        <v/>
      </c>
      <c r="AO60" s="111" t="str">
        <f>IF(AM60&gt;0,(IF(AM$49&gt;0,AM60/AM$49,"")),"")</f>
        <v/>
      </c>
      <c r="AP60" s="111"/>
      <c r="AQ60" s="113"/>
      <c r="AR60" s="111"/>
      <c r="AS60" s="112"/>
      <c r="AT60" s="111"/>
      <c r="AU60" s="433">
        <v>0</v>
      </c>
      <c r="AV60" s="106" t="str">
        <f t="shared" si="396"/>
        <v/>
      </c>
      <c r="AW60" s="111" t="str">
        <f>IF(AU60&gt;0,(IF(AU$49&gt;0,AU60/AU$49,"")),"")</f>
        <v/>
      </c>
      <c r="AX60" s="433">
        <v>0</v>
      </c>
      <c r="AY60" s="106" t="str">
        <f t="shared" si="397"/>
        <v/>
      </c>
      <c r="AZ60" s="111" t="str">
        <f>IF(AX60&gt;0,(IF(AX$49&gt;0,AX60/AX$49,"")),"")</f>
        <v/>
      </c>
      <c r="BA60" s="433">
        <v>0</v>
      </c>
      <c r="BB60" s="106" t="str">
        <f t="shared" si="398"/>
        <v/>
      </c>
      <c r="BC60" s="111" t="str">
        <f>IF(BA60&gt;0,(IF(BA$49&gt;0,BA60/BA$49,"")),"")</f>
        <v/>
      </c>
      <c r="BD60" s="111"/>
      <c r="BE60" s="111"/>
      <c r="BF60" s="112"/>
      <c r="BG60" s="111"/>
      <c r="BH60" s="433">
        <f t="shared" si="333"/>
        <v>0</v>
      </c>
      <c r="BI60" s="106" t="str">
        <f t="shared" si="399"/>
        <v/>
      </c>
      <c r="BJ60" s="111" t="str">
        <f>IF(BH60&gt;0,(IF(BH$49&gt;0,BH60/BH$49,"")),"")</f>
        <v/>
      </c>
      <c r="BK60" s="111"/>
      <c r="BL60" s="113"/>
      <c r="BM60" s="111"/>
      <c r="BN60" s="112"/>
      <c r="BO60" s="111"/>
      <c r="BP60" s="433">
        <v>0</v>
      </c>
      <c r="BQ60" s="106" t="str">
        <f t="shared" si="400"/>
        <v/>
      </c>
      <c r="BR60" s="111" t="str">
        <f>IF(BP60&gt;0,(IF(BP$49&gt;0,BP60/BP$49,"")),"")</f>
        <v/>
      </c>
      <c r="BS60" s="433">
        <v>0</v>
      </c>
      <c r="BT60" s="106" t="str">
        <f t="shared" si="401"/>
        <v/>
      </c>
      <c r="BU60" s="111" t="str">
        <f>IF(BS60&gt;0,(IF(BS$49&gt;0,BS60/BS$49,"")),"")</f>
        <v/>
      </c>
      <c r="BV60" s="433">
        <v>0</v>
      </c>
      <c r="BW60" s="106" t="str">
        <f t="shared" si="402"/>
        <v/>
      </c>
      <c r="BX60" s="111" t="str">
        <f>IF(BV60&gt;0,(IF(BV$49&gt;0,BV60/BV$49,"")),"")</f>
        <v/>
      </c>
      <c r="BY60" s="111"/>
      <c r="BZ60" s="111"/>
      <c r="CA60" s="112"/>
      <c r="CB60" s="111"/>
      <c r="CC60" s="433">
        <f t="shared" si="338"/>
        <v>0</v>
      </c>
      <c r="CD60" s="106" t="str">
        <f t="shared" si="403"/>
        <v/>
      </c>
      <c r="CE60" s="111" t="str">
        <f>IF(CC60&gt;0,(IF(CC$49&gt;0,CC60/CC$49,"")),"")</f>
        <v/>
      </c>
      <c r="CF60" s="111"/>
      <c r="CG60" s="113"/>
      <c r="CH60" s="111"/>
      <c r="CI60" s="114"/>
      <c r="CJ60" s="111"/>
      <c r="CK60" s="433">
        <f t="shared" si="340"/>
        <v>0</v>
      </c>
      <c r="CL60" s="106" t="str">
        <f t="shared" si="404"/>
        <v/>
      </c>
      <c r="CM60" s="111" t="str">
        <f>IF(CK60&gt;0,(IF(CK$49&gt;0,CK60/CK$49,"")),"")</f>
        <v/>
      </c>
      <c r="CN60" s="433">
        <f t="shared" si="342"/>
        <v>0</v>
      </c>
      <c r="CO60" s="106" t="str">
        <f t="shared" si="405"/>
        <v/>
      </c>
      <c r="CP60" s="111" t="str">
        <f>IF(CN60&gt;0,(IF(CN$49&gt;0,CN60/CN$49,"")),"")</f>
        <v/>
      </c>
      <c r="CQ60" s="433">
        <f t="shared" si="344"/>
        <v>0</v>
      </c>
      <c r="CR60" s="106" t="str">
        <f t="shared" si="406"/>
        <v/>
      </c>
      <c r="CS60" s="111" t="str">
        <f>IF(CQ60&gt;0,(IF(CQ$49&gt;0,CQ60/CQ$49,"")),"")</f>
        <v/>
      </c>
      <c r="CT60" s="111"/>
      <c r="CU60" s="111"/>
      <c r="CV60" s="114"/>
      <c r="CW60" s="111"/>
      <c r="CX60" s="433">
        <f t="shared" si="346"/>
        <v>0</v>
      </c>
      <c r="CY60" s="106" t="str">
        <f t="shared" si="407"/>
        <v/>
      </c>
      <c r="CZ60" s="111"/>
      <c r="DA60" s="111"/>
      <c r="DB60" s="1535"/>
      <c r="DC60" s="111"/>
      <c r="DD60" s="112"/>
      <c r="DE60" s="111"/>
      <c r="DF60" s="433">
        <v>0</v>
      </c>
      <c r="DG60" s="106" t="str">
        <f t="shared" si="408"/>
        <v/>
      </c>
      <c r="DH60" s="111" t="str">
        <f>IF(DF60&gt;0,(IF(DF$49&gt;0,DF60/DF$49,"")),"")</f>
        <v/>
      </c>
      <c r="DI60" s="433">
        <v>0</v>
      </c>
      <c r="DJ60" s="106" t="str">
        <f t="shared" si="409"/>
        <v/>
      </c>
      <c r="DK60" s="111" t="str">
        <f>IF(DI60&gt;0,(IF(DI$49&gt;0,DI60/DI$49,"")),"")</f>
        <v/>
      </c>
      <c r="DL60" s="433">
        <v>0</v>
      </c>
      <c r="DM60" s="106" t="str">
        <f t="shared" si="410"/>
        <v/>
      </c>
      <c r="DN60" s="111" t="str">
        <f>IF(DL60&gt;0,(IF(DL$49&gt;0,DL60/DL$49,"")),"")</f>
        <v/>
      </c>
      <c r="DO60" s="111"/>
      <c r="DP60" s="111"/>
      <c r="DQ60" s="112"/>
      <c r="DR60" s="111"/>
      <c r="DS60" s="433">
        <f t="shared" si="411"/>
        <v>0</v>
      </c>
      <c r="DT60" s="106" t="str">
        <f t="shared" si="412"/>
        <v/>
      </c>
      <c r="DU60" s="111" t="str">
        <f>IF(DS60&gt;0,(IF(DS$49&gt;0,DS60/DS$49,"")),"")</f>
        <v/>
      </c>
      <c r="DV60" s="111"/>
      <c r="DW60" s="113"/>
      <c r="DX60" s="111"/>
      <c r="DY60" s="112"/>
      <c r="DZ60" s="111"/>
      <c r="EA60" s="433">
        <v>0</v>
      </c>
      <c r="EB60" s="106" t="str">
        <f t="shared" si="413"/>
        <v/>
      </c>
      <c r="EC60" s="111" t="str">
        <f>IF(EA60&gt;0,(IF(EA$49&gt;0,EA60/EA$49,"")),"")</f>
        <v/>
      </c>
      <c r="ED60" s="433">
        <v>0</v>
      </c>
      <c r="EE60" s="106" t="str">
        <f t="shared" si="414"/>
        <v/>
      </c>
      <c r="EF60" s="111" t="str">
        <f>IF(ED60&gt;0,(IF(ED$49&gt;0,ED60/ED$49,"")),"")</f>
        <v/>
      </c>
      <c r="EG60" s="433">
        <v>0</v>
      </c>
      <c r="EH60" s="106" t="str">
        <f t="shared" si="415"/>
        <v/>
      </c>
      <c r="EI60" s="111" t="str">
        <f>IF(EG60&gt;0,(IF(EG$49&gt;0,EG60/EG$49,"")),"")</f>
        <v/>
      </c>
      <c r="EJ60" s="111"/>
      <c r="EK60" s="111"/>
      <c r="EL60" s="112"/>
      <c r="EM60" s="111"/>
      <c r="EN60" s="433">
        <f t="shared" si="416"/>
        <v>0</v>
      </c>
      <c r="EO60" s="106" t="str">
        <f t="shared" si="417"/>
        <v/>
      </c>
      <c r="EP60" s="111" t="str">
        <f>IF(EN60&gt;0,(IF(EN$49&gt;0,EN60/EN$49,"")),"")</f>
        <v/>
      </c>
      <c r="EQ60" s="111"/>
      <c r="ER60" s="113"/>
      <c r="ES60" s="111"/>
      <c r="ET60" s="112"/>
      <c r="EU60" s="111"/>
      <c r="EV60" s="433">
        <v>0</v>
      </c>
      <c r="EW60" s="106" t="str">
        <f t="shared" si="418"/>
        <v/>
      </c>
      <c r="EX60" s="111" t="str">
        <f t="shared" si="358"/>
        <v/>
      </c>
      <c r="EY60" s="433">
        <v>0</v>
      </c>
      <c r="EZ60" s="106" t="str">
        <f t="shared" si="419"/>
        <v/>
      </c>
      <c r="FA60" s="111" t="str">
        <f>IF(EY60&gt;0,(IF(EY$49&gt;0,EY60/EY$49,"")),"")</f>
        <v/>
      </c>
      <c r="FB60" s="433">
        <v>0</v>
      </c>
      <c r="FC60" s="106" t="str">
        <f t="shared" si="420"/>
        <v/>
      </c>
      <c r="FD60" s="111" t="str">
        <f>IF(FB60&gt;0,(IF(FB$49&gt;0,FB60/FB$49,"")),"")</f>
        <v/>
      </c>
      <c r="FE60" s="111"/>
      <c r="FF60" s="111"/>
      <c r="FG60" s="112"/>
      <c r="FH60" s="111"/>
      <c r="FI60" s="433">
        <f t="shared" si="361"/>
        <v>0</v>
      </c>
      <c r="FJ60" s="106" t="str">
        <f t="shared" si="362"/>
        <v/>
      </c>
      <c r="FK60" s="111" t="str">
        <f t="shared" si="363"/>
        <v/>
      </c>
      <c r="FL60" s="111"/>
      <c r="FM60" s="113"/>
      <c r="FN60" s="111"/>
      <c r="FO60" s="112"/>
      <c r="FP60" s="111"/>
      <c r="FQ60" s="433">
        <v>0</v>
      </c>
      <c r="FR60" s="106" t="str">
        <f t="shared" si="421"/>
        <v/>
      </c>
      <c r="FS60" s="849" t="str">
        <f>IF(FQ60&gt;0,(IF(FQ$49&gt;0,FQ60/FQ$49,"")),"")</f>
        <v/>
      </c>
      <c r="FT60" s="433">
        <v>0</v>
      </c>
      <c r="FU60" s="106" t="str">
        <f t="shared" si="422"/>
        <v/>
      </c>
      <c r="FV60" s="111" t="str">
        <f>IF(FT60&gt;0,(IF(FT$49&gt;0,FT60/FT$49,"")),"")</f>
        <v/>
      </c>
      <c r="FW60" s="433">
        <v>0</v>
      </c>
      <c r="FX60" s="106" t="str">
        <f t="shared" si="423"/>
        <v/>
      </c>
      <c r="FY60" s="111" t="str">
        <f>IF(FW60&gt;0,(IF(FW$49&gt;0,FW60/FW$49,"")),"")</f>
        <v/>
      </c>
      <c r="FZ60" s="111"/>
      <c r="GA60" s="111"/>
      <c r="GB60" s="112"/>
      <c r="GC60" s="111"/>
      <c r="GD60" s="433">
        <f t="shared" si="367"/>
        <v>0</v>
      </c>
      <c r="GE60" s="106" t="str">
        <f t="shared" si="368"/>
        <v/>
      </c>
      <c r="GF60" s="111" t="str">
        <f t="shared" si="369"/>
        <v/>
      </c>
      <c r="GG60" s="111"/>
      <c r="GH60" s="113"/>
      <c r="GI60" s="111"/>
      <c r="GJ60" s="112"/>
      <c r="GK60" s="111"/>
      <c r="GL60" s="433">
        <v>0</v>
      </c>
      <c r="GM60" s="106" t="str">
        <f t="shared" si="424"/>
        <v/>
      </c>
      <c r="GN60" s="111" t="str">
        <f>IF(GL60&gt;0,(IF(GL$49&gt;0,GL60/GL$49,"")),"")</f>
        <v/>
      </c>
      <c r="GO60" s="433">
        <v>0</v>
      </c>
      <c r="GP60" s="106" t="str">
        <f t="shared" si="425"/>
        <v/>
      </c>
      <c r="GQ60" s="111" t="str">
        <f>IF(GO60&gt;0,(IF(GO$49&gt;0,GO60/GO$49,"")),"")</f>
        <v/>
      </c>
      <c r="GR60" s="433">
        <v>0</v>
      </c>
      <c r="GS60" s="106" t="str">
        <f t="shared" si="426"/>
        <v/>
      </c>
      <c r="GT60" s="111" t="str">
        <f>IF(GR60&gt;0,(IF(GR$49&gt;0,GR60/GR$49,"")),"")</f>
        <v/>
      </c>
      <c r="GU60" s="111"/>
      <c r="GV60" s="111"/>
      <c r="GW60" s="112"/>
      <c r="GX60" s="111"/>
      <c r="GY60" s="433">
        <f t="shared" si="373"/>
        <v>0</v>
      </c>
      <c r="GZ60" s="106" t="str">
        <f t="shared" si="374"/>
        <v/>
      </c>
      <c r="HA60" s="111" t="str">
        <f t="shared" si="375"/>
        <v/>
      </c>
      <c r="HB60" s="111"/>
      <c r="HC60" s="113"/>
      <c r="HD60" s="111"/>
      <c r="HE60" s="112"/>
      <c r="HF60" s="111"/>
      <c r="HG60" s="433">
        <v>0</v>
      </c>
      <c r="HH60" s="106" t="str">
        <f t="shared" si="427"/>
        <v/>
      </c>
      <c r="HI60" s="111" t="str">
        <f>IF(HG60&gt;0,(IF(HG$49&gt;0,HG60/HG$49,"")),"")</f>
        <v/>
      </c>
      <c r="HJ60" s="433">
        <v>0</v>
      </c>
      <c r="HK60" s="106" t="str">
        <f t="shared" si="428"/>
        <v/>
      </c>
      <c r="HL60" s="111" t="str">
        <f>IF(HJ60&gt;0,(IF(HJ$49&gt;0,HJ60/HJ$49,"")),"")</f>
        <v/>
      </c>
      <c r="HM60" s="433">
        <v>0</v>
      </c>
      <c r="HN60" s="106" t="str">
        <f t="shared" si="429"/>
        <v/>
      </c>
      <c r="HO60" s="111" t="str">
        <f>IF(HM60&gt;0,(IF(HM$49&gt;0,HM60/HM$49,"")),"")</f>
        <v/>
      </c>
      <c r="HP60" s="111"/>
      <c r="HQ60" s="111"/>
      <c r="HR60" s="112"/>
      <c r="HS60" s="111"/>
      <c r="HT60" s="433">
        <f t="shared" si="379"/>
        <v>0</v>
      </c>
      <c r="HU60" s="106" t="str">
        <f t="shared" si="380"/>
        <v/>
      </c>
      <c r="HV60" s="111" t="str">
        <f t="shared" si="381"/>
        <v/>
      </c>
      <c r="HW60" s="111"/>
      <c r="HX60" s="113"/>
      <c r="HY60" s="111"/>
      <c r="HZ60" s="112"/>
      <c r="IA60" s="111"/>
      <c r="IB60" s="433">
        <v>0</v>
      </c>
      <c r="IC60" s="106" t="str">
        <f t="shared" si="430"/>
        <v/>
      </c>
      <c r="ID60" s="111" t="str">
        <f>IF(IB60&gt;0,(IF(IB$49&gt;0,IB60/IB$49,"")),"")</f>
        <v/>
      </c>
      <c r="IE60" s="433">
        <v>0</v>
      </c>
      <c r="IF60" s="106" t="str">
        <f t="shared" si="431"/>
        <v/>
      </c>
      <c r="IG60" s="111" t="str">
        <f>IF(IE60&gt;0,(IF(IE$49&gt;0,IE60/IE$49,"")),"")</f>
        <v/>
      </c>
      <c r="IH60" s="433">
        <v>0</v>
      </c>
      <c r="II60" s="106" t="str">
        <f t="shared" si="432"/>
        <v/>
      </c>
      <c r="IJ60" s="111" t="str">
        <f>IF(IH60&gt;0,(IF(IH$49&gt;0,IH60/IH$49,"")),"")</f>
        <v/>
      </c>
      <c r="IK60" s="111"/>
      <c r="IL60" s="111"/>
      <c r="IM60" s="112"/>
      <c r="IN60" s="111"/>
      <c r="IO60" s="433">
        <f t="shared" si="385"/>
        <v>0</v>
      </c>
      <c r="IP60" s="106" t="str">
        <f t="shared" si="386"/>
        <v/>
      </c>
      <c r="IQ60" s="111" t="str">
        <f t="shared" si="387"/>
        <v/>
      </c>
      <c r="IR60" s="111"/>
      <c r="IS60" s="113"/>
    </row>
    <row r="61" spans="1:253" ht="12" customHeight="1" outlineLevel="1">
      <c r="A61" s="341" t="s">
        <v>53</v>
      </c>
      <c r="B61" s="111"/>
      <c r="C61" s="112"/>
      <c r="D61" s="111"/>
      <c r="E61" s="433">
        <v>0</v>
      </c>
      <c r="F61" s="106" t="str">
        <f>IF(E61&gt;0,(IF(E$7&gt;0,E61/E$7,"")),"")</f>
        <v/>
      </c>
      <c r="G61" s="111" t="str">
        <f t="shared" ref="G61" si="433">IF(E61&gt;0,(IF(E$49&gt;0,E61/E$49,"")),"")</f>
        <v/>
      </c>
      <c r="H61" s="433">
        <v>0</v>
      </c>
      <c r="I61" s="106" t="str">
        <f>IF(H61&gt;0,(IF(H$7&gt;0,H61/H$7,"")),"")</f>
        <v/>
      </c>
      <c r="J61" s="111" t="str">
        <f t="shared" ref="J61" si="434">IF(H61&gt;0,(IF(H$49&gt;0,H61/H$49,"")),"")</f>
        <v/>
      </c>
      <c r="K61" s="433">
        <v>0</v>
      </c>
      <c r="L61" s="106" t="str">
        <f>IF(K61&gt;0,(IF(K$7&gt;0,K61/K$7,"")),"")</f>
        <v/>
      </c>
      <c r="M61" s="111" t="str">
        <f t="shared" ref="M61" si="435">IF(K61&gt;0,(IF(K$49&gt;0,K61/K$49,"")),"")</f>
        <v/>
      </c>
      <c r="N61" s="111"/>
      <c r="O61" s="111"/>
      <c r="P61" s="112"/>
      <c r="Q61" s="111"/>
      <c r="R61" s="433">
        <f t="shared" si="323"/>
        <v>0</v>
      </c>
      <c r="S61" s="106" t="str">
        <f>IF(R61&gt;0,(IF(R$7&gt;0,R61/R$7,"")),"")</f>
        <v/>
      </c>
      <c r="T61" s="111" t="str">
        <f t="shared" ref="T61" si="436">IF(R61&gt;0,(IF(R$49&gt;0,R61/R$49,"")),"")</f>
        <v/>
      </c>
      <c r="U61" s="111"/>
      <c r="V61" s="113"/>
      <c r="W61" s="111"/>
      <c r="X61" s="112"/>
      <c r="Y61" s="111"/>
      <c r="Z61" s="433">
        <v>0</v>
      </c>
      <c r="AA61" s="106" t="str">
        <f>IF(Z61&gt;0,(IF(Z$7&gt;0,Z61/Z$7,"")),"")</f>
        <v/>
      </c>
      <c r="AB61" s="111" t="str">
        <f t="shared" ref="AB61" si="437">IF(Z61&gt;0,(IF(Z$49&gt;0,Z61/Z$49,"")),"")</f>
        <v/>
      </c>
      <c r="AC61" s="433">
        <v>0</v>
      </c>
      <c r="AD61" s="106" t="str">
        <f>IF(AC61&gt;0,(IF(AC$7&gt;0,AC61/AC$7,"")),"")</f>
        <v/>
      </c>
      <c r="AE61" s="111" t="str">
        <f t="shared" ref="AE61" si="438">IF(AC61&gt;0,(IF(AC$49&gt;0,AC61/AC$49,"")),"")</f>
        <v/>
      </c>
      <c r="AF61" s="433">
        <v>0</v>
      </c>
      <c r="AG61" s="106" t="str">
        <f>IF(AF61&gt;0,(IF(AF$7&gt;0,AF61/AF$7,"")),"")</f>
        <v/>
      </c>
      <c r="AH61" s="111" t="str">
        <f t="shared" ref="AH61" si="439">IF(AF61&gt;0,(IF(AF$49&gt;0,AF61/AF$49,"")),"")</f>
        <v/>
      </c>
      <c r="AI61" s="111"/>
      <c r="AJ61" s="111"/>
      <c r="AK61" s="112"/>
      <c r="AL61" s="111"/>
      <c r="AM61" s="433">
        <f t="shared" si="328"/>
        <v>0</v>
      </c>
      <c r="AN61" s="106" t="str">
        <f>IF(AM61&gt;0,(IF(AM$7&gt;0,AM61/AM$7,"")),"")</f>
        <v/>
      </c>
      <c r="AO61" s="111" t="str">
        <f t="shared" ref="AO61" si="440">IF(AM61&gt;0,(IF(AM$49&gt;0,AM61/AM$49,"")),"")</f>
        <v/>
      </c>
      <c r="AP61" s="111"/>
      <c r="AQ61" s="113"/>
      <c r="AR61" s="111"/>
      <c r="AS61" s="112"/>
      <c r="AT61" s="111"/>
      <c r="AU61" s="433">
        <v>0</v>
      </c>
      <c r="AV61" s="106" t="str">
        <f>IF(AU61&gt;0,(IF(AU$7&gt;0,AU61/AU$7,"")),"")</f>
        <v/>
      </c>
      <c r="AW61" s="111" t="str">
        <f t="shared" ref="AW61" si="441">IF(AU61&gt;0,(IF(AU$49&gt;0,AU61/AU$49,"")),"")</f>
        <v/>
      </c>
      <c r="AX61" s="433">
        <v>0</v>
      </c>
      <c r="AY61" s="106" t="str">
        <f>IF(AX61&gt;0,(IF(AX$7&gt;0,AX61/AX$7,"")),"")</f>
        <v/>
      </c>
      <c r="AZ61" s="111" t="str">
        <f t="shared" ref="AZ61" si="442">IF(AX61&gt;0,(IF(AX$49&gt;0,AX61/AX$49,"")),"")</f>
        <v/>
      </c>
      <c r="BA61" s="433">
        <v>0</v>
      </c>
      <c r="BB61" s="106" t="str">
        <f>IF(BA61&gt;0,(IF(BA$7&gt;0,BA61/BA$7,"")),"")</f>
        <v/>
      </c>
      <c r="BC61" s="111" t="str">
        <f t="shared" ref="BC61" si="443">IF(BA61&gt;0,(IF(BA$49&gt;0,BA61/BA$49,"")),"")</f>
        <v/>
      </c>
      <c r="BD61" s="111"/>
      <c r="BE61" s="111"/>
      <c r="BF61" s="112"/>
      <c r="BG61" s="111"/>
      <c r="BH61" s="433">
        <f t="shared" si="333"/>
        <v>0</v>
      </c>
      <c r="BI61" s="106" t="str">
        <f>IF(BH61&gt;0,(IF(BH$7&gt;0,BH61/BH$7,"")),"")</f>
        <v/>
      </c>
      <c r="BJ61" s="111" t="str">
        <f t="shared" ref="BJ61" si="444">IF(BH61&gt;0,(IF(BH$49&gt;0,BH61/BH$49,"")),"")</f>
        <v/>
      </c>
      <c r="BK61" s="111"/>
      <c r="BL61" s="113"/>
      <c r="BM61" s="111"/>
      <c r="BN61" s="112"/>
      <c r="BO61" s="111"/>
      <c r="BP61" s="433">
        <v>0</v>
      </c>
      <c r="BQ61" s="106" t="str">
        <f>IF(BP61&gt;0,(IF(BP$7&gt;0,BP61/BP$7,"")),"")</f>
        <v/>
      </c>
      <c r="BR61" s="111" t="str">
        <f t="shared" ref="BR61" si="445">IF(BP61&gt;0,(IF(BP$49&gt;0,BP61/BP$49,"")),"")</f>
        <v/>
      </c>
      <c r="BS61" s="433">
        <v>0</v>
      </c>
      <c r="BT61" s="106" t="str">
        <f>IF(BS61&gt;0,(IF(BS$7&gt;0,BS61/BS$7,"")),"")</f>
        <v/>
      </c>
      <c r="BU61" s="111" t="str">
        <f t="shared" ref="BU61" si="446">IF(BS61&gt;0,(IF(BS$49&gt;0,BS61/BS$49,"")),"")</f>
        <v/>
      </c>
      <c r="BV61" s="433">
        <v>0</v>
      </c>
      <c r="BW61" s="106" t="str">
        <f>IF(BV61&gt;0,(IF(BV$7&gt;0,BV61/BV$7,"")),"")</f>
        <v/>
      </c>
      <c r="BX61" s="111" t="str">
        <f t="shared" ref="BX61" si="447">IF(BV61&gt;0,(IF(BV$49&gt;0,BV61/BV$49,"")),"")</f>
        <v/>
      </c>
      <c r="BY61" s="111"/>
      <c r="BZ61" s="111"/>
      <c r="CA61" s="112"/>
      <c r="CB61" s="111"/>
      <c r="CC61" s="433">
        <f t="shared" si="338"/>
        <v>0</v>
      </c>
      <c r="CD61" s="106" t="str">
        <f>IF(CC61&gt;0,(IF(CC$7&gt;0,CC61/CC$7,"")),"")</f>
        <v/>
      </c>
      <c r="CE61" s="111" t="str">
        <f t="shared" ref="CE61" si="448">IF(CC61&gt;0,(IF(CC$49&gt;0,CC61/CC$49,"")),"")</f>
        <v/>
      </c>
      <c r="CF61" s="111"/>
      <c r="CG61" s="113"/>
      <c r="CH61" s="111"/>
      <c r="CI61" s="114"/>
      <c r="CJ61" s="111"/>
      <c r="CK61" s="433">
        <f t="shared" si="340"/>
        <v>0</v>
      </c>
      <c r="CL61" s="106" t="str">
        <f>IF(CK61&gt;0,(IF(CK$7&gt;0,CK61/CK$7,"")),"")</f>
        <v/>
      </c>
      <c r="CM61" s="111" t="str">
        <f t="shared" ref="CM61" si="449">IF(CK61&gt;0,(IF(CK$49&gt;0,CK61/CK$49,"")),"")</f>
        <v/>
      </c>
      <c r="CN61" s="433">
        <f t="shared" si="342"/>
        <v>0</v>
      </c>
      <c r="CO61" s="106" t="str">
        <f>IF(CN61&gt;0,(IF(CN$7&gt;0,CN61/CN$7,"")),"")</f>
        <v/>
      </c>
      <c r="CP61" s="111" t="str">
        <f t="shared" ref="CP61" si="450">IF(CN61&gt;0,(IF(CN$49&gt;0,CN61/CN$49,"")),"")</f>
        <v/>
      </c>
      <c r="CQ61" s="433">
        <f t="shared" si="344"/>
        <v>0</v>
      </c>
      <c r="CR61" s="106" t="str">
        <f>IF(CQ61&gt;0,(IF(CQ$7&gt;0,CQ61/CQ$7,"")),"")</f>
        <v/>
      </c>
      <c r="CS61" s="111" t="str">
        <f t="shared" ref="CS61" si="451">IF(CQ61&gt;0,(IF(CQ$49&gt;0,CQ61/CQ$49,"")),"")</f>
        <v/>
      </c>
      <c r="CT61" s="111"/>
      <c r="CU61" s="111"/>
      <c r="CV61" s="114"/>
      <c r="CW61" s="111"/>
      <c r="CX61" s="433">
        <f t="shared" si="346"/>
        <v>0</v>
      </c>
      <c r="CY61" s="106" t="str">
        <f>IF(CX61&gt;0,(IF(CX$7&gt;0,CX61/CX$7,"")),"")</f>
        <v/>
      </c>
      <c r="CZ61" s="111" t="str">
        <f t="shared" ref="CZ61" si="452">IF(CX61&gt;0,(IF(CX$49&gt;0,CX61/CX$49,"")),"")</f>
        <v/>
      </c>
      <c r="DA61" s="111"/>
      <c r="DB61" s="1535"/>
      <c r="DC61" s="111"/>
      <c r="DD61" s="112"/>
      <c r="DE61" s="111"/>
      <c r="DF61" s="433">
        <v>0</v>
      </c>
      <c r="DG61" s="106" t="str">
        <f>IF(DF61&gt;0,(IF(DF$7&gt;0,DF61/DF$7,"")),"")</f>
        <v/>
      </c>
      <c r="DH61" s="111" t="str">
        <f t="shared" ref="DH61" si="453">IF(DF61&gt;0,(IF(DF$49&gt;0,DF61/DF$49,"")),"")</f>
        <v/>
      </c>
      <c r="DI61" s="433">
        <v>0</v>
      </c>
      <c r="DJ61" s="106" t="str">
        <f>IF(DI61&gt;0,(IF(DI$7&gt;0,DI61/DI$7,"")),"")</f>
        <v/>
      </c>
      <c r="DK61" s="111" t="str">
        <f t="shared" ref="DK61" si="454">IF(DI61&gt;0,(IF(DI$49&gt;0,DI61/DI$49,"")),"")</f>
        <v/>
      </c>
      <c r="DL61" s="433">
        <v>0</v>
      </c>
      <c r="DM61" s="106" t="str">
        <f>IF(DL61&gt;0,(IF(DL$7&gt;0,DL61/DL$7,"")),"")</f>
        <v/>
      </c>
      <c r="DN61" s="111" t="str">
        <f t="shared" ref="DN61" si="455">IF(DL61&gt;0,(IF(DL$49&gt;0,DL61/DL$49,"")),"")</f>
        <v/>
      </c>
      <c r="DO61" s="111"/>
      <c r="DP61" s="111"/>
      <c r="DQ61" s="112"/>
      <c r="DR61" s="111"/>
      <c r="DS61" s="433">
        <f t="shared" si="411"/>
        <v>0</v>
      </c>
      <c r="DT61" s="106" t="str">
        <f>IF(DS61&gt;0,(IF(DS$7&gt;0,DS61/DS$7,"")),"")</f>
        <v/>
      </c>
      <c r="DU61" s="111" t="str">
        <f t="shared" ref="DU61" si="456">IF(DS61&gt;0,(IF(DS$49&gt;0,DS61/DS$49,"")),"")</f>
        <v/>
      </c>
      <c r="DV61" s="111"/>
      <c r="DW61" s="113"/>
      <c r="DX61" s="111"/>
      <c r="DY61" s="112"/>
      <c r="DZ61" s="111"/>
      <c r="EA61" s="433">
        <v>0</v>
      </c>
      <c r="EB61" s="106" t="str">
        <f>IF(EA61&gt;0,(IF(EA$7&gt;0,EA61/EA$7,"")),"")</f>
        <v/>
      </c>
      <c r="EC61" s="111" t="str">
        <f t="shared" ref="EC61" si="457">IF(EA61&gt;0,(IF(EA$49&gt;0,EA61/EA$49,"")),"")</f>
        <v/>
      </c>
      <c r="ED61" s="433">
        <v>0</v>
      </c>
      <c r="EE61" s="106" t="str">
        <f>IF(ED61&gt;0,(IF(ED$7&gt;0,ED61/ED$7,"")),"")</f>
        <v/>
      </c>
      <c r="EF61" s="111" t="str">
        <f t="shared" ref="EF61" si="458">IF(ED61&gt;0,(IF(ED$49&gt;0,ED61/ED$49,"")),"")</f>
        <v/>
      </c>
      <c r="EG61" s="433">
        <v>0</v>
      </c>
      <c r="EH61" s="106" t="str">
        <f>IF(EG61&gt;0,(IF(EG$7&gt;0,EG61/EG$7,"")),"")</f>
        <v/>
      </c>
      <c r="EI61" s="111" t="str">
        <f t="shared" ref="EI61" si="459">IF(EG61&gt;0,(IF(EG$49&gt;0,EG61/EG$49,"")),"")</f>
        <v/>
      </c>
      <c r="EJ61" s="111"/>
      <c r="EK61" s="111"/>
      <c r="EL61" s="112"/>
      <c r="EM61" s="111"/>
      <c r="EN61" s="433">
        <f t="shared" si="416"/>
        <v>0</v>
      </c>
      <c r="EO61" s="106" t="str">
        <f>IF(EN61&gt;0,(IF(EN$7&gt;0,EN61/EN$7,"")),"")</f>
        <v/>
      </c>
      <c r="EP61" s="111" t="str">
        <f t="shared" ref="EP61" si="460">IF(EN61&gt;0,(IF(EN$49&gt;0,EN61/EN$49,"")),"")</f>
        <v/>
      </c>
      <c r="EQ61" s="111"/>
      <c r="ER61" s="113"/>
      <c r="ES61" s="111"/>
      <c r="ET61" s="112"/>
      <c r="EU61" s="111"/>
      <c r="EV61" s="433">
        <f>(1400*262)-EV59-EV58-EV57-EV56-EV55</f>
        <v>206331</v>
      </c>
      <c r="EW61" s="106">
        <f>IF(EV61&gt;0,(IF(EV$7&gt;0,EV61/EV$7,"")),"")</f>
        <v>103.16549999999999</v>
      </c>
      <c r="EX61" s="115" t="str">
        <f t="shared" si="358"/>
        <v/>
      </c>
      <c r="EY61" s="433">
        <v>0</v>
      </c>
      <c r="EZ61" s="106" t="str">
        <f>IF(EY61&gt;0,(IF(EY$8&gt;0,EY61/EY$8,"")),"")</f>
        <v/>
      </c>
      <c r="FA61" s="111" t="str">
        <f t="shared" ref="FA61" si="461">IF(EY61&gt;0,(IF(EY$49&gt;0,EY61/EY$49,"")),"")</f>
        <v/>
      </c>
      <c r="FB61" s="433">
        <v>0</v>
      </c>
      <c r="FC61" s="106" t="str">
        <f>IF(FB61&gt;0,(IF(FB$7&gt;0,FB61/FB$7,"")),"")</f>
        <v/>
      </c>
      <c r="FD61" s="111" t="str">
        <f t="shared" ref="FD61" si="462">IF(FB61&gt;0,(IF(FB$49&gt;0,FB61/FB$49,"")),"")</f>
        <v/>
      </c>
      <c r="FE61" s="111"/>
      <c r="FF61" s="111"/>
      <c r="FG61" s="112"/>
      <c r="FH61" s="111"/>
      <c r="FI61" s="433">
        <f t="shared" si="361"/>
        <v>206331</v>
      </c>
      <c r="FJ61" s="106" t="e">
        <f t="shared" si="362"/>
        <v>#VALUE!</v>
      </c>
      <c r="FK61" s="111">
        <f t="shared" si="363"/>
        <v>5.4809669278788685E-2</v>
      </c>
      <c r="FL61" s="111"/>
      <c r="FM61" s="113"/>
      <c r="FN61" s="111"/>
      <c r="FO61" s="112"/>
      <c r="FP61" s="111"/>
      <c r="FQ61" s="433">
        <v>0</v>
      </c>
      <c r="FR61" s="106" t="str">
        <f>IF(FQ61&gt;0,(IF(FQ$7&gt;0,FQ61/FQ$7,"")),"")</f>
        <v/>
      </c>
      <c r="FS61" s="849" t="str">
        <f t="shared" ref="FS61" si="463">IF(FQ61&gt;0,(IF(FQ$49&gt;0,FQ61/FQ$49,"")),"")</f>
        <v/>
      </c>
      <c r="FT61" s="433">
        <v>0</v>
      </c>
      <c r="FU61" s="106" t="str">
        <f>IF(FT61&gt;0,(IF(FT$7&gt;0,FT61/FT$7,"")),"")</f>
        <v/>
      </c>
      <c r="FV61" s="111" t="str">
        <f t="shared" ref="FV61" si="464">IF(FT61&gt;0,(IF(FT$49&gt;0,FT61/FT$49,"")),"")</f>
        <v/>
      </c>
      <c r="FW61" s="433">
        <v>0</v>
      </c>
      <c r="FX61" s="106" t="str">
        <f>IF(FW61&gt;0,(IF(FW$7&gt;0,FW61/FW$7,"")),"")</f>
        <v/>
      </c>
      <c r="FY61" s="111" t="str">
        <f t="shared" ref="FY61" si="465">IF(FW61&gt;0,(IF(FW$49&gt;0,FW61/FW$49,"")),"")</f>
        <v/>
      </c>
      <c r="FZ61" s="111"/>
      <c r="GA61" s="111"/>
      <c r="GB61" s="112"/>
      <c r="GC61" s="111"/>
      <c r="GD61" s="433">
        <f t="shared" si="367"/>
        <v>0</v>
      </c>
      <c r="GE61" s="106" t="str">
        <f t="shared" si="368"/>
        <v/>
      </c>
      <c r="GF61" s="111" t="str">
        <f t="shared" si="369"/>
        <v/>
      </c>
      <c r="GG61" s="111"/>
      <c r="GH61" s="113"/>
      <c r="GI61" s="111"/>
      <c r="GJ61" s="112"/>
      <c r="GK61" s="111"/>
      <c r="GL61" s="433">
        <v>0</v>
      </c>
      <c r="GM61" s="106" t="str">
        <f>IF(GL61&gt;0,(IF(GL$7&gt;0,GL61/GL$7,"")),"")</f>
        <v/>
      </c>
      <c r="GN61" s="111" t="str">
        <f t="shared" ref="GN61" si="466">IF(GL61&gt;0,(IF(GL$49&gt;0,GL61/GL$49,"")),"")</f>
        <v/>
      </c>
      <c r="GO61" s="433">
        <v>0</v>
      </c>
      <c r="GP61" s="106" t="str">
        <f>IF(GO61&gt;0,(IF(GO$7&gt;0,GO61/GO$7,"")),"")</f>
        <v/>
      </c>
      <c r="GQ61" s="111" t="str">
        <f t="shared" ref="GQ61" si="467">IF(GO61&gt;0,(IF(GO$49&gt;0,GO61/GO$49,"")),"")</f>
        <v/>
      </c>
      <c r="GR61" s="433">
        <v>0</v>
      </c>
      <c r="GS61" s="106" t="str">
        <f>IF(GR61&gt;0,(IF(GR$7&gt;0,GR61/GR$7,"")),"")</f>
        <v/>
      </c>
      <c r="GT61" s="111" t="str">
        <f t="shared" ref="GT61" si="468">IF(GR61&gt;0,(IF(GR$49&gt;0,GR61/GR$49,"")),"")</f>
        <v/>
      </c>
      <c r="GU61" s="111"/>
      <c r="GV61" s="111"/>
      <c r="GW61" s="112"/>
      <c r="GX61" s="111"/>
      <c r="GY61" s="433">
        <f t="shared" si="373"/>
        <v>0</v>
      </c>
      <c r="GZ61" s="106" t="str">
        <f t="shared" si="374"/>
        <v/>
      </c>
      <c r="HA61" s="111" t="str">
        <f t="shared" si="375"/>
        <v/>
      </c>
      <c r="HB61" s="111"/>
      <c r="HC61" s="113"/>
      <c r="HD61" s="111"/>
      <c r="HE61" s="112"/>
      <c r="HF61" s="111"/>
      <c r="HG61" s="433">
        <v>0</v>
      </c>
      <c r="HH61" s="106" t="str">
        <f>IF(HG61&gt;0,(IF(HG$7&gt;0,HG61/HG$7,"")),"")</f>
        <v/>
      </c>
      <c r="HI61" s="111" t="str">
        <f t="shared" ref="HI61" si="469">IF(HG61&gt;0,(IF(HG$49&gt;0,HG61/HG$49,"")),"")</f>
        <v/>
      </c>
      <c r="HJ61" s="433">
        <v>0</v>
      </c>
      <c r="HK61" s="106" t="str">
        <f>IF(HJ61&gt;0,(IF(HJ$7&gt;0,HJ61/HJ$7,"")),"")</f>
        <v/>
      </c>
      <c r="HL61" s="111" t="str">
        <f t="shared" ref="HL61" si="470">IF(HJ61&gt;0,(IF(HJ$49&gt;0,HJ61/HJ$49,"")),"")</f>
        <v/>
      </c>
      <c r="HM61" s="433">
        <v>0</v>
      </c>
      <c r="HN61" s="106" t="str">
        <f>IF(HM61&gt;0,(IF(HM$7&gt;0,HM61/HM$7,"")),"")</f>
        <v/>
      </c>
      <c r="HO61" s="111" t="str">
        <f t="shared" ref="HO61" si="471">IF(HM61&gt;0,(IF(HM$49&gt;0,HM61/HM$49,"")),"")</f>
        <v/>
      </c>
      <c r="HP61" s="111"/>
      <c r="HQ61" s="111"/>
      <c r="HR61" s="112"/>
      <c r="HS61" s="111"/>
      <c r="HT61" s="433">
        <f t="shared" si="379"/>
        <v>0</v>
      </c>
      <c r="HU61" s="106" t="str">
        <f t="shared" si="380"/>
        <v/>
      </c>
      <c r="HV61" s="111" t="str">
        <f t="shared" si="381"/>
        <v/>
      </c>
      <c r="HW61" s="111"/>
      <c r="HX61" s="113"/>
      <c r="HY61" s="111"/>
      <c r="HZ61" s="112"/>
      <c r="IA61" s="111"/>
      <c r="IB61" s="433">
        <v>0</v>
      </c>
      <c r="IC61" s="106" t="str">
        <f>IF(IB61&gt;0,(IF(IB$7&gt;0,IB61/IB$7,"")),"")</f>
        <v/>
      </c>
      <c r="ID61" s="111" t="str">
        <f t="shared" ref="ID61" si="472">IF(IB61&gt;0,(IF(IB$49&gt;0,IB61/IB$49,"")),"")</f>
        <v/>
      </c>
      <c r="IE61" s="433">
        <v>0</v>
      </c>
      <c r="IF61" s="106" t="str">
        <f>IF(IE61&gt;0,(IF(IE$7&gt;0,IE61/IE$7,"")),"")</f>
        <v/>
      </c>
      <c r="IG61" s="111" t="str">
        <f t="shared" ref="IG61" si="473">IF(IE61&gt;0,(IF(IE$49&gt;0,IE61/IE$49,"")),"")</f>
        <v/>
      </c>
      <c r="IH61" s="433">
        <v>0</v>
      </c>
      <c r="II61" s="106" t="str">
        <f>IF(IH61&gt;0,(IF(IH$7&gt;0,IH61/IH$7,"")),"")</f>
        <v/>
      </c>
      <c r="IJ61" s="111" t="str">
        <f t="shared" ref="IJ61" si="474">IF(IH61&gt;0,(IF(IH$49&gt;0,IH61/IH$49,"")),"")</f>
        <v/>
      </c>
      <c r="IK61" s="111"/>
      <c r="IL61" s="111"/>
      <c r="IM61" s="112"/>
      <c r="IN61" s="111"/>
      <c r="IO61" s="433">
        <f t="shared" si="385"/>
        <v>0</v>
      </c>
      <c r="IP61" s="106" t="str">
        <f t="shared" si="386"/>
        <v/>
      </c>
      <c r="IQ61" s="111" t="str">
        <f t="shared" si="387"/>
        <v/>
      </c>
      <c r="IR61" s="111"/>
      <c r="IS61" s="113"/>
    </row>
    <row r="62" spans="1:253" s="119" customFormat="1" ht="12" customHeight="1" outlineLevel="1">
      <c r="A62" s="348" t="s">
        <v>35</v>
      </c>
      <c r="B62" s="115"/>
      <c r="C62" s="116"/>
      <c r="D62" s="115"/>
      <c r="E62" s="122">
        <f>SUM(E55:E61)</f>
        <v>0</v>
      </c>
      <c r="F62" s="6" t="str">
        <f t="shared" si="388"/>
        <v/>
      </c>
      <c r="G62" s="115" t="str">
        <f>IF(E62&gt;0,(IF(E$49&gt;0,E62/E$49,"")),"")</f>
        <v/>
      </c>
      <c r="H62" s="122">
        <f>SUM(H55:H61)</f>
        <v>0</v>
      </c>
      <c r="I62" s="6" t="str">
        <f t="shared" si="389"/>
        <v/>
      </c>
      <c r="J62" s="115" t="str">
        <f>IF(H62&gt;0,(IF(H$49&gt;0,H62/H$49,"")),"")</f>
        <v/>
      </c>
      <c r="K62" s="122">
        <f>SUM(K55:K61)</f>
        <v>0</v>
      </c>
      <c r="L62" s="6" t="str">
        <f t="shared" si="390"/>
        <v/>
      </c>
      <c r="M62" s="115" t="str">
        <f>IF(K62&gt;0,(IF(K$49&gt;0,K62/K$49,"")),"")</f>
        <v/>
      </c>
      <c r="N62" s="115"/>
      <c r="O62" s="115"/>
      <c r="P62" s="116"/>
      <c r="Q62" s="115"/>
      <c r="R62" s="122">
        <f>SUM(R55:R61)</f>
        <v>0</v>
      </c>
      <c r="S62" s="6" t="str">
        <f t="shared" si="391"/>
        <v/>
      </c>
      <c r="T62" s="115" t="str">
        <f>IF(R62&gt;0,(IF(R$49&gt;0,R62/R$49,"")),"")</f>
        <v/>
      </c>
      <c r="U62" s="115"/>
      <c r="V62" s="117"/>
      <c r="W62" s="115"/>
      <c r="X62" s="116"/>
      <c r="Y62" s="115"/>
      <c r="Z62" s="122">
        <f>SUM(Z55:Z61)</f>
        <v>0</v>
      </c>
      <c r="AA62" s="6" t="str">
        <f t="shared" si="392"/>
        <v/>
      </c>
      <c r="AB62" s="115" t="str">
        <f>IF(Z62&gt;0,(IF(Z$49&gt;0,Z62/Z$49,"")),"")</f>
        <v/>
      </c>
      <c r="AC62" s="122">
        <f>SUM(AC55:AC61)</f>
        <v>0</v>
      </c>
      <c r="AD62" s="6" t="str">
        <f t="shared" si="393"/>
        <v/>
      </c>
      <c r="AE62" s="115" t="str">
        <f>IF(AC62&gt;0,(IF(AC$49&gt;0,AC62/AC$49,"")),"")</f>
        <v/>
      </c>
      <c r="AF62" s="122">
        <f>SUM(AF55:AF61)</f>
        <v>0</v>
      </c>
      <c r="AG62" s="6" t="str">
        <f t="shared" si="394"/>
        <v/>
      </c>
      <c r="AH62" s="115" t="str">
        <f>IF(AF62&gt;0,(IF(AF$49&gt;0,AF62/AF$49,"")),"")</f>
        <v/>
      </c>
      <c r="AI62" s="115"/>
      <c r="AJ62" s="115"/>
      <c r="AK62" s="116"/>
      <c r="AL62" s="115"/>
      <c r="AM62" s="122">
        <f>SUM(AM55:AM61)</f>
        <v>0</v>
      </c>
      <c r="AN62" s="6" t="str">
        <f t="shared" si="395"/>
        <v/>
      </c>
      <c r="AO62" s="115" t="str">
        <f>IF(AM62&gt;0,(IF(AM$49&gt;0,AM62/AM$49,"")),"")</f>
        <v/>
      </c>
      <c r="AP62" s="115"/>
      <c r="AQ62" s="117"/>
      <c r="AR62" s="115"/>
      <c r="AS62" s="116"/>
      <c r="AT62" s="115"/>
      <c r="AU62" s="122">
        <f>SUM(AU55:AU61)</f>
        <v>0</v>
      </c>
      <c r="AV62" s="6" t="str">
        <f t="shared" si="396"/>
        <v/>
      </c>
      <c r="AW62" s="115" t="str">
        <f>IF(AU62&gt;0,(IF(AU$49&gt;0,AU62/AU$49,"")),"")</f>
        <v/>
      </c>
      <c r="AX62" s="122">
        <f>SUM(AX55:AX61)</f>
        <v>0</v>
      </c>
      <c r="AY62" s="6" t="str">
        <f t="shared" si="397"/>
        <v/>
      </c>
      <c r="AZ62" s="115" t="str">
        <f>IF(AX62&gt;0,(IF(AX$49&gt;0,AX62/AX$49,"")),"")</f>
        <v/>
      </c>
      <c r="BA62" s="122">
        <f>SUM(BA55:BA61)</f>
        <v>0</v>
      </c>
      <c r="BB62" s="6" t="str">
        <f t="shared" si="398"/>
        <v/>
      </c>
      <c r="BC62" s="115" t="str">
        <f>IF(BA62&gt;0,(IF(BA$49&gt;0,BA62/BA$49,"")),"")</f>
        <v/>
      </c>
      <c r="BD62" s="115"/>
      <c r="BE62" s="115"/>
      <c r="BF62" s="116"/>
      <c r="BG62" s="115"/>
      <c r="BH62" s="122">
        <f>SUM(BH55:BH61)</f>
        <v>0</v>
      </c>
      <c r="BI62" s="6" t="str">
        <f t="shared" si="399"/>
        <v/>
      </c>
      <c r="BJ62" s="115" t="str">
        <f>IF(BH62&gt;0,(IF(BH$49&gt;0,BH62/BH$49,"")),"")</f>
        <v/>
      </c>
      <c r="BK62" s="115"/>
      <c r="BL62" s="117"/>
      <c r="BM62" s="115"/>
      <c r="BN62" s="116"/>
      <c r="BO62" s="115"/>
      <c r="BP62" s="122">
        <f>SUM(BP55:BP61)</f>
        <v>0</v>
      </c>
      <c r="BQ62" s="6" t="str">
        <f t="shared" si="400"/>
        <v/>
      </c>
      <c r="BR62" s="115" t="str">
        <f t="shared" ref="BR62" si="475">IF(BP62&gt;0,(IF(BP$49&gt;0,BP62/BP$49,"")),"")</f>
        <v/>
      </c>
      <c r="BS62" s="122">
        <f>SUM(BS55:BS61)</f>
        <v>0</v>
      </c>
      <c r="BT62" s="6" t="str">
        <f t="shared" si="401"/>
        <v/>
      </c>
      <c r="BU62" s="115" t="str">
        <f t="shared" ref="BU62" si="476">IF(BS62&gt;0,(IF(BS$49&gt;0,BS62/BS$49,"")),"")</f>
        <v/>
      </c>
      <c r="BV62" s="122">
        <f>SUM(BV55:BV61)</f>
        <v>0</v>
      </c>
      <c r="BW62" s="6" t="str">
        <f t="shared" si="402"/>
        <v/>
      </c>
      <c r="BX62" s="115" t="str">
        <f t="shared" ref="BX62" si="477">IF(BV62&gt;0,(IF(BV$49&gt;0,BV62/BV$49,"")),"")</f>
        <v/>
      </c>
      <c r="BY62" s="115"/>
      <c r="BZ62" s="115"/>
      <c r="CA62" s="116"/>
      <c r="CB62" s="115"/>
      <c r="CC62" s="122">
        <f>SUM(CC55:CC61)</f>
        <v>0</v>
      </c>
      <c r="CD62" s="6" t="str">
        <f t="shared" si="403"/>
        <v/>
      </c>
      <c r="CE62" s="115" t="str">
        <f t="shared" ref="CE62" si="478">IF(CC62&gt;0,(IF(CC$49&gt;0,CC62/CC$49,"")),"")</f>
        <v/>
      </c>
      <c r="CF62" s="115"/>
      <c r="CG62" s="117"/>
      <c r="CH62" s="115"/>
      <c r="CI62" s="118"/>
      <c r="CJ62" s="115"/>
      <c r="CK62" s="122">
        <f>SUM(CK55:CK61)</f>
        <v>0</v>
      </c>
      <c r="CL62" s="6" t="str">
        <f t="shared" si="404"/>
        <v/>
      </c>
      <c r="CM62" s="115" t="str">
        <f>IF(CK62&gt;0,(IF(CK$49&gt;0,CK62/CK$49,"")),"")</f>
        <v/>
      </c>
      <c r="CN62" s="122">
        <f>SUM(CN55:CN61)</f>
        <v>0</v>
      </c>
      <c r="CO62" s="6" t="str">
        <f t="shared" si="405"/>
        <v/>
      </c>
      <c r="CP62" s="115" t="str">
        <f>IF(CN62&gt;0,(IF(CN$49&gt;0,CN62/CN$49,"")),"")</f>
        <v/>
      </c>
      <c r="CQ62" s="122">
        <f>SUM(CQ55:CQ61)</f>
        <v>0</v>
      </c>
      <c r="CR62" s="6" t="str">
        <f t="shared" si="406"/>
        <v/>
      </c>
      <c r="CS62" s="115" t="str">
        <f>IF(CQ62&gt;0,(IF(CQ$49&gt;0,CQ62/CQ$49,"")),"")</f>
        <v/>
      </c>
      <c r="CT62" s="115"/>
      <c r="CU62" s="115"/>
      <c r="CV62" s="118"/>
      <c r="CW62" s="115"/>
      <c r="CX62" s="122">
        <f>SUM(CX55:CX61)</f>
        <v>0</v>
      </c>
      <c r="CY62" s="6" t="str">
        <f t="shared" si="407"/>
        <v/>
      </c>
      <c r="CZ62" s="115" t="str">
        <f t="shared" ref="CZ62" si="479">IF(CX62&gt;0,(IF(CX$49&gt;0,CX62/CX$49,"")),"")</f>
        <v/>
      </c>
      <c r="DA62" s="115"/>
      <c r="DB62" s="1536"/>
      <c r="DC62" s="115"/>
      <c r="DD62" s="116"/>
      <c r="DE62" s="115"/>
      <c r="DF62" s="122">
        <f>SUM(DF55:DF61)</f>
        <v>0</v>
      </c>
      <c r="DG62" s="6" t="str">
        <f t="shared" si="408"/>
        <v/>
      </c>
      <c r="DH62" s="115" t="str">
        <f t="shared" ref="DH62" si="480">IF(DF62&gt;0,(IF(DF$49&gt;0,DF62/DF$49,"")),"")</f>
        <v/>
      </c>
      <c r="DI62" s="122">
        <f>SUM(DI55:DI61)</f>
        <v>0</v>
      </c>
      <c r="DJ62" s="6" t="str">
        <f t="shared" si="409"/>
        <v/>
      </c>
      <c r="DK62" s="115" t="str">
        <f t="shared" ref="DK62" si="481">IF(DI62&gt;0,(IF(DI$49&gt;0,DI62/DI$49,"")),"")</f>
        <v/>
      </c>
      <c r="DL62" s="122">
        <f>SUM(DL55:DL61)</f>
        <v>0</v>
      </c>
      <c r="DM62" s="6" t="str">
        <f t="shared" si="410"/>
        <v/>
      </c>
      <c r="DN62" s="115" t="str">
        <f t="shared" ref="DN62" si="482">IF(DL62&gt;0,(IF(DL$49&gt;0,DL62/DL$49,"")),"")</f>
        <v/>
      </c>
      <c r="DO62" s="115"/>
      <c r="DP62" s="115"/>
      <c r="DQ62" s="116"/>
      <c r="DR62" s="115"/>
      <c r="DS62" s="122">
        <f>SUM(DS55:DS61)</f>
        <v>0</v>
      </c>
      <c r="DT62" s="6" t="str">
        <f t="shared" si="412"/>
        <v/>
      </c>
      <c r="DU62" s="115" t="str">
        <f t="shared" ref="DU62" si="483">IF(DS62&gt;0,(IF(DS$49&gt;0,DS62/DS$49,"")),"")</f>
        <v/>
      </c>
      <c r="DV62" s="115"/>
      <c r="DW62" s="117"/>
      <c r="DX62" s="115"/>
      <c r="DY62" s="116"/>
      <c r="DZ62" s="115"/>
      <c r="EA62" s="122">
        <f>SUM(EA55:EA61)</f>
        <v>0</v>
      </c>
      <c r="EB62" s="6" t="str">
        <f t="shared" si="413"/>
        <v/>
      </c>
      <c r="EC62" s="115" t="str">
        <f t="shared" ref="EC62" si="484">IF(EA62&gt;0,(IF(EA$49&gt;0,EA62/EA$49,"")),"")</f>
        <v/>
      </c>
      <c r="ED62" s="122">
        <f>SUM(ED55:ED61)</f>
        <v>0</v>
      </c>
      <c r="EE62" s="6" t="str">
        <f t="shared" si="414"/>
        <v/>
      </c>
      <c r="EF62" s="115" t="str">
        <f t="shared" ref="EF62" si="485">IF(ED62&gt;0,(IF(ED$49&gt;0,ED62/ED$49,"")),"")</f>
        <v/>
      </c>
      <c r="EG62" s="122">
        <f>SUM(EG55:EG61)</f>
        <v>0</v>
      </c>
      <c r="EH62" s="6" t="str">
        <f t="shared" si="415"/>
        <v/>
      </c>
      <c r="EI62" s="115" t="str">
        <f t="shared" ref="EI62" si="486">IF(EG62&gt;0,(IF(EG$49&gt;0,EG62/EG$49,"")),"")</f>
        <v/>
      </c>
      <c r="EJ62" s="115"/>
      <c r="EK62" s="115"/>
      <c r="EL62" s="116"/>
      <c r="EM62" s="115"/>
      <c r="EN62" s="122">
        <f>SUM(EN55:EN61)</f>
        <v>0</v>
      </c>
      <c r="EO62" s="6" t="str">
        <f t="shared" si="417"/>
        <v/>
      </c>
      <c r="EP62" s="115" t="str">
        <f t="shared" ref="EP62" si="487">IF(EN62&gt;0,(IF(EN$49&gt;0,EN62/EN$49,"")),"")</f>
        <v/>
      </c>
      <c r="EQ62" s="115"/>
      <c r="ER62" s="117"/>
      <c r="ES62" s="115"/>
      <c r="ET62" s="116"/>
      <c r="EU62" s="115"/>
      <c r="EV62" s="122">
        <f>SUM(EV55:EV61)</f>
        <v>366800</v>
      </c>
      <c r="EW62" s="6">
        <f t="shared" si="418"/>
        <v>183.4</v>
      </c>
      <c r="EX62" s="115" t="str">
        <f>IF(EV62&gt;0,(IF(EV$49&gt;0,EV62/EV$49,"")),"")</f>
        <v/>
      </c>
      <c r="EY62" s="122">
        <f>SUM(EY55:EY61)</f>
        <v>0</v>
      </c>
      <c r="EZ62" s="6" t="str">
        <f t="shared" si="419"/>
        <v/>
      </c>
      <c r="FA62" s="115" t="str">
        <f>IF(EY62&gt;0,(IF(EY$49&gt;0,EY62/EY$49,"")),"")</f>
        <v/>
      </c>
      <c r="FB62" s="122">
        <f>SUM(FB55:FB61)</f>
        <v>0</v>
      </c>
      <c r="FC62" s="6" t="str">
        <f t="shared" si="420"/>
        <v/>
      </c>
      <c r="FD62" s="115" t="str">
        <f>IF(FB62&gt;0,(IF(FB$49&gt;0,FB62/FB$49,"")),"")</f>
        <v/>
      </c>
      <c r="FE62" s="115"/>
      <c r="FF62" s="115"/>
      <c r="FG62" s="116"/>
      <c r="FH62" s="115"/>
      <c r="FI62" s="122">
        <f>SUM(FI55:FI61)</f>
        <v>366800</v>
      </c>
      <c r="FJ62" s="6" t="e">
        <f t="shared" si="362"/>
        <v>#VALUE!</v>
      </c>
      <c r="FK62" s="115">
        <f t="shared" si="363"/>
        <v>9.7436578562890161E-2</v>
      </c>
      <c r="FL62" s="115"/>
      <c r="FM62" s="117"/>
      <c r="FN62" s="115"/>
      <c r="FO62" s="116"/>
      <c r="FP62" s="115"/>
      <c r="FQ62" s="122">
        <f>SUM(FQ55:FQ61)</f>
        <v>0</v>
      </c>
      <c r="FR62" s="6" t="str">
        <f t="shared" si="421"/>
        <v/>
      </c>
      <c r="FS62" s="850" t="str">
        <f>IF(FQ62&gt;0,(IF(FQ$49&gt;0,FQ62/FQ$49,"")),"")</f>
        <v/>
      </c>
      <c r="FT62" s="122">
        <f>SUM(FT55:FT61)</f>
        <v>0</v>
      </c>
      <c r="FU62" s="6" t="str">
        <f t="shared" si="422"/>
        <v/>
      </c>
      <c r="FV62" s="115" t="str">
        <f>IF(FT62&gt;0,(IF(FT$49&gt;0,FT62/FT$49,"")),"")</f>
        <v/>
      </c>
      <c r="FW62" s="122">
        <f>SUM(FW55:FW61)</f>
        <v>0</v>
      </c>
      <c r="FX62" s="6" t="str">
        <f t="shared" si="423"/>
        <v/>
      </c>
      <c r="FY62" s="115" t="str">
        <f>IF(FW62&gt;0,(IF(FW$49&gt;0,FW62/FW$49,"")),"")</f>
        <v/>
      </c>
      <c r="FZ62" s="115"/>
      <c r="GA62" s="115"/>
      <c r="GB62" s="116"/>
      <c r="GC62" s="115"/>
      <c r="GD62" s="122">
        <f>SUM(GD55:GD61)</f>
        <v>0</v>
      </c>
      <c r="GE62" s="6" t="str">
        <f t="shared" si="368"/>
        <v/>
      </c>
      <c r="GF62" s="115" t="str">
        <f t="shared" si="369"/>
        <v/>
      </c>
      <c r="GG62" s="115"/>
      <c r="GH62" s="117"/>
      <c r="GI62" s="115"/>
      <c r="GJ62" s="116"/>
      <c r="GK62" s="115"/>
      <c r="GL62" s="122">
        <f>SUM(GL55:GL61)</f>
        <v>0</v>
      </c>
      <c r="GM62" s="6" t="str">
        <f t="shared" si="424"/>
        <v/>
      </c>
      <c r="GN62" s="115" t="str">
        <f>IF(GL62&gt;0,(IF(GL$49&gt;0,GL62/GL$49,"")),"")</f>
        <v/>
      </c>
      <c r="GO62" s="122">
        <f>SUM(GO55:GO61)</f>
        <v>0</v>
      </c>
      <c r="GP62" s="6" t="str">
        <f t="shared" si="425"/>
        <v/>
      </c>
      <c r="GQ62" s="115" t="str">
        <f>IF(GO62&gt;0,(IF(GO$49&gt;0,GO62/GO$49,"")),"")</f>
        <v/>
      </c>
      <c r="GR62" s="122">
        <f>SUM(GR55:GR61)</f>
        <v>0</v>
      </c>
      <c r="GS62" s="6" t="str">
        <f t="shared" si="426"/>
        <v/>
      </c>
      <c r="GT62" s="115" t="str">
        <f>IF(GR62&gt;0,(IF(GR$49&gt;0,GR62/GR$49,"")),"")</f>
        <v/>
      </c>
      <c r="GU62" s="115"/>
      <c r="GV62" s="115"/>
      <c r="GW62" s="116"/>
      <c r="GX62" s="115"/>
      <c r="GY62" s="122">
        <f>SUM(GY55:GY61)</f>
        <v>0</v>
      </c>
      <c r="GZ62" s="6" t="str">
        <f t="shared" si="374"/>
        <v/>
      </c>
      <c r="HA62" s="115" t="str">
        <f t="shared" si="375"/>
        <v/>
      </c>
      <c r="HB62" s="115"/>
      <c r="HC62" s="117"/>
      <c r="HD62" s="115"/>
      <c r="HE62" s="116"/>
      <c r="HF62" s="115"/>
      <c r="HG62" s="122">
        <f>SUM(HG55:HG61)</f>
        <v>0</v>
      </c>
      <c r="HH62" s="6" t="str">
        <f t="shared" si="427"/>
        <v/>
      </c>
      <c r="HI62" s="115" t="str">
        <f>IF(HG62&gt;0,(IF(HG$49&gt;0,HG62/HG$49,"")),"")</f>
        <v/>
      </c>
      <c r="HJ62" s="122">
        <f>SUM(HJ55:HJ61)</f>
        <v>0</v>
      </c>
      <c r="HK62" s="6" t="str">
        <f t="shared" si="428"/>
        <v/>
      </c>
      <c r="HL62" s="115" t="str">
        <f>IF(HJ62&gt;0,(IF(HJ$49&gt;0,HJ62/HJ$49,"")),"")</f>
        <v/>
      </c>
      <c r="HM62" s="122">
        <f>SUM(HM55:HM61)</f>
        <v>0</v>
      </c>
      <c r="HN62" s="6" t="str">
        <f t="shared" si="429"/>
        <v/>
      </c>
      <c r="HO62" s="115" t="str">
        <f>IF(HM62&gt;0,(IF(HM$49&gt;0,HM62/HM$49,"")),"")</f>
        <v/>
      </c>
      <c r="HP62" s="115"/>
      <c r="HQ62" s="115"/>
      <c r="HR62" s="116"/>
      <c r="HS62" s="115"/>
      <c r="HT62" s="122">
        <f>SUM(HT55:HT61)</f>
        <v>0</v>
      </c>
      <c r="HU62" s="6" t="str">
        <f t="shared" si="380"/>
        <v/>
      </c>
      <c r="HV62" s="115" t="str">
        <f t="shared" si="381"/>
        <v/>
      </c>
      <c r="HW62" s="115"/>
      <c r="HX62" s="117"/>
      <c r="HY62" s="115"/>
      <c r="HZ62" s="116"/>
      <c r="IA62" s="115"/>
      <c r="IB62" s="122">
        <f>SUM(IB55:IB61)</f>
        <v>0</v>
      </c>
      <c r="IC62" s="6" t="str">
        <f t="shared" si="430"/>
        <v/>
      </c>
      <c r="ID62" s="115" t="str">
        <f>IF(IB62&gt;0,(IF(IB$49&gt;0,IB62/IB$49,"")),"")</f>
        <v/>
      </c>
      <c r="IE62" s="122">
        <f>SUM(IE55:IE61)</f>
        <v>0</v>
      </c>
      <c r="IF62" s="6" t="str">
        <f t="shared" si="431"/>
        <v/>
      </c>
      <c r="IG62" s="115" t="str">
        <f>IF(IE62&gt;0,(IF(IE$49&gt;0,IE62/IE$49,"")),"")</f>
        <v/>
      </c>
      <c r="IH62" s="122">
        <f>SUM(IH55:IH61)</f>
        <v>0</v>
      </c>
      <c r="II62" s="6" t="str">
        <f t="shared" si="432"/>
        <v/>
      </c>
      <c r="IJ62" s="115" t="str">
        <f>IF(IH62&gt;0,(IF(IH$49&gt;0,IH62/IH$49,"")),"")</f>
        <v/>
      </c>
      <c r="IK62" s="115"/>
      <c r="IL62" s="115"/>
      <c r="IM62" s="116"/>
      <c r="IN62" s="115"/>
      <c r="IO62" s="122">
        <f>SUM(IO55:IO61)</f>
        <v>0</v>
      </c>
      <c r="IP62" s="6" t="str">
        <f t="shared" si="386"/>
        <v/>
      </c>
      <c r="IQ62" s="115" t="str">
        <f t="shared" si="387"/>
        <v/>
      </c>
      <c r="IR62" s="115"/>
      <c r="IS62" s="117"/>
    </row>
    <row r="63" spans="1:253" s="119" customFormat="1" ht="12" customHeight="1">
      <c r="A63" s="348"/>
      <c r="B63" s="115"/>
      <c r="C63" s="116"/>
      <c r="D63" s="115"/>
      <c r="E63" s="122"/>
      <c r="F63" s="6"/>
      <c r="G63" s="115"/>
      <c r="H63" s="122"/>
      <c r="I63" s="6"/>
      <c r="J63" s="115"/>
      <c r="K63" s="122"/>
      <c r="L63" s="6"/>
      <c r="M63" s="115"/>
      <c r="N63" s="115"/>
      <c r="O63" s="115"/>
      <c r="P63" s="116"/>
      <c r="Q63" s="115"/>
      <c r="R63" s="122"/>
      <c r="S63" s="6"/>
      <c r="T63" s="115"/>
      <c r="U63" s="115"/>
      <c r="V63" s="117"/>
      <c r="W63" s="115"/>
      <c r="X63" s="116"/>
      <c r="Y63" s="115"/>
      <c r="Z63" s="122"/>
      <c r="AA63" s="6"/>
      <c r="AB63" s="115"/>
      <c r="AC63" s="122"/>
      <c r="AD63" s="6"/>
      <c r="AE63" s="115"/>
      <c r="AF63" s="122"/>
      <c r="AG63" s="6"/>
      <c r="AH63" s="115"/>
      <c r="AI63" s="115"/>
      <c r="AJ63" s="115"/>
      <c r="AK63" s="116"/>
      <c r="AL63" s="115"/>
      <c r="AM63" s="122"/>
      <c r="AN63" s="6"/>
      <c r="AO63" s="115"/>
      <c r="AP63" s="115"/>
      <c r="AQ63" s="117"/>
      <c r="AR63" s="115"/>
      <c r="AS63" s="116"/>
      <c r="AT63" s="115"/>
      <c r="AU63" s="122"/>
      <c r="AV63" s="6"/>
      <c r="AW63" s="115"/>
      <c r="AX63" s="122"/>
      <c r="AY63" s="6"/>
      <c r="AZ63" s="115"/>
      <c r="BA63" s="122"/>
      <c r="BB63" s="6"/>
      <c r="BC63" s="115"/>
      <c r="BD63" s="115"/>
      <c r="BE63" s="115"/>
      <c r="BF63" s="116"/>
      <c r="BG63" s="115"/>
      <c r="BH63" s="122"/>
      <c r="BI63" s="6"/>
      <c r="BJ63" s="115"/>
      <c r="BK63" s="115"/>
      <c r="BL63" s="117"/>
      <c r="BM63" s="115"/>
      <c r="BN63" s="116"/>
      <c r="BO63" s="115"/>
      <c r="BP63" s="122"/>
      <c r="BQ63" s="6"/>
      <c r="BR63" s="115"/>
      <c r="BS63" s="122"/>
      <c r="BT63" s="6"/>
      <c r="BU63" s="115"/>
      <c r="BV63" s="122"/>
      <c r="BW63" s="6"/>
      <c r="BX63" s="115"/>
      <c r="BY63" s="115"/>
      <c r="BZ63" s="115"/>
      <c r="CA63" s="116"/>
      <c r="CB63" s="115"/>
      <c r="CC63" s="122"/>
      <c r="CD63" s="6"/>
      <c r="CE63" s="115"/>
      <c r="CF63" s="115"/>
      <c r="CG63" s="117"/>
      <c r="CH63" s="115"/>
      <c r="CI63" s="118"/>
      <c r="CJ63" s="115"/>
      <c r="CK63" s="122"/>
      <c r="CL63" s="6"/>
      <c r="CM63" s="115"/>
      <c r="CN63" s="122"/>
      <c r="CO63" s="6"/>
      <c r="CP63" s="115"/>
      <c r="CQ63" s="122"/>
      <c r="CR63" s="6"/>
      <c r="CS63" s="115"/>
      <c r="CT63" s="115"/>
      <c r="CU63" s="115"/>
      <c r="CV63" s="118"/>
      <c r="CW63" s="115"/>
      <c r="CX63" s="122"/>
      <c r="CY63" s="6"/>
      <c r="CZ63" s="115"/>
      <c r="DA63" s="115"/>
      <c r="DB63" s="1536"/>
      <c r="DC63" s="115"/>
      <c r="DD63" s="116"/>
      <c r="DE63" s="115"/>
      <c r="DF63" s="122"/>
      <c r="DG63" s="6"/>
      <c r="DH63" s="115"/>
      <c r="DI63" s="122"/>
      <c r="DJ63" s="6"/>
      <c r="DK63" s="115"/>
      <c r="DL63" s="122"/>
      <c r="DM63" s="6"/>
      <c r="DN63" s="115"/>
      <c r="DO63" s="115"/>
      <c r="DP63" s="115"/>
      <c r="DQ63" s="116"/>
      <c r="DR63" s="115"/>
      <c r="DS63" s="122"/>
      <c r="DT63" s="6"/>
      <c r="DU63" s="115"/>
      <c r="DV63" s="115"/>
      <c r="DW63" s="117"/>
      <c r="DX63" s="115"/>
      <c r="DY63" s="116"/>
      <c r="DZ63" s="115"/>
      <c r="EA63" s="122"/>
      <c r="EB63" s="6"/>
      <c r="EC63" s="115"/>
      <c r="ED63" s="122"/>
      <c r="EE63" s="6"/>
      <c r="EF63" s="115"/>
      <c r="EG63" s="122"/>
      <c r="EH63" s="6"/>
      <c r="EI63" s="115"/>
      <c r="EJ63" s="115"/>
      <c r="EK63" s="115"/>
      <c r="EL63" s="116"/>
      <c r="EM63" s="115"/>
      <c r="EN63" s="122"/>
      <c r="EO63" s="6"/>
      <c r="EP63" s="115"/>
      <c r="EQ63" s="115"/>
      <c r="ER63" s="117"/>
      <c r="ES63" s="115"/>
      <c r="ET63" s="116"/>
      <c r="EU63" s="115"/>
      <c r="EV63" s="122"/>
      <c r="EW63" s="6"/>
      <c r="EX63" s="115"/>
      <c r="EY63" s="122"/>
      <c r="EZ63" s="6"/>
      <c r="FA63" s="115"/>
      <c r="FB63" s="122"/>
      <c r="FC63" s="6"/>
      <c r="FD63" s="115"/>
      <c r="FE63" s="115"/>
      <c r="FF63" s="115"/>
      <c r="FG63" s="116"/>
      <c r="FH63" s="115"/>
      <c r="FI63" s="122"/>
      <c r="FJ63" s="6"/>
      <c r="FK63" s="115"/>
      <c r="FL63" s="115"/>
      <c r="FM63" s="117"/>
      <c r="FN63" s="115"/>
      <c r="FO63" s="116"/>
      <c r="FP63" s="115"/>
      <c r="FQ63" s="122"/>
      <c r="FR63" s="6"/>
      <c r="FS63" s="850"/>
      <c r="FT63" s="122"/>
      <c r="FU63" s="6"/>
      <c r="FV63" s="115"/>
      <c r="FW63" s="122"/>
      <c r="FX63" s="6"/>
      <c r="FY63" s="115"/>
      <c r="FZ63" s="115"/>
      <c r="GA63" s="115"/>
      <c r="GB63" s="116"/>
      <c r="GC63" s="115"/>
      <c r="GD63" s="122"/>
      <c r="GE63" s="6"/>
      <c r="GF63" s="115"/>
      <c r="GG63" s="115"/>
      <c r="GH63" s="117"/>
      <c r="GI63" s="115"/>
      <c r="GJ63" s="116"/>
      <c r="GK63" s="115"/>
      <c r="GL63" s="122"/>
      <c r="GM63" s="6"/>
      <c r="GN63" s="115"/>
      <c r="GO63" s="122"/>
      <c r="GP63" s="6"/>
      <c r="GQ63" s="115"/>
      <c r="GR63" s="122"/>
      <c r="GS63" s="6"/>
      <c r="GT63" s="115"/>
      <c r="GU63" s="115"/>
      <c r="GV63" s="115"/>
      <c r="GW63" s="116"/>
      <c r="GX63" s="115"/>
      <c r="GY63" s="122"/>
      <c r="GZ63" s="6"/>
      <c r="HA63" s="115"/>
      <c r="HB63" s="115"/>
      <c r="HC63" s="117"/>
      <c r="HD63" s="115"/>
      <c r="HE63" s="116"/>
      <c r="HF63" s="115"/>
      <c r="HG63" s="122"/>
      <c r="HH63" s="6"/>
      <c r="HI63" s="115"/>
      <c r="HJ63" s="122"/>
      <c r="HK63" s="6"/>
      <c r="HL63" s="115"/>
      <c r="HM63" s="122"/>
      <c r="HN63" s="6"/>
      <c r="HO63" s="115"/>
      <c r="HP63" s="115"/>
      <c r="HQ63" s="115"/>
      <c r="HR63" s="116"/>
      <c r="HS63" s="115"/>
      <c r="HT63" s="122"/>
      <c r="HU63" s="6"/>
      <c r="HV63" s="115"/>
      <c r="HW63" s="115"/>
      <c r="HX63" s="117"/>
      <c r="HY63" s="115"/>
      <c r="HZ63" s="116"/>
      <c r="IA63" s="115"/>
      <c r="IB63" s="122"/>
      <c r="IC63" s="6"/>
      <c r="ID63" s="115"/>
      <c r="IE63" s="122"/>
      <c r="IF63" s="6"/>
      <c r="IG63" s="115"/>
      <c r="IH63" s="122"/>
      <c r="II63" s="6"/>
      <c r="IJ63" s="115"/>
      <c r="IK63" s="115"/>
      <c r="IL63" s="115"/>
      <c r="IM63" s="116"/>
      <c r="IN63" s="115"/>
      <c r="IO63" s="122"/>
      <c r="IP63" s="6"/>
      <c r="IQ63" s="115"/>
      <c r="IR63" s="115"/>
      <c r="IS63" s="117"/>
    </row>
    <row r="64" spans="1:253" ht="12" customHeight="1" outlineLevel="1">
      <c r="A64" s="345" t="s">
        <v>13</v>
      </c>
      <c r="B64" s="97"/>
      <c r="C64" s="107"/>
      <c r="D64" s="97"/>
      <c r="E64" s="126"/>
      <c r="F64" s="96"/>
      <c r="G64" s="97"/>
      <c r="H64" s="126"/>
      <c r="I64" s="96"/>
      <c r="J64" s="97"/>
      <c r="K64" s="126"/>
      <c r="L64" s="96"/>
      <c r="M64" s="97"/>
      <c r="N64" s="97"/>
      <c r="O64" s="97"/>
      <c r="P64" s="107"/>
      <c r="Q64" s="97"/>
      <c r="R64" s="126"/>
      <c r="S64" s="96"/>
      <c r="T64" s="97"/>
      <c r="U64" s="97"/>
      <c r="V64" s="109"/>
      <c r="W64" s="97"/>
      <c r="X64" s="107"/>
      <c r="Y64" s="97"/>
      <c r="Z64" s="126"/>
      <c r="AA64" s="96"/>
      <c r="AB64" s="97"/>
      <c r="AC64" s="126"/>
      <c r="AD64" s="96"/>
      <c r="AE64" s="97"/>
      <c r="AF64" s="126"/>
      <c r="AG64" s="96"/>
      <c r="AH64" s="97"/>
      <c r="AI64" s="97"/>
      <c r="AJ64" s="97"/>
      <c r="AK64" s="107"/>
      <c r="AL64" s="97"/>
      <c r="AM64" s="126"/>
      <c r="AN64" s="96"/>
      <c r="AO64" s="97"/>
      <c r="AP64" s="97"/>
      <c r="AQ64" s="109"/>
      <c r="AR64" s="97"/>
      <c r="AS64" s="107"/>
      <c r="AT64" s="97"/>
      <c r="AU64" s="126"/>
      <c r="AV64" s="96"/>
      <c r="AW64" s="97"/>
      <c r="AX64" s="126"/>
      <c r="AY64" s="96"/>
      <c r="AZ64" s="97"/>
      <c r="BA64" s="126"/>
      <c r="BB64" s="96"/>
      <c r="BC64" s="97"/>
      <c r="BD64" s="97"/>
      <c r="BE64" s="97"/>
      <c r="BF64" s="107"/>
      <c r="BG64" s="97"/>
      <c r="BH64" s="126"/>
      <c r="BI64" s="96"/>
      <c r="BJ64" s="97"/>
      <c r="BK64" s="97"/>
      <c r="BL64" s="109"/>
      <c r="BM64" s="97"/>
      <c r="BN64" s="107"/>
      <c r="BO64" s="97"/>
      <c r="BP64" s="126"/>
      <c r="BQ64" s="96"/>
      <c r="BR64" s="97"/>
      <c r="BS64" s="126"/>
      <c r="BT64" s="96"/>
      <c r="BU64" s="97"/>
      <c r="BV64" s="126"/>
      <c r="BW64" s="96"/>
      <c r="BX64" s="97"/>
      <c r="BY64" s="97"/>
      <c r="BZ64" s="97"/>
      <c r="CA64" s="107"/>
      <c r="CB64" s="97"/>
      <c r="CC64" s="126"/>
      <c r="CD64" s="96"/>
      <c r="CE64" s="97"/>
      <c r="CF64" s="97"/>
      <c r="CG64" s="109"/>
      <c r="CH64" s="97"/>
      <c r="CI64" s="110"/>
      <c r="CJ64" s="97"/>
      <c r="CK64" s="126"/>
      <c r="CL64" s="96"/>
      <c r="CM64" s="97"/>
      <c r="CN64" s="126"/>
      <c r="CO64" s="96"/>
      <c r="CP64" s="97"/>
      <c r="CQ64" s="126"/>
      <c r="CR64" s="96"/>
      <c r="CS64" s="97"/>
      <c r="CT64" s="97"/>
      <c r="CU64" s="97"/>
      <c r="CV64" s="110"/>
      <c r="CW64" s="97"/>
      <c r="CX64" s="126"/>
      <c r="CY64" s="96"/>
      <c r="CZ64" s="97"/>
      <c r="DA64" s="97"/>
      <c r="DB64" s="1534"/>
      <c r="DC64" s="97"/>
      <c r="DD64" s="107"/>
      <c r="DE64" s="97"/>
      <c r="DF64" s="126"/>
      <c r="DG64" s="96"/>
      <c r="DH64" s="97"/>
      <c r="DI64" s="126"/>
      <c r="DJ64" s="96"/>
      <c r="DK64" s="97"/>
      <c r="DL64" s="126"/>
      <c r="DM64" s="96"/>
      <c r="DN64" s="97"/>
      <c r="DO64" s="97"/>
      <c r="DP64" s="97"/>
      <c r="DQ64" s="107"/>
      <c r="DR64" s="97"/>
      <c r="DS64" s="126"/>
      <c r="DT64" s="96"/>
      <c r="DU64" s="97"/>
      <c r="DV64" s="97"/>
      <c r="DW64" s="109"/>
      <c r="DX64" s="97"/>
      <c r="DY64" s="107"/>
      <c r="DZ64" s="97"/>
      <c r="EA64" s="126"/>
      <c r="EB64" s="96"/>
      <c r="EC64" s="97"/>
      <c r="ED64" s="126"/>
      <c r="EE64" s="96"/>
      <c r="EF64" s="97"/>
      <c r="EG64" s="126"/>
      <c r="EH64" s="96"/>
      <c r="EI64" s="97"/>
      <c r="EJ64" s="97"/>
      <c r="EK64" s="97"/>
      <c r="EL64" s="107"/>
      <c r="EM64" s="97"/>
      <c r="EN64" s="126"/>
      <c r="EO64" s="96"/>
      <c r="EP64" s="97"/>
      <c r="EQ64" s="97"/>
      <c r="ER64" s="109"/>
      <c r="ES64" s="97"/>
      <c r="ET64" s="107"/>
      <c r="EU64" s="97"/>
      <c r="EV64" s="126"/>
      <c r="EW64" s="96"/>
      <c r="EX64" s="97"/>
      <c r="EY64" s="126"/>
      <c r="EZ64" s="96"/>
      <c r="FA64" s="97"/>
      <c r="FB64" s="126"/>
      <c r="FC64" s="96"/>
      <c r="FD64" s="97"/>
      <c r="FE64" s="97"/>
      <c r="FF64" s="97"/>
      <c r="FG64" s="107"/>
      <c r="FH64" s="97"/>
      <c r="FI64" s="126"/>
      <c r="FJ64" s="96"/>
      <c r="FK64" s="97"/>
      <c r="FL64" s="97"/>
      <c r="FM64" s="109"/>
      <c r="FN64" s="97"/>
      <c r="FO64" s="107"/>
      <c r="FP64" s="97"/>
      <c r="FQ64" s="126"/>
      <c r="FR64" s="96"/>
      <c r="FS64" s="848"/>
      <c r="FT64" s="126"/>
      <c r="FU64" s="96"/>
      <c r="FV64" s="97"/>
      <c r="FW64" s="126"/>
      <c r="FX64" s="96"/>
      <c r="FY64" s="97"/>
      <c r="FZ64" s="97"/>
      <c r="GA64" s="97"/>
      <c r="GB64" s="107"/>
      <c r="GC64" s="97"/>
      <c r="GD64" s="126"/>
      <c r="GE64" s="96"/>
      <c r="GF64" s="97"/>
      <c r="GG64" s="97"/>
      <c r="GH64" s="109"/>
      <c r="GI64" s="97"/>
      <c r="GJ64" s="107"/>
      <c r="GK64" s="97"/>
      <c r="GL64" s="126"/>
      <c r="GM64" s="96"/>
      <c r="GN64" s="97"/>
      <c r="GO64" s="126"/>
      <c r="GP64" s="96"/>
      <c r="GQ64" s="97"/>
      <c r="GR64" s="126"/>
      <c r="GS64" s="96"/>
      <c r="GT64" s="97"/>
      <c r="GU64" s="97"/>
      <c r="GV64" s="97"/>
      <c r="GW64" s="107"/>
      <c r="GX64" s="97"/>
      <c r="GY64" s="126"/>
      <c r="GZ64" s="96"/>
      <c r="HA64" s="97"/>
      <c r="HB64" s="97"/>
      <c r="HC64" s="109"/>
      <c r="HD64" s="97"/>
      <c r="HE64" s="107"/>
      <c r="HF64" s="97"/>
      <c r="HG64" s="126"/>
      <c r="HH64" s="96"/>
      <c r="HI64" s="97"/>
      <c r="HJ64" s="126"/>
      <c r="HK64" s="96"/>
      <c r="HL64" s="97"/>
      <c r="HM64" s="126"/>
      <c r="HN64" s="96"/>
      <c r="HO64" s="97"/>
      <c r="HP64" s="97"/>
      <c r="HQ64" s="97"/>
      <c r="HR64" s="107"/>
      <c r="HS64" s="97"/>
      <c r="HT64" s="126"/>
      <c r="HU64" s="96"/>
      <c r="HV64" s="97"/>
      <c r="HW64" s="97"/>
      <c r="HX64" s="109"/>
      <c r="HY64" s="97"/>
      <c r="HZ64" s="107"/>
      <c r="IA64" s="97"/>
      <c r="IB64" s="126"/>
      <c r="IC64" s="96"/>
      <c r="ID64" s="97"/>
      <c r="IE64" s="126"/>
      <c r="IF64" s="96"/>
      <c r="IG64" s="97"/>
      <c r="IH64" s="126"/>
      <c r="II64" s="96"/>
      <c r="IJ64" s="97"/>
      <c r="IK64" s="97"/>
      <c r="IL64" s="97"/>
      <c r="IM64" s="107"/>
      <c r="IN64" s="97"/>
      <c r="IO64" s="126"/>
      <c r="IP64" s="96"/>
      <c r="IQ64" s="97"/>
      <c r="IR64" s="97"/>
      <c r="IS64" s="109"/>
    </row>
    <row r="65" spans="1:253" ht="12" customHeight="1" outlineLevel="1">
      <c r="A65" s="341" t="s">
        <v>53</v>
      </c>
      <c r="B65" s="111"/>
      <c r="C65" s="112"/>
      <c r="D65" s="111"/>
      <c r="E65" s="433">
        <v>0</v>
      </c>
      <c r="F65" s="106" t="str">
        <f>IF(E65&gt;0,(IF(E$7&gt;0,E65/E$7,"")),"")</f>
        <v/>
      </c>
      <c r="G65" s="111" t="str">
        <f t="shared" ref="G65:G72" si="488">IF(E65&gt;0,(IF(E$49&gt;0,E65/E$49,"")),"")</f>
        <v/>
      </c>
      <c r="H65" s="433">
        <v>0</v>
      </c>
      <c r="I65" s="106" t="str">
        <f>IF(H65&gt;0,(IF(H$7&gt;0,H65/H$7,"")),"")</f>
        <v/>
      </c>
      <c r="J65" s="111" t="str">
        <f t="shared" ref="J65:J72" si="489">IF(H65&gt;0,(IF(H$49&gt;0,H65/H$49,"")),"")</f>
        <v/>
      </c>
      <c r="K65" s="433">
        <v>0</v>
      </c>
      <c r="L65" s="106" t="str">
        <f>IF(K65&gt;0,(IF(K$7&gt;0,K65/K$7,"")),"")</f>
        <v/>
      </c>
      <c r="M65" s="111" t="str">
        <f t="shared" ref="M65:M72" si="490">IF(K65&gt;0,(IF(K$49&gt;0,K65/K$49,"")),"")</f>
        <v/>
      </c>
      <c r="N65" s="111"/>
      <c r="O65" s="111"/>
      <c r="P65" s="112"/>
      <c r="Q65" s="111"/>
      <c r="R65" s="433">
        <f t="shared" ref="R65:R71" si="491">E65+H65+K65</f>
        <v>0</v>
      </c>
      <c r="S65" s="106" t="str">
        <f>IF(R65&gt;0,(IF(R$7&gt;0,R65/R$7,"")),"")</f>
        <v/>
      </c>
      <c r="T65" s="111" t="str">
        <f t="shared" ref="T65:T72" si="492">IF(R65&gt;0,(IF(R$49&gt;0,R65/R$49,"")),"")</f>
        <v/>
      </c>
      <c r="U65" s="111"/>
      <c r="V65" s="113"/>
      <c r="W65" s="111"/>
      <c r="X65" s="112"/>
      <c r="Y65" s="111"/>
      <c r="Z65" s="433">
        <v>0</v>
      </c>
      <c r="AA65" s="106" t="str">
        <f>IF(Z65&gt;0,(IF(Z$7&gt;0,Z65/Z$7,"")),"")</f>
        <v/>
      </c>
      <c r="AB65" s="111" t="str">
        <f t="shared" ref="AB65:AB72" si="493">IF(Z65&gt;0,(IF(Z$49&gt;0,Z65/Z$49,"")),"")</f>
        <v/>
      </c>
      <c r="AC65" s="433">
        <v>0</v>
      </c>
      <c r="AD65" s="106" t="str">
        <f>IF(AC65&gt;0,(IF(AC$7&gt;0,AC65/AC$7,"")),"")</f>
        <v/>
      </c>
      <c r="AE65" s="111" t="str">
        <f t="shared" ref="AE65:AE72" si="494">IF(AC65&gt;0,(IF(AC$49&gt;0,AC65/AC$49,"")),"")</f>
        <v/>
      </c>
      <c r="AF65" s="433">
        <v>0</v>
      </c>
      <c r="AG65" s="106" t="str">
        <f>IF(AF65&gt;0,(IF(AF$7&gt;0,AF65/AF$7,"")),"")</f>
        <v/>
      </c>
      <c r="AH65" s="111" t="str">
        <f t="shared" ref="AH65:AH72" si="495">IF(AF65&gt;0,(IF(AF$49&gt;0,AF65/AF$49,"")),"")</f>
        <v/>
      </c>
      <c r="AI65" s="111"/>
      <c r="AJ65" s="111"/>
      <c r="AK65" s="112"/>
      <c r="AL65" s="111"/>
      <c r="AM65" s="433">
        <f t="shared" ref="AM65:AM71" si="496">Z65+AC65+AF65</f>
        <v>0</v>
      </c>
      <c r="AN65" s="106" t="str">
        <f>IF(AM65&gt;0,(IF(AM$7&gt;0,AM65/AM$7,"")),"")</f>
        <v/>
      </c>
      <c r="AO65" s="111" t="str">
        <f t="shared" ref="AO65:AO72" si="497">IF(AM65&gt;0,(IF(AM$49&gt;0,AM65/AM$49,"")),"")</f>
        <v/>
      </c>
      <c r="AP65" s="111"/>
      <c r="AQ65" s="113"/>
      <c r="AR65" s="111"/>
      <c r="AS65" s="112"/>
      <c r="AT65" s="111"/>
      <c r="AU65" s="433">
        <v>0</v>
      </c>
      <c r="AV65" s="106" t="str">
        <f>IF(AU65&gt;0,(IF(AU$7&gt;0,AU65/AU$7,"")),"")</f>
        <v/>
      </c>
      <c r="AW65" s="111" t="str">
        <f t="shared" ref="AW65:AW72" si="498">IF(AU65&gt;0,(IF(AU$49&gt;0,AU65/AU$49,"")),"")</f>
        <v/>
      </c>
      <c r="AX65" s="433">
        <v>0</v>
      </c>
      <c r="AY65" s="106" t="str">
        <f>IF(AX65&gt;0,(IF(AX$7&gt;0,AX65/AX$7,"")),"")</f>
        <v/>
      </c>
      <c r="AZ65" s="111" t="str">
        <f t="shared" ref="AZ65:AZ72" si="499">IF(AX65&gt;0,(IF(AX$49&gt;0,AX65/AX$49,"")),"")</f>
        <v/>
      </c>
      <c r="BA65" s="433">
        <v>0</v>
      </c>
      <c r="BB65" s="106" t="str">
        <f>IF(BA65&gt;0,(IF(BA$7&gt;0,BA65/BA$7,"")),"")</f>
        <v/>
      </c>
      <c r="BC65" s="111" t="str">
        <f t="shared" ref="BC65:BC72" si="500">IF(BA65&gt;0,(IF(BA$49&gt;0,BA65/BA$49,"")),"")</f>
        <v/>
      </c>
      <c r="BD65" s="111"/>
      <c r="BE65" s="111"/>
      <c r="BF65" s="112"/>
      <c r="BG65" s="111"/>
      <c r="BH65" s="433">
        <f t="shared" ref="BH65:BH71" si="501">AU65+AX65+BA65</f>
        <v>0</v>
      </c>
      <c r="BI65" s="106" t="str">
        <f>IF(BH65&gt;0,(IF(BH$7&gt;0,BH65/BH$7,"")),"")</f>
        <v/>
      </c>
      <c r="BJ65" s="111" t="str">
        <f t="shared" ref="BJ65:BJ72" si="502">IF(BH65&gt;0,(IF(BH$49&gt;0,BH65/BH$49,"")),"")</f>
        <v/>
      </c>
      <c r="BK65" s="111"/>
      <c r="BL65" s="113"/>
      <c r="BM65" s="111"/>
      <c r="BN65" s="112"/>
      <c r="BO65" s="111"/>
      <c r="BP65" s="433">
        <v>0</v>
      </c>
      <c r="BQ65" s="106" t="str">
        <f>IF(BP65&gt;0,(IF(BP$7&gt;0,BP65/BP$7,"")),"")</f>
        <v/>
      </c>
      <c r="BR65" s="111" t="str">
        <f t="shared" ref="BR65:BR72" si="503">IF(BP65&gt;0,(IF(BP$49&gt;0,BP65/BP$49,"")),"")</f>
        <v/>
      </c>
      <c r="BS65" s="433">
        <v>0</v>
      </c>
      <c r="BT65" s="106" t="str">
        <f>IF(BS65&gt;0,(IF(BS$7&gt;0,BS65/BS$7,"")),"")</f>
        <v/>
      </c>
      <c r="BU65" s="111" t="str">
        <f t="shared" ref="BU65:BU72" si="504">IF(BS65&gt;0,(IF(BS$49&gt;0,BS65/BS$49,"")),"")</f>
        <v/>
      </c>
      <c r="BV65" s="433">
        <v>0</v>
      </c>
      <c r="BW65" s="106" t="str">
        <f>IF(BV65&gt;0,(IF(BV$7&gt;0,BV65/BV$7,"")),"")</f>
        <v/>
      </c>
      <c r="BX65" s="111" t="str">
        <f t="shared" ref="BX65:BX72" si="505">IF(BV65&gt;0,(IF(BV$49&gt;0,BV65/BV$49,"")),"")</f>
        <v/>
      </c>
      <c r="BY65" s="111"/>
      <c r="BZ65" s="111"/>
      <c r="CA65" s="112"/>
      <c r="CB65" s="111"/>
      <c r="CC65" s="433">
        <f t="shared" ref="CC65:CC71" si="506">BP65+BS65+BV65</f>
        <v>0</v>
      </c>
      <c r="CD65" s="106" t="str">
        <f>IF(CC65&gt;0,(IF(CC$7&gt;0,CC65/CC$7,"")),"")</f>
        <v/>
      </c>
      <c r="CE65" s="111" t="str">
        <f t="shared" ref="CE65:CE72" si="507">IF(CC65&gt;0,(IF(CC$49&gt;0,CC65/CC$49,"")),"")</f>
        <v/>
      </c>
      <c r="CF65" s="111"/>
      <c r="CG65" s="113"/>
      <c r="CH65" s="111"/>
      <c r="CI65" s="114"/>
      <c r="CJ65" s="111"/>
      <c r="CK65" s="433">
        <f t="shared" ref="CK65:CK71" si="508">(IF($CZ$5=4,(E65+Z65+AU65+BP65),0)+IF($CZ$5=3,(Z65+AU65+BP65))+IF($CZ$5=2,(AU65+BP65),0)+IF($CZ$5=1,BP65,0))/$CZ$5</f>
        <v>0</v>
      </c>
      <c r="CL65" s="106" t="str">
        <f>IF(CK65&gt;0,(IF(CK$7&gt;0,CK65/CK$7,"")),"")</f>
        <v/>
      </c>
      <c r="CM65" s="111" t="str">
        <f t="shared" ref="CM65:CM72" si="509">IF(CK65&gt;0,(IF(CK$49&gt;0,CK65/CK$49,"")),"")</f>
        <v/>
      </c>
      <c r="CN65" s="433">
        <f t="shared" ref="CN65:CN71" si="510">(IF($CZ$5=4,(H65+AC65+AX65+BS65),0)+IF($CZ$5=3,(AC65+AX65+BS65))+IF($CZ$5=2,(AX65+BS65),0)+IF($CZ$5=1,BS65,0))/$CZ$5</f>
        <v>0</v>
      </c>
      <c r="CO65" s="106" t="str">
        <f>IF(CN65&gt;0,(IF(CN$7&gt;0,CN65/CN$7,"")),"")</f>
        <v/>
      </c>
      <c r="CP65" s="111" t="str">
        <f t="shared" ref="CP65:CP72" si="511">IF(CN65&gt;0,(IF(CN$49&gt;0,CN65/CN$49,"")),"")</f>
        <v/>
      </c>
      <c r="CQ65" s="433">
        <f t="shared" ref="CQ65:CQ71" si="512">(IF($CZ$5=4,(K65+AF65+BA65+BV65),0)+IF($CZ$5=3,(AF65+BA65+BV65))+IF($CZ$5=2,(BA65+BV65),0)+IF($CZ$5=1,BV65,0))/$CZ$5</f>
        <v>0</v>
      </c>
      <c r="CR65" s="106" t="str">
        <f>IF(CQ65&gt;0,(IF(CQ$7&gt;0,CQ65/CQ$7,"")),"")</f>
        <v/>
      </c>
      <c r="CS65" s="111" t="str">
        <f t="shared" ref="CS65:CS72" si="513">IF(CQ65&gt;0,(IF(CQ$49&gt;0,CQ65/CQ$49,"")),"")</f>
        <v/>
      </c>
      <c r="CT65" s="111"/>
      <c r="CU65" s="111"/>
      <c r="CV65" s="114"/>
      <c r="CW65" s="111"/>
      <c r="CX65" s="433">
        <f t="shared" ref="CX65:CX71" si="514">(IF($CZ$5=4,(R65+AM65+BH65+CC65),0)+IF($CZ$5=3,(AM65+BH65+CC65))+IF($CZ$5=2,(BH65+CC65),0)+IF($CZ$5=1,CC65,0))/$CZ$5</f>
        <v>0</v>
      </c>
      <c r="CY65" s="106" t="str">
        <f>IF(CX65&gt;0,(IF(CX$7&gt;0,CX65/CX$7,"")),"")</f>
        <v/>
      </c>
      <c r="CZ65" s="111" t="str">
        <f t="shared" ref="CZ65:CZ72" si="515">IF(CX65&gt;0,(IF(CX$49&gt;0,CX65/CX$49,"")),"")</f>
        <v/>
      </c>
      <c r="DA65" s="111"/>
      <c r="DB65" s="1535"/>
      <c r="DC65" s="111"/>
      <c r="DD65" s="112"/>
      <c r="DE65" s="111"/>
      <c r="DF65" s="433">
        <v>0</v>
      </c>
      <c r="DG65" s="106" t="str">
        <f>IF(DF65&gt;0,(IF(DF$7&gt;0,DF65/DF$7,"")),"")</f>
        <v/>
      </c>
      <c r="DH65" s="111" t="str">
        <f t="shared" ref="DH65:DH72" si="516">IF(DF65&gt;0,(IF(DF$49&gt;0,DF65/DF$49,"")),"")</f>
        <v/>
      </c>
      <c r="DI65" s="433">
        <v>0</v>
      </c>
      <c r="DJ65" s="106" t="str">
        <f>IF(DI65&gt;0,(IF(DI$7&gt;0,DI65/DI$7,"")),"")</f>
        <v/>
      </c>
      <c r="DK65" s="111" t="str">
        <f t="shared" ref="DK65:DK72" si="517">IF(DI65&gt;0,(IF(DI$49&gt;0,DI65/DI$49,"")),"")</f>
        <v/>
      </c>
      <c r="DL65" s="433">
        <v>0</v>
      </c>
      <c r="DM65" s="106" t="str">
        <f>IF(DL65&gt;0,(IF(DL$7&gt;0,DL65/DL$7,"")),"")</f>
        <v/>
      </c>
      <c r="DN65" s="111" t="str">
        <f t="shared" ref="DN65:DN72" si="518">IF(DL65&gt;0,(IF(DL$49&gt;0,DL65/DL$49,"")),"")</f>
        <v/>
      </c>
      <c r="DO65" s="111"/>
      <c r="DP65" s="111"/>
      <c r="DQ65" s="112"/>
      <c r="DR65" s="111"/>
      <c r="DS65" s="433">
        <f t="shared" ref="DS65:DS69" si="519">DF65+DI65+DL65</f>
        <v>0</v>
      </c>
      <c r="DT65" s="106" t="str">
        <f>IF(DS65&gt;0,(IF(DS$7&gt;0,DS65/DS$7,"")),"")</f>
        <v/>
      </c>
      <c r="DU65" s="111" t="str">
        <f t="shared" ref="DU65:DU72" si="520">IF(DS65&gt;0,(IF(DS$49&gt;0,DS65/DS$49,"")),"")</f>
        <v/>
      </c>
      <c r="DV65" s="111"/>
      <c r="DW65" s="113"/>
      <c r="DX65" s="111"/>
      <c r="DY65" s="112"/>
      <c r="DZ65" s="111"/>
      <c r="EA65" s="433">
        <v>0</v>
      </c>
      <c r="EB65" s="106" t="str">
        <f>IF(EA65&gt;0,(IF(EA$7&gt;0,EA65/EA$7,"")),"")</f>
        <v/>
      </c>
      <c r="EC65" s="111" t="str">
        <f t="shared" ref="EC65:EC72" si="521">IF(EA65&gt;0,(IF(EA$49&gt;0,EA65/EA$49,"")),"")</f>
        <v/>
      </c>
      <c r="ED65" s="433">
        <v>0</v>
      </c>
      <c r="EE65" s="106" t="str">
        <f>IF(ED65&gt;0,(IF(ED$7&gt;0,ED65/ED$7,"")),"")</f>
        <v/>
      </c>
      <c r="EF65" s="111" t="str">
        <f t="shared" ref="EF65:EF72" si="522">IF(ED65&gt;0,(IF(ED$49&gt;0,ED65/ED$49,"")),"")</f>
        <v/>
      </c>
      <c r="EG65" s="433">
        <v>0</v>
      </c>
      <c r="EH65" s="106" t="str">
        <f>IF(EG65&gt;0,(IF(EG$7&gt;0,EG65/EG$7,"")),"")</f>
        <v/>
      </c>
      <c r="EI65" s="111" t="str">
        <f t="shared" ref="EI65:EI72" si="523">IF(EG65&gt;0,(IF(EG$49&gt;0,EG65/EG$49,"")),"")</f>
        <v/>
      </c>
      <c r="EJ65" s="111"/>
      <c r="EK65" s="111"/>
      <c r="EL65" s="112"/>
      <c r="EM65" s="111"/>
      <c r="EN65" s="433">
        <f t="shared" ref="EN65:EN69" si="524">EA65+ED65+EG65</f>
        <v>0</v>
      </c>
      <c r="EO65" s="106" t="str">
        <f>IF(EN65&gt;0,(IF(EN$7&gt;0,EN65/EN$7,"")),"")</f>
        <v/>
      </c>
      <c r="EP65" s="111" t="str">
        <f t="shared" ref="EP65:EP72" si="525">IF(EN65&gt;0,(IF(EN$49&gt;0,EN65/EN$49,"")),"")</f>
        <v/>
      </c>
      <c r="EQ65" s="111"/>
      <c r="ER65" s="113"/>
      <c r="ES65" s="111"/>
      <c r="ET65" s="112"/>
      <c r="EU65" s="111"/>
      <c r="EV65" s="433">
        <v>0</v>
      </c>
      <c r="EW65" s="106" t="str">
        <f>IF(EV65&gt;0,(IF(EV$7&gt;0,EV65/EV$7,"")),"")</f>
        <v/>
      </c>
      <c r="EX65" s="111" t="str">
        <f t="shared" ref="EX65:EX72" si="526">IF(EV65&gt;0,(IF(EV$49&gt;0,EV65/EV$49,"")),"")</f>
        <v/>
      </c>
      <c r="EY65" s="433">
        <v>0</v>
      </c>
      <c r="EZ65" s="106" t="str">
        <f t="shared" ref="EZ65:EZ72" si="527">IF(EY65&gt;0,(IF(EY$8&gt;0,EY65/EY$8,"")),"")</f>
        <v/>
      </c>
      <c r="FA65" s="111" t="str">
        <f t="shared" ref="FA65:FA72" si="528">IF(EY65&gt;0,(IF(EY$49&gt;0,EY65/EY$49,"")),"")</f>
        <v/>
      </c>
      <c r="FB65" s="433">
        <v>0</v>
      </c>
      <c r="FC65" s="106" t="str">
        <f>IF(FB65&gt;0,(IF(FB$7&gt;0,FB65/FB$7,"")),"")</f>
        <v/>
      </c>
      <c r="FD65" s="111" t="str">
        <f t="shared" ref="FD65:FD72" si="529">IF(FB65&gt;0,(IF(FB$49&gt;0,FB65/FB$49,"")),"")</f>
        <v/>
      </c>
      <c r="FE65" s="111"/>
      <c r="FF65" s="111"/>
      <c r="FG65" s="112"/>
      <c r="FH65" s="111"/>
      <c r="FI65" s="433">
        <v>1000</v>
      </c>
      <c r="FJ65" s="106" t="e">
        <f t="shared" ref="FJ65:FJ72" si="530">IF(FI65&gt;0,(IF(FI$7&gt;0,FI65/FI$7,"")),"")</f>
        <v>#VALUE!</v>
      </c>
      <c r="FK65" s="111">
        <f t="shared" ref="FK65:FK72" si="531">IF(FI65&gt;0,(IF(FI$49&gt;0,FI65/FI$49,"")),"")</f>
        <v>2.6563952716164167E-4</v>
      </c>
      <c r="FL65" s="111"/>
      <c r="FM65" s="113"/>
      <c r="FN65" s="111"/>
      <c r="FO65" s="112"/>
      <c r="FP65" s="111"/>
      <c r="FQ65" s="433">
        <v>5000</v>
      </c>
      <c r="FR65" s="106">
        <f>IF(FQ65&gt;0,(IF(FQ$7&gt;0,FQ65/FQ$7,"")),"")</f>
        <v>1.1574074074074074</v>
      </c>
      <c r="FS65" s="849">
        <f t="shared" ref="FS65:FS72" si="532">IF(FQ65&gt;0,(IF(FQ$49&gt;0,FQ65/FQ$49,"")),"")</f>
        <v>2.2598870056497175E-2</v>
      </c>
      <c r="FT65" s="433">
        <v>0</v>
      </c>
      <c r="FU65" s="106" t="str">
        <f>IF(FT65&gt;0,(IF(FT$7&gt;0,FT65/FT$7,"")),"")</f>
        <v/>
      </c>
      <c r="FV65" s="111" t="str">
        <f t="shared" ref="FV65:FV72" si="533">IF(FT65&gt;0,(IF(FT$49&gt;0,FT65/FT$49,"")),"")</f>
        <v/>
      </c>
      <c r="FW65" s="433">
        <v>0</v>
      </c>
      <c r="FX65" s="106" t="str">
        <f>IF(FW65&gt;0,(IF(FW$7&gt;0,FW65/FW$7,"")),"")</f>
        <v/>
      </c>
      <c r="FY65" s="111" t="str">
        <f t="shared" ref="FY65:FY72" si="534">IF(FW65&gt;0,(IF(FW$49&gt;0,FW65/FW$49,"")),"")</f>
        <v/>
      </c>
      <c r="FZ65" s="111"/>
      <c r="GA65" s="111"/>
      <c r="GB65" s="112"/>
      <c r="GC65" s="111"/>
      <c r="GD65" s="433">
        <f t="shared" ref="GD65:GD71" si="535">FQ65+FT65+FW65</f>
        <v>5000</v>
      </c>
      <c r="GE65" s="106" t="e">
        <f t="shared" ref="GE65:GE72" si="536">IF(GD65&gt;0,(IF(GD$7&gt;0,GD65/GD$7,"")),"")</f>
        <v>#REF!</v>
      </c>
      <c r="GF65" s="111">
        <f t="shared" ref="GF65:GF72" si="537">IF(GD65&gt;0,(IF(GD$49&gt;0,GD65/GD$49,"")),"")</f>
        <v>2.2598870056497175E-2</v>
      </c>
      <c r="GG65" s="111"/>
      <c r="GH65" s="113"/>
      <c r="GI65" s="111"/>
      <c r="GJ65" s="112"/>
      <c r="GK65" s="111"/>
      <c r="GL65" s="433">
        <v>0</v>
      </c>
      <c r="GM65" s="106" t="str">
        <f>IF(GL65&gt;0,(IF(GL$7&gt;0,GL65/GL$7,"")),"")</f>
        <v/>
      </c>
      <c r="GN65" s="111" t="str">
        <f t="shared" ref="GN65:GN72" si="538">IF(GL65&gt;0,(IF(GL$49&gt;0,GL65/GL$49,"")),"")</f>
        <v/>
      </c>
      <c r="GO65" s="433">
        <v>0</v>
      </c>
      <c r="GP65" s="106" t="str">
        <f>IF(GO65&gt;0,(IF(GO$7&gt;0,GO65/GO$7,"")),"")</f>
        <v/>
      </c>
      <c r="GQ65" s="111" t="str">
        <f t="shared" ref="GQ65:GQ72" si="539">IF(GO65&gt;0,(IF(GO$49&gt;0,GO65/GO$49,"")),"")</f>
        <v/>
      </c>
      <c r="GR65" s="433">
        <v>0</v>
      </c>
      <c r="GS65" s="106" t="str">
        <f>IF(GR65&gt;0,(IF(GR$7&gt;0,GR65/GR$7,"")),"")</f>
        <v/>
      </c>
      <c r="GT65" s="111" t="str">
        <f t="shared" ref="GT65:GT72" si="540">IF(GR65&gt;0,(IF(GR$49&gt;0,GR65/GR$49,"")),"")</f>
        <v/>
      </c>
      <c r="GU65" s="111"/>
      <c r="GV65" s="111"/>
      <c r="GW65" s="112"/>
      <c r="GX65" s="111"/>
      <c r="GY65" s="433">
        <f t="shared" ref="GY65:GY71" si="541">GL65+GO65+GR65</f>
        <v>0</v>
      </c>
      <c r="GZ65" s="106" t="str">
        <f t="shared" ref="GZ65:GZ72" si="542">IF(GY65&gt;0,(IF(GY$7&gt;0,GY65/GY$7,"")),"")</f>
        <v/>
      </c>
      <c r="HA65" s="111" t="str">
        <f t="shared" ref="HA65:HA72" si="543">IF(GY65&gt;0,(IF(GY$49&gt;0,GY65/GY$49,"")),"")</f>
        <v/>
      </c>
      <c r="HB65" s="111"/>
      <c r="HC65" s="113"/>
      <c r="HD65" s="111"/>
      <c r="HE65" s="112"/>
      <c r="HF65" s="111"/>
      <c r="HG65" s="433">
        <v>0</v>
      </c>
      <c r="HH65" s="106" t="str">
        <f>IF(HG65&gt;0,(IF(HG$7&gt;0,HG65/HG$7,"")),"")</f>
        <v/>
      </c>
      <c r="HI65" s="111" t="str">
        <f t="shared" ref="HI65:HI72" si="544">IF(HG65&gt;0,(IF(HG$49&gt;0,HG65/HG$49,"")),"")</f>
        <v/>
      </c>
      <c r="HJ65" s="433">
        <v>0</v>
      </c>
      <c r="HK65" s="106" t="str">
        <f>IF(HJ65&gt;0,(IF(HJ$7&gt;0,HJ65/HJ$7,"")),"")</f>
        <v/>
      </c>
      <c r="HL65" s="111" t="str">
        <f t="shared" ref="HL65:HL72" si="545">IF(HJ65&gt;0,(IF(HJ$49&gt;0,HJ65/HJ$49,"")),"")</f>
        <v/>
      </c>
      <c r="HM65" s="433">
        <v>0</v>
      </c>
      <c r="HN65" s="106" t="str">
        <f>IF(HM65&gt;0,(IF(HM$7&gt;0,HM65/HM$7,"")),"")</f>
        <v/>
      </c>
      <c r="HO65" s="111" t="str">
        <f t="shared" ref="HO65:HO72" si="546">IF(HM65&gt;0,(IF(HM$49&gt;0,HM65/HM$49,"")),"")</f>
        <v/>
      </c>
      <c r="HP65" s="111"/>
      <c r="HQ65" s="111"/>
      <c r="HR65" s="112"/>
      <c r="HS65" s="111"/>
      <c r="HT65" s="433">
        <f t="shared" ref="HT65:HT71" si="547">HG65+HJ65+HM65</f>
        <v>0</v>
      </c>
      <c r="HU65" s="106" t="str">
        <f t="shared" ref="HU65:HU72" si="548">IF(HT65&gt;0,(IF(HT$7&gt;0,HT65/HT$7,"")),"")</f>
        <v/>
      </c>
      <c r="HV65" s="111" t="str">
        <f t="shared" ref="HV65:HV72" si="549">IF(HT65&gt;0,(IF(HT$49&gt;0,HT65/HT$49,"")),"")</f>
        <v/>
      </c>
      <c r="HW65" s="111"/>
      <c r="HX65" s="113"/>
      <c r="HY65" s="111"/>
      <c r="HZ65" s="112"/>
      <c r="IA65" s="111"/>
      <c r="IB65" s="433">
        <v>0</v>
      </c>
      <c r="IC65" s="106" t="str">
        <f>IF(IB65&gt;0,(IF(IB$7&gt;0,IB65/IB$7,"")),"")</f>
        <v/>
      </c>
      <c r="ID65" s="111" t="str">
        <f t="shared" ref="ID65:ID72" si="550">IF(IB65&gt;0,(IF(IB$49&gt;0,IB65/IB$49,"")),"")</f>
        <v/>
      </c>
      <c r="IE65" s="433">
        <v>0</v>
      </c>
      <c r="IF65" s="106" t="str">
        <f>IF(IE65&gt;0,(IF(IE$7&gt;0,IE65/IE$7,"")),"")</f>
        <v/>
      </c>
      <c r="IG65" s="111" t="str">
        <f t="shared" ref="IG65:IG72" si="551">IF(IE65&gt;0,(IF(IE$49&gt;0,IE65/IE$49,"")),"")</f>
        <v/>
      </c>
      <c r="IH65" s="433">
        <v>0</v>
      </c>
      <c r="II65" s="106" t="str">
        <f>IF(IH65&gt;0,(IF(IH$7&gt;0,IH65/IH$7,"")),"")</f>
        <v/>
      </c>
      <c r="IJ65" s="111" t="str">
        <f t="shared" ref="IJ65:IJ72" si="552">IF(IH65&gt;0,(IF(IH$49&gt;0,IH65/IH$49,"")),"")</f>
        <v/>
      </c>
      <c r="IK65" s="111"/>
      <c r="IL65" s="111"/>
      <c r="IM65" s="112"/>
      <c r="IN65" s="111"/>
      <c r="IO65" s="433">
        <f t="shared" ref="IO65:IO71" si="553">IB65+IE65+IH65</f>
        <v>0</v>
      </c>
      <c r="IP65" s="106" t="str">
        <f t="shared" ref="IP65:IP72" si="554">IF(IO65&gt;0,(IF(IO$7&gt;0,IO65/IO$7,"")),"")</f>
        <v/>
      </c>
      <c r="IQ65" s="111" t="str">
        <f t="shared" ref="IQ65:IQ72" si="555">IF(IO65&gt;0,(IF(IO$49&gt;0,IO65/IO$49,"")),"")</f>
        <v/>
      </c>
      <c r="IR65" s="111"/>
      <c r="IS65" s="113"/>
    </row>
    <row r="66" spans="1:253" ht="12" customHeight="1" outlineLevel="1">
      <c r="A66" s="341" t="s">
        <v>54</v>
      </c>
      <c r="B66" s="111"/>
      <c r="C66" s="112"/>
      <c r="D66" s="111"/>
      <c r="E66" s="433">
        <v>0</v>
      </c>
      <c r="F66" s="106" t="str">
        <f t="shared" ref="F66:F72" si="556">IF(E66&gt;0,(IF(E$7&gt;0,E66/E$7,"")),"")</f>
        <v/>
      </c>
      <c r="G66" s="111" t="str">
        <f t="shared" si="488"/>
        <v/>
      </c>
      <c r="H66" s="433">
        <v>0</v>
      </c>
      <c r="I66" s="106" t="str">
        <f t="shared" ref="I66:I72" si="557">IF(H66&gt;0,(IF(H$7&gt;0,H66/H$7,"")),"")</f>
        <v/>
      </c>
      <c r="J66" s="111" t="str">
        <f t="shared" si="489"/>
        <v/>
      </c>
      <c r="K66" s="433">
        <v>0</v>
      </c>
      <c r="L66" s="106" t="str">
        <f t="shared" ref="L66:L72" si="558">IF(K66&gt;0,(IF(K$7&gt;0,K66/K$7,"")),"")</f>
        <v/>
      </c>
      <c r="M66" s="111" t="str">
        <f t="shared" si="490"/>
        <v/>
      </c>
      <c r="N66" s="111"/>
      <c r="O66" s="111"/>
      <c r="P66" s="112"/>
      <c r="Q66" s="111"/>
      <c r="R66" s="433">
        <f t="shared" si="491"/>
        <v>0</v>
      </c>
      <c r="S66" s="106" t="str">
        <f t="shared" ref="S66:S72" si="559">IF(R66&gt;0,(IF(R$7&gt;0,R66/R$7,"")),"")</f>
        <v/>
      </c>
      <c r="T66" s="111" t="str">
        <f t="shared" si="492"/>
        <v/>
      </c>
      <c r="U66" s="111"/>
      <c r="V66" s="113"/>
      <c r="W66" s="111"/>
      <c r="X66" s="112"/>
      <c r="Y66" s="111"/>
      <c r="Z66" s="433">
        <v>0</v>
      </c>
      <c r="AA66" s="106" t="str">
        <f t="shared" ref="AA66:AA72" si="560">IF(Z66&gt;0,(IF(Z$7&gt;0,Z66/Z$7,"")),"")</f>
        <v/>
      </c>
      <c r="AB66" s="111" t="str">
        <f t="shared" si="493"/>
        <v/>
      </c>
      <c r="AC66" s="433">
        <v>0</v>
      </c>
      <c r="AD66" s="106" t="str">
        <f t="shared" ref="AD66:AD72" si="561">IF(AC66&gt;0,(IF(AC$7&gt;0,AC66/AC$7,"")),"")</f>
        <v/>
      </c>
      <c r="AE66" s="111" t="str">
        <f t="shared" si="494"/>
        <v/>
      </c>
      <c r="AF66" s="433">
        <v>0</v>
      </c>
      <c r="AG66" s="106" t="str">
        <f t="shared" ref="AG66:AG72" si="562">IF(AF66&gt;0,(IF(AF$7&gt;0,AF66/AF$7,"")),"")</f>
        <v/>
      </c>
      <c r="AH66" s="111" t="str">
        <f t="shared" si="495"/>
        <v/>
      </c>
      <c r="AI66" s="111"/>
      <c r="AJ66" s="111"/>
      <c r="AK66" s="112"/>
      <c r="AL66" s="111"/>
      <c r="AM66" s="433">
        <f t="shared" si="496"/>
        <v>0</v>
      </c>
      <c r="AN66" s="106" t="str">
        <f t="shared" ref="AN66:AN72" si="563">IF(AM66&gt;0,(IF(AM$7&gt;0,AM66/AM$7,"")),"")</f>
        <v/>
      </c>
      <c r="AO66" s="111" t="str">
        <f t="shared" si="497"/>
        <v/>
      </c>
      <c r="AP66" s="111"/>
      <c r="AQ66" s="113"/>
      <c r="AR66" s="111"/>
      <c r="AS66" s="112"/>
      <c r="AT66" s="111"/>
      <c r="AU66" s="433">
        <v>0</v>
      </c>
      <c r="AV66" s="106" t="str">
        <f t="shared" ref="AV66:AV72" si="564">IF(AU66&gt;0,(IF(AU$7&gt;0,AU66/AU$7,"")),"")</f>
        <v/>
      </c>
      <c r="AW66" s="111" t="str">
        <f t="shared" si="498"/>
        <v/>
      </c>
      <c r="AX66" s="433">
        <v>0</v>
      </c>
      <c r="AY66" s="106" t="str">
        <f t="shared" ref="AY66:AY72" si="565">IF(AX66&gt;0,(IF(AX$7&gt;0,AX66/AX$7,"")),"")</f>
        <v/>
      </c>
      <c r="AZ66" s="111" t="str">
        <f t="shared" si="499"/>
        <v/>
      </c>
      <c r="BA66" s="433">
        <v>0</v>
      </c>
      <c r="BB66" s="106" t="str">
        <f t="shared" ref="BB66:BB72" si="566">IF(BA66&gt;0,(IF(BA$7&gt;0,BA66/BA$7,"")),"")</f>
        <v/>
      </c>
      <c r="BC66" s="111" t="str">
        <f t="shared" si="500"/>
        <v/>
      </c>
      <c r="BD66" s="111"/>
      <c r="BE66" s="111"/>
      <c r="BF66" s="112"/>
      <c r="BG66" s="111"/>
      <c r="BH66" s="433">
        <f t="shared" si="501"/>
        <v>0</v>
      </c>
      <c r="BI66" s="106" t="str">
        <f t="shared" ref="BI66:BI72" si="567">IF(BH66&gt;0,(IF(BH$7&gt;0,BH66/BH$7,"")),"")</f>
        <v/>
      </c>
      <c r="BJ66" s="111" t="str">
        <f t="shared" si="502"/>
        <v/>
      </c>
      <c r="BK66" s="111"/>
      <c r="BL66" s="113"/>
      <c r="BM66" s="111"/>
      <c r="BN66" s="112"/>
      <c r="BO66" s="111"/>
      <c r="BP66" s="433">
        <v>0</v>
      </c>
      <c r="BQ66" s="106" t="str">
        <f t="shared" ref="BQ66:BQ72" si="568">IF(BP66&gt;0,(IF(BP$7&gt;0,BP66/BP$7,"")),"")</f>
        <v/>
      </c>
      <c r="BR66" s="111" t="str">
        <f t="shared" si="503"/>
        <v/>
      </c>
      <c r="BS66" s="433">
        <v>0</v>
      </c>
      <c r="BT66" s="106" t="str">
        <f t="shared" ref="BT66:BT72" si="569">IF(BS66&gt;0,(IF(BS$7&gt;0,BS66/BS$7,"")),"")</f>
        <v/>
      </c>
      <c r="BU66" s="111" t="str">
        <f t="shared" si="504"/>
        <v/>
      </c>
      <c r="BV66" s="433">
        <v>0</v>
      </c>
      <c r="BW66" s="106" t="str">
        <f t="shared" ref="BW66:BW72" si="570">IF(BV66&gt;0,(IF(BV$7&gt;0,BV66/BV$7,"")),"")</f>
        <v/>
      </c>
      <c r="BX66" s="111" t="str">
        <f t="shared" si="505"/>
        <v/>
      </c>
      <c r="BY66" s="111"/>
      <c r="BZ66" s="111"/>
      <c r="CA66" s="112"/>
      <c r="CB66" s="111"/>
      <c r="CC66" s="433">
        <f t="shared" si="506"/>
        <v>0</v>
      </c>
      <c r="CD66" s="106" t="str">
        <f t="shared" ref="CD66:CD72" si="571">IF(CC66&gt;0,(IF(CC$7&gt;0,CC66/CC$7,"")),"")</f>
        <v/>
      </c>
      <c r="CE66" s="111" t="str">
        <f t="shared" si="507"/>
        <v/>
      </c>
      <c r="CF66" s="111"/>
      <c r="CG66" s="113"/>
      <c r="CH66" s="111"/>
      <c r="CI66" s="114"/>
      <c r="CJ66" s="111"/>
      <c r="CK66" s="433">
        <f t="shared" si="508"/>
        <v>0</v>
      </c>
      <c r="CL66" s="106" t="str">
        <f t="shared" ref="CL66:CL72" si="572">IF(CK66&gt;0,(IF(CK$7&gt;0,CK66/CK$7,"")),"")</f>
        <v/>
      </c>
      <c r="CM66" s="111" t="str">
        <f t="shared" si="509"/>
        <v/>
      </c>
      <c r="CN66" s="433">
        <f t="shared" si="510"/>
        <v>0</v>
      </c>
      <c r="CO66" s="106" t="str">
        <f t="shared" ref="CO66:CO72" si="573">IF(CN66&gt;0,(IF(CN$7&gt;0,CN66/CN$7,"")),"")</f>
        <v/>
      </c>
      <c r="CP66" s="111" t="str">
        <f t="shared" si="511"/>
        <v/>
      </c>
      <c r="CQ66" s="433">
        <f t="shared" si="512"/>
        <v>0</v>
      </c>
      <c r="CR66" s="106" t="str">
        <f t="shared" ref="CR66:CR72" si="574">IF(CQ66&gt;0,(IF(CQ$7&gt;0,CQ66/CQ$7,"")),"")</f>
        <v/>
      </c>
      <c r="CS66" s="111" t="str">
        <f t="shared" si="513"/>
        <v/>
      </c>
      <c r="CT66" s="111"/>
      <c r="CU66" s="111"/>
      <c r="CV66" s="114"/>
      <c r="CW66" s="111"/>
      <c r="CX66" s="433">
        <f t="shared" si="514"/>
        <v>0</v>
      </c>
      <c r="CY66" s="106" t="str">
        <f t="shared" ref="CY66:CY72" si="575">IF(CX66&gt;0,(IF(CX$7&gt;0,CX66/CX$7,"")),"")</f>
        <v/>
      </c>
      <c r="CZ66" s="111" t="str">
        <f t="shared" si="515"/>
        <v/>
      </c>
      <c r="DA66" s="111"/>
      <c r="DB66" s="1535"/>
      <c r="DC66" s="111"/>
      <c r="DD66" s="112"/>
      <c r="DE66" s="111"/>
      <c r="DF66" s="433">
        <v>0</v>
      </c>
      <c r="DG66" s="106" t="str">
        <f t="shared" ref="DG66:DG69" si="576">IF(DF66&gt;0,(IF(DF$7&gt;0,DF66/DF$7,"")),"")</f>
        <v/>
      </c>
      <c r="DH66" s="111" t="str">
        <f t="shared" si="516"/>
        <v/>
      </c>
      <c r="DI66" s="433">
        <v>0</v>
      </c>
      <c r="DJ66" s="106" t="str">
        <f t="shared" ref="DJ66:DJ69" si="577">IF(DI66&gt;0,(IF(DI$7&gt;0,DI66/DI$7,"")),"")</f>
        <v/>
      </c>
      <c r="DK66" s="111" t="str">
        <f t="shared" si="517"/>
        <v/>
      </c>
      <c r="DL66" s="433">
        <v>0</v>
      </c>
      <c r="DM66" s="106" t="str">
        <f t="shared" ref="DM66:DM69" si="578">IF(DL66&gt;0,(IF(DL$7&gt;0,DL66/DL$7,"")),"")</f>
        <v/>
      </c>
      <c r="DN66" s="111" t="str">
        <f t="shared" si="518"/>
        <v/>
      </c>
      <c r="DO66" s="111"/>
      <c r="DP66" s="111"/>
      <c r="DQ66" s="112"/>
      <c r="DR66" s="111"/>
      <c r="DS66" s="433">
        <f t="shared" si="519"/>
        <v>0</v>
      </c>
      <c r="DT66" s="106" t="str">
        <f t="shared" ref="DT66:DT69" si="579">IF(DS66&gt;0,(IF(DS$7&gt;0,DS66/DS$7,"")),"")</f>
        <v/>
      </c>
      <c r="DU66" s="111" t="str">
        <f t="shared" si="520"/>
        <v/>
      </c>
      <c r="DV66" s="111"/>
      <c r="DW66" s="113"/>
      <c r="DX66" s="111"/>
      <c r="DY66" s="112"/>
      <c r="DZ66" s="111"/>
      <c r="EA66" s="433">
        <v>0</v>
      </c>
      <c r="EB66" s="106" t="str">
        <f t="shared" ref="EB66:EB69" si="580">IF(EA66&gt;0,(IF(EA$7&gt;0,EA66/EA$7,"")),"")</f>
        <v/>
      </c>
      <c r="EC66" s="111" t="str">
        <f t="shared" si="521"/>
        <v/>
      </c>
      <c r="ED66" s="433">
        <v>0</v>
      </c>
      <c r="EE66" s="106" t="str">
        <f t="shared" ref="EE66:EE69" si="581">IF(ED66&gt;0,(IF(ED$7&gt;0,ED66/ED$7,"")),"")</f>
        <v/>
      </c>
      <c r="EF66" s="111" t="str">
        <f t="shared" si="522"/>
        <v/>
      </c>
      <c r="EG66" s="433">
        <v>0</v>
      </c>
      <c r="EH66" s="106" t="str">
        <f t="shared" ref="EH66:EH69" si="582">IF(EG66&gt;0,(IF(EG$7&gt;0,EG66/EG$7,"")),"")</f>
        <v/>
      </c>
      <c r="EI66" s="111" t="str">
        <f t="shared" si="523"/>
        <v/>
      </c>
      <c r="EJ66" s="111"/>
      <c r="EK66" s="111"/>
      <c r="EL66" s="112"/>
      <c r="EM66" s="111"/>
      <c r="EN66" s="433">
        <f t="shared" si="524"/>
        <v>0</v>
      </c>
      <c r="EO66" s="106" t="str">
        <f t="shared" ref="EO66:EO69" si="583">IF(EN66&gt;0,(IF(EN$7&gt;0,EN66/EN$7,"")),"")</f>
        <v/>
      </c>
      <c r="EP66" s="111" t="str">
        <f t="shared" si="525"/>
        <v/>
      </c>
      <c r="EQ66" s="111"/>
      <c r="ER66" s="113"/>
      <c r="ES66" s="111"/>
      <c r="ET66" s="112"/>
      <c r="EU66" s="111"/>
      <c r="EV66" s="433">
        <v>0</v>
      </c>
      <c r="EW66" s="106" t="str">
        <f t="shared" ref="EW66:EW72" si="584">IF(EV66&gt;0,(IF(EV$7&gt;0,EV66/EV$7,"")),"")</f>
        <v/>
      </c>
      <c r="EX66" s="111" t="str">
        <f t="shared" si="526"/>
        <v/>
      </c>
      <c r="EY66" s="433">
        <f>10000*60</f>
        <v>600000</v>
      </c>
      <c r="EZ66" s="106">
        <f t="shared" si="527"/>
        <v>857.14285714285711</v>
      </c>
      <c r="FA66" s="111">
        <f t="shared" si="528"/>
        <v>0.159383716296985</v>
      </c>
      <c r="FB66" s="433">
        <v>0</v>
      </c>
      <c r="FC66" s="106" t="str">
        <f t="shared" ref="FC66:FC72" si="585">IF(FB66&gt;0,(IF(FB$7&gt;0,FB66/FB$7,"")),"")</f>
        <v/>
      </c>
      <c r="FD66" s="111" t="str">
        <f t="shared" si="529"/>
        <v/>
      </c>
      <c r="FE66" s="111"/>
      <c r="FF66" s="111"/>
      <c r="FG66" s="112"/>
      <c r="FH66" s="111"/>
      <c r="FI66" s="433">
        <f t="shared" ref="FI66:FI71" si="586">EV66+EY66+FB66</f>
        <v>600000</v>
      </c>
      <c r="FJ66" s="106" t="e">
        <f t="shared" si="530"/>
        <v>#VALUE!</v>
      </c>
      <c r="FK66" s="111">
        <f t="shared" si="531"/>
        <v>0.159383716296985</v>
      </c>
      <c r="FL66" s="111"/>
      <c r="FM66" s="113"/>
      <c r="FN66" s="111"/>
      <c r="FO66" s="112"/>
      <c r="FP66" s="111"/>
      <c r="FQ66" s="433">
        <f>+((FQ49*25%)*45%)+24000</f>
        <v>48890.625</v>
      </c>
      <c r="FR66" s="106">
        <f t="shared" ref="FR66:FR72" si="587">IF(FQ66&gt;0,(IF(FQ$7&gt;0,FQ66/FQ$7,"")),"")</f>
        <v>11.317274305555555</v>
      </c>
      <c r="FS66" s="849">
        <f t="shared" si="532"/>
        <v>0.22097457627118644</v>
      </c>
      <c r="FT66" s="433">
        <v>0</v>
      </c>
      <c r="FU66" s="106" t="str">
        <f t="shared" ref="FU66:FU72" si="588">IF(FT66&gt;0,(IF(FT$7&gt;0,FT66/FT$7,"")),"")</f>
        <v/>
      </c>
      <c r="FV66" s="111" t="str">
        <f t="shared" si="533"/>
        <v/>
      </c>
      <c r="FW66" s="433">
        <v>0</v>
      </c>
      <c r="FX66" s="106" t="str">
        <f t="shared" ref="FX66:FX72" si="589">IF(FW66&gt;0,(IF(FW$7&gt;0,FW66/FW$7,"")),"")</f>
        <v/>
      </c>
      <c r="FY66" s="111" t="str">
        <f t="shared" si="534"/>
        <v/>
      </c>
      <c r="FZ66" s="111"/>
      <c r="GA66" s="111"/>
      <c r="GB66" s="112"/>
      <c r="GC66" s="111"/>
      <c r="GD66" s="433">
        <f t="shared" si="535"/>
        <v>48890.625</v>
      </c>
      <c r="GE66" s="106" t="e">
        <f t="shared" si="536"/>
        <v>#REF!</v>
      </c>
      <c r="GF66" s="111">
        <f t="shared" si="537"/>
        <v>0.22097457627118644</v>
      </c>
      <c r="GG66" s="111"/>
      <c r="GH66" s="113"/>
      <c r="GI66" s="111"/>
      <c r="GJ66" s="112"/>
      <c r="GK66" s="111"/>
      <c r="GL66" s="433">
        <v>0</v>
      </c>
      <c r="GM66" s="106" t="str">
        <f t="shared" ref="GM66:GM72" si="590">IF(GL66&gt;0,(IF(GL$7&gt;0,GL66/GL$7,"")),"")</f>
        <v/>
      </c>
      <c r="GN66" s="111" t="str">
        <f t="shared" si="538"/>
        <v/>
      </c>
      <c r="GO66" s="433">
        <v>0</v>
      </c>
      <c r="GP66" s="106" t="str">
        <f t="shared" ref="GP66:GP72" si="591">IF(GO66&gt;0,(IF(GO$7&gt;0,GO66/GO$7,"")),"")</f>
        <v/>
      </c>
      <c r="GQ66" s="111" t="str">
        <f t="shared" si="539"/>
        <v/>
      </c>
      <c r="GR66" s="433">
        <v>0</v>
      </c>
      <c r="GS66" s="106" t="str">
        <f t="shared" ref="GS66:GS72" si="592">IF(GR66&gt;0,(IF(GR$7&gt;0,GR66/GR$7,"")),"")</f>
        <v/>
      </c>
      <c r="GT66" s="111" t="str">
        <f t="shared" si="540"/>
        <v/>
      </c>
      <c r="GU66" s="111"/>
      <c r="GV66" s="111"/>
      <c r="GW66" s="112"/>
      <c r="GX66" s="111"/>
      <c r="GY66" s="433">
        <f t="shared" si="541"/>
        <v>0</v>
      </c>
      <c r="GZ66" s="106" t="str">
        <f t="shared" si="542"/>
        <v/>
      </c>
      <c r="HA66" s="111" t="str">
        <f t="shared" si="543"/>
        <v/>
      </c>
      <c r="HB66" s="111"/>
      <c r="HC66" s="113"/>
      <c r="HD66" s="111"/>
      <c r="HE66" s="112"/>
      <c r="HF66" s="111"/>
      <c r="HG66" s="433">
        <v>0</v>
      </c>
      <c r="HH66" s="106" t="str">
        <f t="shared" ref="HH66:HH72" si="593">IF(HG66&gt;0,(IF(HG$7&gt;0,HG66/HG$7,"")),"")</f>
        <v/>
      </c>
      <c r="HI66" s="111" t="str">
        <f t="shared" si="544"/>
        <v/>
      </c>
      <c r="HJ66" s="433">
        <v>0</v>
      </c>
      <c r="HK66" s="106" t="str">
        <f t="shared" ref="HK66:HK72" si="594">IF(HJ66&gt;0,(IF(HJ$7&gt;0,HJ66/HJ$7,"")),"")</f>
        <v/>
      </c>
      <c r="HL66" s="111" t="str">
        <f t="shared" si="545"/>
        <v/>
      </c>
      <c r="HM66" s="433">
        <v>0</v>
      </c>
      <c r="HN66" s="106" t="str">
        <f t="shared" ref="HN66:HN72" si="595">IF(HM66&gt;0,(IF(HM$7&gt;0,HM66/HM$7,"")),"")</f>
        <v/>
      </c>
      <c r="HO66" s="111" t="str">
        <f t="shared" si="546"/>
        <v/>
      </c>
      <c r="HP66" s="111"/>
      <c r="HQ66" s="111"/>
      <c r="HR66" s="112"/>
      <c r="HS66" s="111"/>
      <c r="HT66" s="433">
        <f t="shared" si="547"/>
        <v>0</v>
      </c>
      <c r="HU66" s="106" t="str">
        <f t="shared" si="548"/>
        <v/>
      </c>
      <c r="HV66" s="111" t="str">
        <f t="shared" si="549"/>
        <v/>
      </c>
      <c r="HW66" s="111"/>
      <c r="HX66" s="113"/>
      <c r="HY66" s="111"/>
      <c r="HZ66" s="112"/>
      <c r="IA66" s="111"/>
      <c r="IB66" s="433">
        <v>0</v>
      </c>
      <c r="IC66" s="106" t="str">
        <f t="shared" ref="IC66:IC72" si="596">IF(IB66&gt;0,(IF(IB$7&gt;0,IB66/IB$7,"")),"")</f>
        <v/>
      </c>
      <c r="ID66" s="111" t="str">
        <f t="shared" si="550"/>
        <v/>
      </c>
      <c r="IE66" s="433">
        <v>0</v>
      </c>
      <c r="IF66" s="106" t="str">
        <f t="shared" ref="IF66:IF72" si="597">IF(IE66&gt;0,(IF(IE$7&gt;0,IE66/IE$7,"")),"")</f>
        <v/>
      </c>
      <c r="IG66" s="111" t="str">
        <f t="shared" si="551"/>
        <v/>
      </c>
      <c r="IH66" s="433">
        <v>0</v>
      </c>
      <c r="II66" s="106" t="str">
        <f t="shared" ref="II66:II72" si="598">IF(IH66&gt;0,(IF(IH$7&gt;0,IH66/IH$7,"")),"")</f>
        <v/>
      </c>
      <c r="IJ66" s="111" t="str">
        <f t="shared" si="552"/>
        <v/>
      </c>
      <c r="IK66" s="111"/>
      <c r="IL66" s="111"/>
      <c r="IM66" s="112"/>
      <c r="IN66" s="111"/>
      <c r="IO66" s="433">
        <f t="shared" si="553"/>
        <v>0</v>
      </c>
      <c r="IP66" s="106" t="str">
        <f t="shared" si="554"/>
        <v/>
      </c>
      <c r="IQ66" s="111" t="str">
        <f t="shared" si="555"/>
        <v/>
      </c>
      <c r="IR66" s="111"/>
      <c r="IS66" s="113"/>
    </row>
    <row r="67" spans="1:253" ht="12" customHeight="1" outlineLevel="1">
      <c r="A67" s="341" t="s">
        <v>48</v>
      </c>
      <c r="B67" s="111"/>
      <c r="C67" s="112"/>
      <c r="D67" s="111"/>
      <c r="E67" s="433">
        <v>0</v>
      </c>
      <c r="F67" s="106" t="str">
        <f t="shared" si="556"/>
        <v/>
      </c>
      <c r="G67" s="111" t="str">
        <f t="shared" si="488"/>
        <v/>
      </c>
      <c r="H67" s="433">
        <v>0</v>
      </c>
      <c r="I67" s="106" t="str">
        <f t="shared" si="557"/>
        <v/>
      </c>
      <c r="J67" s="111" t="str">
        <f t="shared" si="489"/>
        <v/>
      </c>
      <c r="K67" s="433">
        <v>0</v>
      </c>
      <c r="L67" s="106" t="str">
        <f t="shared" si="558"/>
        <v/>
      </c>
      <c r="M67" s="111" t="str">
        <f t="shared" si="490"/>
        <v/>
      </c>
      <c r="N67" s="111"/>
      <c r="O67" s="111"/>
      <c r="P67" s="112"/>
      <c r="Q67" s="111"/>
      <c r="R67" s="433">
        <f t="shared" si="491"/>
        <v>0</v>
      </c>
      <c r="S67" s="106" t="str">
        <f t="shared" si="559"/>
        <v/>
      </c>
      <c r="T67" s="111" t="str">
        <f t="shared" si="492"/>
        <v/>
      </c>
      <c r="U67" s="111"/>
      <c r="V67" s="113"/>
      <c r="W67" s="111"/>
      <c r="X67" s="112"/>
      <c r="Y67" s="111"/>
      <c r="Z67" s="433">
        <v>0</v>
      </c>
      <c r="AA67" s="106" t="str">
        <f t="shared" si="560"/>
        <v/>
      </c>
      <c r="AB67" s="111" t="str">
        <f t="shared" si="493"/>
        <v/>
      </c>
      <c r="AC67" s="433">
        <v>0</v>
      </c>
      <c r="AD67" s="106" t="str">
        <f t="shared" si="561"/>
        <v/>
      </c>
      <c r="AE67" s="111" t="str">
        <f t="shared" si="494"/>
        <v/>
      </c>
      <c r="AF67" s="433">
        <v>0</v>
      </c>
      <c r="AG67" s="106" t="str">
        <f t="shared" si="562"/>
        <v/>
      </c>
      <c r="AH67" s="111" t="str">
        <f t="shared" si="495"/>
        <v/>
      </c>
      <c r="AI67" s="111"/>
      <c r="AJ67" s="111"/>
      <c r="AK67" s="112"/>
      <c r="AL67" s="111"/>
      <c r="AM67" s="433">
        <f t="shared" si="496"/>
        <v>0</v>
      </c>
      <c r="AN67" s="106" t="str">
        <f t="shared" si="563"/>
        <v/>
      </c>
      <c r="AO67" s="111" t="str">
        <f t="shared" si="497"/>
        <v/>
      </c>
      <c r="AP67" s="111"/>
      <c r="AQ67" s="113"/>
      <c r="AR67" s="111"/>
      <c r="AS67" s="112"/>
      <c r="AT67" s="111"/>
      <c r="AU67" s="433">
        <v>0</v>
      </c>
      <c r="AV67" s="106" t="str">
        <f t="shared" si="564"/>
        <v/>
      </c>
      <c r="AW67" s="111" t="str">
        <f t="shared" si="498"/>
        <v/>
      </c>
      <c r="AX67" s="433">
        <v>0</v>
      </c>
      <c r="AY67" s="106" t="str">
        <f t="shared" si="565"/>
        <v/>
      </c>
      <c r="AZ67" s="111" t="str">
        <f t="shared" si="499"/>
        <v/>
      </c>
      <c r="BA67" s="433">
        <v>0</v>
      </c>
      <c r="BB67" s="106" t="str">
        <f t="shared" si="566"/>
        <v/>
      </c>
      <c r="BC67" s="111" t="str">
        <f t="shared" si="500"/>
        <v/>
      </c>
      <c r="BD67" s="111"/>
      <c r="BE67" s="111"/>
      <c r="BF67" s="112"/>
      <c r="BG67" s="111"/>
      <c r="BH67" s="433">
        <f t="shared" si="501"/>
        <v>0</v>
      </c>
      <c r="BI67" s="106" t="str">
        <f t="shared" si="567"/>
        <v/>
      </c>
      <c r="BJ67" s="111" t="str">
        <f t="shared" si="502"/>
        <v/>
      </c>
      <c r="BK67" s="111"/>
      <c r="BL67" s="113"/>
      <c r="BM67" s="111"/>
      <c r="BN67" s="112"/>
      <c r="BO67" s="111"/>
      <c r="BP67" s="433">
        <v>0</v>
      </c>
      <c r="BQ67" s="106" t="str">
        <f t="shared" si="568"/>
        <v/>
      </c>
      <c r="BR67" s="111" t="str">
        <f t="shared" si="503"/>
        <v/>
      </c>
      <c r="BS67" s="433">
        <v>0</v>
      </c>
      <c r="BT67" s="106" t="str">
        <f t="shared" si="569"/>
        <v/>
      </c>
      <c r="BU67" s="111" t="str">
        <f t="shared" si="504"/>
        <v/>
      </c>
      <c r="BV67" s="433">
        <v>0</v>
      </c>
      <c r="BW67" s="106" t="str">
        <f t="shared" si="570"/>
        <v/>
      </c>
      <c r="BX67" s="111" t="str">
        <f t="shared" si="505"/>
        <v/>
      </c>
      <c r="BY67" s="111"/>
      <c r="BZ67" s="111"/>
      <c r="CA67" s="112"/>
      <c r="CB67" s="111"/>
      <c r="CC67" s="433">
        <f t="shared" si="506"/>
        <v>0</v>
      </c>
      <c r="CD67" s="106" t="str">
        <f t="shared" si="571"/>
        <v/>
      </c>
      <c r="CE67" s="111" t="str">
        <f t="shared" si="507"/>
        <v/>
      </c>
      <c r="CF67" s="111"/>
      <c r="CG67" s="113"/>
      <c r="CH67" s="111"/>
      <c r="CI67" s="114"/>
      <c r="CJ67" s="111"/>
      <c r="CK67" s="433">
        <f t="shared" si="508"/>
        <v>0</v>
      </c>
      <c r="CL67" s="106" t="str">
        <f t="shared" si="572"/>
        <v/>
      </c>
      <c r="CM67" s="111" t="str">
        <f t="shared" si="509"/>
        <v/>
      </c>
      <c r="CN67" s="433">
        <f t="shared" si="510"/>
        <v>0</v>
      </c>
      <c r="CO67" s="106" t="str">
        <f t="shared" si="573"/>
        <v/>
      </c>
      <c r="CP67" s="111" t="str">
        <f t="shared" si="511"/>
        <v/>
      </c>
      <c r="CQ67" s="433">
        <f t="shared" si="512"/>
        <v>0</v>
      </c>
      <c r="CR67" s="106" t="str">
        <f t="shared" si="574"/>
        <v/>
      </c>
      <c r="CS67" s="111" t="str">
        <f t="shared" si="513"/>
        <v/>
      </c>
      <c r="CT67" s="111"/>
      <c r="CU67" s="111"/>
      <c r="CV67" s="114"/>
      <c r="CW67" s="111"/>
      <c r="CX67" s="433">
        <f t="shared" si="514"/>
        <v>0</v>
      </c>
      <c r="CY67" s="106" t="str">
        <f t="shared" si="575"/>
        <v/>
      </c>
      <c r="CZ67" s="111" t="str">
        <f t="shared" si="515"/>
        <v/>
      </c>
      <c r="DA67" s="111"/>
      <c r="DB67" s="1535"/>
      <c r="DC67" s="111"/>
      <c r="DD67" s="112"/>
      <c r="DE67" s="111"/>
      <c r="DF67" s="433">
        <v>0</v>
      </c>
      <c r="DG67" s="106" t="str">
        <f t="shared" si="576"/>
        <v/>
      </c>
      <c r="DH67" s="111" t="str">
        <f t="shared" si="516"/>
        <v/>
      </c>
      <c r="DI67" s="433">
        <v>0</v>
      </c>
      <c r="DJ67" s="106" t="str">
        <f t="shared" si="577"/>
        <v/>
      </c>
      <c r="DK67" s="111" t="str">
        <f t="shared" si="517"/>
        <v/>
      </c>
      <c r="DL67" s="433">
        <v>0</v>
      </c>
      <c r="DM67" s="106" t="str">
        <f t="shared" si="578"/>
        <v/>
      </c>
      <c r="DN67" s="111" t="str">
        <f t="shared" si="518"/>
        <v/>
      </c>
      <c r="DO67" s="111"/>
      <c r="DP67" s="111"/>
      <c r="DQ67" s="112"/>
      <c r="DR67" s="111"/>
      <c r="DS67" s="433">
        <f t="shared" si="519"/>
        <v>0</v>
      </c>
      <c r="DT67" s="106" t="str">
        <f t="shared" si="579"/>
        <v/>
      </c>
      <c r="DU67" s="111" t="str">
        <f t="shared" si="520"/>
        <v/>
      </c>
      <c r="DV67" s="111"/>
      <c r="DW67" s="113"/>
      <c r="DX67" s="111"/>
      <c r="DY67" s="112"/>
      <c r="DZ67" s="111"/>
      <c r="EA67" s="433">
        <v>0</v>
      </c>
      <c r="EB67" s="106" t="str">
        <f t="shared" si="580"/>
        <v/>
      </c>
      <c r="EC67" s="111" t="str">
        <f t="shared" si="521"/>
        <v/>
      </c>
      <c r="ED67" s="433">
        <v>0</v>
      </c>
      <c r="EE67" s="106" t="str">
        <f t="shared" si="581"/>
        <v/>
      </c>
      <c r="EF67" s="111" t="str">
        <f t="shared" si="522"/>
        <v/>
      </c>
      <c r="EG67" s="433">
        <v>0</v>
      </c>
      <c r="EH67" s="106" t="str">
        <f t="shared" si="582"/>
        <v/>
      </c>
      <c r="EI67" s="111" t="str">
        <f t="shared" si="523"/>
        <v/>
      </c>
      <c r="EJ67" s="111"/>
      <c r="EK67" s="111"/>
      <c r="EL67" s="112"/>
      <c r="EM67" s="111"/>
      <c r="EN67" s="433">
        <f t="shared" si="524"/>
        <v>0</v>
      </c>
      <c r="EO67" s="106" t="str">
        <f t="shared" si="583"/>
        <v/>
      </c>
      <c r="EP67" s="111" t="str">
        <f t="shared" si="525"/>
        <v/>
      </c>
      <c r="EQ67" s="111"/>
      <c r="ER67" s="113"/>
      <c r="ES67" s="111"/>
      <c r="ET67" s="112"/>
      <c r="EU67" s="111"/>
      <c r="EV67" s="433">
        <v>0</v>
      </c>
      <c r="EW67" s="106" t="str">
        <f t="shared" si="584"/>
        <v/>
      </c>
      <c r="EX67" s="111" t="str">
        <f t="shared" si="526"/>
        <v/>
      </c>
      <c r="EY67" s="433">
        <v>186816</v>
      </c>
      <c r="EZ67" s="106">
        <f t="shared" si="527"/>
        <v>266.88</v>
      </c>
      <c r="FA67" s="111">
        <f t="shared" si="528"/>
        <v>4.9625713906229246E-2</v>
      </c>
      <c r="FB67" s="433">
        <v>0</v>
      </c>
      <c r="FC67" s="106" t="str">
        <f t="shared" si="585"/>
        <v/>
      </c>
      <c r="FD67" s="111" t="str">
        <f t="shared" si="529"/>
        <v/>
      </c>
      <c r="FE67" s="111"/>
      <c r="FF67" s="111"/>
      <c r="FG67" s="112"/>
      <c r="FH67" s="111"/>
      <c r="FI67" s="433">
        <f t="shared" si="586"/>
        <v>186816</v>
      </c>
      <c r="FJ67" s="106" t="e">
        <f t="shared" si="530"/>
        <v>#VALUE!</v>
      </c>
      <c r="FK67" s="111">
        <f t="shared" si="531"/>
        <v>4.9625713906229246E-2</v>
      </c>
      <c r="FL67" s="111"/>
      <c r="FM67" s="113"/>
      <c r="FN67" s="111"/>
      <c r="FO67" s="112"/>
      <c r="FP67" s="111"/>
      <c r="FQ67" s="433">
        <v>1500</v>
      </c>
      <c r="FR67" s="106">
        <f t="shared" si="587"/>
        <v>0.34722222222222221</v>
      </c>
      <c r="FS67" s="849">
        <f t="shared" si="532"/>
        <v>6.7796610169491523E-3</v>
      </c>
      <c r="FT67" s="433">
        <v>0</v>
      </c>
      <c r="FU67" s="106" t="str">
        <f t="shared" si="588"/>
        <v/>
      </c>
      <c r="FV67" s="111" t="str">
        <f t="shared" si="533"/>
        <v/>
      </c>
      <c r="FW67" s="433">
        <v>0</v>
      </c>
      <c r="FX67" s="106" t="str">
        <f t="shared" si="589"/>
        <v/>
      </c>
      <c r="FY67" s="111" t="str">
        <f t="shared" si="534"/>
        <v/>
      </c>
      <c r="FZ67" s="111"/>
      <c r="GA67" s="111"/>
      <c r="GB67" s="112"/>
      <c r="GC67" s="111"/>
      <c r="GD67" s="433">
        <f t="shared" si="535"/>
        <v>1500</v>
      </c>
      <c r="GE67" s="106" t="e">
        <f t="shared" si="536"/>
        <v>#REF!</v>
      </c>
      <c r="GF67" s="111">
        <f t="shared" si="537"/>
        <v>6.7796610169491523E-3</v>
      </c>
      <c r="GG67" s="111"/>
      <c r="GH67" s="113"/>
      <c r="GI67" s="111"/>
      <c r="GJ67" s="112"/>
      <c r="GK67" s="111"/>
      <c r="GL67" s="433">
        <v>0</v>
      </c>
      <c r="GM67" s="106" t="str">
        <f t="shared" si="590"/>
        <v/>
      </c>
      <c r="GN67" s="111" t="str">
        <f t="shared" si="538"/>
        <v/>
      </c>
      <c r="GO67" s="433">
        <v>0</v>
      </c>
      <c r="GP67" s="106" t="str">
        <f t="shared" si="591"/>
        <v/>
      </c>
      <c r="GQ67" s="111" t="str">
        <f t="shared" si="539"/>
        <v/>
      </c>
      <c r="GR67" s="433">
        <v>0</v>
      </c>
      <c r="GS67" s="106" t="str">
        <f t="shared" si="592"/>
        <v/>
      </c>
      <c r="GT67" s="111" t="str">
        <f t="shared" si="540"/>
        <v/>
      </c>
      <c r="GU67" s="111"/>
      <c r="GV67" s="111"/>
      <c r="GW67" s="112"/>
      <c r="GX67" s="111"/>
      <c r="GY67" s="433">
        <f t="shared" si="541"/>
        <v>0</v>
      </c>
      <c r="GZ67" s="106" t="str">
        <f t="shared" si="542"/>
        <v/>
      </c>
      <c r="HA67" s="111" t="str">
        <f t="shared" si="543"/>
        <v/>
      </c>
      <c r="HB67" s="111"/>
      <c r="HC67" s="113"/>
      <c r="HD67" s="111"/>
      <c r="HE67" s="112"/>
      <c r="HF67" s="111"/>
      <c r="HG67" s="433">
        <v>0</v>
      </c>
      <c r="HH67" s="106" t="str">
        <f t="shared" si="593"/>
        <v/>
      </c>
      <c r="HI67" s="111" t="str">
        <f t="shared" si="544"/>
        <v/>
      </c>
      <c r="HJ67" s="433">
        <v>0</v>
      </c>
      <c r="HK67" s="106" t="str">
        <f t="shared" si="594"/>
        <v/>
      </c>
      <c r="HL67" s="111" t="str">
        <f t="shared" si="545"/>
        <v/>
      </c>
      <c r="HM67" s="433">
        <v>0</v>
      </c>
      <c r="HN67" s="106" t="str">
        <f t="shared" si="595"/>
        <v/>
      </c>
      <c r="HO67" s="111" t="str">
        <f t="shared" si="546"/>
        <v/>
      </c>
      <c r="HP67" s="111"/>
      <c r="HQ67" s="111"/>
      <c r="HR67" s="112"/>
      <c r="HS67" s="111"/>
      <c r="HT67" s="433">
        <f t="shared" si="547"/>
        <v>0</v>
      </c>
      <c r="HU67" s="106" t="str">
        <f t="shared" si="548"/>
        <v/>
      </c>
      <c r="HV67" s="111" t="str">
        <f t="shared" si="549"/>
        <v/>
      </c>
      <c r="HW67" s="111"/>
      <c r="HX67" s="113"/>
      <c r="HY67" s="111"/>
      <c r="HZ67" s="112"/>
      <c r="IA67" s="111"/>
      <c r="IB67" s="433">
        <v>0</v>
      </c>
      <c r="IC67" s="106" t="str">
        <f t="shared" si="596"/>
        <v/>
      </c>
      <c r="ID67" s="111" t="str">
        <f t="shared" si="550"/>
        <v/>
      </c>
      <c r="IE67" s="433">
        <v>0</v>
      </c>
      <c r="IF67" s="106" t="str">
        <f t="shared" si="597"/>
        <v/>
      </c>
      <c r="IG67" s="111" t="str">
        <f t="shared" si="551"/>
        <v/>
      </c>
      <c r="IH67" s="433">
        <v>0</v>
      </c>
      <c r="II67" s="106" t="str">
        <f t="shared" si="598"/>
        <v/>
      </c>
      <c r="IJ67" s="111" t="str">
        <f t="shared" si="552"/>
        <v/>
      </c>
      <c r="IK67" s="111"/>
      <c r="IL67" s="111"/>
      <c r="IM67" s="112"/>
      <c r="IN67" s="111"/>
      <c r="IO67" s="433">
        <f t="shared" si="553"/>
        <v>0</v>
      </c>
      <c r="IP67" s="106" t="str">
        <f t="shared" si="554"/>
        <v/>
      </c>
      <c r="IQ67" s="111" t="str">
        <f t="shared" si="555"/>
        <v/>
      </c>
      <c r="IR67" s="111"/>
      <c r="IS67" s="113"/>
    </row>
    <row r="68" spans="1:253" ht="12" customHeight="1" outlineLevel="1">
      <c r="A68" s="341" t="s">
        <v>49</v>
      </c>
      <c r="B68" s="111"/>
      <c r="C68" s="112"/>
      <c r="D68" s="111"/>
      <c r="E68" s="433">
        <v>0</v>
      </c>
      <c r="F68" s="106" t="str">
        <f>IF(E68&gt;0,(IF(E$7&gt;0,E68/E$7,"")),"")</f>
        <v/>
      </c>
      <c r="G68" s="111" t="str">
        <f>IF(E68&gt;0,(IF(E$49&gt;0,E68/E$49,"")),"")</f>
        <v/>
      </c>
      <c r="H68" s="433">
        <v>0</v>
      </c>
      <c r="I68" s="106" t="str">
        <f>IF(H68&gt;0,(IF(H$7&gt;0,H68/H$7,"")),"")</f>
        <v/>
      </c>
      <c r="J68" s="111" t="str">
        <f>IF(H68&gt;0,(IF(H$49&gt;0,H68/H$49,"")),"")</f>
        <v/>
      </c>
      <c r="K68" s="433">
        <v>0</v>
      </c>
      <c r="L68" s="106" t="str">
        <f>IF(K68&gt;0,(IF(K$7&gt;0,K68/K$7,"")),"")</f>
        <v/>
      </c>
      <c r="M68" s="111" t="str">
        <f>IF(K68&gt;0,(IF(K$49&gt;0,K68/K$49,"")),"")</f>
        <v/>
      </c>
      <c r="N68" s="111"/>
      <c r="O68" s="111"/>
      <c r="P68" s="112"/>
      <c r="Q68" s="111"/>
      <c r="R68" s="433">
        <f>E68+H68+K68</f>
        <v>0</v>
      </c>
      <c r="S68" s="106" t="str">
        <f>IF(R68&gt;0,(IF(R$7&gt;0,R68/R$7,"")),"")</f>
        <v/>
      </c>
      <c r="T68" s="111" t="str">
        <f>IF(R68&gt;0,(IF(R$49&gt;0,R68/R$49,"")),"")</f>
        <v/>
      </c>
      <c r="U68" s="111"/>
      <c r="V68" s="113"/>
      <c r="W68" s="111"/>
      <c r="X68" s="112"/>
      <c r="Y68" s="111"/>
      <c r="Z68" s="433">
        <v>0</v>
      </c>
      <c r="AA68" s="106" t="str">
        <f>IF(Z68&gt;0,(IF(Z$7&gt;0,Z68/Z$7,"")),"")</f>
        <v/>
      </c>
      <c r="AB68" s="111" t="str">
        <f>IF(Z68&gt;0,(IF(Z$49&gt;0,Z68/Z$49,"")),"")</f>
        <v/>
      </c>
      <c r="AC68" s="433">
        <v>0</v>
      </c>
      <c r="AD68" s="106" t="str">
        <f>IF(AC68&gt;0,(IF(AC$7&gt;0,AC68/AC$7,"")),"")</f>
        <v/>
      </c>
      <c r="AE68" s="111" t="str">
        <f>IF(AC68&gt;0,(IF(AC$49&gt;0,AC68/AC$49,"")),"")</f>
        <v/>
      </c>
      <c r="AF68" s="433">
        <v>0</v>
      </c>
      <c r="AG68" s="106" t="str">
        <f>IF(AF68&gt;0,(IF(AF$7&gt;0,AF68/AF$7,"")),"")</f>
        <v/>
      </c>
      <c r="AH68" s="111" t="str">
        <f>IF(AF68&gt;0,(IF(AF$49&gt;0,AF68/AF$49,"")),"")</f>
        <v/>
      </c>
      <c r="AI68" s="111"/>
      <c r="AJ68" s="111"/>
      <c r="AK68" s="112"/>
      <c r="AL68" s="111"/>
      <c r="AM68" s="433">
        <f>Z68+AC68+AF68</f>
        <v>0</v>
      </c>
      <c r="AN68" s="106" t="str">
        <f>IF(AM68&gt;0,(IF(AM$7&gt;0,AM68/AM$7,"")),"")</f>
        <v/>
      </c>
      <c r="AO68" s="111" t="str">
        <f>IF(AM68&gt;0,(IF(AM$49&gt;0,AM68/AM$49,"")),"")</f>
        <v/>
      </c>
      <c r="AP68" s="111"/>
      <c r="AQ68" s="113"/>
      <c r="AR68" s="111"/>
      <c r="AS68" s="112"/>
      <c r="AT68" s="111"/>
      <c r="AU68" s="433">
        <v>0</v>
      </c>
      <c r="AV68" s="106" t="str">
        <f>IF(AU68&gt;0,(IF(AU$7&gt;0,AU68/AU$7,"")),"")</f>
        <v/>
      </c>
      <c r="AW68" s="111" t="str">
        <f>IF(AU68&gt;0,(IF(AU$49&gt;0,AU68/AU$49,"")),"")</f>
        <v/>
      </c>
      <c r="AX68" s="433">
        <v>0</v>
      </c>
      <c r="AY68" s="106" t="str">
        <f>IF(AX68&gt;0,(IF(AX$7&gt;0,AX68/AX$7,"")),"")</f>
        <v/>
      </c>
      <c r="AZ68" s="111" t="str">
        <f>IF(AX68&gt;0,(IF(AX$49&gt;0,AX68/AX$49,"")),"")</f>
        <v/>
      </c>
      <c r="BA68" s="433">
        <v>0</v>
      </c>
      <c r="BB68" s="106" t="str">
        <f>IF(BA68&gt;0,(IF(BA$7&gt;0,BA68/BA$7,"")),"")</f>
        <v/>
      </c>
      <c r="BC68" s="111" t="str">
        <f>IF(BA68&gt;0,(IF(BA$49&gt;0,BA68/BA$49,"")),"")</f>
        <v/>
      </c>
      <c r="BD68" s="111"/>
      <c r="BE68" s="111"/>
      <c r="BF68" s="112"/>
      <c r="BG68" s="111"/>
      <c r="BH68" s="433">
        <f>AU68+AX68+BA68</f>
        <v>0</v>
      </c>
      <c r="BI68" s="106" t="str">
        <f>IF(BH68&gt;0,(IF(BH$7&gt;0,BH68/BH$7,"")),"")</f>
        <v/>
      </c>
      <c r="BJ68" s="111" t="str">
        <f>IF(BH68&gt;0,(IF(BH$49&gt;0,BH68/BH$49,"")),"")</f>
        <v/>
      </c>
      <c r="BK68" s="111"/>
      <c r="BL68" s="113"/>
      <c r="BM68" s="111"/>
      <c r="BN68" s="112"/>
      <c r="BO68" s="111"/>
      <c r="BP68" s="433">
        <v>0</v>
      </c>
      <c r="BQ68" s="106" t="str">
        <f>IF(BP68&gt;0,(IF(BP$7&gt;0,BP68/BP$7,"")),"")</f>
        <v/>
      </c>
      <c r="BR68" s="111" t="str">
        <f>IF(BP68&gt;0,(IF(BP$49&gt;0,BP68/BP$49,"")),"")</f>
        <v/>
      </c>
      <c r="BS68" s="433">
        <v>0</v>
      </c>
      <c r="BT68" s="106" t="str">
        <f>IF(BS68&gt;0,(IF(BS$7&gt;0,BS68/BS$7,"")),"")</f>
        <v/>
      </c>
      <c r="BU68" s="111" t="str">
        <f>IF(BS68&gt;0,(IF(BS$49&gt;0,BS68/BS$49,"")),"")</f>
        <v/>
      </c>
      <c r="BV68" s="433">
        <v>0</v>
      </c>
      <c r="BW68" s="106" t="str">
        <f>IF(BV68&gt;0,(IF(BV$7&gt;0,BV68/BV$7,"")),"")</f>
        <v/>
      </c>
      <c r="BX68" s="111" t="str">
        <f>IF(BV68&gt;0,(IF(BV$49&gt;0,BV68/BV$49,"")),"")</f>
        <v/>
      </c>
      <c r="BY68" s="111"/>
      <c r="BZ68" s="111"/>
      <c r="CA68" s="112"/>
      <c r="CB68" s="111"/>
      <c r="CC68" s="433">
        <f>BP68+BS68+BV68</f>
        <v>0</v>
      </c>
      <c r="CD68" s="106" t="str">
        <f>IF(CC68&gt;0,(IF(CC$7&gt;0,CC68/CC$7,"")),"")</f>
        <v/>
      </c>
      <c r="CE68" s="111" t="str">
        <f>IF(CC68&gt;0,(IF(CC$49&gt;0,CC68/CC$49,"")),"")</f>
        <v/>
      </c>
      <c r="CF68" s="111"/>
      <c r="CG68" s="113"/>
      <c r="CH68" s="111"/>
      <c r="CI68" s="114"/>
      <c r="CJ68" s="111"/>
      <c r="CK68" s="433">
        <f>(IF($CZ$5=4,(E68+Z68+AU68+BP68),0)+IF($CZ$5=3,(Z68+AU68+BP68))+IF($CZ$5=2,(AU68+BP68),0)+IF($CZ$5=1,BP68,0))/$CZ$5</f>
        <v>0</v>
      </c>
      <c r="CL68" s="106" t="str">
        <f>IF(CK68&gt;0,(IF(CK$7&gt;0,CK68/CK$7,"")),"")</f>
        <v/>
      </c>
      <c r="CM68" s="111" t="str">
        <f>IF(CK68&gt;0,(IF(CK$49&gt;0,CK68/CK$49,"")),"")</f>
        <v/>
      </c>
      <c r="CN68" s="433">
        <f>(IF($CZ$5=4,(H68+AC68+AX68+BS68),0)+IF($CZ$5=3,(AC68+AX68+BS68))+IF($CZ$5=2,(AX68+BS68),0)+IF($CZ$5=1,BS68,0))/$CZ$5</f>
        <v>0</v>
      </c>
      <c r="CO68" s="106" t="str">
        <f>IF(CN68&gt;0,(IF(CN$7&gt;0,CN68/CN$7,"")),"")</f>
        <v/>
      </c>
      <c r="CP68" s="111" t="str">
        <f>IF(CN68&gt;0,(IF(CN$49&gt;0,CN68/CN$49,"")),"")</f>
        <v/>
      </c>
      <c r="CQ68" s="433">
        <f>(IF($CZ$5=4,(K68+AF68+BA68+BV68),0)+IF($CZ$5=3,(AF68+BA68+BV68))+IF($CZ$5=2,(BA68+BV68),0)+IF($CZ$5=1,BV68,0))/$CZ$5</f>
        <v>0</v>
      </c>
      <c r="CR68" s="106" t="str">
        <f>IF(CQ68&gt;0,(IF(CQ$7&gt;0,CQ68/CQ$7,"")),"")</f>
        <v/>
      </c>
      <c r="CS68" s="111" t="str">
        <f>IF(CQ68&gt;0,(IF(CQ$49&gt;0,CQ68/CQ$49,"")),"")</f>
        <v/>
      </c>
      <c r="CT68" s="111"/>
      <c r="CU68" s="111"/>
      <c r="CV68" s="114"/>
      <c r="CW68" s="111"/>
      <c r="CX68" s="433">
        <f>(IF($CZ$5=4,(R68+AM68+BH68+CC68),0)+IF($CZ$5=3,(AM68+BH68+CC68))+IF($CZ$5=2,(BH68+CC68),0)+IF($CZ$5=1,CC68,0))/$CZ$5</f>
        <v>0</v>
      </c>
      <c r="CY68" s="106" t="str">
        <f>IF(CX68&gt;0,(IF(CX$7&gt;0,CX68/CX$7,"")),"")</f>
        <v/>
      </c>
      <c r="CZ68" s="111" t="str">
        <f>IF(CX68&gt;0,(IF(CX$49&gt;0,CX68/CX$49,"")),"")</f>
        <v/>
      </c>
      <c r="DA68" s="111"/>
      <c r="DB68" s="1535"/>
      <c r="DC68" s="111"/>
      <c r="DD68" s="112"/>
      <c r="DE68" s="111"/>
      <c r="DF68" s="433">
        <v>0</v>
      </c>
      <c r="DG68" s="106" t="str">
        <f>IF(DF68&gt;0,(IF(DF$7&gt;0,DF68/DF$7,"")),"")</f>
        <v/>
      </c>
      <c r="DH68" s="111" t="str">
        <f>IF(DF68&gt;0,(IF(DF$49&gt;0,DF68/DF$49,"")),"")</f>
        <v/>
      </c>
      <c r="DI68" s="433">
        <v>0</v>
      </c>
      <c r="DJ68" s="106" t="str">
        <f>IF(DI68&gt;0,(IF(DI$7&gt;0,DI68/DI$7,"")),"")</f>
        <v/>
      </c>
      <c r="DK68" s="111" t="str">
        <f>IF(DI68&gt;0,(IF(DI$49&gt;0,DI68/DI$49,"")),"")</f>
        <v/>
      </c>
      <c r="DL68" s="433">
        <v>0</v>
      </c>
      <c r="DM68" s="106" t="str">
        <f>IF(DL68&gt;0,(IF(DL$7&gt;0,DL68/DL$7,"")),"")</f>
        <v/>
      </c>
      <c r="DN68" s="111" t="str">
        <f>IF(DL68&gt;0,(IF(DL$49&gt;0,DL68/DL$49,"")),"")</f>
        <v/>
      </c>
      <c r="DO68" s="111"/>
      <c r="DP68" s="111"/>
      <c r="DQ68" s="112"/>
      <c r="DR68" s="111"/>
      <c r="DS68" s="433">
        <f>DF68+DI68+DL68</f>
        <v>0</v>
      </c>
      <c r="DT68" s="106" t="str">
        <f>IF(DS68&gt;0,(IF(DS$7&gt;0,DS68/DS$7,"")),"")</f>
        <v/>
      </c>
      <c r="DU68" s="111" t="str">
        <f>IF(DS68&gt;0,(IF(DS$49&gt;0,DS68/DS$49,"")),"")</f>
        <v/>
      </c>
      <c r="DV68" s="111"/>
      <c r="DW68" s="113"/>
      <c r="DX68" s="111"/>
      <c r="DY68" s="112"/>
      <c r="DZ68" s="111"/>
      <c r="EA68" s="433">
        <v>0</v>
      </c>
      <c r="EB68" s="106" t="str">
        <f>IF(EA68&gt;0,(IF(EA$7&gt;0,EA68/EA$7,"")),"")</f>
        <v/>
      </c>
      <c r="EC68" s="111" t="str">
        <f>IF(EA68&gt;0,(IF(EA$49&gt;0,EA68/EA$49,"")),"")</f>
        <v/>
      </c>
      <c r="ED68" s="433">
        <v>0</v>
      </c>
      <c r="EE68" s="106" t="str">
        <f>IF(ED68&gt;0,(IF(ED$7&gt;0,ED68/ED$7,"")),"")</f>
        <v/>
      </c>
      <c r="EF68" s="111" t="str">
        <f>IF(ED68&gt;0,(IF(ED$49&gt;0,ED68/ED$49,"")),"")</f>
        <v/>
      </c>
      <c r="EG68" s="433">
        <v>0</v>
      </c>
      <c r="EH68" s="106" t="str">
        <f>IF(EG68&gt;0,(IF(EG$7&gt;0,EG68/EG$7,"")),"")</f>
        <v/>
      </c>
      <c r="EI68" s="111" t="str">
        <f>IF(EG68&gt;0,(IF(EG$49&gt;0,EG68/EG$49,"")),"")</f>
        <v/>
      </c>
      <c r="EJ68" s="111"/>
      <c r="EK68" s="111"/>
      <c r="EL68" s="112"/>
      <c r="EM68" s="111"/>
      <c r="EN68" s="433">
        <f>EA68+ED68+EG68</f>
        <v>0</v>
      </c>
      <c r="EO68" s="106" t="str">
        <f>IF(EN68&gt;0,(IF(EN$7&gt;0,EN68/EN$7,"")),"")</f>
        <v/>
      </c>
      <c r="EP68" s="111" t="str">
        <f>IF(EN68&gt;0,(IF(EN$49&gt;0,EN68/EN$49,"")),"")</f>
        <v/>
      </c>
      <c r="EQ68" s="111"/>
      <c r="ER68" s="113"/>
      <c r="ES68" s="111"/>
      <c r="ET68" s="112"/>
      <c r="EU68" s="111"/>
      <c r="EV68" s="433">
        <v>0</v>
      </c>
      <c r="EW68" s="106" t="str">
        <f>IF(EV68&gt;0,(IF(EV$7&gt;0,EV68/EV$7,"")),"")</f>
        <v/>
      </c>
      <c r="EX68" s="111" t="str">
        <f>IF(EV68&gt;0,(IF(EV$49&gt;0,EV68/EV$49,"")),"")</f>
        <v/>
      </c>
      <c r="EY68" s="433">
        <v>348295</v>
      </c>
      <c r="EZ68" s="106">
        <f t="shared" si="527"/>
        <v>497.56428571428569</v>
      </c>
      <c r="FA68" s="111">
        <f>IF(EY68&gt;0,(IF(EY$49&gt;0,EY68/EY$49,"")),"")</f>
        <v>9.2520919112763986E-2</v>
      </c>
      <c r="FB68" s="433">
        <v>0</v>
      </c>
      <c r="FC68" s="106" t="str">
        <f>IF(FB68&gt;0,(IF(FB$7&gt;0,FB68/FB$7,"")),"")</f>
        <v/>
      </c>
      <c r="FD68" s="111" t="str">
        <f>IF(FB68&gt;0,(IF(FB$49&gt;0,FB68/FB$49,"")),"")</f>
        <v/>
      </c>
      <c r="FE68" s="111"/>
      <c r="FF68" s="111"/>
      <c r="FG68" s="112"/>
      <c r="FH68" s="111"/>
      <c r="FI68" s="433">
        <f>EV68+EY68+FB68</f>
        <v>348295</v>
      </c>
      <c r="FJ68" s="106" t="e">
        <f>IF(FI68&gt;0,(IF(FI$7&gt;0,FI68/FI$7,"")),"")</f>
        <v>#VALUE!</v>
      </c>
      <c r="FK68" s="111">
        <f>IF(FI68&gt;0,(IF(FI$49&gt;0,FI68/FI$49,"")),"")</f>
        <v>9.2520919112763986E-2</v>
      </c>
      <c r="FL68" s="111"/>
      <c r="FM68" s="113"/>
      <c r="FN68" s="111"/>
      <c r="FO68" s="112"/>
      <c r="FP68" s="111"/>
      <c r="FQ68" s="433">
        <f>+(FQ49*25%)*20%</f>
        <v>11062.5</v>
      </c>
      <c r="FR68" s="106">
        <f>IF(FQ68&gt;0,(IF(FQ$7&gt;0,FQ68/FQ$7,"")),"")</f>
        <v>2.5607638888888888</v>
      </c>
      <c r="FS68" s="849">
        <f>IF(FQ68&gt;0,(IF(FQ$49&gt;0,FQ68/FQ$49,"")),"")</f>
        <v>0.05</v>
      </c>
      <c r="FT68" s="433">
        <v>0</v>
      </c>
      <c r="FU68" s="106" t="str">
        <f>IF(FT68&gt;0,(IF(FT$7&gt;0,FT68/FT$7,"")),"")</f>
        <v/>
      </c>
      <c r="FV68" s="111" t="str">
        <f>IF(FT68&gt;0,(IF(FT$49&gt;0,FT68/FT$49,"")),"")</f>
        <v/>
      </c>
      <c r="FW68" s="433">
        <v>0</v>
      </c>
      <c r="FX68" s="106" t="str">
        <f>IF(FW68&gt;0,(IF(FW$7&gt;0,FW68/FW$7,"")),"")</f>
        <v/>
      </c>
      <c r="FY68" s="111" t="str">
        <f>IF(FW68&gt;0,(IF(FW$49&gt;0,FW68/FW$49,"")),"")</f>
        <v/>
      </c>
      <c r="FZ68" s="111"/>
      <c r="GA68" s="111"/>
      <c r="GB68" s="112"/>
      <c r="GC68" s="111"/>
      <c r="GD68" s="433">
        <f>FQ68+FT68+FW68</f>
        <v>11062.5</v>
      </c>
      <c r="GE68" s="106" t="e">
        <f>IF(GD68&gt;0,(IF(GD$7&gt;0,GD68/GD$7,"")),"")</f>
        <v>#REF!</v>
      </c>
      <c r="GF68" s="111">
        <f>IF(GD68&gt;0,(IF(GD$49&gt;0,GD68/GD$49,"")),"")</f>
        <v>0.05</v>
      </c>
      <c r="GG68" s="111"/>
      <c r="GH68" s="113"/>
      <c r="GI68" s="111"/>
      <c r="GJ68" s="112"/>
      <c r="GK68" s="111"/>
      <c r="GL68" s="433">
        <v>0</v>
      </c>
      <c r="GM68" s="106" t="str">
        <f>IF(GL68&gt;0,(IF(GL$7&gt;0,GL68/GL$7,"")),"")</f>
        <v/>
      </c>
      <c r="GN68" s="111" t="str">
        <f>IF(GL68&gt;0,(IF(GL$49&gt;0,GL68/GL$49,"")),"")</f>
        <v/>
      </c>
      <c r="GO68" s="433">
        <v>0</v>
      </c>
      <c r="GP68" s="106" t="str">
        <f>IF(GO68&gt;0,(IF(GO$7&gt;0,GO68/GO$7,"")),"")</f>
        <v/>
      </c>
      <c r="GQ68" s="111" t="str">
        <f>IF(GO68&gt;0,(IF(GO$49&gt;0,GO68/GO$49,"")),"")</f>
        <v/>
      </c>
      <c r="GR68" s="433">
        <v>0</v>
      </c>
      <c r="GS68" s="106" t="str">
        <f>IF(GR68&gt;0,(IF(GR$7&gt;0,GR68/GR$7,"")),"")</f>
        <v/>
      </c>
      <c r="GT68" s="111" t="str">
        <f>IF(GR68&gt;0,(IF(GR$49&gt;0,GR68/GR$49,"")),"")</f>
        <v/>
      </c>
      <c r="GU68" s="111"/>
      <c r="GV68" s="111"/>
      <c r="GW68" s="112"/>
      <c r="GX68" s="111"/>
      <c r="GY68" s="433">
        <f>GL68+GO68+GR68</f>
        <v>0</v>
      </c>
      <c r="GZ68" s="106" t="str">
        <f>IF(GY68&gt;0,(IF(GY$7&gt;0,GY68/GY$7,"")),"")</f>
        <v/>
      </c>
      <c r="HA68" s="111" t="str">
        <f>IF(GY68&gt;0,(IF(GY$49&gt;0,GY68/GY$49,"")),"")</f>
        <v/>
      </c>
      <c r="HB68" s="111"/>
      <c r="HC68" s="113"/>
      <c r="HD68" s="111"/>
      <c r="HE68" s="112"/>
      <c r="HF68" s="111"/>
      <c r="HG68" s="433">
        <v>0</v>
      </c>
      <c r="HH68" s="106" t="str">
        <f>IF(HG68&gt;0,(IF(HG$7&gt;0,HG68/HG$7,"")),"")</f>
        <v/>
      </c>
      <c r="HI68" s="111" t="str">
        <f>IF(HG68&gt;0,(IF(HG$49&gt;0,HG68/HG$49,"")),"")</f>
        <v/>
      </c>
      <c r="HJ68" s="433">
        <v>0</v>
      </c>
      <c r="HK68" s="106" t="str">
        <f>IF(HJ68&gt;0,(IF(HJ$7&gt;0,HJ68/HJ$7,"")),"")</f>
        <v/>
      </c>
      <c r="HL68" s="111" t="str">
        <f>IF(HJ68&gt;0,(IF(HJ$49&gt;0,HJ68/HJ$49,"")),"")</f>
        <v/>
      </c>
      <c r="HM68" s="433">
        <v>0</v>
      </c>
      <c r="HN68" s="106" t="str">
        <f>IF(HM68&gt;0,(IF(HM$7&gt;0,HM68/HM$7,"")),"")</f>
        <v/>
      </c>
      <c r="HO68" s="111" t="str">
        <f>IF(HM68&gt;0,(IF(HM$49&gt;0,HM68/HM$49,"")),"")</f>
        <v/>
      </c>
      <c r="HP68" s="111"/>
      <c r="HQ68" s="111"/>
      <c r="HR68" s="112"/>
      <c r="HS68" s="111"/>
      <c r="HT68" s="433">
        <f>HG68+HJ68+HM68</f>
        <v>0</v>
      </c>
      <c r="HU68" s="106" t="str">
        <f>IF(HT68&gt;0,(IF(HT$7&gt;0,HT68/HT$7,"")),"")</f>
        <v/>
      </c>
      <c r="HV68" s="111" t="str">
        <f>IF(HT68&gt;0,(IF(HT$49&gt;0,HT68/HT$49,"")),"")</f>
        <v/>
      </c>
      <c r="HW68" s="111"/>
      <c r="HX68" s="113"/>
      <c r="HY68" s="111"/>
      <c r="HZ68" s="112"/>
      <c r="IA68" s="111"/>
      <c r="IB68" s="433">
        <v>0</v>
      </c>
      <c r="IC68" s="106" t="str">
        <f>IF(IB68&gt;0,(IF(IB$7&gt;0,IB68/IB$7,"")),"")</f>
        <v/>
      </c>
      <c r="ID68" s="111" t="str">
        <f>IF(IB68&gt;0,(IF(IB$49&gt;0,IB68/IB$49,"")),"")</f>
        <v/>
      </c>
      <c r="IE68" s="433">
        <v>0</v>
      </c>
      <c r="IF68" s="106" t="str">
        <f>IF(IE68&gt;0,(IF(IE$7&gt;0,IE68/IE$7,"")),"")</f>
        <v/>
      </c>
      <c r="IG68" s="111" t="str">
        <f>IF(IE68&gt;0,(IF(IE$49&gt;0,IE68/IE$49,"")),"")</f>
        <v/>
      </c>
      <c r="IH68" s="433">
        <v>0</v>
      </c>
      <c r="II68" s="106" t="str">
        <f>IF(IH68&gt;0,(IF(IH$7&gt;0,IH68/IH$7,"")),"")</f>
        <v/>
      </c>
      <c r="IJ68" s="111" t="str">
        <f>IF(IH68&gt;0,(IF(IH$49&gt;0,IH68/IH$49,"")),"")</f>
        <v/>
      </c>
      <c r="IK68" s="111"/>
      <c r="IL68" s="111"/>
      <c r="IM68" s="112"/>
      <c r="IN68" s="111"/>
      <c r="IO68" s="433">
        <f>IB68+IE68+IH68</f>
        <v>0</v>
      </c>
      <c r="IP68" s="106" t="str">
        <f>IF(IO68&gt;0,(IF(IO$7&gt;0,IO68/IO$7,"")),"")</f>
        <v/>
      </c>
      <c r="IQ68" s="111" t="str">
        <f>IF(IO68&gt;0,(IF(IO$49&gt;0,IO68/IO$49,"")),"")</f>
        <v/>
      </c>
      <c r="IR68" s="111"/>
      <c r="IS68" s="113"/>
    </row>
    <row r="69" spans="1:253" ht="12" customHeight="1" outlineLevel="1">
      <c r="A69" s="341" t="s">
        <v>51</v>
      </c>
      <c r="B69" s="111"/>
      <c r="C69" s="112"/>
      <c r="D69" s="111"/>
      <c r="E69" s="433">
        <v>0</v>
      </c>
      <c r="F69" s="106" t="str">
        <f t="shared" si="556"/>
        <v/>
      </c>
      <c r="G69" s="111" t="str">
        <f t="shared" si="488"/>
        <v/>
      </c>
      <c r="H69" s="433">
        <v>0</v>
      </c>
      <c r="I69" s="106" t="str">
        <f t="shared" si="557"/>
        <v/>
      </c>
      <c r="J69" s="111" t="str">
        <f t="shared" si="489"/>
        <v/>
      </c>
      <c r="K69" s="433">
        <v>0</v>
      </c>
      <c r="L69" s="106" t="str">
        <f t="shared" si="558"/>
        <v/>
      </c>
      <c r="M69" s="111" t="str">
        <f t="shared" si="490"/>
        <v/>
      </c>
      <c r="N69" s="111"/>
      <c r="O69" s="111"/>
      <c r="P69" s="112"/>
      <c r="Q69" s="111"/>
      <c r="R69" s="433">
        <f t="shared" si="491"/>
        <v>0</v>
      </c>
      <c r="S69" s="106" t="str">
        <f t="shared" si="559"/>
        <v/>
      </c>
      <c r="T69" s="111" t="str">
        <f t="shared" si="492"/>
        <v/>
      </c>
      <c r="U69" s="111"/>
      <c r="V69" s="113"/>
      <c r="W69" s="111"/>
      <c r="X69" s="112"/>
      <c r="Y69" s="111"/>
      <c r="Z69" s="433">
        <v>0</v>
      </c>
      <c r="AA69" s="106" t="str">
        <f t="shared" si="560"/>
        <v/>
      </c>
      <c r="AB69" s="111" t="str">
        <f t="shared" si="493"/>
        <v/>
      </c>
      <c r="AC69" s="433">
        <v>0</v>
      </c>
      <c r="AD69" s="106" t="str">
        <f t="shared" si="561"/>
        <v/>
      </c>
      <c r="AE69" s="111" t="str">
        <f t="shared" si="494"/>
        <v/>
      </c>
      <c r="AF69" s="433">
        <v>0</v>
      </c>
      <c r="AG69" s="106" t="str">
        <f t="shared" si="562"/>
        <v/>
      </c>
      <c r="AH69" s="111" t="str">
        <f t="shared" si="495"/>
        <v/>
      </c>
      <c r="AI69" s="111"/>
      <c r="AJ69" s="111"/>
      <c r="AK69" s="112"/>
      <c r="AL69" s="111"/>
      <c r="AM69" s="433">
        <f t="shared" si="496"/>
        <v>0</v>
      </c>
      <c r="AN69" s="106" t="str">
        <f t="shared" si="563"/>
        <v/>
      </c>
      <c r="AO69" s="111" t="str">
        <f t="shared" si="497"/>
        <v/>
      </c>
      <c r="AP69" s="111"/>
      <c r="AQ69" s="113"/>
      <c r="AR69" s="111"/>
      <c r="AS69" s="112"/>
      <c r="AT69" s="111"/>
      <c r="AU69" s="433">
        <v>0</v>
      </c>
      <c r="AV69" s="106" t="str">
        <f t="shared" si="564"/>
        <v/>
      </c>
      <c r="AW69" s="111" t="str">
        <f t="shared" si="498"/>
        <v/>
      </c>
      <c r="AX69" s="433">
        <v>0</v>
      </c>
      <c r="AY69" s="106" t="str">
        <f t="shared" si="565"/>
        <v/>
      </c>
      <c r="AZ69" s="111" t="str">
        <f t="shared" si="499"/>
        <v/>
      </c>
      <c r="BA69" s="433">
        <v>0</v>
      </c>
      <c r="BB69" s="106" t="str">
        <f t="shared" si="566"/>
        <v/>
      </c>
      <c r="BC69" s="111" t="str">
        <f t="shared" si="500"/>
        <v/>
      </c>
      <c r="BD69" s="111"/>
      <c r="BE69" s="111"/>
      <c r="BF69" s="112"/>
      <c r="BG69" s="111"/>
      <c r="BH69" s="433">
        <f t="shared" si="501"/>
        <v>0</v>
      </c>
      <c r="BI69" s="106" t="str">
        <f t="shared" si="567"/>
        <v/>
      </c>
      <c r="BJ69" s="111" t="str">
        <f t="shared" si="502"/>
        <v/>
      </c>
      <c r="BK69" s="111"/>
      <c r="BL69" s="113"/>
      <c r="BM69" s="111"/>
      <c r="BN69" s="112"/>
      <c r="BO69" s="111"/>
      <c r="BP69" s="433">
        <v>0</v>
      </c>
      <c r="BQ69" s="106" t="str">
        <f t="shared" si="568"/>
        <v/>
      </c>
      <c r="BR69" s="111" t="str">
        <f t="shared" si="503"/>
        <v/>
      </c>
      <c r="BS69" s="433">
        <v>0</v>
      </c>
      <c r="BT69" s="106" t="str">
        <f t="shared" si="569"/>
        <v/>
      </c>
      <c r="BU69" s="111" t="str">
        <f t="shared" si="504"/>
        <v/>
      </c>
      <c r="BV69" s="433">
        <v>0</v>
      </c>
      <c r="BW69" s="106" t="str">
        <f t="shared" si="570"/>
        <v/>
      </c>
      <c r="BX69" s="111" t="str">
        <f t="shared" si="505"/>
        <v/>
      </c>
      <c r="BY69" s="111"/>
      <c r="BZ69" s="111"/>
      <c r="CA69" s="112"/>
      <c r="CB69" s="111"/>
      <c r="CC69" s="433">
        <f t="shared" si="506"/>
        <v>0</v>
      </c>
      <c r="CD69" s="106" t="str">
        <f t="shared" si="571"/>
        <v/>
      </c>
      <c r="CE69" s="111" t="str">
        <f t="shared" si="507"/>
        <v/>
      </c>
      <c r="CF69" s="111"/>
      <c r="CG69" s="113"/>
      <c r="CH69" s="111"/>
      <c r="CI69" s="114"/>
      <c r="CJ69" s="111"/>
      <c r="CK69" s="433">
        <f t="shared" si="508"/>
        <v>0</v>
      </c>
      <c r="CL69" s="106" t="str">
        <f t="shared" si="572"/>
        <v/>
      </c>
      <c r="CM69" s="111" t="str">
        <f t="shared" si="509"/>
        <v/>
      </c>
      <c r="CN69" s="433">
        <f t="shared" si="510"/>
        <v>0</v>
      </c>
      <c r="CO69" s="106" t="str">
        <f t="shared" si="573"/>
        <v/>
      </c>
      <c r="CP69" s="111" t="str">
        <f t="shared" si="511"/>
        <v/>
      </c>
      <c r="CQ69" s="433">
        <f t="shared" si="512"/>
        <v>0</v>
      </c>
      <c r="CR69" s="106" t="str">
        <f t="shared" si="574"/>
        <v/>
      </c>
      <c r="CS69" s="111" t="str">
        <f t="shared" si="513"/>
        <v/>
      </c>
      <c r="CT69" s="111"/>
      <c r="CU69" s="111"/>
      <c r="CV69" s="114"/>
      <c r="CW69" s="111"/>
      <c r="CX69" s="433">
        <f t="shared" si="514"/>
        <v>0</v>
      </c>
      <c r="CY69" s="106" t="str">
        <f t="shared" si="575"/>
        <v/>
      </c>
      <c r="CZ69" s="111" t="str">
        <f t="shared" si="515"/>
        <v/>
      </c>
      <c r="DA69" s="111"/>
      <c r="DB69" s="1535"/>
      <c r="DC69" s="111"/>
      <c r="DD69" s="112"/>
      <c r="DE69" s="111"/>
      <c r="DF69" s="433">
        <v>0</v>
      </c>
      <c r="DG69" s="106" t="str">
        <f t="shared" si="576"/>
        <v/>
      </c>
      <c r="DH69" s="111" t="str">
        <f t="shared" si="516"/>
        <v/>
      </c>
      <c r="DI69" s="433">
        <v>0</v>
      </c>
      <c r="DJ69" s="106" t="str">
        <f t="shared" si="577"/>
        <v/>
      </c>
      <c r="DK69" s="111" t="str">
        <f t="shared" si="517"/>
        <v/>
      </c>
      <c r="DL69" s="433">
        <v>0</v>
      </c>
      <c r="DM69" s="106" t="str">
        <f t="shared" si="578"/>
        <v/>
      </c>
      <c r="DN69" s="111" t="str">
        <f t="shared" si="518"/>
        <v/>
      </c>
      <c r="DO69" s="111"/>
      <c r="DP69" s="111"/>
      <c r="DQ69" s="112"/>
      <c r="DR69" s="111"/>
      <c r="DS69" s="433">
        <f t="shared" si="519"/>
        <v>0</v>
      </c>
      <c r="DT69" s="106" t="str">
        <f t="shared" si="579"/>
        <v/>
      </c>
      <c r="DU69" s="111" t="str">
        <f t="shared" si="520"/>
        <v/>
      </c>
      <c r="DV69" s="111"/>
      <c r="DW69" s="113"/>
      <c r="DX69" s="111"/>
      <c r="DY69" s="112"/>
      <c r="DZ69" s="111"/>
      <c r="EA69" s="433">
        <v>0</v>
      </c>
      <c r="EB69" s="106" t="str">
        <f t="shared" si="580"/>
        <v/>
      </c>
      <c r="EC69" s="111" t="str">
        <f t="shared" si="521"/>
        <v/>
      </c>
      <c r="ED69" s="433">
        <v>0</v>
      </c>
      <c r="EE69" s="106" t="str">
        <f t="shared" si="581"/>
        <v/>
      </c>
      <c r="EF69" s="111" t="str">
        <f t="shared" si="522"/>
        <v/>
      </c>
      <c r="EG69" s="433">
        <v>0</v>
      </c>
      <c r="EH69" s="106" t="str">
        <f t="shared" si="582"/>
        <v/>
      </c>
      <c r="EI69" s="111" t="str">
        <f t="shared" si="523"/>
        <v/>
      </c>
      <c r="EJ69" s="111"/>
      <c r="EK69" s="111"/>
      <c r="EL69" s="112"/>
      <c r="EM69" s="111"/>
      <c r="EN69" s="433">
        <f t="shared" si="524"/>
        <v>0</v>
      </c>
      <c r="EO69" s="106" t="str">
        <f t="shared" si="583"/>
        <v/>
      </c>
      <c r="EP69" s="111" t="str">
        <f t="shared" si="525"/>
        <v/>
      </c>
      <c r="EQ69" s="111"/>
      <c r="ER69" s="113"/>
      <c r="ES69" s="111"/>
      <c r="ET69" s="112"/>
      <c r="EU69" s="111"/>
      <c r="EV69" s="433">
        <v>0</v>
      </c>
      <c r="EW69" s="106" t="str">
        <f t="shared" si="584"/>
        <v/>
      </c>
      <c r="EX69" s="111" t="str">
        <f t="shared" si="526"/>
        <v/>
      </c>
      <c r="EY69" s="433">
        <v>65000</v>
      </c>
      <c r="EZ69" s="106">
        <f t="shared" si="527"/>
        <v>92.857142857142861</v>
      </c>
      <c r="FA69" s="111">
        <f t="shared" si="528"/>
        <v>1.7266569265506706E-2</v>
      </c>
      <c r="FB69" s="433">
        <v>0</v>
      </c>
      <c r="FC69" s="106" t="str">
        <f t="shared" si="585"/>
        <v/>
      </c>
      <c r="FD69" s="111" t="str">
        <f t="shared" si="529"/>
        <v/>
      </c>
      <c r="FE69" s="111"/>
      <c r="FF69" s="111"/>
      <c r="FG69" s="112"/>
      <c r="FH69" s="111"/>
      <c r="FI69" s="433">
        <f t="shared" si="586"/>
        <v>65000</v>
      </c>
      <c r="FJ69" s="106" t="e">
        <f t="shared" si="530"/>
        <v>#VALUE!</v>
      </c>
      <c r="FK69" s="111">
        <f t="shared" si="531"/>
        <v>1.7266569265506706E-2</v>
      </c>
      <c r="FL69" s="111"/>
      <c r="FM69" s="113"/>
      <c r="FN69" s="111"/>
      <c r="FO69" s="112"/>
      <c r="FP69" s="111"/>
      <c r="FQ69" s="433">
        <f>+(FQ49*25%)*10%</f>
        <v>5531.25</v>
      </c>
      <c r="FR69" s="106">
        <f t="shared" si="587"/>
        <v>1.2803819444444444</v>
      </c>
      <c r="FS69" s="849">
        <f t="shared" si="532"/>
        <v>2.5000000000000001E-2</v>
      </c>
      <c r="FT69" s="433">
        <v>0</v>
      </c>
      <c r="FU69" s="106" t="str">
        <f t="shared" si="588"/>
        <v/>
      </c>
      <c r="FV69" s="111" t="str">
        <f t="shared" si="533"/>
        <v/>
      </c>
      <c r="FW69" s="433">
        <v>0</v>
      </c>
      <c r="FX69" s="106" t="str">
        <f t="shared" si="589"/>
        <v/>
      </c>
      <c r="FY69" s="111" t="str">
        <f t="shared" si="534"/>
        <v/>
      </c>
      <c r="FZ69" s="111"/>
      <c r="GA69" s="111"/>
      <c r="GB69" s="112"/>
      <c r="GC69" s="111"/>
      <c r="GD69" s="433">
        <f t="shared" si="535"/>
        <v>5531.25</v>
      </c>
      <c r="GE69" s="106" t="e">
        <f t="shared" si="536"/>
        <v>#REF!</v>
      </c>
      <c r="GF69" s="111">
        <f t="shared" si="537"/>
        <v>2.5000000000000001E-2</v>
      </c>
      <c r="GG69" s="111"/>
      <c r="GH69" s="113"/>
      <c r="GI69" s="111"/>
      <c r="GJ69" s="112"/>
      <c r="GK69" s="111"/>
      <c r="GL69" s="433">
        <v>0</v>
      </c>
      <c r="GM69" s="106" t="str">
        <f t="shared" si="590"/>
        <v/>
      </c>
      <c r="GN69" s="111" t="str">
        <f t="shared" si="538"/>
        <v/>
      </c>
      <c r="GO69" s="433">
        <v>0</v>
      </c>
      <c r="GP69" s="106" t="str">
        <f t="shared" si="591"/>
        <v/>
      </c>
      <c r="GQ69" s="111" t="str">
        <f t="shared" si="539"/>
        <v/>
      </c>
      <c r="GR69" s="433">
        <v>0</v>
      </c>
      <c r="GS69" s="106" t="str">
        <f t="shared" si="592"/>
        <v/>
      </c>
      <c r="GT69" s="111" t="str">
        <f t="shared" si="540"/>
        <v/>
      </c>
      <c r="GU69" s="111"/>
      <c r="GV69" s="111"/>
      <c r="GW69" s="112"/>
      <c r="GX69" s="111"/>
      <c r="GY69" s="433">
        <f t="shared" si="541"/>
        <v>0</v>
      </c>
      <c r="GZ69" s="106" t="str">
        <f t="shared" si="542"/>
        <v/>
      </c>
      <c r="HA69" s="111" t="str">
        <f t="shared" si="543"/>
        <v/>
      </c>
      <c r="HB69" s="111"/>
      <c r="HC69" s="113"/>
      <c r="HD69" s="111"/>
      <c r="HE69" s="112"/>
      <c r="HF69" s="111"/>
      <c r="HG69" s="433">
        <v>0</v>
      </c>
      <c r="HH69" s="106" t="str">
        <f t="shared" si="593"/>
        <v/>
      </c>
      <c r="HI69" s="111" t="str">
        <f t="shared" si="544"/>
        <v/>
      </c>
      <c r="HJ69" s="433">
        <v>0</v>
      </c>
      <c r="HK69" s="106" t="str">
        <f t="shared" si="594"/>
        <v/>
      </c>
      <c r="HL69" s="111" t="str">
        <f t="shared" si="545"/>
        <v/>
      </c>
      <c r="HM69" s="433">
        <v>0</v>
      </c>
      <c r="HN69" s="106" t="str">
        <f t="shared" si="595"/>
        <v/>
      </c>
      <c r="HO69" s="111" t="str">
        <f t="shared" si="546"/>
        <v/>
      </c>
      <c r="HP69" s="111"/>
      <c r="HQ69" s="111"/>
      <c r="HR69" s="112"/>
      <c r="HS69" s="111"/>
      <c r="HT69" s="433">
        <f t="shared" si="547"/>
        <v>0</v>
      </c>
      <c r="HU69" s="106" t="str">
        <f t="shared" si="548"/>
        <v/>
      </c>
      <c r="HV69" s="111" t="str">
        <f t="shared" si="549"/>
        <v/>
      </c>
      <c r="HW69" s="111"/>
      <c r="HX69" s="113"/>
      <c r="HY69" s="111"/>
      <c r="HZ69" s="112"/>
      <c r="IA69" s="111"/>
      <c r="IB69" s="433">
        <v>0</v>
      </c>
      <c r="IC69" s="106" t="str">
        <f t="shared" si="596"/>
        <v/>
      </c>
      <c r="ID69" s="111" t="str">
        <f t="shared" si="550"/>
        <v/>
      </c>
      <c r="IE69" s="433">
        <v>0</v>
      </c>
      <c r="IF69" s="106" t="str">
        <f t="shared" si="597"/>
        <v/>
      </c>
      <c r="IG69" s="111" t="str">
        <f t="shared" si="551"/>
        <v/>
      </c>
      <c r="IH69" s="433">
        <v>0</v>
      </c>
      <c r="II69" s="106" t="str">
        <f t="shared" si="598"/>
        <v/>
      </c>
      <c r="IJ69" s="111" t="str">
        <f t="shared" si="552"/>
        <v/>
      </c>
      <c r="IK69" s="111"/>
      <c r="IL69" s="111"/>
      <c r="IM69" s="112"/>
      <c r="IN69" s="111"/>
      <c r="IO69" s="433">
        <f t="shared" si="553"/>
        <v>0</v>
      </c>
      <c r="IP69" s="106" t="str">
        <f t="shared" si="554"/>
        <v/>
      </c>
      <c r="IQ69" s="111" t="str">
        <f t="shared" si="555"/>
        <v/>
      </c>
      <c r="IR69" s="111"/>
      <c r="IS69" s="113"/>
    </row>
    <row r="70" spans="1:253" ht="12" customHeight="1" outlineLevel="1">
      <c r="A70" s="354" t="s">
        <v>55</v>
      </c>
      <c r="B70" s="111"/>
      <c r="C70" s="112"/>
      <c r="D70" s="111"/>
      <c r="E70" s="349">
        <v>0</v>
      </c>
      <c r="F70" s="106" t="str">
        <f>IF(E70&gt;0,(IF(E$7&gt;0,E70/E$7,"")),"")</f>
        <v/>
      </c>
      <c r="G70" s="111" t="str">
        <f>IF(E70&gt;0,(IF(E$49&gt;0,E70/E$49,"")),"")</f>
        <v/>
      </c>
      <c r="H70" s="349">
        <v>0</v>
      </c>
      <c r="I70" s="106" t="str">
        <f>IF(H70&gt;0,(IF(H$7&gt;0,H70/H$7,"")),"")</f>
        <v/>
      </c>
      <c r="J70" s="111" t="str">
        <f>IF(H70&gt;0,(IF(H$49&gt;0,H70/H$49,"")),"")</f>
        <v/>
      </c>
      <c r="K70" s="349">
        <v>0</v>
      </c>
      <c r="L70" s="106" t="str">
        <f>IF(K70&gt;0,(IF(K$7&gt;0,K70/K$7,"")),"")</f>
        <v/>
      </c>
      <c r="M70" s="111" t="str">
        <f>IF(K70&gt;0,(IF(K$49&gt;0,K70/K$49,"")),"")</f>
        <v/>
      </c>
      <c r="N70" s="111"/>
      <c r="O70" s="111"/>
      <c r="P70" s="112"/>
      <c r="Q70" s="111"/>
      <c r="R70" s="349">
        <f>E70+H70+K70</f>
        <v>0</v>
      </c>
      <c r="S70" s="106" t="str">
        <f>IF(R70&gt;0,(IF(R$7&gt;0,R70/R$7,"")),"")</f>
        <v/>
      </c>
      <c r="T70" s="111" t="str">
        <f>IF(R70&gt;0,(IF(R$49&gt;0,R70/R$49,"")),"")</f>
        <v/>
      </c>
      <c r="U70" s="111"/>
      <c r="V70" s="113"/>
      <c r="W70" s="111"/>
      <c r="X70" s="112"/>
      <c r="Y70" s="111"/>
      <c r="Z70" s="349">
        <v>0</v>
      </c>
      <c r="AA70" s="106" t="str">
        <f>IF(Z70&gt;0,(IF(Z$7&gt;0,Z70/Z$7,"")),"")</f>
        <v/>
      </c>
      <c r="AB70" s="111" t="str">
        <f>IF(Z70&gt;0,(IF(Z$49&gt;0,Z70/Z$49,"")),"")</f>
        <v/>
      </c>
      <c r="AC70" s="349">
        <v>0</v>
      </c>
      <c r="AD70" s="106" t="str">
        <f>IF(AC70&gt;0,(IF(AC$7&gt;0,AC70/AC$7,"")),"")</f>
        <v/>
      </c>
      <c r="AE70" s="111" t="str">
        <f>IF(AC70&gt;0,(IF(AC$49&gt;0,AC70/AC$49,"")),"")</f>
        <v/>
      </c>
      <c r="AF70" s="349">
        <v>0</v>
      </c>
      <c r="AG70" s="106" t="str">
        <f>IF(AF70&gt;0,(IF(AF$7&gt;0,AF70/AF$7,"")),"")</f>
        <v/>
      </c>
      <c r="AH70" s="111" t="str">
        <f>IF(AF70&gt;0,(IF(AF$49&gt;0,AF70/AF$49,"")),"")</f>
        <v/>
      </c>
      <c r="AI70" s="111"/>
      <c r="AJ70" s="111"/>
      <c r="AK70" s="112"/>
      <c r="AL70" s="111"/>
      <c r="AM70" s="349">
        <f>Z70+AC70+AF70</f>
        <v>0</v>
      </c>
      <c r="AN70" s="106" t="str">
        <f>IF(AM70&gt;0,(IF(AM$7&gt;0,AM70/AM$7,"")),"")</f>
        <v/>
      </c>
      <c r="AO70" s="111" t="str">
        <f>IF(AM70&gt;0,(IF(AM$49&gt;0,AM70/AM$49,"")),"")</f>
        <v/>
      </c>
      <c r="AP70" s="111"/>
      <c r="AQ70" s="113"/>
      <c r="AR70" s="111"/>
      <c r="AS70" s="112"/>
      <c r="AT70" s="111"/>
      <c r="AU70" s="349">
        <v>0</v>
      </c>
      <c r="AV70" s="106" t="str">
        <f>IF(AU70&gt;0,(IF(AU$7&gt;0,AU70/AU$7,"")),"")</f>
        <v/>
      </c>
      <c r="AW70" s="111" t="str">
        <f>IF(AU70&gt;0,(IF(AU$49&gt;0,AU70/AU$49,"")),"")</f>
        <v/>
      </c>
      <c r="AX70" s="349">
        <v>0</v>
      </c>
      <c r="AY70" s="106" t="str">
        <f>IF(AX70&gt;0,(IF(AX$7&gt;0,AX70/AX$7,"")),"")</f>
        <v/>
      </c>
      <c r="AZ70" s="111" t="str">
        <f>IF(AX70&gt;0,(IF(AX$49&gt;0,AX70/AX$49,"")),"")</f>
        <v/>
      </c>
      <c r="BA70" s="349">
        <v>0</v>
      </c>
      <c r="BB70" s="106" t="str">
        <f>IF(BA70&gt;0,(IF(BA$7&gt;0,BA70/BA$7,"")),"")</f>
        <v/>
      </c>
      <c r="BC70" s="111" t="str">
        <f>IF(BA70&gt;0,(IF(BA$49&gt;0,BA70/BA$49,"")),"")</f>
        <v/>
      </c>
      <c r="BD70" s="111"/>
      <c r="BE70" s="111"/>
      <c r="BF70" s="112"/>
      <c r="BG70" s="111"/>
      <c r="BH70" s="349">
        <f>AU70+AX70+BA70</f>
        <v>0</v>
      </c>
      <c r="BI70" s="106" t="str">
        <f>IF(BH70&gt;0,(IF(BH$7&gt;0,BH70/BH$7,"")),"")</f>
        <v/>
      </c>
      <c r="BJ70" s="111" t="str">
        <f>IF(BH70&gt;0,(IF(BH$49&gt;0,BH70/BH$49,"")),"")</f>
        <v/>
      </c>
      <c r="BK70" s="111"/>
      <c r="BL70" s="113"/>
      <c r="BM70" s="111"/>
      <c r="BN70" s="112"/>
      <c r="BO70" s="111"/>
      <c r="BP70" s="349">
        <v>0</v>
      </c>
      <c r="BQ70" s="106" t="str">
        <f>IF(BP70&gt;0,(IF(BP$7&gt;0,BP70/BP$7,"")),"")</f>
        <v/>
      </c>
      <c r="BR70" s="111" t="str">
        <f>IF(BP70&gt;0,(IF(BP$49&gt;0,BP70/BP$49,"")),"")</f>
        <v/>
      </c>
      <c r="BS70" s="349">
        <v>0</v>
      </c>
      <c r="BT70" s="106" t="str">
        <f>IF(BS70&gt;0,(IF(BS$7&gt;0,BS70/BS$7,"")),"")</f>
        <v/>
      </c>
      <c r="BU70" s="111" t="str">
        <f>IF(BS70&gt;0,(IF(BS$49&gt;0,BS70/BS$49,"")),"")</f>
        <v/>
      </c>
      <c r="BV70" s="349">
        <v>0</v>
      </c>
      <c r="BW70" s="106" t="str">
        <f>IF(BV70&gt;0,(IF(BV$7&gt;0,BV70/BV$7,"")),"")</f>
        <v/>
      </c>
      <c r="BX70" s="111" t="str">
        <f>IF(BV70&gt;0,(IF(BV$49&gt;0,BV70/BV$49,"")),"")</f>
        <v/>
      </c>
      <c r="BY70" s="111"/>
      <c r="BZ70" s="111"/>
      <c r="CA70" s="112"/>
      <c r="CB70" s="111"/>
      <c r="CC70" s="349">
        <f>BP70+BS70+BV70</f>
        <v>0</v>
      </c>
      <c r="CD70" s="106" t="str">
        <f>IF(CC70&gt;0,(IF(CC$7&gt;0,CC70/CC$7,"")),"")</f>
        <v/>
      </c>
      <c r="CE70" s="111" t="str">
        <f>IF(CC70&gt;0,(IF(CC$49&gt;0,CC70/CC$49,"")),"")</f>
        <v/>
      </c>
      <c r="CF70" s="111"/>
      <c r="CG70" s="113"/>
      <c r="CH70" s="111"/>
      <c r="CI70" s="114"/>
      <c r="CJ70" s="111"/>
      <c r="CK70" s="349">
        <f>(IF($CZ$5=4,(E70+Z70+AU70+BP70),0)+IF($CZ$5=3,(Z70+AU70+BP70))+IF($CZ$5=2,(AU70+BP70),0)+IF($CZ$5=1,BP70,0))/$CZ$5</f>
        <v>0</v>
      </c>
      <c r="CL70" s="106" t="str">
        <f>IF(CK70&gt;0,(IF(CK$7&gt;0,CK70/CK$7,"")),"")</f>
        <v/>
      </c>
      <c r="CM70" s="111" t="str">
        <f>IF(CK70&gt;0,(IF(CK$49&gt;0,CK70/CK$49,"")),"")</f>
        <v/>
      </c>
      <c r="CN70" s="349">
        <f>(IF($CZ$5=4,(H70+AC70+AX70+BS70),0)+IF($CZ$5=3,(AC70+AX70+BS70))+IF($CZ$5=2,(AX70+BS70),0)+IF($CZ$5=1,BS70,0))/$CZ$5</f>
        <v>0</v>
      </c>
      <c r="CO70" s="106" t="str">
        <f>IF(CN70&gt;0,(IF(CN$7&gt;0,CN70/CN$7,"")),"")</f>
        <v/>
      </c>
      <c r="CP70" s="111" t="str">
        <f>IF(CN70&gt;0,(IF(CN$49&gt;0,CN70/CN$49,"")),"")</f>
        <v/>
      </c>
      <c r="CQ70" s="349">
        <f>(IF($CZ$5=4,(K70+AF70+BA70+BV70),0)+IF($CZ$5=3,(AF70+BA70+BV70))+IF($CZ$5=2,(BA70+BV70),0)+IF($CZ$5=1,BV70,0))/$CZ$5</f>
        <v>0</v>
      </c>
      <c r="CR70" s="106" t="str">
        <f>IF(CQ70&gt;0,(IF(CQ$7&gt;0,CQ70/CQ$7,"")),"")</f>
        <v/>
      </c>
      <c r="CS70" s="111" t="str">
        <f>IF(CQ70&gt;0,(IF(CQ$49&gt;0,CQ70/CQ$49,"")),"")</f>
        <v/>
      </c>
      <c r="CT70" s="111"/>
      <c r="CU70" s="111"/>
      <c r="CV70" s="114"/>
      <c r="CW70" s="111"/>
      <c r="CX70" s="349">
        <f>(IF($CZ$5=4,(R70+AM70+BH70+CC70),0)+IF($CZ$5=3,(AM70+BH70+CC70))+IF($CZ$5=2,(BH70+CC70),0)+IF($CZ$5=1,CC70,0))/$CZ$5</f>
        <v>0</v>
      </c>
      <c r="CY70" s="106" t="str">
        <f>IF(CX70&gt;0,(IF(CX$7&gt;0,CX70/CX$7,"")),"")</f>
        <v/>
      </c>
      <c r="CZ70" s="111" t="str">
        <f>IF(CX70&gt;0,(IF(CX$49&gt;0,CX70/CX$49,"")),"")</f>
        <v/>
      </c>
      <c r="DA70" s="111"/>
      <c r="DB70" s="1535"/>
      <c r="DC70" s="111"/>
      <c r="DD70" s="112"/>
      <c r="DE70" s="111"/>
      <c r="DF70" s="349">
        <v>0</v>
      </c>
      <c r="DG70" s="106" t="str">
        <f>IF(DF70&gt;0,(IF(DF$7&gt;0,DF70/DF$7,"")),"")</f>
        <v/>
      </c>
      <c r="DH70" s="111" t="str">
        <f>IF(DF70&gt;0,(IF(DF$49&gt;0,DF70/DF$49,"")),"")</f>
        <v/>
      </c>
      <c r="DI70" s="349">
        <v>0</v>
      </c>
      <c r="DJ70" s="106" t="str">
        <f>IF(DI70&gt;0,(IF(DI$7&gt;0,DI70/DI$7,"")),"")</f>
        <v/>
      </c>
      <c r="DK70" s="111" t="str">
        <f>IF(DI70&gt;0,(IF(DI$49&gt;0,DI70/DI$49,"")),"")</f>
        <v/>
      </c>
      <c r="DL70" s="349">
        <v>0</v>
      </c>
      <c r="DM70" s="106" t="str">
        <f>IF(DL70&gt;0,(IF(DL$7&gt;0,DL70/DL$7,"")),"")</f>
        <v/>
      </c>
      <c r="DN70" s="111" t="str">
        <f>IF(DL70&gt;0,(IF(DL$49&gt;0,DL70/DL$49,"")),"")</f>
        <v/>
      </c>
      <c r="DO70" s="111"/>
      <c r="DP70" s="111"/>
      <c r="DQ70" s="112"/>
      <c r="DR70" s="111"/>
      <c r="DS70" s="349">
        <f>DF70+DI70+DL70</f>
        <v>0</v>
      </c>
      <c r="DT70" s="106" t="str">
        <f>IF(DS70&gt;0,(IF(DS$7&gt;0,DS70/DS$7,"")),"")</f>
        <v/>
      </c>
      <c r="DU70" s="111" t="str">
        <f>IF(DS70&gt;0,(IF(DS$49&gt;0,DS70/DS$49,"")),"")</f>
        <v/>
      </c>
      <c r="DV70" s="111"/>
      <c r="DW70" s="113"/>
      <c r="DX70" s="111"/>
      <c r="DY70" s="112"/>
      <c r="DZ70" s="111"/>
      <c r="EA70" s="349">
        <v>0</v>
      </c>
      <c r="EB70" s="106" t="str">
        <f>IF(EA70&gt;0,(IF(EA$7&gt;0,EA70/EA$7,"")),"")</f>
        <v/>
      </c>
      <c r="EC70" s="111" t="str">
        <f>IF(EA70&gt;0,(IF(EA$49&gt;0,EA70/EA$49,"")),"")</f>
        <v/>
      </c>
      <c r="ED70" s="349">
        <v>0</v>
      </c>
      <c r="EE70" s="106" t="str">
        <f>IF(ED70&gt;0,(IF(ED$7&gt;0,ED70/ED$7,"")),"")</f>
        <v/>
      </c>
      <c r="EF70" s="111" t="str">
        <f>IF(ED70&gt;0,(IF(ED$49&gt;0,ED70/ED$49,"")),"")</f>
        <v/>
      </c>
      <c r="EG70" s="349">
        <v>0</v>
      </c>
      <c r="EH70" s="106" t="str">
        <f>IF(EG70&gt;0,(IF(EG$7&gt;0,EG70/EG$7,"")),"")</f>
        <v/>
      </c>
      <c r="EI70" s="111" t="str">
        <f>IF(EG70&gt;0,(IF(EG$49&gt;0,EG70/EG$49,"")),"")</f>
        <v/>
      </c>
      <c r="EJ70" s="111"/>
      <c r="EK70" s="111"/>
      <c r="EL70" s="112"/>
      <c r="EM70" s="111"/>
      <c r="EN70" s="349">
        <f>EA70+ED70+EG70</f>
        <v>0</v>
      </c>
      <c r="EO70" s="106" t="str">
        <f>IF(EN70&gt;0,(IF(EN$7&gt;0,EN70/EN$7,"")),"")</f>
        <v/>
      </c>
      <c r="EP70" s="111" t="str">
        <f>IF(EN70&gt;0,(IF(EN$49&gt;0,EN70/EN$49,"")),"")</f>
        <v/>
      </c>
      <c r="EQ70" s="111"/>
      <c r="ER70" s="113"/>
      <c r="ES70" s="111"/>
      <c r="ET70" s="112"/>
      <c r="EU70" s="111"/>
      <c r="EV70" s="349">
        <v>0</v>
      </c>
      <c r="EW70" s="106" t="str">
        <f>IF(EV70&gt;0,(IF(EV$7&gt;0,EV70/EV$7,"")),"")</f>
        <v/>
      </c>
      <c r="EX70" s="111" t="str">
        <f>IF(EV70&gt;0,(IF(EV$49&gt;0,EV70/EV$49,"")),"")</f>
        <v/>
      </c>
      <c r="EY70" s="349">
        <v>49039</v>
      </c>
      <c r="EZ70" s="106">
        <f t="shared" si="527"/>
        <v>70.055714285714288</v>
      </c>
      <c r="FA70" s="111">
        <f>IF(EY70&gt;0,(IF(EY$49&gt;0,EY70/EY$49,"")),"")</f>
        <v>1.3026696772479744E-2</v>
      </c>
      <c r="FB70" s="349">
        <v>0</v>
      </c>
      <c r="FC70" s="106" t="str">
        <f>IF(FB70&gt;0,(IF(FB$7&gt;0,FB70/FB$7,"")),"")</f>
        <v/>
      </c>
      <c r="FD70" s="111" t="str">
        <f>IF(FB70&gt;0,(IF(FB$49&gt;0,FB70/FB$49,"")),"")</f>
        <v/>
      </c>
      <c r="FE70" s="111"/>
      <c r="FF70" s="111"/>
      <c r="FG70" s="112"/>
      <c r="FH70" s="111"/>
      <c r="FI70" s="349">
        <f>EV70+EY70+FB70</f>
        <v>49039</v>
      </c>
      <c r="FJ70" s="106" t="e">
        <f>IF(FI70&gt;0,(IF(FI$7&gt;0,FI70/FI$7,"")),"")</f>
        <v>#VALUE!</v>
      </c>
      <c r="FK70" s="111">
        <f>IF(FI70&gt;0,(IF(FI$49&gt;0,FI70/FI$49,"")),"")</f>
        <v>1.3026696772479744E-2</v>
      </c>
      <c r="FL70" s="111"/>
      <c r="FM70" s="113"/>
      <c r="FN70" s="111"/>
      <c r="FO70" s="112"/>
      <c r="FP70" s="111"/>
      <c r="FQ70" s="349">
        <v>6000</v>
      </c>
      <c r="FR70" s="106">
        <f>IF(FQ70&gt;0,(IF(FQ$7&gt;0,FQ70/FQ$7,"")),"")</f>
        <v>1.3888888888888888</v>
      </c>
      <c r="FS70" s="849">
        <f>IF(FQ70&gt;0,(IF(FQ$49&gt;0,FQ70/FQ$49,"")),"")</f>
        <v>2.7118644067796609E-2</v>
      </c>
      <c r="FT70" s="349">
        <v>0</v>
      </c>
      <c r="FU70" s="106" t="str">
        <f>IF(FT70&gt;0,(IF(FT$7&gt;0,FT70/FT$7,"")),"")</f>
        <v/>
      </c>
      <c r="FV70" s="111" t="str">
        <f>IF(FT70&gt;0,(IF(FT$49&gt;0,FT70/FT$49,"")),"")</f>
        <v/>
      </c>
      <c r="FW70" s="349">
        <v>0</v>
      </c>
      <c r="FX70" s="106" t="str">
        <f>IF(FW70&gt;0,(IF(FW$7&gt;0,FW70/FW$7,"")),"")</f>
        <v/>
      </c>
      <c r="FY70" s="111" t="str">
        <f>IF(FW70&gt;0,(IF(FW$49&gt;0,FW70/FW$49,"")),"")</f>
        <v/>
      </c>
      <c r="FZ70" s="111"/>
      <c r="GA70" s="111"/>
      <c r="GB70" s="112"/>
      <c r="GC70" s="111"/>
      <c r="GD70" s="349">
        <f>FQ70+FT70+FW70</f>
        <v>6000</v>
      </c>
      <c r="GE70" s="106" t="e">
        <f>IF(GD70&gt;0,(IF(GD$7&gt;0,GD70/GD$7,"")),"")</f>
        <v>#REF!</v>
      </c>
      <c r="GF70" s="111">
        <f>IF(GD70&gt;0,(IF(GD$49&gt;0,GD70/GD$49,"")),"")</f>
        <v>2.7118644067796609E-2</v>
      </c>
      <c r="GG70" s="111"/>
      <c r="GH70" s="113"/>
      <c r="GI70" s="111"/>
      <c r="GJ70" s="112"/>
      <c r="GK70" s="111"/>
      <c r="GL70" s="349">
        <v>0</v>
      </c>
      <c r="GM70" s="106" t="str">
        <f>IF(GL70&gt;0,(IF(GL$7&gt;0,GL70/GL$7,"")),"")</f>
        <v/>
      </c>
      <c r="GN70" s="111" t="str">
        <f>IF(GL70&gt;0,(IF(GL$49&gt;0,GL70/GL$49,"")),"")</f>
        <v/>
      </c>
      <c r="GO70" s="349">
        <v>0</v>
      </c>
      <c r="GP70" s="106" t="str">
        <f>IF(GO70&gt;0,(IF(GO$7&gt;0,GO70/GO$7,"")),"")</f>
        <v/>
      </c>
      <c r="GQ70" s="111" t="str">
        <f>IF(GO70&gt;0,(IF(GO$49&gt;0,GO70/GO$49,"")),"")</f>
        <v/>
      </c>
      <c r="GR70" s="349">
        <v>0</v>
      </c>
      <c r="GS70" s="106" t="str">
        <f>IF(GR70&gt;0,(IF(GR$7&gt;0,GR70/GR$7,"")),"")</f>
        <v/>
      </c>
      <c r="GT70" s="111" t="str">
        <f>IF(GR70&gt;0,(IF(GR$49&gt;0,GR70/GR$49,"")),"")</f>
        <v/>
      </c>
      <c r="GU70" s="111"/>
      <c r="GV70" s="111"/>
      <c r="GW70" s="112"/>
      <c r="GX70" s="111"/>
      <c r="GY70" s="349">
        <f>GL70+GO70+GR70</f>
        <v>0</v>
      </c>
      <c r="GZ70" s="106" t="str">
        <f>IF(GY70&gt;0,(IF(GY$7&gt;0,GY70/GY$7,"")),"")</f>
        <v/>
      </c>
      <c r="HA70" s="111" t="str">
        <f>IF(GY70&gt;0,(IF(GY$49&gt;0,GY70/GY$49,"")),"")</f>
        <v/>
      </c>
      <c r="HB70" s="111"/>
      <c r="HC70" s="113"/>
      <c r="HD70" s="111"/>
      <c r="HE70" s="112"/>
      <c r="HF70" s="111"/>
      <c r="HG70" s="349">
        <v>0</v>
      </c>
      <c r="HH70" s="106" t="str">
        <f>IF(HG70&gt;0,(IF(HG$7&gt;0,HG70/HG$7,"")),"")</f>
        <v/>
      </c>
      <c r="HI70" s="111" t="str">
        <f>IF(HG70&gt;0,(IF(HG$49&gt;0,HG70/HG$49,"")),"")</f>
        <v/>
      </c>
      <c r="HJ70" s="349">
        <v>0</v>
      </c>
      <c r="HK70" s="106" t="str">
        <f>IF(HJ70&gt;0,(IF(HJ$7&gt;0,HJ70/HJ$7,"")),"")</f>
        <v/>
      </c>
      <c r="HL70" s="111" t="str">
        <f>IF(HJ70&gt;0,(IF(HJ$49&gt;0,HJ70/HJ$49,"")),"")</f>
        <v/>
      </c>
      <c r="HM70" s="349">
        <v>0</v>
      </c>
      <c r="HN70" s="106" t="str">
        <f>IF(HM70&gt;0,(IF(HM$7&gt;0,HM70/HM$7,"")),"")</f>
        <v/>
      </c>
      <c r="HO70" s="111" t="str">
        <f>IF(HM70&gt;0,(IF(HM$49&gt;0,HM70/HM$49,"")),"")</f>
        <v/>
      </c>
      <c r="HP70" s="111"/>
      <c r="HQ70" s="111"/>
      <c r="HR70" s="112"/>
      <c r="HS70" s="111"/>
      <c r="HT70" s="349">
        <f>HG70+HJ70+HM70</f>
        <v>0</v>
      </c>
      <c r="HU70" s="106" t="str">
        <f>IF(HT70&gt;0,(IF(HT$7&gt;0,HT70/HT$7,"")),"")</f>
        <v/>
      </c>
      <c r="HV70" s="111" t="str">
        <f>IF(HT70&gt;0,(IF(HT$49&gt;0,HT70/HT$49,"")),"")</f>
        <v/>
      </c>
      <c r="HW70" s="111"/>
      <c r="HX70" s="113"/>
      <c r="HY70" s="111"/>
      <c r="HZ70" s="112"/>
      <c r="IA70" s="111"/>
      <c r="IB70" s="349">
        <v>0</v>
      </c>
      <c r="IC70" s="106" t="str">
        <f>IF(IB70&gt;0,(IF(IB$7&gt;0,IB70/IB$7,"")),"")</f>
        <v/>
      </c>
      <c r="ID70" s="111" t="str">
        <f>IF(IB70&gt;0,(IF(IB$49&gt;0,IB70/IB$49,"")),"")</f>
        <v/>
      </c>
      <c r="IE70" s="349">
        <v>0</v>
      </c>
      <c r="IF70" s="106" t="str">
        <f>IF(IE70&gt;0,(IF(IE$7&gt;0,IE70/IE$7,"")),"")</f>
        <v/>
      </c>
      <c r="IG70" s="111" t="str">
        <f>IF(IE70&gt;0,(IF(IE$49&gt;0,IE70/IE$49,"")),"")</f>
        <v/>
      </c>
      <c r="IH70" s="349">
        <v>0</v>
      </c>
      <c r="II70" s="106" t="str">
        <f>IF(IH70&gt;0,(IF(IH$7&gt;0,IH70/IH$7,"")),"")</f>
        <v/>
      </c>
      <c r="IJ70" s="111" t="str">
        <f>IF(IH70&gt;0,(IF(IH$49&gt;0,IH70/IH$49,"")),"")</f>
        <v/>
      </c>
      <c r="IK70" s="111"/>
      <c r="IL70" s="111"/>
      <c r="IM70" s="112"/>
      <c r="IN70" s="111"/>
      <c r="IO70" s="349">
        <f>IB70+IE70+IH70</f>
        <v>0</v>
      </c>
      <c r="IP70" s="106" t="str">
        <f>IF(IO70&gt;0,(IF(IO$7&gt;0,IO70/IO$7,"")),"")</f>
        <v/>
      </c>
      <c r="IQ70" s="111" t="str">
        <f>IF(IO70&gt;0,(IF(IO$49&gt;0,IO70/IO$49,"")),"")</f>
        <v/>
      </c>
      <c r="IR70" s="111"/>
      <c r="IS70" s="113"/>
    </row>
    <row r="71" spans="1:253" ht="12" customHeight="1" outlineLevel="1">
      <c r="A71" s="354" t="s">
        <v>56</v>
      </c>
      <c r="B71" s="111"/>
      <c r="C71" s="112"/>
      <c r="D71" s="111"/>
      <c r="E71" s="433">
        <v>0</v>
      </c>
      <c r="F71" s="106" t="str">
        <f t="shared" si="556"/>
        <v/>
      </c>
      <c r="G71" s="111" t="str">
        <f t="shared" si="488"/>
        <v/>
      </c>
      <c r="H71" s="433">
        <v>0</v>
      </c>
      <c r="I71" s="106" t="str">
        <f t="shared" si="557"/>
        <v/>
      </c>
      <c r="J71" s="111" t="str">
        <f t="shared" si="489"/>
        <v/>
      </c>
      <c r="K71" s="433">
        <v>0</v>
      </c>
      <c r="L71" s="106" t="str">
        <f t="shared" si="558"/>
        <v/>
      </c>
      <c r="M71" s="111" t="str">
        <f t="shared" si="490"/>
        <v/>
      </c>
      <c r="N71" s="111"/>
      <c r="O71" s="111"/>
      <c r="P71" s="112"/>
      <c r="Q71" s="111"/>
      <c r="R71" s="433">
        <f t="shared" si="491"/>
        <v>0</v>
      </c>
      <c r="S71" s="106" t="str">
        <f t="shared" si="559"/>
        <v/>
      </c>
      <c r="T71" s="111" t="str">
        <f t="shared" si="492"/>
        <v/>
      </c>
      <c r="U71" s="111"/>
      <c r="V71" s="113"/>
      <c r="W71" s="111"/>
      <c r="X71" s="112"/>
      <c r="Y71" s="111"/>
      <c r="Z71" s="433">
        <v>0</v>
      </c>
      <c r="AA71" s="106" t="str">
        <f t="shared" si="560"/>
        <v/>
      </c>
      <c r="AB71" s="111" t="str">
        <f t="shared" si="493"/>
        <v/>
      </c>
      <c r="AC71" s="433">
        <v>0</v>
      </c>
      <c r="AD71" s="106" t="str">
        <f t="shared" si="561"/>
        <v/>
      </c>
      <c r="AE71" s="111" t="str">
        <f t="shared" si="494"/>
        <v/>
      </c>
      <c r="AF71" s="433">
        <v>0</v>
      </c>
      <c r="AG71" s="106" t="str">
        <f t="shared" si="562"/>
        <v/>
      </c>
      <c r="AH71" s="111" t="str">
        <f t="shared" si="495"/>
        <v/>
      </c>
      <c r="AI71" s="111"/>
      <c r="AJ71" s="111"/>
      <c r="AK71" s="112"/>
      <c r="AL71" s="111"/>
      <c r="AM71" s="433">
        <f t="shared" si="496"/>
        <v>0</v>
      </c>
      <c r="AN71" s="106" t="str">
        <f t="shared" si="563"/>
        <v/>
      </c>
      <c r="AO71" s="111" t="str">
        <f t="shared" si="497"/>
        <v/>
      </c>
      <c r="AP71" s="111"/>
      <c r="AQ71" s="113"/>
      <c r="AR71" s="111"/>
      <c r="AS71" s="112"/>
      <c r="AT71" s="111"/>
      <c r="AU71" s="433">
        <v>0</v>
      </c>
      <c r="AV71" s="106" t="str">
        <f t="shared" si="564"/>
        <v/>
      </c>
      <c r="AW71" s="111" t="str">
        <f t="shared" si="498"/>
        <v/>
      </c>
      <c r="AX71" s="433">
        <v>0</v>
      </c>
      <c r="AY71" s="106" t="str">
        <f t="shared" si="565"/>
        <v/>
      </c>
      <c r="AZ71" s="111" t="str">
        <f t="shared" si="499"/>
        <v/>
      </c>
      <c r="BA71" s="433">
        <v>0</v>
      </c>
      <c r="BB71" s="106" t="str">
        <f t="shared" si="566"/>
        <v/>
      </c>
      <c r="BC71" s="111" t="str">
        <f t="shared" si="500"/>
        <v/>
      </c>
      <c r="BD71" s="111"/>
      <c r="BE71" s="111"/>
      <c r="BF71" s="112"/>
      <c r="BG71" s="111"/>
      <c r="BH71" s="433">
        <f t="shared" si="501"/>
        <v>0</v>
      </c>
      <c r="BI71" s="106" t="str">
        <f t="shared" si="567"/>
        <v/>
      </c>
      <c r="BJ71" s="111" t="str">
        <f t="shared" si="502"/>
        <v/>
      </c>
      <c r="BK71" s="111"/>
      <c r="BL71" s="113"/>
      <c r="BM71" s="111"/>
      <c r="BN71" s="112"/>
      <c r="BO71" s="111"/>
      <c r="BP71" s="433">
        <v>0</v>
      </c>
      <c r="BQ71" s="106" t="str">
        <f t="shared" si="568"/>
        <v/>
      </c>
      <c r="BR71" s="111" t="str">
        <f t="shared" si="503"/>
        <v/>
      </c>
      <c r="BS71" s="433">
        <v>0</v>
      </c>
      <c r="BT71" s="106" t="str">
        <f t="shared" si="569"/>
        <v/>
      </c>
      <c r="BU71" s="111" t="str">
        <f t="shared" si="504"/>
        <v/>
      </c>
      <c r="BV71" s="433">
        <v>0</v>
      </c>
      <c r="BW71" s="106" t="str">
        <f t="shared" si="570"/>
        <v/>
      </c>
      <c r="BX71" s="111" t="str">
        <f t="shared" si="505"/>
        <v/>
      </c>
      <c r="BY71" s="111"/>
      <c r="BZ71" s="111"/>
      <c r="CA71" s="112"/>
      <c r="CB71" s="111"/>
      <c r="CC71" s="433">
        <f t="shared" si="506"/>
        <v>0</v>
      </c>
      <c r="CD71" s="106" t="str">
        <f t="shared" si="571"/>
        <v/>
      </c>
      <c r="CE71" s="111" t="str">
        <f t="shared" si="507"/>
        <v/>
      </c>
      <c r="CF71" s="111"/>
      <c r="CG71" s="113"/>
      <c r="CH71" s="111"/>
      <c r="CI71" s="114"/>
      <c r="CJ71" s="111"/>
      <c r="CK71" s="433">
        <f t="shared" si="508"/>
        <v>0</v>
      </c>
      <c r="CL71" s="106" t="str">
        <f t="shared" si="572"/>
        <v/>
      </c>
      <c r="CM71" s="111" t="str">
        <f t="shared" si="509"/>
        <v/>
      </c>
      <c r="CN71" s="433">
        <f t="shared" si="510"/>
        <v>0</v>
      </c>
      <c r="CO71" s="106" t="str">
        <f t="shared" si="573"/>
        <v/>
      </c>
      <c r="CP71" s="111" t="str">
        <f t="shared" si="511"/>
        <v/>
      </c>
      <c r="CQ71" s="433">
        <f t="shared" si="512"/>
        <v>0</v>
      </c>
      <c r="CR71" s="106" t="str">
        <f t="shared" si="574"/>
        <v/>
      </c>
      <c r="CS71" s="111" t="str">
        <f t="shared" si="513"/>
        <v/>
      </c>
      <c r="CT71" s="111"/>
      <c r="CU71" s="111"/>
      <c r="CV71" s="114"/>
      <c r="CW71" s="111"/>
      <c r="CX71" s="433">
        <f t="shared" si="514"/>
        <v>0</v>
      </c>
      <c r="CY71" s="106" t="str">
        <f t="shared" si="575"/>
        <v/>
      </c>
      <c r="CZ71" s="111" t="str">
        <f t="shared" si="515"/>
        <v/>
      </c>
      <c r="DA71" s="111"/>
      <c r="DB71" s="1535"/>
      <c r="DC71" s="111"/>
      <c r="DD71" s="112"/>
      <c r="DE71" s="111"/>
      <c r="DF71" s="433">
        <v>0</v>
      </c>
      <c r="DG71" s="106" t="str">
        <f t="shared" ref="DG71:DG72" si="599">IF(DF71&gt;0,(IF(DF$7&gt;0,DF71/DF$7,"")),"")</f>
        <v/>
      </c>
      <c r="DH71" s="111" t="str">
        <f t="shared" si="516"/>
        <v/>
      </c>
      <c r="DI71" s="433">
        <v>0</v>
      </c>
      <c r="DJ71" s="106" t="str">
        <f t="shared" ref="DJ71:DJ72" si="600">IF(DI71&gt;0,(IF(DI$7&gt;0,DI71/DI$7,"")),"")</f>
        <v/>
      </c>
      <c r="DK71" s="111" t="str">
        <f t="shared" si="517"/>
        <v/>
      </c>
      <c r="DL71" s="433">
        <v>0</v>
      </c>
      <c r="DM71" s="106" t="str">
        <f t="shared" ref="DM71:DM72" si="601">IF(DL71&gt;0,(IF(DL$7&gt;0,DL71/DL$7,"")),"")</f>
        <v/>
      </c>
      <c r="DN71" s="111" t="str">
        <f t="shared" si="518"/>
        <v/>
      </c>
      <c r="DO71" s="111"/>
      <c r="DP71" s="111"/>
      <c r="DQ71" s="112"/>
      <c r="DR71" s="111"/>
      <c r="DS71" s="433">
        <f t="shared" ref="DS71" si="602">DF71+DI71+DL71</f>
        <v>0</v>
      </c>
      <c r="DT71" s="106" t="str">
        <f t="shared" ref="DT71:DT72" si="603">IF(DS71&gt;0,(IF(DS$7&gt;0,DS71/DS$7,"")),"")</f>
        <v/>
      </c>
      <c r="DU71" s="111" t="str">
        <f t="shared" si="520"/>
        <v/>
      </c>
      <c r="DV71" s="111"/>
      <c r="DW71" s="113"/>
      <c r="DX71" s="111"/>
      <c r="DY71" s="112"/>
      <c r="DZ71" s="111"/>
      <c r="EA71" s="433">
        <v>0</v>
      </c>
      <c r="EB71" s="106" t="str">
        <f t="shared" ref="EB71:EB72" si="604">IF(EA71&gt;0,(IF(EA$7&gt;0,EA71/EA$7,"")),"")</f>
        <v/>
      </c>
      <c r="EC71" s="111" t="str">
        <f t="shared" si="521"/>
        <v/>
      </c>
      <c r="ED71" s="433">
        <v>0</v>
      </c>
      <c r="EE71" s="106" t="str">
        <f t="shared" ref="EE71:EE72" si="605">IF(ED71&gt;0,(IF(ED$7&gt;0,ED71/ED$7,"")),"")</f>
        <v/>
      </c>
      <c r="EF71" s="111" t="str">
        <f t="shared" si="522"/>
        <v/>
      </c>
      <c r="EG71" s="433">
        <v>0</v>
      </c>
      <c r="EH71" s="106" t="str">
        <f t="shared" ref="EH71:EH72" si="606">IF(EG71&gt;0,(IF(EG$7&gt;0,EG71/EG$7,"")),"")</f>
        <v/>
      </c>
      <c r="EI71" s="111" t="str">
        <f t="shared" si="523"/>
        <v/>
      </c>
      <c r="EJ71" s="111"/>
      <c r="EK71" s="111"/>
      <c r="EL71" s="112"/>
      <c r="EM71" s="111"/>
      <c r="EN71" s="433">
        <f t="shared" ref="EN71" si="607">EA71+ED71+EG71</f>
        <v>0</v>
      </c>
      <c r="EO71" s="106" t="str">
        <f t="shared" ref="EO71:EO72" si="608">IF(EN71&gt;0,(IF(EN$7&gt;0,EN71/EN$7,"")),"")</f>
        <v/>
      </c>
      <c r="EP71" s="111" t="str">
        <f t="shared" si="525"/>
        <v/>
      </c>
      <c r="EQ71" s="111"/>
      <c r="ER71" s="113"/>
      <c r="ES71" s="111"/>
      <c r="ET71" s="112"/>
      <c r="EU71" s="111"/>
      <c r="EV71" s="433">
        <v>0</v>
      </c>
      <c r="EW71" s="106" t="str">
        <f t="shared" si="584"/>
        <v/>
      </c>
      <c r="EX71" s="111" t="str">
        <f t="shared" si="526"/>
        <v/>
      </c>
      <c r="EY71" s="433">
        <v>0</v>
      </c>
      <c r="EZ71" s="106" t="str">
        <f t="shared" si="527"/>
        <v/>
      </c>
      <c r="FA71" s="111" t="str">
        <f t="shared" si="528"/>
        <v/>
      </c>
      <c r="FB71" s="433">
        <v>0</v>
      </c>
      <c r="FC71" s="106" t="str">
        <f t="shared" si="585"/>
        <v/>
      </c>
      <c r="FD71" s="111" t="str">
        <f t="shared" si="529"/>
        <v/>
      </c>
      <c r="FE71" s="111"/>
      <c r="FF71" s="111"/>
      <c r="FG71" s="112"/>
      <c r="FH71" s="111"/>
      <c r="FI71" s="433">
        <f t="shared" si="586"/>
        <v>0</v>
      </c>
      <c r="FJ71" s="106" t="str">
        <f t="shared" si="530"/>
        <v/>
      </c>
      <c r="FK71" s="111" t="str">
        <f t="shared" si="531"/>
        <v/>
      </c>
      <c r="FL71" s="111"/>
      <c r="FM71" s="113"/>
      <c r="FN71" s="111"/>
      <c r="FO71" s="112"/>
      <c r="FP71" s="111"/>
      <c r="FQ71" s="438">
        <f>8000+29000</f>
        <v>37000</v>
      </c>
      <c r="FR71" s="106">
        <f t="shared" si="587"/>
        <v>8.5648148148148149</v>
      </c>
      <c r="FS71" s="849">
        <f t="shared" si="532"/>
        <v>0.16723163841807909</v>
      </c>
      <c r="FT71" s="433">
        <v>0</v>
      </c>
      <c r="FU71" s="106" t="str">
        <f t="shared" si="588"/>
        <v/>
      </c>
      <c r="FV71" s="111" t="str">
        <f t="shared" si="533"/>
        <v/>
      </c>
      <c r="FW71" s="433">
        <v>0</v>
      </c>
      <c r="FX71" s="106" t="str">
        <f t="shared" si="589"/>
        <v/>
      </c>
      <c r="FY71" s="111" t="str">
        <f t="shared" si="534"/>
        <v/>
      </c>
      <c r="FZ71" s="111"/>
      <c r="GA71" s="111"/>
      <c r="GB71" s="112"/>
      <c r="GC71" s="111"/>
      <c r="GD71" s="433">
        <f t="shared" si="535"/>
        <v>37000</v>
      </c>
      <c r="GE71" s="106" t="e">
        <f t="shared" si="536"/>
        <v>#REF!</v>
      </c>
      <c r="GF71" s="111">
        <f t="shared" si="537"/>
        <v>0.16723163841807909</v>
      </c>
      <c r="GG71" s="111"/>
      <c r="GH71" s="113"/>
      <c r="GI71" s="111"/>
      <c r="GJ71" s="112"/>
      <c r="GK71" s="111"/>
      <c r="GL71" s="433">
        <v>0</v>
      </c>
      <c r="GM71" s="106" t="str">
        <f t="shared" si="590"/>
        <v/>
      </c>
      <c r="GN71" s="111" t="str">
        <f t="shared" si="538"/>
        <v/>
      </c>
      <c r="GO71" s="433">
        <v>0</v>
      </c>
      <c r="GP71" s="106" t="str">
        <f t="shared" si="591"/>
        <v/>
      </c>
      <c r="GQ71" s="111" t="str">
        <f t="shared" si="539"/>
        <v/>
      </c>
      <c r="GR71" s="433">
        <v>0</v>
      </c>
      <c r="GS71" s="106" t="str">
        <f t="shared" si="592"/>
        <v/>
      </c>
      <c r="GT71" s="111" t="str">
        <f t="shared" si="540"/>
        <v/>
      </c>
      <c r="GU71" s="111"/>
      <c r="GV71" s="111"/>
      <c r="GW71" s="112"/>
      <c r="GX71" s="111"/>
      <c r="GY71" s="433">
        <f t="shared" si="541"/>
        <v>0</v>
      </c>
      <c r="GZ71" s="106" t="str">
        <f t="shared" si="542"/>
        <v/>
      </c>
      <c r="HA71" s="111" t="str">
        <f t="shared" si="543"/>
        <v/>
      </c>
      <c r="HB71" s="111"/>
      <c r="HC71" s="113"/>
      <c r="HD71" s="111"/>
      <c r="HE71" s="112"/>
      <c r="HF71" s="111"/>
      <c r="HG71" s="433">
        <v>0</v>
      </c>
      <c r="HH71" s="106" t="str">
        <f t="shared" si="593"/>
        <v/>
      </c>
      <c r="HI71" s="111" t="str">
        <f t="shared" si="544"/>
        <v/>
      </c>
      <c r="HJ71" s="433">
        <v>0</v>
      </c>
      <c r="HK71" s="106" t="str">
        <f t="shared" si="594"/>
        <v/>
      </c>
      <c r="HL71" s="111" t="str">
        <f t="shared" si="545"/>
        <v/>
      </c>
      <c r="HM71" s="433">
        <v>0</v>
      </c>
      <c r="HN71" s="106" t="str">
        <f t="shared" si="595"/>
        <v/>
      </c>
      <c r="HO71" s="111" t="str">
        <f t="shared" si="546"/>
        <v/>
      </c>
      <c r="HP71" s="111"/>
      <c r="HQ71" s="111"/>
      <c r="HR71" s="112"/>
      <c r="HS71" s="111"/>
      <c r="HT71" s="433">
        <f t="shared" si="547"/>
        <v>0</v>
      </c>
      <c r="HU71" s="106" t="str">
        <f t="shared" si="548"/>
        <v/>
      </c>
      <c r="HV71" s="111" t="str">
        <f t="shared" si="549"/>
        <v/>
      </c>
      <c r="HW71" s="111"/>
      <c r="HX71" s="113"/>
      <c r="HY71" s="111"/>
      <c r="HZ71" s="112"/>
      <c r="IA71" s="111"/>
      <c r="IB71" s="433">
        <v>0</v>
      </c>
      <c r="IC71" s="106" t="str">
        <f t="shared" si="596"/>
        <v/>
      </c>
      <c r="ID71" s="111" t="str">
        <f t="shared" si="550"/>
        <v/>
      </c>
      <c r="IE71" s="433">
        <v>0</v>
      </c>
      <c r="IF71" s="106" t="str">
        <f t="shared" si="597"/>
        <v/>
      </c>
      <c r="IG71" s="111" t="str">
        <f t="shared" si="551"/>
        <v/>
      </c>
      <c r="IH71" s="433">
        <v>0</v>
      </c>
      <c r="II71" s="106" t="str">
        <f t="shared" si="598"/>
        <v/>
      </c>
      <c r="IJ71" s="111" t="str">
        <f t="shared" si="552"/>
        <v/>
      </c>
      <c r="IK71" s="111"/>
      <c r="IL71" s="111"/>
      <c r="IM71" s="112"/>
      <c r="IN71" s="111"/>
      <c r="IO71" s="433">
        <f t="shared" si="553"/>
        <v>0</v>
      </c>
      <c r="IP71" s="106" t="str">
        <f t="shared" si="554"/>
        <v/>
      </c>
      <c r="IQ71" s="111" t="str">
        <f t="shared" si="555"/>
        <v/>
      </c>
      <c r="IR71" s="111"/>
      <c r="IS71" s="113"/>
    </row>
    <row r="72" spans="1:253" ht="12" customHeight="1" outlineLevel="1">
      <c r="A72" s="348" t="s">
        <v>40</v>
      </c>
      <c r="B72" s="115"/>
      <c r="C72" s="116"/>
      <c r="D72" s="115"/>
      <c r="E72" s="352">
        <f>SUM(E65:E71)</f>
        <v>0</v>
      </c>
      <c r="F72" s="106" t="str">
        <f t="shared" si="556"/>
        <v/>
      </c>
      <c r="G72" s="115" t="str">
        <f t="shared" si="488"/>
        <v/>
      </c>
      <c r="H72" s="352">
        <f>SUM(H65:H71)</f>
        <v>0</v>
      </c>
      <c r="I72" s="106" t="str">
        <f t="shared" si="557"/>
        <v/>
      </c>
      <c r="J72" s="115" t="str">
        <f t="shared" si="489"/>
        <v/>
      </c>
      <c r="K72" s="352">
        <f>SUM(K65:K71)</f>
        <v>0</v>
      </c>
      <c r="L72" s="106" t="str">
        <f t="shared" si="558"/>
        <v/>
      </c>
      <c r="M72" s="115" t="str">
        <f t="shared" si="490"/>
        <v/>
      </c>
      <c r="N72" s="115"/>
      <c r="O72" s="115"/>
      <c r="P72" s="116"/>
      <c r="Q72" s="115"/>
      <c r="R72" s="352">
        <f>SUM(R65:R71)</f>
        <v>0</v>
      </c>
      <c r="S72" s="106" t="str">
        <f t="shared" si="559"/>
        <v/>
      </c>
      <c r="T72" s="115" t="str">
        <f t="shared" si="492"/>
        <v/>
      </c>
      <c r="U72" s="115"/>
      <c r="V72" s="117"/>
      <c r="W72" s="115"/>
      <c r="X72" s="116"/>
      <c r="Y72" s="115"/>
      <c r="Z72" s="352">
        <f>SUM(Z65:Z71)</f>
        <v>0</v>
      </c>
      <c r="AA72" s="106" t="str">
        <f t="shared" si="560"/>
        <v/>
      </c>
      <c r="AB72" s="115" t="str">
        <f t="shared" si="493"/>
        <v/>
      </c>
      <c r="AC72" s="352">
        <f>SUM(AC65:AC71)</f>
        <v>0</v>
      </c>
      <c r="AD72" s="106" t="str">
        <f t="shared" si="561"/>
        <v/>
      </c>
      <c r="AE72" s="115" t="str">
        <f t="shared" si="494"/>
        <v/>
      </c>
      <c r="AF72" s="352">
        <f>SUM(AF65:AF71)</f>
        <v>0</v>
      </c>
      <c r="AG72" s="106" t="str">
        <f t="shared" si="562"/>
        <v/>
      </c>
      <c r="AH72" s="115" t="str">
        <f t="shared" si="495"/>
        <v/>
      </c>
      <c r="AI72" s="115"/>
      <c r="AJ72" s="115"/>
      <c r="AK72" s="116"/>
      <c r="AL72" s="115"/>
      <c r="AM72" s="352">
        <f>SUM(AM65:AM71)</f>
        <v>0</v>
      </c>
      <c r="AN72" s="106" t="str">
        <f t="shared" si="563"/>
        <v/>
      </c>
      <c r="AO72" s="115" t="str">
        <f t="shared" si="497"/>
        <v/>
      </c>
      <c r="AP72" s="115"/>
      <c r="AQ72" s="117"/>
      <c r="AR72" s="115"/>
      <c r="AS72" s="116"/>
      <c r="AT72" s="115"/>
      <c r="AU72" s="352">
        <f>SUM(AU65:AU71)</f>
        <v>0</v>
      </c>
      <c r="AV72" s="106" t="str">
        <f t="shared" si="564"/>
        <v/>
      </c>
      <c r="AW72" s="115" t="str">
        <f t="shared" si="498"/>
        <v/>
      </c>
      <c r="AX72" s="352">
        <f>SUM(AX65:AX71)</f>
        <v>0</v>
      </c>
      <c r="AY72" s="106" t="str">
        <f t="shared" si="565"/>
        <v/>
      </c>
      <c r="AZ72" s="115" t="str">
        <f t="shared" si="499"/>
        <v/>
      </c>
      <c r="BA72" s="352">
        <f>SUM(BA65:BA71)</f>
        <v>0</v>
      </c>
      <c r="BB72" s="106" t="str">
        <f t="shared" si="566"/>
        <v/>
      </c>
      <c r="BC72" s="115" t="str">
        <f t="shared" si="500"/>
        <v/>
      </c>
      <c r="BD72" s="115"/>
      <c r="BE72" s="115"/>
      <c r="BF72" s="116"/>
      <c r="BG72" s="115"/>
      <c r="BH72" s="352">
        <f>SUM(BH65:BH71)</f>
        <v>0</v>
      </c>
      <c r="BI72" s="106" t="str">
        <f t="shared" si="567"/>
        <v/>
      </c>
      <c r="BJ72" s="115" t="str">
        <f t="shared" si="502"/>
        <v/>
      </c>
      <c r="BK72" s="115"/>
      <c r="BL72" s="117"/>
      <c r="BM72" s="115"/>
      <c r="BN72" s="116"/>
      <c r="BO72" s="115"/>
      <c r="BP72" s="352">
        <f>SUM(BP65:BP71)</f>
        <v>0</v>
      </c>
      <c r="BQ72" s="106" t="str">
        <f t="shared" si="568"/>
        <v/>
      </c>
      <c r="BR72" s="115" t="str">
        <f t="shared" si="503"/>
        <v/>
      </c>
      <c r="BS72" s="352">
        <f>SUM(BS65:BS71)</f>
        <v>0</v>
      </c>
      <c r="BT72" s="106" t="str">
        <f t="shared" si="569"/>
        <v/>
      </c>
      <c r="BU72" s="115" t="str">
        <f t="shared" si="504"/>
        <v/>
      </c>
      <c r="BV72" s="352">
        <f>SUM(BV65:BV71)</f>
        <v>0</v>
      </c>
      <c r="BW72" s="106" t="str">
        <f t="shared" si="570"/>
        <v/>
      </c>
      <c r="BX72" s="115" t="str">
        <f t="shared" si="505"/>
        <v/>
      </c>
      <c r="BY72" s="115"/>
      <c r="BZ72" s="115"/>
      <c r="CA72" s="116"/>
      <c r="CB72" s="115"/>
      <c r="CC72" s="352">
        <f>SUM(CC65:CC71)</f>
        <v>0</v>
      </c>
      <c r="CD72" s="106" t="str">
        <f t="shared" si="571"/>
        <v/>
      </c>
      <c r="CE72" s="115" t="str">
        <f t="shared" si="507"/>
        <v/>
      </c>
      <c r="CF72" s="115"/>
      <c r="CG72" s="117"/>
      <c r="CH72" s="115"/>
      <c r="CI72" s="118"/>
      <c r="CJ72" s="115"/>
      <c r="CK72" s="352">
        <f>SUM(CK65:CK71)</f>
        <v>0</v>
      </c>
      <c r="CL72" s="106" t="str">
        <f t="shared" si="572"/>
        <v/>
      </c>
      <c r="CM72" s="115" t="str">
        <f t="shared" si="509"/>
        <v/>
      </c>
      <c r="CN72" s="352">
        <f>SUM(CN65:CN71)</f>
        <v>0</v>
      </c>
      <c r="CO72" s="106" t="str">
        <f t="shared" si="573"/>
        <v/>
      </c>
      <c r="CP72" s="115" t="str">
        <f t="shared" si="511"/>
        <v/>
      </c>
      <c r="CQ72" s="352">
        <f>SUM(CQ65:CQ71)</f>
        <v>0</v>
      </c>
      <c r="CR72" s="106" t="str">
        <f t="shared" si="574"/>
        <v/>
      </c>
      <c r="CS72" s="115" t="str">
        <f t="shared" si="513"/>
        <v/>
      </c>
      <c r="CT72" s="115"/>
      <c r="CU72" s="115"/>
      <c r="CV72" s="118"/>
      <c r="CW72" s="115"/>
      <c r="CX72" s="352">
        <f>SUM(CX65:CX71)</f>
        <v>0</v>
      </c>
      <c r="CY72" s="6" t="str">
        <f t="shared" si="575"/>
        <v/>
      </c>
      <c r="CZ72" s="115" t="str">
        <f t="shared" si="515"/>
        <v/>
      </c>
      <c r="DA72" s="115"/>
      <c r="DB72" s="1536"/>
      <c r="DC72" s="115"/>
      <c r="DD72" s="116"/>
      <c r="DE72" s="115"/>
      <c r="DF72" s="352">
        <f>SUM(DF65:DF71)</f>
        <v>0</v>
      </c>
      <c r="DG72" s="106" t="str">
        <f t="shared" si="599"/>
        <v/>
      </c>
      <c r="DH72" s="115" t="str">
        <f t="shared" si="516"/>
        <v/>
      </c>
      <c r="DI72" s="352">
        <f>SUM(DI65:DI71)</f>
        <v>0</v>
      </c>
      <c r="DJ72" s="106" t="str">
        <f t="shared" si="600"/>
        <v/>
      </c>
      <c r="DK72" s="115" t="str">
        <f t="shared" si="517"/>
        <v/>
      </c>
      <c r="DL72" s="352">
        <f>SUM(DL65:DL71)</f>
        <v>0</v>
      </c>
      <c r="DM72" s="106" t="str">
        <f t="shared" si="601"/>
        <v/>
      </c>
      <c r="DN72" s="115" t="str">
        <f t="shared" si="518"/>
        <v/>
      </c>
      <c r="DO72" s="115"/>
      <c r="DP72" s="115"/>
      <c r="DQ72" s="116"/>
      <c r="DR72" s="115"/>
      <c r="DS72" s="352">
        <f>SUM(DS65:DS71)</f>
        <v>0</v>
      </c>
      <c r="DT72" s="106" t="str">
        <f t="shared" si="603"/>
        <v/>
      </c>
      <c r="DU72" s="115" t="str">
        <f t="shared" si="520"/>
        <v/>
      </c>
      <c r="DV72" s="115"/>
      <c r="DW72" s="117"/>
      <c r="DX72" s="115"/>
      <c r="DY72" s="116"/>
      <c r="DZ72" s="115"/>
      <c r="EA72" s="352">
        <f>SUM(EA65:EA71)</f>
        <v>0</v>
      </c>
      <c r="EB72" s="106" t="str">
        <f t="shared" si="604"/>
        <v/>
      </c>
      <c r="EC72" s="115" t="str">
        <f t="shared" si="521"/>
        <v/>
      </c>
      <c r="ED72" s="352">
        <f>SUM(ED65:ED71)</f>
        <v>0</v>
      </c>
      <c r="EE72" s="106" t="str">
        <f t="shared" si="605"/>
        <v/>
      </c>
      <c r="EF72" s="115" t="str">
        <f t="shared" si="522"/>
        <v/>
      </c>
      <c r="EG72" s="352">
        <f>SUM(EG65:EG71)</f>
        <v>0</v>
      </c>
      <c r="EH72" s="106" t="str">
        <f t="shared" si="606"/>
        <v/>
      </c>
      <c r="EI72" s="115" t="str">
        <f t="shared" si="523"/>
        <v/>
      </c>
      <c r="EJ72" s="115"/>
      <c r="EK72" s="115"/>
      <c r="EL72" s="116"/>
      <c r="EM72" s="115"/>
      <c r="EN72" s="352">
        <f>SUM(EN65:EN71)</f>
        <v>0</v>
      </c>
      <c r="EO72" s="106" t="str">
        <f t="shared" si="608"/>
        <v/>
      </c>
      <c r="EP72" s="115" t="str">
        <f t="shared" si="525"/>
        <v/>
      </c>
      <c r="EQ72" s="115"/>
      <c r="ER72" s="117"/>
      <c r="ES72" s="115"/>
      <c r="ET72" s="116"/>
      <c r="EU72" s="115"/>
      <c r="EV72" s="352">
        <f>SUM(EV65:EV71)</f>
        <v>0</v>
      </c>
      <c r="EW72" s="106" t="str">
        <f t="shared" si="584"/>
        <v/>
      </c>
      <c r="EX72" s="115" t="str">
        <f t="shared" si="526"/>
        <v/>
      </c>
      <c r="EY72" s="352">
        <f>SUM(EY65:EY71)</f>
        <v>1249150</v>
      </c>
      <c r="EZ72" s="106">
        <f t="shared" si="527"/>
        <v>1784.5</v>
      </c>
      <c r="FA72" s="115">
        <f t="shared" si="528"/>
        <v>0.33182361535396465</v>
      </c>
      <c r="FB72" s="352">
        <f>SUM(FB65:FB71)</f>
        <v>0</v>
      </c>
      <c r="FC72" s="106" t="str">
        <f t="shared" si="585"/>
        <v/>
      </c>
      <c r="FD72" s="115" t="str">
        <f t="shared" si="529"/>
        <v/>
      </c>
      <c r="FE72" s="115"/>
      <c r="FF72" s="115"/>
      <c r="FG72" s="116"/>
      <c r="FH72" s="115"/>
      <c r="FI72" s="352">
        <f>SUM(FI65:FI71)</f>
        <v>1250150</v>
      </c>
      <c r="FJ72" s="106" t="e">
        <f t="shared" si="530"/>
        <v>#VALUE!</v>
      </c>
      <c r="FK72" s="115">
        <f t="shared" si="531"/>
        <v>0.33208925488112634</v>
      </c>
      <c r="FL72" s="115"/>
      <c r="FM72" s="117"/>
      <c r="FN72" s="115"/>
      <c r="FO72" s="116"/>
      <c r="FP72" s="115"/>
      <c r="FQ72" s="352">
        <f>SUM(FQ65:FQ71)</f>
        <v>114984.375</v>
      </c>
      <c r="FR72" s="106">
        <f t="shared" si="587"/>
        <v>26.616753472222221</v>
      </c>
      <c r="FS72" s="850">
        <f t="shared" si="532"/>
        <v>0.51970338983050846</v>
      </c>
      <c r="FT72" s="352">
        <f>SUM(FT65:FT71)</f>
        <v>0</v>
      </c>
      <c r="FU72" s="106" t="str">
        <f t="shared" si="588"/>
        <v/>
      </c>
      <c r="FV72" s="115" t="str">
        <f t="shared" si="533"/>
        <v/>
      </c>
      <c r="FW72" s="352">
        <f>SUM(FW65:FW71)</f>
        <v>0</v>
      </c>
      <c r="FX72" s="106" t="str">
        <f t="shared" si="589"/>
        <v/>
      </c>
      <c r="FY72" s="115" t="str">
        <f t="shared" si="534"/>
        <v/>
      </c>
      <c r="FZ72" s="115"/>
      <c r="GA72" s="115"/>
      <c r="GB72" s="116"/>
      <c r="GC72" s="115"/>
      <c r="GD72" s="352">
        <f>SUM(GD65:GD71)</f>
        <v>114984.375</v>
      </c>
      <c r="GE72" s="106" t="e">
        <f t="shared" si="536"/>
        <v>#REF!</v>
      </c>
      <c r="GF72" s="115">
        <f t="shared" si="537"/>
        <v>0.51970338983050846</v>
      </c>
      <c r="GG72" s="115"/>
      <c r="GH72" s="117"/>
      <c r="GI72" s="115"/>
      <c r="GJ72" s="116"/>
      <c r="GK72" s="115"/>
      <c r="GL72" s="352">
        <f>SUM(GL65:GL71)</f>
        <v>0</v>
      </c>
      <c r="GM72" s="106" t="str">
        <f t="shared" si="590"/>
        <v/>
      </c>
      <c r="GN72" s="115" t="str">
        <f t="shared" si="538"/>
        <v/>
      </c>
      <c r="GO72" s="352">
        <f>SUM(GO65:GO71)</f>
        <v>0</v>
      </c>
      <c r="GP72" s="106" t="str">
        <f t="shared" si="591"/>
        <v/>
      </c>
      <c r="GQ72" s="115" t="str">
        <f t="shared" si="539"/>
        <v/>
      </c>
      <c r="GR72" s="352">
        <f>SUM(GR65:GR71)</f>
        <v>0</v>
      </c>
      <c r="GS72" s="106" t="str">
        <f t="shared" si="592"/>
        <v/>
      </c>
      <c r="GT72" s="115" t="str">
        <f t="shared" si="540"/>
        <v/>
      </c>
      <c r="GU72" s="115"/>
      <c r="GV72" s="115"/>
      <c r="GW72" s="116"/>
      <c r="GX72" s="115"/>
      <c r="GY72" s="352">
        <f>SUM(GY65:GY71)</f>
        <v>0</v>
      </c>
      <c r="GZ72" s="106" t="str">
        <f t="shared" si="542"/>
        <v/>
      </c>
      <c r="HA72" s="115" t="str">
        <f t="shared" si="543"/>
        <v/>
      </c>
      <c r="HB72" s="115"/>
      <c r="HC72" s="117"/>
      <c r="HD72" s="115"/>
      <c r="HE72" s="116"/>
      <c r="HF72" s="115"/>
      <c r="HG72" s="352">
        <f>SUM(HG65:HG71)</f>
        <v>0</v>
      </c>
      <c r="HH72" s="106" t="str">
        <f t="shared" si="593"/>
        <v/>
      </c>
      <c r="HI72" s="115" t="str">
        <f t="shared" si="544"/>
        <v/>
      </c>
      <c r="HJ72" s="352">
        <f>SUM(HJ65:HJ71)</f>
        <v>0</v>
      </c>
      <c r="HK72" s="106" t="str">
        <f t="shared" si="594"/>
        <v/>
      </c>
      <c r="HL72" s="115" t="str">
        <f t="shared" si="545"/>
        <v/>
      </c>
      <c r="HM72" s="352">
        <f>SUM(HM65:HM71)</f>
        <v>0</v>
      </c>
      <c r="HN72" s="106" t="str">
        <f t="shared" si="595"/>
        <v/>
      </c>
      <c r="HO72" s="115" t="str">
        <f t="shared" si="546"/>
        <v/>
      </c>
      <c r="HP72" s="115"/>
      <c r="HQ72" s="115"/>
      <c r="HR72" s="116"/>
      <c r="HS72" s="115"/>
      <c r="HT72" s="352">
        <f>SUM(HT65:HT71)</f>
        <v>0</v>
      </c>
      <c r="HU72" s="106" t="str">
        <f t="shared" si="548"/>
        <v/>
      </c>
      <c r="HV72" s="115" t="str">
        <f t="shared" si="549"/>
        <v/>
      </c>
      <c r="HW72" s="115"/>
      <c r="HX72" s="117"/>
      <c r="HY72" s="115"/>
      <c r="HZ72" s="116"/>
      <c r="IA72" s="115"/>
      <c r="IB72" s="352">
        <f>SUM(IB65:IB71)</f>
        <v>0</v>
      </c>
      <c r="IC72" s="106" t="str">
        <f t="shared" si="596"/>
        <v/>
      </c>
      <c r="ID72" s="115" t="str">
        <f t="shared" si="550"/>
        <v/>
      </c>
      <c r="IE72" s="352">
        <f>SUM(IE65:IE71)</f>
        <v>0</v>
      </c>
      <c r="IF72" s="106" t="str">
        <f t="shared" si="597"/>
        <v/>
      </c>
      <c r="IG72" s="115" t="str">
        <f t="shared" si="551"/>
        <v/>
      </c>
      <c r="IH72" s="352">
        <f>SUM(IH65:IH71)</f>
        <v>0</v>
      </c>
      <c r="II72" s="106" t="str">
        <f t="shared" si="598"/>
        <v/>
      </c>
      <c r="IJ72" s="115" t="str">
        <f t="shared" si="552"/>
        <v/>
      </c>
      <c r="IK72" s="115"/>
      <c r="IL72" s="115"/>
      <c r="IM72" s="116"/>
      <c r="IN72" s="115"/>
      <c r="IO72" s="352">
        <f>SUM(IO65:IO71)</f>
        <v>0</v>
      </c>
      <c r="IP72" s="106" t="str">
        <f t="shared" si="554"/>
        <v/>
      </c>
      <c r="IQ72" s="115" t="str">
        <f t="shared" si="555"/>
        <v/>
      </c>
      <c r="IR72" s="115"/>
      <c r="IS72" s="117"/>
    </row>
    <row r="73" spans="1:253" ht="7.5" customHeight="1">
      <c r="A73" s="348"/>
      <c r="B73" s="115"/>
      <c r="C73" s="116"/>
      <c r="D73" s="115"/>
      <c r="E73" s="122"/>
      <c r="F73" s="6"/>
      <c r="G73" s="115"/>
      <c r="H73" s="122"/>
      <c r="I73" s="6"/>
      <c r="J73" s="115"/>
      <c r="K73" s="122"/>
      <c r="L73" s="6"/>
      <c r="M73" s="115"/>
      <c r="N73" s="115"/>
      <c r="O73" s="115"/>
      <c r="P73" s="116"/>
      <c r="Q73" s="115"/>
      <c r="R73" s="122"/>
      <c r="S73" s="6"/>
      <c r="T73" s="115"/>
      <c r="U73" s="115"/>
      <c r="V73" s="117"/>
      <c r="W73" s="115"/>
      <c r="X73" s="116"/>
      <c r="Y73" s="115"/>
      <c r="Z73" s="122"/>
      <c r="AA73" s="6"/>
      <c r="AB73" s="115"/>
      <c r="AC73" s="122"/>
      <c r="AD73" s="6"/>
      <c r="AE73" s="115"/>
      <c r="AF73" s="122"/>
      <c r="AG73" s="6"/>
      <c r="AH73" s="115"/>
      <c r="AI73" s="115"/>
      <c r="AJ73" s="115"/>
      <c r="AK73" s="116"/>
      <c r="AL73" s="115"/>
      <c r="AM73" s="122"/>
      <c r="AN73" s="6"/>
      <c r="AO73" s="115"/>
      <c r="AP73" s="115"/>
      <c r="AQ73" s="117"/>
      <c r="AR73" s="115"/>
      <c r="AS73" s="116"/>
      <c r="AT73" s="115"/>
      <c r="AU73" s="122"/>
      <c r="AV73" s="6"/>
      <c r="AW73" s="115"/>
      <c r="AX73" s="122"/>
      <c r="AY73" s="6"/>
      <c r="AZ73" s="115"/>
      <c r="BA73" s="122"/>
      <c r="BB73" s="6"/>
      <c r="BC73" s="115"/>
      <c r="BD73" s="115"/>
      <c r="BE73" s="115"/>
      <c r="BF73" s="116"/>
      <c r="BG73" s="115"/>
      <c r="BH73" s="122"/>
      <c r="BI73" s="6"/>
      <c r="BJ73" s="115"/>
      <c r="BK73" s="115"/>
      <c r="BL73" s="117"/>
      <c r="BM73" s="115"/>
      <c r="BN73" s="116"/>
      <c r="BO73" s="115"/>
      <c r="BP73" s="122"/>
      <c r="BQ73" s="6"/>
      <c r="BR73" s="115"/>
      <c r="BS73" s="122"/>
      <c r="BT73" s="6"/>
      <c r="BU73" s="115"/>
      <c r="BV73" s="122"/>
      <c r="BW73" s="6"/>
      <c r="BX73" s="115"/>
      <c r="BY73" s="115"/>
      <c r="BZ73" s="115"/>
      <c r="CA73" s="116"/>
      <c r="CB73" s="115"/>
      <c r="CC73" s="122"/>
      <c r="CD73" s="6"/>
      <c r="CE73" s="115"/>
      <c r="CF73" s="115"/>
      <c r="CG73" s="117"/>
      <c r="CH73" s="115"/>
      <c r="CI73" s="118"/>
      <c r="CJ73" s="115"/>
      <c r="CK73" s="122"/>
      <c r="CL73" s="6"/>
      <c r="CM73" s="115"/>
      <c r="CN73" s="122"/>
      <c r="CO73" s="6"/>
      <c r="CP73" s="115"/>
      <c r="CQ73" s="122"/>
      <c r="CR73" s="6"/>
      <c r="CS73" s="115"/>
      <c r="CT73" s="115"/>
      <c r="CU73" s="115"/>
      <c r="CV73" s="118"/>
      <c r="CW73" s="115"/>
      <c r="CX73" s="122"/>
      <c r="CY73" s="6"/>
      <c r="CZ73" s="115"/>
      <c r="DA73" s="115"/>
      <c r="DB73" s="1536"/>
      <c r="DC73" s="115"/>
      <c r="DD73" s="116"/>
      <c r="DE73" s="115"/>
      <c r="DF73" s="122"/>
      <c r="DG73" s="6"/>
      <c r="DH73" s="115"/>
      <c r="DI73" s="122"/>
      <c r="DJ73" s="6"/>
      <c r="DK73" s="115"/>
      <c r="DL73" s="122"/>
      <c r="DM73" s="6"/>
      <c r="DN73" s="115"/>
      <c r="DO73" s="115"/>
      <c r="DP73" s="115"/>
      <c r="DQ73" s="116"/>
      <c r="DR73" s="115"/>
      <c r="DS73" s="122"/>
      <c r="DT73" s="6"/>
      <c r="DU73" s="115"/>
      <c r="DV73" s="115"/>
      <c r="DW73" s="117"/>
      <c r="DX73" s="115"/>
      <c r="DY73" s="116"/>
      <c r="DZ73" s="115"/>
      <c r="EA73" s="122"/>
      <c r="EB73" s="6"/>
      <c r="EC73" s="115"/>
      <c r="ED73" s="122"/>
      <c r="EE73" s="6"/>
      <c r="EF73" s="115"/>
      <c r="EG73" s="122"/>
      <c r="EH73" s="6"/>
      <c r="EI73" s="115"/>
      <c r="EJ73" s="115"/>
      <c r="EK73" s="115"/>
      <c r="EL73" s="116"/>
      <c r="EM73" s="115"/>
      <c r="EN73" s="122"/>
      <c r="EO73" s="6"/>
      <c r="EP73" s="115"/>
      <c r="EQ73" s="115"/>
      <c r="ER73" s="117"/>
      <c r="ES73" s="115"/>
      <c r="ET73" s="116"/>
      <c r="EU73" s="115"/>
      <c r="EV73" s="122"/>
      <c r="EW73" s="6"/>
      <c r="EX73" s="115"/>
      <c r="EY73" s="122"/>
      <c r="EZ73" s="6"/>
      <c r="FA73" s="115"/>
      <c r="FB73" s="122"/>
      <c r="FC73" s="6"/>
      <c r="FD73" s="115"/>
      <c r="FE73" s="115"/>
      <c r="FF73" s="115"/>
      <c r="FG73" s="116"/>
      <c r="FH73" s="115"/>
      <c r="FI73" s="122"/>
      <c r="FJ73" s="6"/>
      <c r="FK73" s="115"/>
      <c r="FL73" s="115"/>
      <c r="FM73" s="117"/>
      <c r="FN73" s="115"/>
      <c r="FO73" s="116"/>
      <c r="FP73" s="115"/>
      <c r="FQ73" s="122"/>
      <c r="FR73" s="6"/>
      <c r="FS73" s="850"/>
      <c r="FT73" s="122"/>
      <c r="FU73" s="6"/>
      <c r="FV73" s="115"/>
      <c r="FW73" s="122"/>
      <c r="FX73" s="6"/>
      <c r="FY73" s="115"/>
      <c r="FZ73" s="115"/>
      <c r="GA73" s="115"/>
      <c r="GB73" s="116"/>
      <c r="GC73" s="115"/>
      <c r="GD73" s="122"/>
      <c r="GE73" s="6"/>
      <c r="GF73" s="115"/>
      <c r="GG73" s="115"/>
      <c r="GH73" s="117"/>
      <c r="GI73" s="115"/>
      <c r="GJ73" s="116"/>
      <c r="GK73" s="115"/>
      <c r="GL73" s="122"/>
      <c r="GM73" s="6"/>
      <c r="GN73" s="115"/>
      <c r="GO73" s="122"/>
      <c r="GP73" s="6"/>
      <c r="GQ73" s="115"/>
      <c r="GR73" s="122"/>
      <c r="GS73" s="6"/>
      <c r="GT73" s="115"/>
      <c r="GU73" s="115"/>
      <c r="GV73" s="115"/>
      <c r="GW73" s="116"/>
      <c r="GX73" s="115"/>
      <c r="GY73" s="122"/>
      <c r="GZ73" s="6"/>
      <c r="HA73" s="115"/>
      <c r="HB73" s="115"/>
      <c r="HC73" s="117"/>
      <c r="HD73" s="115"/>
      <c r="HE73" s="116"/>
      <c r="HF73" s="115"/>
      <c r="HG73" s="122"/>
      <c r="HH73" s="6"/>
      <c r="HI73" s="115"/>
      <c r="HJ73" s="122"/>
      <c r="HK73" s="6"/>
      <c r="HL73" s="115"/>
      <c r="HM73" s="122"/>
      <c r="HN73" s="6"/>
      <c r="HO73" s="115"/>
      <c r="HP73" s="115"/>
      <c r="HQ73" s="115"/>
      <c r="HR73" s="116"/>
      <c r="HS73" s="115"/>
      <c r="HT73" s="122"/>
      <c r="HU73" s="6"/>
      <c r="HV73" s="115"/>
      <c r="HW73" s="115"/>
      <c r="HX73" s="117"/>
      <c r="HY73" s="115"/>
      <c r="HZ73" s="116"/>
      <c r="IA73" s="115"/>
      <c r="IB73" s="122"/>
      <c r="IC73" s="6"/>
      <c r="ID73" s="115"/>
      <c r="IE73" s="122"/>
      <c r="IF73" s="6"/>
      <c r="IG73" s="115"/>
      <c r="IH73" s="122"/>
      <c r="II73" s="6"/>
      <c r="IJ73" s="115"/>
      <c r="IK73" s="115"/>
      <c r="IL73" s="115"/>
      <c r="IM73" s="116"/>
      <c r="IN73" s="115"/>
      <c r="IO73" s="122"/>
      <c r="IP73" s="6"/>
      <c r="IQ73" s="115"/>
      <c r="IR73" s="115"/>
      <c r="IS73" s="117"/>
    </row>
    <row r="74" spans="1:253" ht="7.5" customHeight="1">
      <c r="A74" s="348"/>
      <c r="B74" s="115"/>
      <c r="C74" s="116"/>
      <c r="D74" s="115"/>
      <c r="E74" s="122"/>
      <c r="F74" s="6"/>
      <c r="G74" s="115"/>
      <c r="H74" s="122"/>
      <c r="I74" s="6"/>
      <c r="J74" s="115"/>
      <c r="K74" s="122"/>
      <c r="L74" s="6"/>
      <c r="M74" s="115"/>
      <c r="N74" s="115"/>
      <c r="O74" s="115"/>
      <c r="P74" s="116"/>
      <c r="Q74" s="115"/>
      <c r="R74" s="122"/>
      <c r="S74" s="6"/>
      <c r="T74" s="115"/>
      <c r="U74" s="115"/>
      <c r="V74" s="117"/>
      <c r="W74" s="115"/>
      <c r="X74" s="116"/>
      <c r="Y74" s="115"/>
      <c r="Z74" s="122"/>
      <c r="AA74" s="6"/>
      <c r="AB74" s="115"/>
      <c r="AC74" s="122"/>
      <c r="AD74" s="6"/>
      <c r="AE74" s="115"/>
      <c r="AF74" s="122"/>
      <c r="AG74" s="6"/>
      <c r="AH74" s="115"/>
      <c r="AI74" s="115"/>
      <c r="AJ74" s="115"/>
      <c r="AK74" s="116"/>
      <c r="AL74" s="115"/>
      <c r="AM74" s="122"/>
      <c r="AN74" s="6"/>
      <c r="AO74" s="115"/>
      <c r="AP74" s="115"/>
      <c r="AQ74" s="117"/>
      <c r="AR74" s="115"/>
      <c r="AS74" s="116"/>
      <c r="AT74" s="115"/>
      <c r="AU74" s="122"/>
      <c r="AV74" s="6"/>
      <c r="AW74" s="115"/>
      <c r="AX74" s="122"/>
      <c r="AY74" s="6"/>
      <c r="AZ74" s="115"/>
      <c r="BA74" s="122"/>
      <c r="BB74" s="6"/>
      <c r="BC74" s="115"/>
      <c r="BD74" s="115"/>
      <c r="BE74" s="115"/>
      <c r="BF74" s="116"/>
      <c r="BG74" s="115"/>
      <c r="BH74" s="122"/>
      <c r="BI74" s="6"/>
      <c r="BJ74" s="115"/>
      <c r="BK74" s="115"/>
      <c r="BL74" s="117"/>
      <c r="BM74" s="115"/>
      <c r="BN74" s="116"/>
      <c r="BO74" s="115"/>
      <c r="BP74" s="122"/>
      <c r="BQ74" s="6"/>
      <c r="BR74" s="115"/>
      <c r="BS74" s="122"/>
      <c r="BT74" s="6"/>
      <c r="BU74" s="115"/>
      <c r="BV74" s="122"/>
      <c r="BW74" s="6"/>
      <c r="BX74" s="115"/>
      <c r="BY74" s="115"/>
      <c r="BZ74" s="115"/>
      <c r="CA74" s="116"/>
      <c r="CB74" s="115"/>
      <c r="CC74" s="122"/>
      <c r="CD74" s="6"/>
      <c r="CE74" s="115"/>
      <c r="CF74" s="115"/>
      <c r="CG74" s="117"/>
      <c r="CH74" s="115"/>
      <c r="CI74" s="118"/>
      <c r="CJ74" s="115"/>
      <c r="CK74" s="122"/>
      <c r="CL74" s="6"/>
      <c r="CM74" s="115"/>
      <c r="CN74" s="122"/>
      <c r="CO74" s="6"/>
      <c r="CP74" s="115"/>
      <c r="CQ74" s="122"/>
      <c r="CR74" s="6"/>
      <c r="CS74" s="115"/>
      <c r="CT74" s="115"/>
      <c r="CU74" s="115"/>
      <c r="CV74" s="118"/>
      <c r="CW74" s="115"/>
      <c r="CX74" s="122"/>
      <c r="CY74" s="6"/>
      <c r="CZ74" s="115"/>
      <c r="DA74" s="115"/>
      <c r="DB74" s="1536"/>
      <c r="DC74" s="115"/>
      <c r="DD74" s="116"/>
      <c r="DE74" s="115"/>
      <c r="DF74" s="122"/>
      <c r="DG74" s="6"/>
      <c r="DH74" s="115"/>
      <c r="DI74" s="122"/>
      <c r="DJ74" s="6"/>
      <c r="DK74" s="115"/>
      <c r="DL74" s="122"/>
      <c r="DM74" s="6"/>
      <c r="DN74" s="115"/>
      <c r="DO74" s="115"/>
      <c r="DP74" s="115"/>
      <c r="DQ74" s="116"/>
      <c r="DR74" s="115"/>
      <c r="DS74" s="122"/>
      <c r="DT74" s="6"/>
      <c r="DU74" s="115"/>
      <c r="DV74" s="115"/>
      <c r="DW74" s="117"/>
      <c r="DX74" s="115"/>
      <c r="DY74" s="116"/>
      <c r="DZ74" s="115"/>
      <c r="EA74" s="122"/>
      <c r="EB74" s="6"/>
      <c r="EC74" s="115"/>
      <c r="ED74" s="122"/>
      <c r="EE74" s="6"/>
      <c r="EF74" s="115"/>
      <c r="EG74" s="122"/>
      <c r="EH74" s="6"/>
      <c r="EI74" s="115"/>
      <c r="EJ74" s="115"/>
      <c r="EK74" s="115"/>
      <c r="EL74" s="116"/>
      <c r="EM74" s="115"/>
      <c r="EN74" s="122"/>
      <c r="EO74" s="6"/>
      <c r="EP74" s="115"/>
      <c r="EQ74" s="115"/>
      <c r="ER74" s="117"/>
      <c r="ES74" s="115"/>
      <c r="ET74" s="116"/>
      <c r="EU74" s="115"/>
      <c r="EV74" s="122"/>
      <c r="EW74" s="6"/>
      <c r="EX74" s="115"/>
      <c r="EY74" s="122"/>
      <c r="EZ74" s="6"/>
      <c r="FA74" s="115"/>
      <c r="FB74" s="122"/>
      <c r="FC74" s="6"/>
      <c r="FD74" s="115"/>
      <c r="FE74" s="115"/>
      <c r="FF74" s="115"/>
      <c r="FG74" s="116"/>
      <c r="FH74" s="115"/>
      <c r="FI74" s="122"/>
      <c r="FJ74" s="6"/>
      <c r="FK74" s="115"/>
      <c r="FL74" s="115"/>
      <c r="FM74" s="117"/>
      <c r="FN74" s="115"/>
      <c r="FO74" s="116"/>
      <c r="FP74" s="115"/>
      <c r="FQ74" s="122"/>
      <c r="FR74" s="6"/>
      <c r="FS74" s="850"/>
      <c r="FT74" s="122"/>
      <c r="FU74" s="6"/>
      <c r="FV74" s="115"/>
      <c r="FW74" s="122"/>
      <c r="FX74" s="6"/>
      <c r="FY74" s="115"/>
      <c r="FZ74" s="115"/>
      <c r="GA74" s="115"/>
      <c r="GB74" s="116"/>
      <c r="GC74" s="115"/>
      <c r="GD74" s="122"/>
      <c r="GE74" s="6"/>
      <c r="GF74" s="115"/>
      <c r="GG74" s="115"/>
      <c r="GH74" s="117"/>
      <c r="GI74" s="115"/>
      <c r="GJ74" s="116"/>
      <c r="GK74" s="115"/>
      <c r="GL74" s="122"/>
      <c r="GM74" s="6"/>
      <c r="GN74" s="115"/>
      <c r="GO74" s="122"/>
      <c r="GP74" s="6"/>
      <c r="GQ74" s="115"/>
      <c r="GR74" s="122"/>
      <c r="GS74" s="6"/>
      <c r="GT74" s="115"/>
      <c r="GU74" s="115"/>
      <c r="GV74" s="115"/>
      <c r="GW74" s="116"/>
      <c r="GX74" s="115"/>
      <c r="GY74" s="122"/>
      <c r="GZ74" s="6"/>
      <c r="HA74" s="115"/>
      <c r="HB74" s="115"/>
      <c r="HC74" s="117"/>
      <c r="HD74" s="115"/>
      <c r="HE74" s="116"/>
      <c r="HF74" s="115"/>
      <c r="HG74" s="122"/>
      <c r="HH74" s="6"/>
      <c r="HI74" s="115"/>
      <c r="HJ74" s="122"/>
      <c r="HK74" s="6"/>
      <c r="HL74" s="115"/>
      <c r="HM74" s="122"/>
      <c r="HN74" s="6"/>
      <c r="HO74" s="115"/>
      <c r="HP74" s="115"/>
      <c r="HQ74" s="115"/>
      <c r="HR74" s="116"/>
      <c r="HS74" s="115"/>
      <c r="HT74" s="122"/>
      <c r="HU74" s="6"/>
      <c r="HV74" s="115"/>
      <c r="HW74" s="115"/>
      <c r="HX74" s="117"/>
      <c r="HY74" s="115"/>
      <c r="HZ74" s="116"/>
      <c r="IA74" s="115"/>
      <c r="IB74" s="122"/>
      <c r="IC74" s="6"/>
      <c r="ID74" s="115"/>
      <c r="IE74" s="122"/>
      <c r="IF74" s="6"/>
      <c r="IG74" s="115"/>
      <c r="IH74" s="122"/>
      <c r="II74" s="6"/>
      <c r="IJ74" s="115"/>
      <c r="IK74" s="115"/>
      <c r="IL74" s="115"/>
      <c r="IM74" s="116"/>
      <c r="IN74" s="115"/>
      <c r="IO74" s="122"/>
      <c r="IP74" s="6"/>
      <c r="IQ74" s="115"/>
      <c r="IR74" s="115"/>
      <c r="IS74" s="117"/>
    </row>
    <row r="75" spans="1:253" ht="12" hidden="1" customHeight="1" outlineLevel="1">
      <c r="A75" s="345" t="s">
        <v>57</v>
      </c>
      <c r="B75" s="97"/>
      <c r="C75" s="107"/>
      <c r="D75" s="97"/>
      <c r="E75" s="353"/>
      <c r="F75" s="96"/>
      <c r="G75" s="97"/>
      <c r="H75" s="353"/>
      <c r="I75" s="96"/>
      <c r="J75" s="97"/>
      <c r="K75" s="353"/>
      <c r="L75" s="96"/>
      <c r="M75" s="97"/>
      <c r="N75" s="97"/>
      <c r="O75" s="97"/>
      <c r="P75" s="107"/>
      <c r="Q75" s="97"/>
      <c r="R75" s="353"/>
      <c r="S75" s="96"/>
      <c r="T75" s="97"/>
      <c r="U75" s="97"/>
      <c r="V75" s="109"/>
      <c r="W75" s="97"/>
      <c r="X75" s="107"/>
      <c r="Y75" s="97"/>
      <c r="Z75" s="353"/>
      <c r="AA75" s="96"/>
      <c r="AB75" s="97"/>
      <c r="AC75" s="353"/>
      <c r="AD75" s="96"/>
      <c r="AE75" s="97"/>
      <c r="AF75" s="353"/>
      <c r="AG75" s="96"/>
      <c r="AH75" s="97"/>
      <c r="AI75" s="97"/>
      <c r="AJ75" s="97"/>
      <c r="AK75" s="107"/>
      <c r="AL75" s="97"/>
      <c r="AM75" s="353"/>
      <c r="AN75" s="96"/>
      <c r="AO75" s="97"/>
      <c r="AP75" s="97"/>
      <c r="AQ75" s="109"/>
      <c r="AR75" s="97"/>
      <c r="AS75" s="107"/>
      <c r="AT75" s="97"/>
      <c r="AU75" s="353"/>
      <c r="AV75" s="96"/>
      <c r="AW75" s="97"/>
      <c r="AX75" s="353"/>
      <c r="AY75" s="96"/>
      <c r="AZ75" s="97"/>
      <c r="BA75" s="353"/>
      <c r="BB75" s="96"/>
      <c r="BC75" s="97"/>
      <c r="BD75" s="97"/>
      <c r="BE75" s="97"/>
      <c r="BF75" s="107"/>
      <c r="BG75" s="97"/>
      <c r="BH75" s="353"/>
      <c r="BI75" s="96"/>
      <c r="BJ75" s="97"/>
      <c r="BK75" s="97"/>
      <c r="BL75" s="109"/>
      <c r="BM75" s="97"/>
      <c r="BN75" s="107"/>
      <c r="BO75" s="97"/>
      <c r="BP75" s="353"/>
      <c r="BQ75" s="96"/>
      <c r="BR75" s="97"/>
      <c r="BS75" s="353"/>
      <c r="BT75" s="96"/>
      <c r="BU75" s="97"/>
      <c r="BV75" s="353"/>
      <c r="BW75" s="96"/>
      <c r="BX75" s="97"/>
      <c r="BY75" s="97"/>
      <c r="BZ75" s="97"/>
      <c r="CA75" s="107"/>
      <c r="CB75" s="97"/>
      <c r="CC75" s="353"/>
      <c r="CD75" s="96"/>
      <c r="CE75" s="97"/>
      <c r="CF75" s="97"/>
      <c r="CG75" s="109"/>
      <c r="CH75" s="97"/>
      <c r="CI75" s="110"/>
      <c r="CJ75" s="97"/>
      <c r="CK75" s="353"/>
      <c r="CL75" s="96"/>
      <c r="CM75" s="97"/>
      <c r="CN75" s="353"/>
      <c r="CO75" s="96"/>
      <c r="CP75" s="97"/>
      <c r="CQ75" s="353"/>
      <c r="CR75" s="96"/>
      <c r="CS75" s="97"/>
      <c r="CT75" s="97"/>
      <c r="CU75" s="97"/>
      <c r="CV75" s="110"/>
      <c r="CW75" s="97"/>
      <c r="CX75" s="353"/>
      <c r="CY75" s="96"/>
      <c r="CZ75" s="97"/>
      <c r="DA75" s="97"/>
      <c r="DB75" s="1534"/>
      <c r="DC75" s="97"/>
      <c r="DD75" s="107"/>
      <c r="DE75" s="97"/>
      <c r="DF75" s="353"/>
      <c r="DG75" s="96"/>
      <c r="DH75" s="97"/>
      <c r="DI75" s="353"/>
      <c r="DJ75" s="96"/>
      <c r="DK75" s="97"/>
      <c r="DL75" s="353"/>
      <c r="DM75" s="96"/>
      <c r="DN75" s="97"/>
      <c r="DO75" s="97"/>
      <c r="DP75" s="97"/>
      <c r="DQ75" s="107"/>
      <c r="DR75" s="97"/>
      <c r="DS75" s="353"/>
      <c r="DT75" s="96"/>
      <c r="DU75" s="97"/>
      <c r="DV75" s="97"/>
      <c r="DW75" s="109"/>
      <c r="DX75" s="97"/>
      <c r="DY75" s="107"/>
      <c r="DZ75" s="97"/>
      <c r="EA75" s="353"/>
      <c r="EB75" s="96"/>
      <c r="EC75" s="97"/>
      <c r="ED75" s="353"/>
      <c r="EE75" s="96"/>
      <c r="EF75" s="97"/>
      <c r="EG75" s="353"/>
      <c r="EH75" s="96"/>
      <c r="EI75" s="97"/>
      <c r="EJ75" s="97"/>
      <c r="EK75" s="97"/>
      <c r="EL75" s="107"/>
      <c r="EM75" s="97"/>
      <c r="EN75" s="353"/>
      <c r="EO75" s="96"/>
      <c r="EP75" s="97"/>
      <c r="EQ75" s="97"/>
      <c r="ER75" s="109"/>
      <c r="ES75" s="97"/>
      <c r="ET75" s="107"/>
      <c r="EU75" s="97"/>
      <c r="EV75" s="353"/>
      <c r="EW75" s="96"/>
      <c r="EX75" s="97"/>
      <c r="EY75" s="353"/>
      <c r="EZ75" s="96"/>
      <c r="FA75" s="97"/>
      <c r="FB75" s="353"/>
      <c r="FC75" s="96"/>
      <c r="FD75" s="97"/>
      <c r="FE75" s="97"/>
      <c r="FF75" s="97"/>
      <c r="FG75" s="107"/>
      <c r="FH75" s="97"/>
      <c r="FI75" s="353"/>
      <c r="FJ75" s="96"/>
      <c r="FK75" s="97"/>
      <c r="FL75" s="97"/>
      <c r="FM75" s="109"/>
      <c r="FN75" s="97"/>
      <c r="FO75" s="107"/>
      <c r="FP75" s="97"/>
      <c r="FQ75" s="353"/>
      <c r="FR75" s="96"/>
      <c r="FS75" s="848"/>
      <c r="FT75" s="353"/>
      <c r="FU75" s="96"/>
      <c r="FV75" s="97"/>
      <c r="FW75" s="353"/>
      <c r="FX75" s="96"/>
      <c r="FY75" s="97"/>
      <c r="FZ75" s="97"/>
      <c r="GA75" s="97"/>
      <c r="GB75" s="107"/>
      <c r="GC75" s="97"/>
      <c r="GD75" s="353"/>
      <c r="GE75" s="96"/>
      <c r="GF75" s="97"/>
      <c r="GG75" s="97"/>
      <c r="GH75" s="109"/>
      <c r="GI75" s="97"/>
      <c r="GJ75" s="107"/>
      <c r="GK75" s="97"/>
      <c r="GL75" s="353"/>
      <c r="GM75" s="96"/>
      <c r="GN75" s="97"/>
      <c r="GO75" s="353"/>
      <c r="GP75" s="96"/>
      <c r="GQ75" s="97"/>
      <c r="GR75" s="353"/>
      <c r="GS75" s="96"/>
      <c r="GT75" s="97"/>
      <c r="GU75" s="97"/>
      <c r="GV75" s="97"/>
      <c r="GW75" s="107"/>
      <c r="GX75" s="97"/>
      <c r="GY75" s="353"/>
      <c r="GZ75" s="96"/>
      <c r="HA75" s="97"/>
      <c r="HB75" s="97"/>
      <c r="HC75" s="109"/>
      <c r="HD75" s="97"/>
      <c r="HE75" s="107"/>
      <c r="HF75" s="97"/>
      <c r="HG75" s="353"/>
      <c r="HH75" s="96"/>
      <c r="HI75" s="97"/>
      <c r="HJ75" s="353"/>
      <c r="HK75" s="96"/>
      <c r="HL75" s="97"/>
      <c r="HM75" s="353"/>
      <c r="HN75" s="96"/>
      <c r="HO75" s="97"/>
      <c r="HP75" s="97"/>
      <c r="HQ75" s="97"/>
      <c r="HR75" s="107"/>
      <c r="HS75" s="97"/>
      <c r="HT75" s="353"/>
      <c r="HU75" s="96"/>
      <c r="HV75" s="97"/>
      <c r="HW75" s="97"/>
      <c r="HX75" s="109"/>
      <c r="HY75" s="97"/>
      <c r="HZ75" s="107"/>
      <c r="IA75" s="97"/>
      <c r="IB75" s="353"/>
      <c r="IC75" s="96"/>
      <c r="ID75" s="97"/>
      <c r="IE75" s="353"/>
      <c r="IF75" s="96"/>
      <c r="IG75" s="97"/>
      <c r="IH75" s="353"/>
      <c r="II75" s="96"/>
      <c r="IJ75" s="97"/>
      <c r="IK75" s="97"/>
      <c r="IL75" s="97"/>
      <c r="IM75" s="107"/>
      <c r="IN75" s="97"/>
      <c r="IO75" s="353"/>
      <c r="IP75" s="96"/>
      <c r="IQ75" s="97"/>
      <c r="IR75" s="97"/>
      <c r="IS75" s="109"/>
    </row>
    <row r="76" spans="1:253" ht="12" hidden="1" customHeight="1" outlineLevel="1">
      <c r="A76" s="341" t="s">
        <v>58</v>
      </c>
      <c r="B76" s="111"/>
      <c r="C76" s="112"/>
      <c r="D76" s="111"/>
      <c r="E76" s="433">
        <v>0</v>
      </c>
      <c r="F76" s="106" t="str">
        <f>IF(E76&gt;0,(IF(E$7&gt;0,E76/E$7,"")),"")</f>
        <v/>
      </c>
      <c r="G76" s="111" t="str">
        <f t="shared" ref="G76:G86" si="609">IF(E76&gt;0,(IF(E$49&gt;0,E76/E$49,"")),"")</f>
        <v/>
      </c>
      <c r="H76" s="433">
        <v>0</v>
      </c>
      <c r="I76" s="106" t="str">
        <f>IF(H76&gt;0,(IF(H$7&gt;0,H76/H$7,"")),"")</f>
        <v/>
      </c>
      <c r="J76" s="111" t="str">
        <f t="shared" ref="J76:J86" si="610">IF(H76&gt;0,(IF(H$49&gt;0,H76/H$49,"")),"")</f>
        <v/>
      </c>
      <c r="K76" s="433">
        <v>0</v>
      </c>
      <c r="L76" s="106" t="str">
        <f>IF(K76&gt;0,(IF(K$7&gt;0,K76/K$7,"")),"")</f>
        <v/>
      </c>
      <c r="M76" s="111" t="str">
        <f t="shared" ref="M76:M86" si="611">IF(K76&gt;0,(IF(K$49&gt;0,K76/K$49,"")),"")</f>
        <v/>
      </c>
      <c r="N76" s="111"/>
      <c r="O76" s="111"/>
      <c r="P76" s="112"/>
      <c r="Q76" s="111"/>
      <c r="R76" s="433">
        <f t="shared" ref="R76:R86" si="612">E76+H76+K76</f>
        <v>0</v>
      </c>
      <c r="S76" s="106" t="str">
        <f>IF(R76&gt;0,(IF(R$7&gt;0,R76/R$7,"")),"")</f>
        <v/>
      </c>
      <c r="T76" s="111" t="str">
        <f t="shared" ref="T76:T82" si="613">IF(R76&gt;0,(IF(R$49&gt;0,R76/R$49,"")),"")</f>
        <v/>
      </c>
      <c r="U76" s="111"/>
      <c r="V76" s="113"/>
      <c r="W76" s="111"/>
      <c r="X76" s="112"/>
      <c r="Y76" s="111"/>
      <c r="Z76" s="433">
        <v>0</v>
      </c>
      <c r="AA76" s="106" t="str">
        <f>IF(Z76&gt;0,(IF(Z$7&gt;0,Z76/Z$7,"")),"")</f>
        <v/>
      </c>
      <c r="AB76" s="111" t="str">
        <f t="shared" ref="AB76:AB86" si="614">IF(Z76&gt;0,(IF(Z$49&gt;0,Z76/Z$49,"")),"")</f>
        <v/>
      </c>
      <c r="AC76" s="433">
        <v>0</v>
      </c>
      <c r="AD76" s="106" t="str">
        <f>IF(AC76&gt;0,(IF(AC$7&gt;0,AC76/AC$7,"")),"")</f>
        <v/>
      </c>
      <c r="AE76" s="111" t="str">
        <f t="shared" ref="AE76:AE86" si="615">IF(AC76&gt;0,(IF(AC$49&gt;0,AC76/AC$49,"")),"")</f>
        <v/>
      </c>
      <c r="AF76" s="433">
        <v>0</v>
      </c>
      <c r="AG76" s="106" t="str">
        <f>IF(AF76&gt;0,(IF(AF$7&gt;0,AF76/AF$7,"")),"")</f>
        <v/>
      </c>
      <c r="AH76" s="111" t="str">
        <f t="shared" ref="AH76:AH86" si="616">IF(AF76&gt;0,(IF(AF$49&gt;0,AF76/AF$49,"")),"")</f>
        <v/>
      </c>
      <c r="AI76" s="111"/>
      <c r="AJ76" s="111"/>
      <c r="AK76" s="112"/>
      <c r="AL76" s="111"/>
      <c r="AM76" s="433">
        <f t="shared" ref="AM76:AM86" si="617">Z76+AC76+AF76</f>
        <v>0</v>
      </c>
      <c r="AN76" s="106" t="str">
        <f>IF(AM76&gt;0,(IF(AM$7&gt;0,AM76/AM$7,"")),"")</f>
        <v/>
      </c>
      <c r="AO76" s="111" t="str">
        <f t="shared" ref="AO76:AO82" si="618">IF(AM76&gt;0,(IF(AM$49&gt;0,AM76/AM$49,"")),"")</f>
        <v/>
      </c>
      <c r="AP76" s="111"/>
      <c r="AQ76" s="113"/>
      <c r="AR76" s="111"/>
      <c r="AS76" s="112"/>
      <c r="AT76" s="111"/>
      <c r="AU76" s="433">
        <v>0</v>
      </c>
      <c r="AV76" s="106" t="str">
        <f>IF(AU76&gt;0,(IF(AU$7&gt;0,AU76/AU$7,"")),"")</f>
        <v/>
      </c>
      <c r="AW76" s="111" t="str">
        <f t="shared" ref="AW76:AW86" si="619">IF(AU76&gt;0,(IF(AU$49&gt;0,AU76/AU$49,"")),"")</f>
        <v/>
      </c>
      <c r="AX76" s="433">
        <v>0</v>
      </c>
      <c r="AY76" s="106" t="str">
        <f>IF(AX76&gt;0,(IF(AX$7&gt;0,AX76/AX$7,"")),"")</f>
        <v/>
      </c>
      <c r="AZ76" s="111" t="str">
        <f t="shared" ref="AZ76:AZ86" si="620">IF(AX76&gt;0,(IF(AX$49&gt;0,AX76/AX$49,"")),"")</f>
        <v/>
      </c>
      <c r="BA76" s="433">
        <v>0</v>
      </c>
      <c r="BB76" s="106" t="str">
        <f>IF(BA76&gt;0,(IF(BA$7&gt;0,BA76/BA$7,"")),"")</f>
        <v/>
      </c>
      <c r="BC76" s="111" t="str">
        <f t="shared" ref="BC76:BC86" si="621">IF(BA76&gt;0,(IF(BA$49&gt;0,BA76/BA$49,"")),"")</f>
        <v/>
      </c>
      <c r="BD76" s="111"/>
      <c r="BE76" s="111"/>
      <c r="BF76" s="112"/>
      <c r="BG76" s="111"/>
      <c r="BH76" s="433">
        <f t="shared" ref="BH76:BH86" si="622">AU76+AX76+BA76</f>
        <v>0</v>
      </c>
      <c r="BI76" s="106" t="str">
        <f>IF(BH76&gt;0,(IF(BH$7&gt;0,BH76/BH$7,"")),"")</f>
        <v/>
      </c>
      <c r="BJ76" s="111" t="str">
        <f t="shared" ref="BJ76:BJ82" si="623">IF(BH76&gt;0,(IF(BH$49&gt;0,BH76/BH$49,"")),"")</f>
        <v/>
      </c>
      <c r="BK76" s="111"/>
      <c r="BL76" s="113"/>
      <c r="BM76" s="111"/>
      <c r="BN76" s="112"/>
      <c r="BO76" s="111"/>
      <c r="BP76" s="433">
        <v>0</v>
      </c>
      <c r="BQ76" s="106" t="str">
        <f>IF(BP76&gt;0,(IF(BP$7&gt;0,BP76/BP$7,"")),"")</f>
        <v/>
      </c>
      <c r="BR76" s="111" t="str">
        <f>IF(BP76&gt;0,(IF(BP$49&gt;0,BP76/BP$49,"")),"")</f>
        <v/>
      </c>
      <c r="BS76" s="433">
        <v>0</v>
      </c>
      <c r="BT76" s="106" t="str">
        <f>IF(BS76&gt;0,(IF(BS$7&gt;0,BS76/BS$7,"")),"")</f>
        <v/>
      </c>
      <c r="BU76" s="111" t="str">
        <f>IF(BS76&gt;0,(IF(BS$49&gt;0,BS76/BS$49,"")),"")</f>
        <v/>
      </c>
      <c r="BV76" s="433">
        <v>0</v>
      </c>
      <c r="BW76" s="106" t="str">
        <f>IF(BV76&gt;0,(IF(BV$7&gt;0,BV76/BV$7,"")),"")</f>
        <v/>
      </c>
      <c r="BX76" s="111" t="str">
        <f t="shared" ref="BX76:BX86" si="624">IF(BV76&gt;0,(IF(BV$49&gt;0,BV76/BV$49,"")),"")</f>
        <v/>
      </c>
      <c r="BY76" s="111"/>
      <c r="BZ76" s="111"/>
      <c r="CA76" s="112"/>
      <c r="CB76" s="111"/>
      <c r="CC76" s="433">
        <f t="shared" ref="CC76:CC86" si="625">BP76+BS76+BV76</f>
        <v>0</v>
      </c>
      <c r="CD76" s="106" t="str">
        <f>IF(CC76&gt;0,(IF(CC$7&gt;0,CC76/CC$7,"")),"")</f>
        <v/>
      </c>
      <c r="CE76" s="111" t="str">
        <f t="shared" ref="CE76:CE87" si="626">IF(CC76&gt;0,(IF(CC$49&gt;0,CC76/CC$49,"")),"")</f>
        <v/>
      </c>
      <c r="CF76" s="111"/>
      <c r="CG76" s="113"/>
      <c r="CH76" s="111"/>
      <c r="CI76" s="114"/>
      <c r="CJ76" s="111"/>
      <c r="CK76" s="433">
        <f t="shared" ref="CK76:CK86" si="627">(IF($CZ$5=4,(E76+Z76+AU76+BP76),0)+IF($CZ$5=3,(Z76+AU76+BP76))+IF($CZ$5=2,(AU76+BP76),0)+IF($CZ$5=1,BP76,0))/$CZ$5</f>
        <v>0</v>
      </c>
      <c r="CL76" s="106" t="str">
        <f>IF(CK76&gt;0,(IF(CK$7&gt;0,CK76/CK$7,"")),"")</f>
        <v/>
      </c>
      <c r="CM76" s="111" t="str">
        <f t="shared" ref="CM76:CM86" si="628">IF(CK76&gt;0,(IF(CK$49&gt;0,CK76/CK$49,"")),"")</f>
        <v/>
      </c>
      <c r="CN76" s="433">
        <f t="shared" ref="CN76:CN86" si="629">(IF($CZ$5=4,(H76+AC76+AX76+BS76),0)+IF($CZ$5=3,(AC76+AX76+BS76))+IF($CZ$5=2,(AX76+BS76),0)+IF($CZ$5=1,BS76,0))/$CZ$5</f>
        <v>0</v>
      </c>
      <c r="CO76" s="106" t="str">
        <f>IF(CN76&gt;0,(IF(CN$7&gt;0,CN76/CN$7,"")),"")</f>
        <v/>
      </c>
      <c r="CP76" s="111" t="str">
        <f t="shared" ref="CP76:CP86" si="630">IF(CN76&gt;0,(IF(CN$49&gt;0,CN76/CN$49,"")),"")</f>
        <v/>
      </c>
      <c r="CQ76" s="433">
        <f t="shared" ref="CQ76:CQ86" si="631">(IF($CZ$5=4,(K76+AF76+BA76+BV76),0)+IF($CZ$5=3,(AF76+BA76+BV76))+IF($CZ$5=2,(BA76+BV76),0)+IF($CZ$5=1,BV76,0))/$CZ$5</f>
        <v>0</v>
      </c>
      <c r="CR76" s="106" t="str">
        <f>IF(CQ76&gt;0,(IF(CQ$7&gt;0,CQ76/CQ$7,"")),"")</f>
        <v/>
      </c>
      <c r="CS76" s="111" t="str">
        <f t="shared" ref="CS76:CS86" si="632">IF(CQ76&gt;0,(IF(CQ$49&gt;0,CQ76/CQ$49,"")),"")</f>
        <v/>
      </c>
      <c r="CT76" s="111"/>
      <c r="CU76" s="111"/>
      <c r="CV76" s="114"/>
      <c r="CW76" s="111"/>
      <c r="CX76" s="433">
        <f t="shared" ref="CX76:CX86" si="633">(IF($CZ$5=4,(R76+AM76+BH76+CC76),0)+IF($CZ$5=3,(AM76+BH76+CC76))+IF($CZ$5=2,(BH76+CC76),0)+IF($CZ$5=1,CC76,0))/$CZ$5</f>
        <v>0</v>
      </c>
      <c r="CY76" s="106" t="str">
        <f>IF(CX76&gt;0,(IF(CX$7&gt;0,CX76/CX$7,"")),"")</f>
        <v/>
      </c>
      <c r="CZ76" s="111" t="str">
        <f>IF(CX76&gt;0,(IF(CX$49&gt;0,CX76/CX$49,"")),"")</f>
        <v/>
      </c>
      <c r="DA76" s="111"/>
      <c r="DB76" s="1535"/>
      <c r="DC76" s="111"/>
      <c r="DD76" s="112"/>
      <c r="DE76" s="111"/>
      <c r="DF76" s="433">
        <v>0</v>
      </c>
      <c r="DG76" s="106" t="str">
        <f>IF(DF76&gt;0,(IF(DF$7&gt;0,DF76/DF$7,"")),"")</f>
        <v/>
      </c>
      <c r="DH76" s="111" t="str">
        <f>IF(DF76&gt;0,(IF(DF$49&gt;0,DF76/DF$49,"")),"")</f>
        <v/>
      </c>
      <c r="DI76" s="433">
        <v>0</v>
      </c>
      <c r="DJ76" s="106" t="str">
        <f>IF(DI76&gt;0,(IF(DI$7&gt;0,DI76/DI$7,"")),"")</f>
        <v/>
      </c>
      <c r="DK76" s="111" t="str">
        <f>IF(DI76&gt;0,(IF(DI$49&gt;0,DI76/DI$49,"")),"")</f>
        <v/>
      </c>
      <c r="DL76" s="433">
        <v>0</v>
      </c>
      <c r="DM76" s="106" t="str">
        <f>IF(DL76&gt;0,(IF(DL$7&gt;0,DL76/DL$7,"")),"")</f>
        <v/>
      </c>
      <c r="DN76" s="111" t="str">
        <f t="shared" ref="DN76:DN77" si="634">IF(DL76&gt;0,(IF(DL$49&gt;0,DL76/DL$49,"")),"")</f>
        <v/>
      </c>
      <c r="DO76" s="111"/>
      <c r="DP76" s="111"/>
      <c r="DQ76" s="112"/>
      <c r="DR76" s="111"/>
      <c r="DS76" s="433">
        <f t="shared" ref="DS76:DS79" si="635">DF76+DI76+DL76</f>
        <v>0</v>
      </c>
      <c r="DT76" s="106" t="str">
        <f>IF(DS76&gt;0,(IF(DS$7&gt;0,DS76/DS$7,"")),"")</f>
        <v/>
      </c>
      <c r="DU76" s="111" t="str">
        <f t="shared" ref="DU76:DU79" si="636">IF(DS76&gt;0,(IF(DS$49&gt;0,DS76/DS$49,"")),"")</f>
        <v/>
      </c>
      <c r="DV76" s="111"/>
      <c r="DW76" s="113"/>
      <c r="DX76" s="111"/>
      <c r="DY76" s="112"/>
      <c r="DZ76" s="111"/>
      <c r="EA76" s="433">
        <v>0</v>
      </c>
      <c r="EB76" s="106" t="str">
        <f>IF(EA76&gt;0,(IF(EA$7&gt;0,EA76/EA$7,"")),"")</f>
        <v/>
      </c>
      <c r="EC76" s="111" t="str">
        <f>IF(EA76&gt;0,(IF(EA$49&gt;0,EA76/EA$49,"")),"")</f>
        <v/>
      </c>
      <c r="ED76" s="433">
        <v>0</v>
      </c>
      <c r="EE76" s="106" t="str">
        <f>IF(ED76&gt;0,(IF(ED$7&gt;0,ED76/ED$7,"")),"")</f>
        <v/>
      </c>
      <c r="EF76" s="111" t="str">
        <f>IF(ED76&gt;0,(IF(ED$49&gt;0,ED76/ED$49,"")),"")</f>
        <v/>
      </c>
      <c r="EG76" s="433">
        <v>0</v>
      </c>
      <c r="EH76" s="106" t="str">
        <f>IF(EG76&gt;0,(IF(EG$7&gt;0,EG76/EG$7,"")),"")</f>
        <v/>
      </c>
      <c r="EI76" s="111" t="str">
        <f t="shared" ref="EI76:EI77" si="637">IF(EG76&gt;0,(IF(EG$49&gt;0,EG76/EG$49,"")),"")</f>
        <v/>
      </c>
      <c r="EJ76" s="111"/>
      <c r="EK76" s="111"/>
      <c r="EL76" s="112"/>
      <c r="EM76" s="111"/>
      <c r="EN76" s="433">
        <f t="shared" ref="EN76:EN79" si="638">EA76+ED76+EG76</f>
        <v>0</v>
      </c>
      <c r="EO76" s="106" t="str">
        <f>IF(EN76&gt;0,(IF(EN$7&gt;0,EN76/EN$7,"")),"")</f>
        <v/>
      </c>
      <c r="EP76" s="111" t="str">
        <f t="shared" ref="EP76:EP79" si="639">IF(EN76&gt;0,(IF(EN$49&gt;0,EN76/EN$49,"")),"")</f>
        <v/>
      </c>
      <c r="EQ76" s="111"/>
      <c r="ER76" s="113"/>
      <c r="ES76" s="111"/>
      <c r="ET76" s="112"/>
      <c r="EU76" s="111"/>
      <c r="EV76" s="433">
        <v>0</v>
      </c>
      <c r="EW76" s="106" t="str">
        <f>IF(EV76&gt;0,(IF(EV$7&gt;0,EV76/EV$7,"")),"")</f>
        <v/>
      </c>
      <c r="EX76" s="111" t="str">
        <f t="shared" ref="EX76:EX86" si="640">IF(EV76&gt;0,(IF(EV$49&gt;0,EV76/EV$49,"")),"")</f>
        <v/>
      </c>
      <c r="EY76" s="433">
        <v>0</v>
      </c>
      <c r="EZ76" s="106" t="str">
        <f>IF(EY76&gt;0,(IF(EY$7&gt;0,EY76/EY$7,"")),"")</f>
        <v/>
      </c>
      <c r="FA76" s="111" t="str">
        <f t="shared" ref="FA76:FA86" si="641">IF(EY76&gt;0,(IF(EY$49&gt;0,EY76/EY$49,"")),"")</f>
        <v/>
      </c>
      <c r="FB76" s="433">
        <v>0</v>
      </c>
      <c r="FC76" s="106" t="str">
        <f>IF(FB76&gt;0,(IF(FB$7&gt;0,FB76/FB$7,"")),"")</f>
        <v/>
      </c>
      <c r="FD76" s="111" t="str">
        <f t="shared" ref="FD76:FD86" si="642">IF(FB76&gt;0,(IF(FB$49&gt;0,FB76/FB$49,"")),"")</f>
        <v/>
      </c>
      <c r="FE76" s="111"/>
      <c r="FF76" s="111"/>
      <c r="FG76" s="112"/>
      <c r="FH76" s="111"/>
      <c r="FI76" s="433">
        <f t="shared" ref="FI76:FI86" si="643">EV76+EY76+FB76</f>
        <v>0</v>
      </c>
      <c r="FJ76" s="106" t="str">
        <f t="shared" ref="FJ76:FJ87" si="644">IF(FI76&gt;0,(IF(FI$7&gt;0,FI76/FI$7,"")),"")</f>
        <v/>
      </c>
      <c r="FK76" s="111" t="str">
        <f t="shared" ref="FK76:FK87" si="645">IF(FI76&gt;0,(IF(FI$49&gt;0,FI76/FI$49,"")),"")</f>
        <v/>
      </c>
      <c r="FL76" s="111"/>
      <c r="FM76" s="113"/>
      <c r="FN76" s="111"/>
      <c r="FO76" s="112"/>
      <c r="FP76" s="111"/>
      <c r="FQ76" s="433">
        <v>0</v>
      </c>
      <c r="FR76" s="106" t="str">
        <f>IF(FQ76&gt;0,(IF(FQ$7&gt;0,FQ76/FQ$7,"")),"")</f>
        <v/>
      </c>
      <c r="FS76" s="849" t="str">
        <f t="shared" ref="FS76:FS86" si="646">IF(FQ76&gt;0,(IF(FQ$49&gt;0,FQ76/FQ$49,"")),"")</f>
        <v/>
      </c>
      <c r="FT76" s="433">
        <v>0</v>
      </c>
      <c r="FU76" s="106" t="str">
        <f>IF(FT76&gt;0,(IF(FT$7&gt;0,FT76/FT$7,"")),"")</f>
        <v/>
      </c>
      <c r="FV76" s="111" t="str">
        <f t="shared" ref="FV76:FV86" si="647">IF(FT76&gt;0,(IF(FT$49&gt;0,FT76/FT$49,"")),"")</f>
        <v/>
      </c>
      <c r="FW76" s="433">
        <v>0</v>
      </c>
      <c r="FX76" s="106" t="str">
        <f>IF(FW76&gt;0,(IF(FW$7&gt;0,FW76/FW$7,"")),"")</f>
        <v/>
      </c>
      <c r="FY76" s="111" t="str">
        <f t="shared" ref="FY76:FY86" si="648">IF(FW76&gt;0,(IF(FW$49&gt;0,FW76/FW$49,"")),"")</f>
        <v/>
      </c>
      <c r="FZ76" s="111"/>
      <c r="GA76" s="111"/>
      <c r="GB76" s="112"/>
      <c r="GC76" s="111"/>
      <c r="GD76" s="433">
        <f t="shared" ref="GD76:GD86" si="649">FQ76+FT76+FW76</f>
        <v>0</v>
      </c>
      <c r="GE76" s="106" t="str">
        <f t="shared" ref="GE76:GE87" si="650">IF(GD76&gt;0,(IF(GD$7&gt;0,GD76/GD$7,"")),"")</f>
        <v/>
      </c>
      <c r="GF76" s="111" t="str">
        <f t="shared" ref="GF76:GF87" si="651">IF(GD76&gt;0,(IF(GD$49&gt;0,GD76/GD$49,"")),"")</f>
        <v/>
      </c>
      <c r="GG76" s="111"/>
      <c r="GH76" s="113"/>
      <c r="GI76" s="111"/>
      <c r="GJ76" s="112"/>
      <c r="GK76" s="111"/>
      <c r="GL76" s="433">
        <v>0</v>
      </c>
      <c r="GM76" s="106" t="str">
        <f>IF(GL76&gt;0,(IF(GL$7&gt;0,GL76/GL$7,"")),"")</f>
        <v/>
      </c>
      <c r="GN76" s="111" t="str">
        <f t="shared" ref="GN76:GN86" si="652">IF(GL76&gt;0,(IF(GL$49&gt;0,GL76/GL$49,"")),"")</f>
        <v/>
      </c>
      <c r="GO76" s="433">
        <v>0</v>
      </c>
      <c r="GP76" s="106" t="str">
        <f>IF(GO76&gt;0,(IF(GO$7&gt;0,GO76/GO$7,"")),"")</f>
        <v/>
      </c>
      <c r="GQ76" s="111" t="str">
        <f t="shared" ref="GQ76:GQ86" si="653">IF(GO76&gt;0,(IF(GO$49&gt;0,GO76/GO$49,"")),"")</f>
        <v/>
      </c>
      <c r="GR76" s="433">
        <v>0</v>
      </c>
      <c r="GS76" s="106" t="str">
        <f>IF(GR76&gt;0,(IF(GR$7&gt;0,GR76/GR$7,"")),"")</f>
        <v/>
      </c>
      <c r="GT76" s="111" t="str">
        <f t="shared" ref="GT76:GT86" si="654">IF(GR76&gt;0,(IF(GR$49&gt;0,GR76/GR$49,"")),"")</f>
        <v/>
      </c>
      <c r="GU76" s="111"/>
      <c r="GV76" s="111"/>
      <c r="GW76" s="112"/>
      <c r="GX76" s="111"/>
      <c r="GY76" s="433">
        <f t="shared" ref="GY76:GY86" si="655">GL76+GO76+GR76</f>
        <v>0</v>
      </c>
      <c r="GZ76" s="106" t="str">
        <f t="shared" ref="GZ76:GZ87" si="656">IF(GY76&gt;0,(IF(GY$7&gt;0,GY76/GY$7,"")),"")</f>
        <v/>
      </c>
      <c r="HA76" s="111" t="str">
        <f t="shared" ref="HA76:HA87" si="657">IF(GY76&gt;0,(IF(GY$49&gt;0,GY76/GY$49,"")),"")</f>
        <v/>
      </c>
      <c r="HB76" s="111"/>
      <c r="HC76" s="113"/>
      <c r="HD76" s="111"/>
      <c r="HE76" s="112"/>
      <c r="HF76" s="111"/>
      <c r="HG76" s="433">
        <v>0</v>
      </c>
      <c r="HH76" s="106" t="str">
        <f>IF(HG76&gt;0,(IF(HG$7&gt;0,HG76/HG$7,"")),"")</f>
        <v/>
      </c>
      <c r="HI76" s="111" t="str">
        <f t="shared" ref="HI76:HI86" si="658">IF(HG76&gt;0,(IF(HG$49&gt;0,HG76/HG$49,"")),"")</f>
        <v/>
      </c>
      <c r="HJ76" s="433">
        <v>0</v>
      </c>
      <c r="HK76" s="106" t="str">
        <f>IF(HJ76&gt;0,(IF(HJ$7&gt;0,HJ76/HJ$7,"")),"")</f>
        <v/>
      </c>
      <c r="HL76" s="111" t="str">
        <f t="shared" ref="HL76:HL86" si="659">IF(HJ76&gt;0,(IF(HJ$49&gt;0,HJ76/HJ$49,"")),"")</f>
        <v/>
      </c>
      <c r="HM76" s="433">
        <v>0</v>
      </c>
      <c r="HN76" s="106" t="str">
        <f>IF(HM76&gt;0,(IF(HM$7&gt;0,HM76/HM$7,"")),"")</f>
        <v/>
      </c>
      <c r="HO76" s="111" t="str">
        <f t="shared" ref="HO76:HO86" si="660">IF(HM76&gt;0,(IF(HM$49&gt;0,HM76/HM$49,"")),"")</f>
        <v/>
      </c>
      <c r="HP76" s="111"/>
      <c r="HQ76" s="111"/>
      <c r="HR76" s="112"/>
      <c r="HS76" s="111"/>
      <c r="HT76" s="433">
        <f t="shared" ref="HT76:HT86" si="661">HG76+HJ76+HM76</f>
        <v>0</v>
      </c>
      <c r="HU76" s="106" t="str">
        <f t="shared" ref="HU76:HU87" si="662">IF(HT76&gt;0,(IF(HT$7&gt;0,HT76/HT$7,"")),"")</f>
        <v/>
      </c>
      <c r="HV76" s="111" t="str">
        <f t="shared" ref="HV76:HV87" si="663">IF(HT76&gt;0,(IF(HT$49&gt;0,HT76/HT$49,"")),"")</f>
        <v/>
      </c>
      <c r="HW76" s="111"/>
      <c r="HX76" s="113"/>
      <c r="HY76" s="111"/>
      <c r="HZ76" s="112"/>
      <c r="IA76" s="111"/>
      <c r="IB76" s="433">
        <v>0</v>
      </c>
      <c r="IC76" s="106" t="str">
        <f>IF(IB76&gt;0,(IF(IB$7&gt;0,IB76/IB$7,"")),"")</f>
        <v/>
      </c>
      <c r="ID76" s="111" t="str">
        <f t="shared" ref="ID76:ID86" si="664">IF(IB76&gt;0,(IF(IB$49&gt;0,IB76/IB$49,"")),"")</f>
        <v/>
      </c>
      <c r="IE76" s="433">
        <v>0</v>
      </c>
      <c r="IF76" s="106" t="str">
        <f>IF(IE76&gt;0,(IF(IE$7&gt;0,IE76/IE$7,"")),"")</f>
        <v/>
      </c>
      <c r="IG76" s="111" t="str">
        <f t="shared" ref="IG76:IG86" si="665">IF(IE76&gt;0,(IF(IE$49&gt;0,IE76/IE$49,"")),"")</f>
        <v/>
      </c>
      <c r="IH76" s="433">
        <v>0</v>
      </c>
      <c r="II76" s="106" t="str">
        <f>IF(IH76&gt;0,(IF(IH$7&gt;0,IH76/IH$7,"")),"")</f>
        <v/>
      </c>
      <c r="IJ76" s="111" t="str">
        <f t="shared" ref="IJ76:IJ86" si="666">IF(IH76&gt;0,(IF(IH$49&gt;0,IH76/IH$49,"")),"")</f>
        <v/>
      </c>
      <c r="IK76" s="111"/>
      <c r="IL76" s="111"/>
      <c r="IM76" s="112"/>
      <c r="IN76" s="111"/>
      <c r="IO76" s="433">
        <f t="shared" ref="IO76:IO86" si="667">IB76+IE76+IH76</f>
        <v>0</v>
      </c>
      <c r="IP76" s="106" t="str">
        <f t="shared" ref="IP76:IP87" si="668">IF(IO76&gt;0,(IF(IO$7&gt;0,IO76/IO$7,"")),"")</f>
        <v/>
      </c>
      <c r="IQ76" s="111" t="str">
        <f t="shared" ref="IQ76:IQ87" si="669">IF(IO76&gt;0,(IF(IO$49&gt;0,IO76/IO$49,"")),"")</f>
        <v/>
      </c>
      <c r="IR76" s="111"/>
      <c r="IS76" s="113"/>
    </row>
    <row r="77" spans="1:253" ht="12" hidden="1" customHeight="1" outlineLevel="1">
      <c r="A77" s="341" t="s">
        <v>59</v>
      </c>
      <c r="B77" s="111"/>
      <c r="C77" s="112"/>
      <c r="D77" s="111"/>
      <c r="E77" s="433">
        <v>0</v>
      </c>
      <c r="F77" s="106" t="str">
        <f t="shared" ref="F77:F87" si="670">IF(E77&gt;0,(IF(E$7&gt;0,E77/E$7,"")),"")</f>
        <v/>
      </c>
      <c r="G77" s="111" t="str">
        <f t="shared" si="609"/>
        <v/>
      </c>
      <c r="H77" s="433">
        <v>0</v>
      </c>
      <c r="I77" s="106" t="str">
        <f t="shared" ref="I77:I87" si="671">IF(H77&gt;0,(IF(H$7&gt;0,H77/H$7,"")),"")</f>
        <v/>
      </c>
      <c r="J77" s="111" t="str">
        <f t="shared" si="610"/>
        <v/>
      </c>
      <c r="K77" s="433">
        <v>0</v>
      </c>
      <c r="L77" s="106" t="str">
        <f t="shared" ref="L77:L87" si="672">IF(K77&gt;0,(IF(K$7&gt;0,K77/K$7,"")),"")</f>
        <v/>
      </c>
      <c r="M77" s="111" t="str">
        <f t="shared" si="611"/>
        <v/>
      </c>
      <c r="N77" s="111"/>
      <c r="O77" s="111"/>
      <c r="P77" s="112"/>
      <c r="Q77" s="111"/>
      <c r="R77" s="433">
        <f t="shared" si="612"/>
        <v>0</v>
      </c>
      <c r="S77" s="106" t="str">
        <f t="shared" ref="S77:S87" si="673">IF(R77&gt;0,(IF(R$7&gt;0,R77/R$7,"")),"")</f>
        <v/>
      </c>
      <c r="T77" s="111" t="str">
        <f t="shared" si="613"/>
        <v/>
      </c>
      <c r="U77" s="111"/>
      <c r="V77" s="113"/>
      <c r="W77" s="111"/>
      <c r="X77" s="112"/>
      <c r="Y77" s="111"/>
      <c r="Z77" s="433">
        <v>0</v>
      </c>
      <c r="AA77" s="106" t="str">
        <f t="shared" ref="AA77:AA87" si="674">IF(Z77&gt;0,(IF(Z$7&gt;0,Z77/Z$7,"")),"")</f>
        <v/>
      </c>
      <c r="AB77" s="111" t="str">
        <f t="shared" si="614"/>
        <v/>
      </c>
      <c r="AC77" s="433">
        <v>0</v>
      </c>
      <c r="AD77" s="106" t="str">
        <f t="shared" ref="AD77:AD87" si="675">IF(AC77&gt;0,(IF(AC$7&gt;0,AC77/AC$7,"")),"")</f>
        <v/>
      </c>
      <c r="AE77" s="111" t="str">
        <f t="shared" si="615"/>
        <v/>
      </c>
      <c r="AF77" s="433">
        <v>0</v>
      </c>
      <c r="AG77" s="106" t="str">
        <f t="shared" ref="AG77:AG87" si="676">IF(AF77&gt;0,(IF(AF$7&gt;0,AF77/AF$7,"")),"")</f>
        <v/>
      </c>
      <c r="AH77" s="111" t="str">
        <f t="shared" si="616"/>
        <v/>
      </c>
      <c r="AI77" s="111"/>
      <c r="AJ77" s="111"/>
      <c r="AK77" s="112"/>
      <c r="AL77" s="111"/>
      <c r="AM77" s="433">
        <f t="shared" si="617"/>
        <v>0</v>
      </c>
      <c r="AN77" s="106" t="str">
        <f t="shared" ref="AN77:AN87" si="677">IF(AM77&gt;0,(IF(AM$7&gt;0,AM77/AM$7,"")),"")</f>
        <v/>
      </c>
      <c r="AO77" s="111" t="str">
        <f t="shared" si="618"/>
        <v/>
      </c>
      <c r="AP77" s="111"/>
      <c r="AQ77" s="113"/>
      <c r="AR77" s="111"/>
      <c r="AS77" s="112"/>
      <c r="AT77" s="111"/>
      <c r="AU77" s="433">
        <v>0</v>
      </c>
      <c r="AV77" s="106" t="str">
        <f t="shared" ref="AV77:AV87" si="678">IF(AU77&gt;0,(IF(AU$7&gt;0,AU77/AU$7,"")),"")</f>
        <v/>
      </c>
      <c r="AW77" s="111" t="str">
        <f t="shared" si="619"/>
        <v/>
      </c>
      <c r="AX77" s="433">
        <v>0</v>
      </c>
      <c r="AY77" s="106" t="str">
        <f t="shared" ref="AY77:AY87" si="679">IF(AX77&gt;0,(IF(AX$7&gt;0,AX77/AX$7,"")),"")</f>
        <v/>
      </c>
      <c r="AZ77" s="111" t="str">
        <f t="shared" si="620"/>
        <v/>
      </c>
      <c r="BA77" s="433">
        <v>0</v>
      </c>
      <c r="BB77" s="106" t="str">
        <f t="shared" ref="BB77:BB87" si="680">IF(BA77&gt;0,(IF(BA$7&gt;0,BA77/BA$7,"")),"")</f>
        <v/>
      </c>
      <c r="BC77" s="111" t="str">
        <f t="shared" si="621"/>
        <v/>
      </c>
      <c r="BD77" s="111"/>
      <c r="BE77" s="111"/>
      <c r="BF77" s="112"/>
      <c r="BG77" s="111"/>
      <c r="BH77" s="433">
        <f t="shared" si="622"/>
        <v>0</v>
      </c>
      <c r="BI77" s="106" t="str">
        <f t="shared" ref="BI77:BI87" si="681">IF(BH77&gt;0,(IF(BH$7&gt;0,BH77/BH$7,"")),"")</f>
        <v/>
      </c>
      <c r="BJ77" s="111" t="str">
        <f t="shared" si="623"/>
        <v/>
      </c>
      <c r="BK77" s="111"/>
      <c r="BL77" s="113"/>
      <c r="BM77" s="111"/>
      <c r="BN77" s="112"/>
      <c r="BO77" s="111"/>
      <c r="BP77" s="433">
        <v>0</v>
      </c>
      <c r="BQ77" s="106" t="str">
        <f t="shared" ref="BQ77:BQ87" si="682">IF(BP77&gt;0,(IF(BP$7&gt;0,BP77/BP$7,"")),"")</f>
        <v/>
      </c>
      <c r="BR77" s="111" t="str">
        <f>IF(BP77&gt;0,(IF(BP$49&gt;0,BP77/BP$49,"")),"")</f>
        <v/>
      </c>
      <c r="BS77" s="433">
        <v>0</v>
      </c>
      <c r="BT77" s="106" t="str">
        <f t="shared" ref="BT77:BT87" si="683">IF(BS77&gt;0,(IF(BS$7&gt;0,BS77/BS$7,"")),"")</f>
        <v/>
      </c>
      <c r="BU77" s="111" t="str">
        <f>IF(BS77&gt;0,(IF(BS$49&gt;0,BS77/BS$49,"")),"")</f>
        <v/>
      </c>
      <c r="BV77" s="433">
        <v>0</v>
      </c>
      <c r="BW77" s="106" t="str">
        <f t="shared" ref="BW77:BW87" si="684">IF(BV77&gt;0,(IF(BV$7&gt;0,BV77/BV$7,"")),"")</f>
        <v/>
      </c>
      <c r="BX77" s="111" t="str">
        <f t="shared" si="624"/>
        <v/>
      </c>
      <c r="BY77" s="111"/>
      <c r="BZ77" s="111"/>
      <c r="CA77" s="112"/>
      <c r="CB77" s="111"/>
      <c r="CC77" s="433">
        <f t="shared" si="625"/>
        <v>0</v>
      </c>
      <c r="CD77" s="106" t="str">
        <f t="shared" ref="CD77:CD87" si="685">IF(CC77&gt;0,(IF(CC$7&gt;0,CC77/CC$7,"")),"")</f>
        <v/>
      </c>
      <c r="CE77" s="111" t="str">
        <f t="shared" si="626"/>
        <v/>
      </c>
      <c r="CF77" s="111"/>
      <c r="CG77" s="113"/>
      <c r="CH77" s="111"/>
      <c r="CI77" s="114"/>
      <c r="CJ77" s="111"/>
      <c r="CK77" s="433">
        <f t="shared" si="627"/>
        <v>0</v>
      </c>
      <c r="CL77" s="106" t="str">
        <f t="shared" ref="CL77:CL87" si="686">IF(CK77&gt;0,(IF(CK$7&gt;0,CK77/CK$7,"")),"")</f>
        <v/>
      </c>
      <c r="CM77" s="111" t="str">
        <f t="shared" si="628"/>
        <v/>
      </c>
      <c r="CN77" s="433">
        <f t="shared" si="629"/>
        <v>0</v>
      </c>
      <c r="CO77" s="106" t="str">
        <f t="shared" ref="CO77:CO87" si="687">IF(CN77&gt;0,(IF(CN$7&gt;0,CN77/CN$7,"")),"")</f>
        <v/>
      </c>
      <c r="CP77" s="111" t="str">
        <f t="shared" si="630"/>
        <v/>
      </c>
      <c r="CQ77" s="433">
        <f t="shared" si="631"/>
        <v>0</v>
      </c>
      <c r="CR77" s="106" t="str">
        <f t="shared" ref="CR77:CR87" si="688">IF(CQ77&gt;0,(IF(CQ$7&gt;0,CQ77/CQ$7,"")),"")</f>
        <v/>
      </c>
      <c r="CS77" s="111" t="str">
        <f t="shared" si="632"/>
        <v/>
      </c>
      <c r="CT77" s="111"/>
      <c r="CU77" s="111"/>
      <c r="CV77" s="114"/>
      <c r="CW77" s="111"/>
      <c r="CX77" s="433">
        <f t="shared" si="633"/>
        <v>0</v>
      </c>
      <c r="CY77" s="106" t="str">
        <f t="shared" ref="CY77:CY87" si="689">IF(CX77&gt;0,(IF(CX$7&gt;0,CX77/CX$7,"")),"")</f>
        <v/>
      </c>
      <c r="CZ77" s="111" t="str">
        <f>IF(CX77&gt;0,(IF(CX$49&gt;0,CX77/CX$49,"")),"")</f>
        <v/>
      </c>
      <c r="DA77" s="111"/>
      <c r="DB77" s="1535"/>
      <c r="DC77" s="111"/>
      <c r="DD77" s="112"/>
      <c r="DE77" s="111"/>
      <c r="DF77" s="433">
        <v>0</v>
      </c>
      <c r="DG77" s="106" t="str">
        <f t="shared" ref="DG77:DG79" si="690">IF(DF77&gt;0,(IF(DF$7&gt;0,DF77/DF$7,"")),"")</f>
        <v/>
      </c>
      <c r="DH77" s="111" t="str">
        <f>IF(DF77&gt;0,(IF(DF$49&gt;0,DF77/DF$49,"")),"")</f>
        <v/>
      </c>
      <c r="DI77" s="433">
        <v>0</v>
      </c>
      <c r="DJ77" s="106" t="str">
        <f t="shared" ref="DJ77:DJ79" si="691">IF(DI77&gt;0,(IF(DI$7&gt;0,DI77/DI$7,"")),"")</f>
        <v/>
      </c>
      <c r="DK77" s="111" t="str">
        <f>IF(DI77&gt;0,(IF(DI$49&gt;0,DI77/DI$49,"")),"")</f>
        <v/>
      </c>
      <c r="DL77" s="433">
        <v>0</v>
      </c>
      <c r="DM77" s="106" t="str">
        <f t="shared" ref="DM77:DM79" si="692">IF(DL77&gt;0,(IF(DL$7&gt;0,DL77/DL$7,"")),"")</f>
        <v/>
      </c>
      <c r="DN77" s="111" t="str">
        <f t="shared" si="634"/>
        <v/>
      </c>
      <c r="DO77" s="111"/>
      <c r="DP77" s="111"/>
      <c r="DQ77" s="112"/>
      <c r="DR77" s="111"/>
      <c r="DS77" s="433">
        <f t="shared" si="635"/>
        <v>0</v>
      </c>
      <c r="DT77" s="106" t="str">
        <f t="shared" ref="DT77:DT79" si="693">IF(DS77&gt;0,(IF(DS$7&gt;0,DS77/DS$7,"")),"")</f>
        <v/>
      </c>
      <c r="DU77" s="111" t="str">
        <f t="shared" si="636"/>
        <v/>
      </c>
      <c r="DV77" s="111"/>
      <c r="DW77" s="113"/>
      <c r="DX77" s="111"/>
      <c r="DY77" s="112"/>
      <c r="DZ77" s="111"/>
      <c r="EA77" s="433">
        <v>0</v>
      </c>
      <c r="EB77" s="106" t="str">
        <f t="shared" ref="EB77:EB79" si="694">IF(EA77&gt;0,(IF(EA$7&gt;0,EA77/EA$7,"")),"")</f>
        <v/>
      </c>
      <c r="EC77" s="111" t="str">
        <f>IF(EA77&gt;0,(IF(EA$49&gt;0,EA77/EA$49,"")),"")</f>
        <v/>
      </c>
      <c r="ED77" s="433">
        <v>0</v>
      </c>
      <c r="EE77" s="106" t="str">
        <f t="shared" ref="EE77:EE79" si="695">IF(ED77&gt;0,(IF(ED$7&gt;0,ED77/ED$7,"")),"")</f>
        <v/>
      </c>
      <c r="EF77" s="111" t="str">
        <f>IF(ED77&gt;0,(IF(ED$49&gt;0,ED77/ED$49,"")),"")</f>
        <v/>
      </c>
      <c r="EG77" s="433">
        <v>0</v>
      </c>
      <c r="EH77" s="106" t="str">
        <f t="shared" ref="EH77:EH79" si="696">IF(EG77&gt;0,(IF(EG$7&gt;0,EG77/EG$7,"")),"")</f>
        <v/>
      </c>
      <c r="EI77" s="111" t="str">
        <f t="shared" si="637"/>
        <v/>
      </c>
      <c r="EJ77" s="111"/>
      <c r="EK77" s="111"/>
      <c r="EL77" s="112"/>
      <c r="EM77" s="111"/>
      <c r="EN77" s="433">
        <f t="shared" si="638"/>
        <v>0</v>
      </c>
      <c r="EO77" s="106" t="str">
        <f t="shared" ref="EO77:EO79" si="697">IF(EN77&gt;0,(IF(EN$7&gt;0,EN77/EN$7,"")),"")</f>
        <v/>
      </c>
      <c r="EP77" s="111" t="str">
        <f t="shared" si="639"/>
        <v/>
      </c>
      <c r="EQ77" s="111"/>
      <c r="ER77" s="113"/>
      <c r="ES77" s="111"/>
      <c r="ET77" s="112"/>
      <c r="EU77" s="111"/>
      <c r="EV77" s="433">
        <v>0</v>
      </c>
      <c r="EW77" s="106" t="str">
        <f t="shared" ref="EW77:EW87" si="698">IF(EV77&gt;0,(IF(EV$7&gt;0,EV77/EV$7,"")),"")</f>
        <v/>
      </c>
      <c r="EX77" s="111" t="str">
        <f t="shared" si="640"/>
        <v/>
      </c>
      <c r="EY77" s="433">
        <v>0</v>
      </c>
      <c r="EZ77" s="106" t="str">
        <f t="shared" ref="EZ77:EZ87" si="699">IF(EY77&gt;0,(IF(EY$7&gt;0,EY77/EY$7,"")),"")</f>
        <v/>
      </c>
      <c r="FA77" s="111" t="str">
        <f t="shared" si="641"/>
        <v/>
      </c>
      <c r="FB77" s="433">
        <v>0</v>
      </c>
      <c r="FC77" s="106" t="str">
        <f t="shared" ref="FC77:FC87" si="700">IF(FB77&gt;0,(IF(FB$7&gt;0,FB77/FB$7,"")),"")</f>
        <v/>
      </c>
      <c r="FD77" s="111" t="str">
        <f t="shared" si="642"/>
        <v/>
      </c>
      <c r="FE77" s="111"/>
      <c r="FF77" s="111"/>
      <c r="FG77" s="112"/>
      <c r="FH77" s="111"/>
      <c r="FI77" s="433">
        <f t="shared" si="643"/>
        <v>0</v>
      </c>
      <c r="FJ77" s="106" t="str">
        <f t="shared" si="644"/>
        <v/>
      </c>
      <c r="FK77" s="111" t="str">
        <f t="shared" si="645"/>
        <v/>
      </c>
      <c r="FL77" s="111"/>
      <c r="FM77" s="113"/>
      <c r="FN77" s="111"/>
      <c r="FO77" s="112"/>
      <c r="FP77" s="111"/>
      <c r="FQ77" s="433">
        <v>0</v>
      </c>
      <c r="FR77" s="106" t="str">
        <f t="shared" ref="FR77:FR87" si="701">IF(FQ77&gt;0,(IF(FQ$7&gt;0,FQ77/FQ$7,"")),"")</f>
        <v/>
      </c>
      <c r="FS77" s="849" t="str">
        <f t="shared" si="646"/>
        <v/>
      </c>
      <c r="FT77" s="433">
        <v>0</v>
      </c>
      <c r="FU77" s="106" t="str">
        <f t="shared" ref="FU77:FU87" si="702">IF(FT77&gt;0,(IF(FT$7&gt;0,FT77/FT$7,"")),"")</f>
        <v/>
      </c>
      <c r="FV77" s="111" t="str">
        <f t="shared" si="647"/>
        <v/>
      </c>
      <c r="FW77" s="433">
        <v>0</v>
      </c>
      <c r="FX77" s="106" t="str">
        <f t="shared" ref="FX77:FX87" si="703">IF(FW77&gt;0,(IF(FW$7&gt;0,FW77/FW$7,"")),"")</f>
        <v/>
      </c>
      <c r="FY77" s="111" t="str">
        <f t="shared" si="648"/>
        <v/>
      </c>
      <c r="FZ77" s="111"/>
      <c r="GA77" s="111"/>
      <c r="GB77" s="112"/>
      <c r="GC77" s="111"/>
      <c r="GD77" s="433">
        <f t="shared" si="649"/>
        <v>0</v>
      </c>
      <c r="GE77" s="106" t="str">
        <f t="shared" si="650"/>
        <v/>
      </c>
      <c r="GF77" s="111" t="str">
        <f t="shared" si="651"/>
        <v/>
      </c>
      <c r="GG77" s="111"/>
      <c r="GH77" s="113"/>
      <c r="GI77" s="111"/>
      <c r="GJ77" s="112"/>
      <c r="GK77" s="111"/>
      <c r="GL77" s="433">
        <v>0</v>
      </c>
      <c r="GM77" s="106" t="str">
        <f t="shared" ref="GM77:GM87" si="704">IF(GL77&gt;0,(IF(GL$7&gt;0,GL77/GL$7,"")),"")</f>
        <v/>
      </c>
      <c r="GN77" s="111" t="str">
        <f t="shared" si="652"/>
        <v/>
      </c>
      <c r="GO77" s="433">
        <v>0</v>
      </c>
      <c r="GP77" s="106" t="str">
        <f t="shared" ref="GP77:GP87" si="705">IF(GO77&gt;0,(IF(GO$7&gt;0,GO77/GO$7,"")),"")</f>
        <v/>
      </c>
      <c r="GQ77" s="111" t="str">
        <f t="shared" si="653"/>
        <v/>
      </c>
      <c r="GR77" s="433">
        <v>0</v>
      </c>
      <c r="GS77" s="106" t="str">
        <f t="shared" ref="GS77:GS87" si="706">IF(GR77&gt;0,(IF(GR$7&gt;0,GR77/GR$7,"")),"")</f>
        <v/>
      </c>
      <c r="GT77" s="111" t="str">
        <f t="shared" si="654"/>
        <v/>
      </c>
      <c r="GU77" s="111"/>
      <c r="GV77" s="111"/>
      <c r="GW77" s="112"/>
      <c r="GX77" s="111"/>
      <c r="GY77" s="433">
        <f t="shared" si="655"/>
        <v>0</v>
      </c>
      <c r="GZ77" s="106" t="str">
        <f t="shared" si="656"/>
        <v/>
      </c>
      <c r="HA77" s="111" t="str">
        <f t="shared" si="657"/>
        <v/>
      </c>
      <c r="HB77" s="111"/>
      <c r="HC77" s="113"/>
      <c r="HD77" s="111"/>
      <c r="HE77" s="112"/>
      <c r="HF77" s="111"/>
      <c r="HG77" s="433">
        <v>0</v>
      </c>
      <c r="HH77" s="106" t="str">
        <f t="shared" ref="HH77:HH87" si="707">IF(HG77&gt;0,(IF(HG$7&gt;0,HG77/HG$7,"")),"")</f>
        <v/>
      </c>
      <c r="HI77" s="111" t="str">
        <f t="shared" si="658"/>
        <v/>
      </c>
      <c r="HJ77" s="433">
        <v>0</v>
      </c>
      <c r="HK77" s="106" t="str">
        <f t="shared" ref="HK77:HK87" si="708">IF(HJ77&gt;0,(IF(HJ$7&gt;0,HJ77/HJ$7,"")),"")</f>
        <v/>
      </c>
      <c r="HL77" s="111" t="str">
        <f t="shared" si="659"/>
        <v/>
      </c>
      <c r="HM77" s="433">
        <v>0</v>
      </c>
      <c r="HN77" s="106" t="str">
        <f t="shared" ref="HN77:HN87" si="709">IF(HM77&gt;0,(IF(HM$7&gt;0,HM77/HM$7,"")),"")</f>
        <v/>
      </c>
      <c r="HO77" s="111" t="str">
        <f t="shared" si="660"/>
        <v/>
      </c>
      <c r="HP77" s="111"/>
      <c r="HQ77" s="111"/>
      <c r="HR77" s="112"/>
      <c r="HS77" s="111"/>
      <c r="HT77" s="433">
        <f t="shared" si="661"/>
        <v>0</v>
      </c>
      <c r="HU77" s="106" t="str">
        <f t="shared" si="662"/>
        <v/>
      </c>
      <c r="HV77" s="111" t="str">
        <f t="shared" si="663"/>
        <v/>
      </c>
      <c r="HW77" s="111"/>
      <c r="HX77" s="113"/>
      <c r="HY77" s="111"/>
      <c r="HZ77" s="112"/>
      <c r="IA77" s="111"/>
      <c r="IB77" s="433">
        <v>0</v>
      </c>
      <c r="IC77" s="106" t="str">
        <f t="shared" ref="IC77:IC87" si="710">IF(IB77&gt;0,(IF(IB$7&gt;0,IB77/IB$7,"")),"")</f>
        <v/>
      </c>
      <c r="ID77" s="111" t="str">
        <f t="shared" si="664"/>
        <v/>
      </c>
      <c r="IE77" s="433">
        <v>0</v>
      </c>
      <c r="IF77" s="106" t="str">
        <f t="shared" ref="IF77:IF87" si="711">IF(IE77&gt;0,(IF(IE$7&gt;0,IE77/IE$7,"")),"")</f>
        <v/>
      </c>
      <c r="IG77" s="111" t="str">
        <f t="shared" si="665"/>
        <v/>
      </c>
      <c r="IH77" s="433">
        <v>0</v>
      </c>
      <c r="II77" s="106" t="str">
        <f t="shared" ref="II77:II87" si="712">IF(IH77&gt;0,(IF(IH$7&gt;0,IH77/IH$7,"")),"")</f>
        <v/>
      </c>
      <c r="IJ77" s="111" t="str">
        <f t="shared" si="666"/>
        <v/>
      </c>
      <c r="IK77" s="111"/>
      <c r="IL77" s="111"/>
      <c r="IM77" s="112"/>
      <c r="IN77" s="111"/>
      <c r="IO77" s="433">
        <f t="shared" si="667"/>
        <v>0</v>
      </c>
      <c r="IP77" s="106" t="str">
        <f t="shared" si="668"/>
        <v/>
      </c>
      <c r="IQ77" s="111" t="str">
        <f t="shared" si="669"/>
        <v/>
      </c>
      <c r="IR77" s="111"/>
      <c r="IS77" s="113"/>
    </row>
    <row r="78" spans="1:253" ht="12" hidden="1" customHeight="1" outlineLevel="1">
      <c r="A78" s="341" t="s">
        <v>60</v>
      </c>
      <c r="B78" s="111"/>
      <c r="C78" s="112"/>
      <c r="D78" s="111"/>
      <c r="E78" s="433">
        <v>0</v>
      </c>
      <c r="F78" s="106" t="str">
        <f t="shared" si="670"/>
        <v/>
      </c>
      <c r="G78" s="111" t="str">
        <f t="shared" si="609"/>
        <v/>
      </c>
      <c r="H78" s="433">
        <v>0</v>
      </c>
      <c r="I78" s="106" t="str">
        <f t="shared" si="671"/>
        <v/>
      </c>
      <c r="J78" s="111" t="str">
        <f t="shared" si="610"/>
        <v/>
      </c>
      <c r="K78" s="433">
        <v>0</v>
      </c>
      <c r="L78" s="106" t="str">
        <f t="shared" si="672"/>
        <v/>
      </c>
      <c r="M78" s="111" t="str">
        <f t="shared" si="611"/>
        <v/>
      </c>
      <c r="N78" s="111"/>
      <c r="O78" s="111"/>
      <c r="P78" s="112"/>
      <c r="Q78" s="111"/>
      <c r="R78" s="433">
        <f t="shared" si="612"/>
        <v>0</v>
      </c>
      <c r="S78" s="106" t="str">
        <f t="shared" si="673"/>
        <v/>
      </c>
      <c r="T78" s="111" t="str">
        <f t="shared" si="613"/>
        <v/>
      </c>
      <c r="U78" s="111"/>
      <c r="V78" s="113"/>
      <c r="W78" s="111"/>
      <c r="X78" s="112"/>
      <c r="Y78" s="111"/>
      <c r="Z78" s="433">
        <v>0</v>
      </c>
      <c r="AA78" s="106" t="str">
        <f t="shared" si="674"/>
        <v/>
      </c>
      <c r="AB78" s="111" t="str">
        <f t="shared" si="614"/>
        <v/>
      </c>
      <c r="AC78" s="433">
        <v>0</v>
      </c>
      <c r="AD78" s="106" t="str">
        <f t="shared" si="675"/>
        <v/>
      </c>
      <c r="AE78" s="111" t="str">
        <f t="shared" si="615"/>
        <v/>
      </c>
      <c r="AF78" s="433">
        <v>0</v>
      </c>
      <c r="AG78" s="106" t="str">
        <f t="shared" si="676"/>
        <v/>
      </c>
      <c r="AH78" s="111" t="str">
        <f t="shared" si="616"/>
        <v/>
      </c>
      <c r="AI78" s="111"/>
      <c r="AJ78" s="111"/>
      <c r="AK78" s="112"/>
      <c r="AL78" s="111"/>
      <c r="AM78" s="433">
        <f t="shared" si="617"/>
        <v>0</v>
      </c>
      <c r="AN78" s="106" t="str">
        <f t="shared" si="677"/>
        <v/>
      </c>
      <c r="AO78" s="111" t="str">
        <f t="shared" si="618"/>
        <v/>
      </c>
      <c r="AP78" s="111"/>
      <c r="AQ78" s="113"/>
      <c r="AR78" s="111"/>
      <c r="AS78" s="112"/>
      <c r="AT78" s="111"/>
      <c r="AU78" s="433">
        <v>0</v>
      </c>
      <c r="AV78" s="106" t="str">
        <f t="shared" si="678"/>
        <v/>
      </c>
      <c r="AW78" s="111" t="str">
        <f t="shared" si="619"/>
        <v/>
      </c>
      <c r="AX78" s="433">
        <v>0</v>
      </c>
      <c r="AY78" s="106" t="str">
        <f t="shared" si="679"/>
        <v/>
      </c>
      <c r="AZ78" s="111" t="str">
        <f t="shared" si="620"/>
        <v/>
      </c>
      <c r="BA78" s="433">
        <v>0</v>
      </c>
      <c r="BB78" s="106" t="str">
        <f t="shared" si="680"/>
        <v/>
      </c>
      <c r="BC78" s="111" t="str">
        <f t="shared" si="621"/>
        <v/>
      </c>
      <c r="BD78" s="111"/>
      <c r="BE78" s="111"/>
      <c r="BF78" s="112"/>
      <c r="BG78" s="111"/>
      <c r="BH78" s="433">
        <f t="shared" si="622"/>
        <v>0</v>
      </c>
      <c r="BI78" s="106" t="str">
        <f t="shared" si="681"/>
        <v/>
      </c>
      <c r="BJ78" s="111" t="str">
        <f t="shared" si="623"/>
        <v/>
      </c>
      <c r="BK78" s="111"/>
      <c r="BL78" s="113"/>
      <c r="BM78" s="111"/>
      <c r="BN78" s="112"/>
      <c r="BO78" s="111"/>
      <c r="BP78" s="433">
        <v>0</v>
      </c>
      <c r="BQ78" s="106" t="str">
        <f t="shared" si="682"/>
        <v/>
      </c>
      <c r="BR78" s="111" t="str">
        <f>IF(BP78&gt;0,(IF(BP$49&gt;0,BP78/BP$49,"")),"")</f>
        <v/>
      </c>
      <c r="BS78" s="433">
        <v>0</v>
      </c>
      <c r="BT78" s="106" t="str">
        <f t="shared" si="683"/>
        <v/>
      </c>
      <c r="BU78" s="111" t="str">
        <f>IF(BS78&gt;0,(IF(BS$49&gt;0,BS78/BS$49,"")),"")</f>
        <v/>
      </c>
      <c r="BV78" s="433">
        <v>0</v>
      </c>
      <c r="BW78" s="106" t="str">
        <f t="shared" si="684"/>
        <v/>
      </c>
      <c r="BX78" s="111" t="str">
        <f>IF(BV78&gt;0,(IF(BV$49&gt;0,BV78/BV$49,"")),"")</f>
        <v/>
      </c>
      <c r="BY78" s="111"/>
      <c r="BZ78" s="111"/>
      <c r="CA78" s="112"/>
      <c r="CB78" s="111"/>
      <c r="CC78" s="433">
        <f t="shared" si="625"/>
        <v>0</v>
      </c>
      <c r="CD78" s="106" t="str">
        <f t="shared" si="685"/>
        <v/>
      </c>
      <c r="CE78" s="111" t="str">
        <f t="shared" si="626"/>
        <v/>
      </c>
      <c r="CF78" s="111"/>
      <c r="CG78" s="113"/>
      <c r="CH78" s="111"/>
      <c r="CI78" s="114"/>
      <c r="CJ78" s="111"/>
      <c r="CK78" s="433">
        <f t="shared" si="627"/>
        <v>0</v>
      </c>
      <c r="CL78" s="106" t="str">
        <f t="shared" si="686"/>
        <v/>
      </c>
      <c r="CM78" s="111" t="str">
        <f t="shared" si="628"/>
        <v/>
      </c>
      <c r="CN78" s="433">
        <f t="shared" si="629"/>
        <v>0</v>
      </c>
      <c r="CO78" s="106" t="str">
        <f t="shared" si="687"/>
        <v/>
      </c>
      <c r="CP78" s="111" t="str">
        <f t="shared" si="630"/>
        <v/>
      </c>
      <c r="CQ78" s="433">
        <f t="shared" si="631"/>
        <v>0</v>
      </c>
      <c r="CR78" s="106" t="str">
        <f t="shared" si="688"/>
        <v/>
      </c>
      <c r="CS78" s="111" t="str">
        <f t="shared" si="632"/>
        <v/>
      </c>
      <c r="CT78" s="111"/>
      <c r="CU78" s="111"/>
      <c r="CV78" s="114"/>
      <c r="CW78" s="111"/>
      <c r="CX78" s="433">
        <f t="shared" si="633"/>
        <v>0</v>
      </c>
      <c r="CY78" s="106" t="str">
        <f t="shared" si="689"/>
        <v/>
      </c>
      <c r="CZ78" s="111" t="str">
        <f>IF(CX78&gt;0,(IF(CX$49&gt;0,CX78/CX$49,"")),"")</f>
        <v/>
      </c>
      <c r="DA78" s="111"/>
      <c r="DB78" s="1535"/>
      <c r="DC78" s="111"/>
      <c r="DD78" s="112"/>
      <c r="DE78" s="111"/>
      <c r="DF78" s="433">
        <v>0</v>
      </c>
      <c r="DG78" s="106" t="str">
        <f t="shared" si="690"/>
        <v/>
      </c>
      <c r="DH78" s="111" t="str">
        <f>IF(DF78&gt;0,(IF(DF$49&gt;0,DF78/DF$49,"")),"")</f>
        <v/>
      </c>
      <c r="DI78" s="433">
        <v>0</v>
      </c>
      <c r="DJ78" s="106" t="str">
        <f t="shared" si="691"/>
        <v/>
      </c>
      <c r="DK78" s="111" t="str">
        <f>IF(DI78&gt;0,(IF(DI$49&gt;0,DI78/DI$49,"")),"")</f>
        <v/>
      </c>
      <c r="DL78" s="433">
        <v>0</v>
      </c>
      <c r="DM78" s="106" t="str">
        <f t="shared" si="692"/>
        <v/>
      </c>
      <c r="DN78" s="111" t="str">
        <f>IF(DL78&gt;0,(IF(DL$49&gt;0,DL78/DL$49,"")),"")</f>
        <v/>
      </c>
      <c r="DO78" s="111"/>
      <c r="DP78" s="111"/>
      <c r="DQ78" s="112"/>
      <c r="DR78" s="111"/>
      <c r="DS78" s="433">
        <f t="shared" si="635"/>
        <v>0</v>
      </c>
      <c r="DT78" s="106" t="str">
        <f t="shared" si="693"/>
        <v/>
      </c>
      <c r="DU78" s="111" t="str">
        <f t="shared" si="636"/>
        <v/>
      </c>
      <c r="DV78" s="111"/>
      <c r="DW78" s="113"/>
      <c r="DX78" s="111"/>
      <c r="DY78" s="112"/>
      <c r="DZ78" s="111"/>
      <c r="EA78" s="433">
        <v>0</v>
      </c>
      <c r="EB78" s="106" t="str">
        <f t="shared" si="694"/>
        <v/>
      </c>
      <c r="EC78" s="111" t="str">
        <f>IF(EA78&gt;0,(IF(EA$49&gt;0,EA78/EA$49,"")),"")</f>
        <v/>
      </c>
      <c r="ED78" s="433">
        <v>0</v>
      </c>
      <c r="EE78" s="106" t="str">
        <f t="shared" si="695"/>
        <v/>
      </c>
      <c r="EF78" s="111" t="str">
        <f>IF(ED78&gt;0,(IF(ED$49&gt;0,ED78/ED$49,"")),"")</f>
        <v/>
      </c>
      <c r="EG78" s="433">
        <v>0</v>
      </c>
      <c r="EH78" s="106" t="str">
        <f t="shared" si="696"/>
        <v/>
      </c>
      <c r="EI78" s="111" t="str">
        <f>IF(EG78&gt;0,(IF(EG$49&gt;0,EG78/EG$49,"")),"")</f>
        <v/>
      </c>
      <c r="EJ78" s="111"/>
      <c r="EK78" s="111"/>
      <c r="EL78" s="112"/>
      <c r="EM78" s="111"/>
      <c r="EN78" s="433">
        <f t="shared" si="638"/>
        <v>0</v>
      </c>
      <c r="EO78" s="106" t="str">
        <f t="shared" si="697"/>
        <v/>
      </c>
      <c r="EP78" s="111" t="str">
        <f t="shared" si="639"/>
        <v/>
      </c>
      <c r="EQ78" s="111"/>
      <c r="ER78" s="113"/>
      <c r="ES78" s="111"/>
      <c r="ET78" s="112"/>
      <c r="EU78" s="111"/>
      <c r="EV78" s="433">
        <v>0</v>
      </c>
      <c r="EW78" s="106" t="str">
        <f t="shared" si="698"/>
        <v/>
      </c>
      <c r="EX78" s="111" t="str">
        <f t="shared" si="640"/>
        <v/>
      </c>
      <c r="EY78" s="433">
        <v>0</v>
      </c>
      <c r="EZ78" s="106" t="str">
        <f t="shared" si="699"/>
        <v/>
      </c>
      <c r="FA78" s="111" t="str">
        <f t="shared" si="641"/>
        <v/>
      </c>
      <c r="FB78" s="433">
        <v>0</v>
      </c>
      <c r="FC78" s="106" t="str">
        <f t="shared" si="700"/>
        <v/>
      </c>
      <c r="FD78" s="111" t="str">
        <f t="shared" si="642"/>
        <v/>
      </c>
      <c r="FE78" s="111"/>
      <c r="FF78" s="111"/>
      <c r="FG78" s="112"/>
      <c r="FH78" s="111"/>
      <c r="FI78" s="433">
        <f t="shared" si="643"/>
        <v>0</v>
      </c>
      <c r="FJ78" s="106" t="str">
        <f t="shared" si="644"/>
        <v/>
      </c>
      <c r="FK78" s="111" t="str">
        <f t="shared" si="645"/>
        <v/>
      </c>
      <c r="FL78" s="111"/>
      <c r="FM78" s="113"/>
      <c r="FN78" s="111"/>
      <c r="FO78" s="112"/>
      <c r="FP78" s="111"/>
      <c r="FQ78" s="433">
        <v>0</v>
      </c>
      <c r="FR78" s="106" t="str">
        <f t="shared" si="701"/>
        <v/>
      </c>
      <c r="FS78" s="849" t="str">
        <f t="shared" si="646"/>
        <v/>
      </c>
      <c r="FT78" s="433">
        <v>0</v>
      </c>
      <c r="FU78" s="106" t="str">
        <f t="shared" si="702"/>
        <v/>
      </c>
      <c r="FV78" s="111" t="str">
        <f t="shared" si="647"/>
        <v/>
      </c>
      <c r="FW78" s="433">
        <v>0</v>
      </c>
      <c r="FX78" s="106" t="str">
        <f t="shared" si="703"/>
        <v/>
      </c>
      <c r="FY78" s="111" t="str">
        <f t="shared" si="648"/>
        <v/>
      </c>
      <c r="FZ78" s="111"/>
      <c r="GA78" s="111"/>
      <c r="GB78" s="112"/>
      <c r="GC78" s="111"/>
      <c r="GD78" s="433">
        <f t="shared" si="649"/>
        <v>0</v>
      </c>
      <c r="GE78" s="106" t="str">
        <f t="shared" si="650"/>
        <v/>
      </c>
      <c r="GF78" s="111" t="str">
        <f t="shared" si="651"/>
        <v/>
      </c>
      <c r="GG78" s="111"/>
      <c r="GH78" s="113"/>
      <c r="GI78" s="111"/>
      <c r="GJ78" s="112"/>
      <c r="GK78" s="111"/>
      <c r="GL78" s="433">
        <v>0</v>
      </c>
      <c r="GM78" s="106" t="str">
        <f t="shared" si="704"/>
        <v/>
      </c>
      <c r="GN78" s="111" t="str">
        <f t="shared" si="652"/>
        <v/>
      </c>
      <c r="GO78" s="433">
        <v>0</v>
      </c>
      <c r="GP78" s="106" t="str">
        <f t="shared" si="705"/>
        <v/>
      </c>
      <c r="GQ78" s="111" t="str">
        <f t="shared" si="653"/>
        <v/>
      </c>
      <c r="GR78" s="433">
        <v>0</v>
      </c>
      <c r="GS78" s="106" t="str">
        <f t="shared" si="706"/>
        <v/>
      </c>
      <c r="GT78" s="111" t="str">
        <f t="shared" si="654"/>
        <v/>
      </c>
      <c r="GU78" s="111"/>
      <c r="GV78" s="111"/>
      <c r="GW78" s="112"/>
      <c r="GX78" s="111"/>
      <c r="GY78" s="433">
        <f t="shared" si="655"/>
        <v>0</v>
      </c>
      <c r="GZ78" s="106" t="str">
        <f t="shared" si="656"/>
        <v/>
      </c>
      <c r="HA78" s="111" t="str">
        <f t="shared" si="657"/>
        <v/>
      </c>
      <c r="HB78" s="111"/>
      <c r="HC78" s="113"/>
      <c r="HD78" s="111"/>
      <c r="HE78" s="112"/>
      <c r="HF78" s="111"/>
      <c r="HG78" s="433">
        <v>0</v>
      </c>
      <c r="HH78" s="106" t="str">
        <f t="shared" si="707"/>
        <v/>
      </c>
      <c r="HI78" s="111" t="str">
        <f t="shared" si="658"/>
        <v/>
      </c>
      <c r="HJ78" s="433">
        <v>0</v>
      </c>
      <c r="HK78" s="106" t="str">
        <f t="shared" si="708"/>
        <v/>
      </c>
      <c r="HL78" s="111" t="str">
        <f t="shared" si="659"/>
        <v/>
      </c>
      <c r="HM78" s="433">
        <v>0</v>
      </c>
      <c r="HN78" s="106" t="str">
        <f t="shared" si="709"/>
        <v/>
      </c>
      <c r="HO78" s="111" t="str">
        <f t="shared" si="660"/>
        <v/>
      </c>
      <c r="HP78" s="111"/>
      <c r="HQ78" s="111"/>
      <c r="HR78" s="112"/>
      <c r="HS78" s="111"/>
      <c r="HT78" s="433">
        <f t="shared" si="661"/>
        <v>0</v>
      </c>
      <c r="HU78" s="106" t="str">
        <f t="shared" si="662"/>
        <v/>
      </c>
      <c r="HV78" s="111" t="str">
        <f t="shared" si="663"/>
        <v/>
      </c>
      <c r="HW78" s="111"/>
      <c r="HX78" s="113"/>
      <c r="HY78" s="111"/>
      <c r="HZ78" s="112"/>
      <c r="IA78" s="111"/>
      <c r="IB78" s="433">
        <v>0</v>
      </c>
      <c r="IC78" s="106" t="str">
        <f t="shared" si="710"/>
        <v/>
      </c>
      <c r="ID78" s="111" t="str">
        <f t="shared" si="664"/>
        <v/>
      </c>
      <c r="IE78" s="433">
        <v>0</v>
      </c>
      <c r="IF78" s="106" t="str">
        <f t="shared" si="711"/>
        <v/>
      </c>
      <c r="IG78" s="111" t="str">
        <f t="shared" si="665"/>
        <v/>
      </c>
      <c r="IH78" s="433">
        <v>0</v>
      </c>
      <c r="II78" s="106" t="str">
        <f t="shared" si="712"/>
        <v/>
      </c>
      <c r="IJ78" s="111" t="str">
        <f t="shared" si="666"/>
        <v/>
      </c>
      <c r="IK78" s="111"/>
      <c r="IL78" s="111"/>
      <c r="IM78" s="112"/>
      <c r="IN78" s="111"/>
      <c r="IO78" s="433">
        <f t="shared" si="667"/>
        <v>0</v>
      </c>
      <c r="IP78" s="106" t="str">
        <f t="shared" si="668"/>
        <v/>
      </c>
      <c r="IQ78" s="111" t="str">
        <f t="shared" si="669"/>
        <v/>
      </c>
      <c r="IR78" s="111"/>
      <c r="IS78" s="113"/>
    </row>
    <row r="79" spans="1:253" ht="12" hidden="1" customHeight="1" outlineLevel="1">
      <c r="A79" s="341" t="s">
        <v>61</v>
      </c>
      <c r="B79" s="111"/>
      <c r="C79" s="112"/>
      <c r="D79" s="111"/>
      <c r="E79" s="433">
        <v>0</v>
      </c>
      <c r="F79" s="106" t="str">
        <f t="shared" si="670"/>
        <v/>
      </c>
      <c r="G79" s="111" t="str">
        <f t="shared" si="609"/>
        <v/>
      </c>
      <c r="H79" s="433">
        <v>0</v>
      </c>
      <c r="I79" s="106" t="str">
        <f t="shared" si="671"/>
        <v/>
      </c>
      <c r="J79" s="111" t="str">
        <f t="shared" si="610"/>
        <v/>
      </c>
      <c r="K79" s="433">
        <v>0</v>
      </c>
      <c r="L79" s="106" t="str">
        <f t="shared" si="672"/>
        <v/>
      </c>
      <c r="M79" s="111" t="str">
        <f t="shared" si="611"/>
        <v/>
      </c>
      <c r="N79" s="111"/>
      <c r="O79" s="111"/>
      <c r="P79" s="112"/>
      <c r="Q79" s="111"/>
      <c r="R79" s="433">
        <f t="shared" si="612"/>
        <v>0</v>
      </c>
      <c r="S79" s="106" t="str">
        <f t="shared" si="673"/>
        <v/>
      </c>
      <c r="T79" s="111" t="str">
        <f t="shared" si="613"/>
        <v/>
      </c>
      <c r="U79" s="111"/>
      <c r="V79" s="113"/>
      <c r="W79" s="111"/>
      <c r="X79" s="112"/>
      <c r="Y79" s="111"/>
      <c r="Z79" s="433">
        <v>0</v>
      </c>
      <c r="AA79" s="106" t="str">
        <f t="shared" si="674"/>
        <v/>
      </c>
      <c r="AB79" s="111" t="str">
        <f t="shared" si="614"/>
        <v/>
      </c>
      <c r="AC79" s="433">
        <v>0</v>
      </c>
      <c r="AD79" s="106" t="str">
        <f t="shared" si="675"/>
        <v/>
      </c>
      <c r="AE79" s="111" t="str">
        <f t="shared" si="615"/>
        <v/>
      </c>
      <c r="AF79" s="433">
        <v>0</v>
      </c>
      <c r="AG79" s="106" t="str">
        <f t="shared" si="676"/>
        <v/>
      </c>
      <c r="AH79" s="111" t="str">
        <f t="shared" si="616"/>
        <v/>
      </c>
      <c r="AI79" s="111"/>
      <c r="AJ79" s="111"/>
      <c r="AK79" s="112"/>
      <c r="AL79" s="111"/>
      <c r="AM79" s="433">
        <f t="shared" si="617"/>
        <v>0</v>
      </c>
      <c r="AN79" s="106" t="str">
        <f t="shared" si="677"/>
        <v/>
      </c>
      <c r="AO79" s="111" t="str">
        <f t="shared" si="618"/>
        <v/>
      </c>
      <c r="AP79" s="111"/>
      <c r="AQ79" s="113"/>
      <c r="AR79" s="111"/>
      <c r="AS79" s="112"/>
      <c r="AT79" s="111"/>
      <c r="AU79" s="433">
        <v>0</v>
      </c>
      <c r="AV79" s="106" t="str">
        <f t="shared" si="678"/>
        <v/>
      </c>
      <c r="AW79" s="111" t="str">
        <f t="shared" si="619"/>
        <v/>
      </c>
      <c r="AX79" s="433">
        <v>0</v>
      </c>
      <c r="AY79" s="106" t="str">
        <f t="shared" si="679"/>
        <v/>
      </c>
      <c r="AZ79" s="111" t="str">
        <f t="shared" si="620"/>
        <v/>
      </c>
      <c r="BA79" s="433">
        <v>0</v>
      </c>
      <c r="BB79" s="106" t="str">
        <f t="shared" si="680"/>
        <v/>
      </c>
      <c r="BC79" s="111" t="str">
        <f t="shared" si="621"/>
        <v/>
      </c>
      <c r="BD79" s="111"/>
      <c r="BE79" s="111"/>
      <c r="BF79" s="112"/>
      <c r="BG79" s="111"/>
      <c r="BH79" s="433">
        <f t="shared" si="622"/>
        <v>0</v>
      </c>
      <c r="BI79" s="106" t="str">
        <f t="shared" si="681"/>
        <v/>
      </c>
      <c r="BJ79" s="111" t="str">
        <f t="shared" si="623"/>
        <v/>
      </c>
      <c r="BK79" s="111"/>
      <c r="BL79" s="113"/>
      <c r="BM79" s="111"/>
      <c r="BN79" s="112"/>
      <c r="BO79" s="111"/>
      <c r="BP79" s="433">
        <v>0</v>
      </c>
      <c r="BQ79" s="106" t="str">
        <f t="shared" si="682"/>
        <v/>
      </c>
      <c r="BR79" s="111" t="str">
        <f t="shared" ref="BR79:BR86" si="713">IF(BP79&gt;0,(IF(BP$49&gt;0,BP79/BP$49,"")),"")</f>
        <v/>
      </c>
      <c r="BS79" s="433">
        <v>0</v>
      </c>
      <c r="BT79" s="106" t="str">
        <f t="shared" si="683"/>
        <v/>
      </c>
      <c r="BU79" s="111" t="str">
        <f t="shared" ref="BU79:BU86" si="714">IF(BS79&gt;0,(IF(BS$49&gt;0,BS79/BS$49,"")),"")</f>
        <v/>
      </c>
      <c r="BV79" s="433">
        <v>0</v>
      </c>
      <c r="BW79" s="106" t="str">
        <f t="shared" si="684"/>
        <v/>
      </c>
      <c r="BX79" s="111" t="str">
        <f t="shared" si="624"/>
        <v/>
      </c>
      <c r="BY79" s="111"/>
      <c r="BZ79" s="111"/>
      <c r="CA79" s="112"/>
      <c r="CB79" s="111"/>
      <c r="CC79" s="433">
        <f t="shared" si="625"/>
        <v>0</v>
      </c>
      <c r="CD79" s="106" t="str">
        <f t="shared" si="685"/>
        <v/>
      </c>
      <c r="CE79" s="111" t="str">
        <f t="shared" si="626"/>
        <v/>
      </c>
      <c r="CF79" s="111"/>
      <c r="CG79" s="113"/>
      <c r="CH79" s="111"/>
      <c r="CI79" s="114"/>
      <c r="CJ79" s="111"/>
      <c r="CK79" s="433">
        <f t="shared" si="627"/>
        <v>0</v>
      </c>
      <c r="CL79" s="106" t="str">
        <f t="shared" si="686"/>
        <v/>
      </c>
      <c r="CM79" s="111" t="str">
        <f t="shared" si="628"/>
        <v/>
      </c>
      <c r="CN79" s="433">
        <f t="shared" si="629"/>
        <v>0</v>
      </c>
      <c r="CO79" s="106" t="str">
        <f t="shared" si="687"/>
        <v/>
      </c>
      <c r="CP79" s="111" t="str">
        <f t="shared" si="630"/>
        <v/>
      </c>
      <c r="CQ79" s="433">
        <f t="shared" si="631"/>
        <v>0</v>
      </c>
      <c r="CR79" s="106" t="str">
        <f t="shared" si="688"/>
        <v/>
      </c>
      <c r="CS79" s="111" t="str">
        <f t="shared" si="632"/>
        <v/>
      </c>
      <c r="CT79" s="111"/>
      <c r="CU79" s="111"/>
      <c r="CV79" s="114"/>
      <c r="CW79" s="111"/>
      <c r="CX79" s="433">
        <f t="shared" si="633"/>
        <v>0</v>
      </c>
      <c r="CY79" s="106" t="str">
        <f t="shared" si="689"/>
        <v/>
      </c>
      <c r="CZ79" s="111" t="str">
        <f t="shared" ref="CZ79:CZ86" si="715">IF(CX79&gt;0,(IF(CX$49&gt;0,CX79/CX$49,"")),"")</f>
        <v/>
      </c>
      <c r="DA79" s="111"/>
      <c r="DB79" s="1535"/>
      <c r="DC79" s="111"/>
      <c r="DD79" s="112"/>
      <c r="DE79" s="111"/>
      <c r="DF79" s="433">
        <v>0</v>
      </c>
      <c r="DG79" s="106" t="str">
        <f t="shared" si="690"/>
        <v/>
      </c>
      <c r="DH79" s="111" t="str">
        <f t="shared" ref="DH79" si="716">IF(DF79&gt;0,(IF(DF$49&gt;0,DF79/DF$49,"")),"")</f>
        <v/>
      </c>
      <c r="DI79" s="433">
        <v>0</v>
      </c>
      <c r="DJ79" s="106" t="str">
        <f t="shared" si="691"/>
        <v/>
      </c>
      <c r="DK79" s="111" t="str">
        <f t="shared" ref="DK79" si="717">IF(DI79&gt;0,(IF(DI$49&gt;0,DI79/DI$49,"")),"")</f>
        <v/>
      </c>
      <c r="DL79" s="433">
        <v>0</v>
      </c>
      <c r="DM79" s="106" t="str">
        <f t="shared" si="692"/>
        <v/>
      </c>
      <c r="DN79" s="111" t="str">
        <f t="shared" ref="DN79" si="718">IF(DL79&gt;0,(IF(DL$49&gt;0,DL79/DL$49,"")),"")</f>
        <v/>
      </c>
      <c r="DO79" s="111"/>
      <c r="DP79" s="111"/>
      <c r="DQ79" s="112"/>
      <c r="DR79" s="111"/>
      <c r="DS79" s="433">
        <f t="shared" si="635"/>
        <v>0</v>
      </c>
      <c r="DT79" s="106" t="str">
        <f t="shared" si="693"/>
        <v/>
      </c>
      <c r="DU79" s="111" t="str">
        <f t="shared" si="636"/>
        <v/>
      </c>
      <c r="DV79" s="111"/>
      <c r="DW79" s="113"/>
      <c r="DX79" s="111"/>
      <c r="DY79" s="112"/>
      <c r="DZ79" s="111"/>
      <c r="EA79" s="433">
        <v>0</v>
      </c>
      <c r="EB79" s="106" t="str">
        <f t="shared" si="694"/>
        <v/>
      </c>
      <c r="EC79" s="111" t="str">
        <f t="shared" ref="EC79" si="719">IF(EA79&gt;0,(IF(EA$49&gt;0,EA79/EA$49,"")),"")</f>
        <v/>
      </c>
      <c r="ED79" s="433">
        <v>0</v>
      </c>
      <c r="EE79" s="106" t="str">
        <f t="shared" si="695"/>
        <v/>
      </c>
      <c r="EF79" s="111" t="str">
        <f t="shared" ref="EF79" si="720">IF(ED79&gt;0,(IF(ED$49&gt;0,ED79/ED$49,"")),"")</f>
        <v/>
      </c>
      <c r="EG79" s="433">
        <v>0</v>
      </c>
      <c r="EH79" s="106" t="str">
        <f t="shared" si="696"/>
        <v/>
      </c>
      <c r="EI79" s="111" t="str">
        <f t="shared" ref="EI79" si="721">IF(EG79&gt;0,(IF(EG$49&gt;0,EG79/EG$49,"")),"")</f>
        <v/>
      </c>
      <c r="EJ79" s="111"/>
      <c r="EK79" s="111"/>
      <c r="EL79" s="112"/>
      <c r="EM79" s="111"/>
      <c r="EN79" s="433">
        <f t="shared" si="638"/>
        <v>0</v>
      </c>
      <c r="EO79" s="106" t="str">
        <f t="shared" si="697"/>
        <v/>
      </c>
      <c r="EP79" s="111" t="str">
        <f t="shared" si="639"/>
        <v/>
      </c>
      <c r="EQ79" s="111"/>
      <c r="ER79" s="113"/>
      <c r="ES79" s="111"/>
      <c r="ET79" s="112"/>
      <c r="EU79" s="111"/>
      <c r="EV79" s="433">
        <v>0</v>
      </c>
      <c r="EW79" s="106" t="str">
        <f t="shared" si="698"/>
        <v/>
      </c>
      <c r="EX79" s="111" t="str">
        <f t="shared" si="640"/>
        <v/>
      </c>
      <c r="EY79" s="433">
        <v>0</v>
      </c>
      <c r="EZ79" s="106" t="str">
        <f t="shared" si="699"/>
        <v/>
      </c>
      <c r="FA79" s="111" t="str">
        <f t="shared" si="641"/>
        <v/>
      </c>
      <c r="FB79" s="433">
        <v>0</v>
      </c>
      <c r="FC79" s="106" t="str">
        <f t="shared" si="700"/>
        <v/>
      </c>
      <c r="FD79" s="111" t="str">
        <f t="shared" si="642"/>
        <v/>
      </c>
      <c r="FE79" s="111"/>
      <c r="FF79" s="111"/>
      <c r="FG79" s="112"/>
      <c r="FH79" s="111"/>
      <c r="FI79" s="433">
        <f t="shared" si="643"/>
        <v>0</v>
      </c>
      <c r="FJ79" s="106" t="str">
        <f t="shared" si="644"/>
        <v/>
      </c>
      <c r="FK79" s="111" t="str">
        <f t="shared" si="645"/>
        <v/>
      </c>
      <c r="FL79" s="111"/>
      <c r="FM79" s="113"/>
      <c r="FN79" s="111"/>
      <c r="FO79" s="112"/>
      <c r="FP79" s="111"/>
      <c r="FQ79" s="433">
        <v>0</v>
      </c>
      <c r="FR79" s="106" t="str">
        <f t="shared" si="701"/>
        <v/>
      </c>
      <c r="FS79" s="849" t="str">
        <f t="shared" si="646"/>
        <v/>
      </c>
      <c r="FT79" s="433">
        <v>0</v>
      </c>
      <c r="FU79" s="106" t="str">
        <f t="shared" si="702"/>
        <v/>
      </c>
      <c r="FV79" s="111" t="str">
        <f t="shared" si="647"/>
        <v/>
      </c>
      <c r="FW79" s="433">
        <v>0</v>
      </c>
      <c r="FX79" s="106" t="str">
        <f t="shared" si="703"/>
        <v/>
      </c>
      <c r="FY79" s="111" t="str">
        <f t="shared" si="648"/>
        <v/>
      </c>
      <c r="FZ79" s="111"/>
      <c r="GA79" s="111"/>
      <c r="GB79" s="112"/>
      <c r="GC79" s="111"/>
      <c r="GD79" s="433">
        <f t="shared" si="649"/>
        <v>0</v>
      </c>
      <c r="GE79" s="106" t="str">
        <f t="shared" si="650"/>
        <v/>
      </c>
      <c r="GF79" s="111" t="str">
        <f t="shared" si="651"/>
        <v/>
      </c>
      <c r="GG79" s="111"/>
      <c r="GH79" s="113"/>
      <c r="GI79" s="111"/>
      <c r="GJ79" s="112"/>
      <c r="GK79" s="111"/>
      <c r="GL79" s="433">
        <v>0</v>
      </c>
      <c r="GM79" s="106" t="str">
        <f t="shared" si="704"/>
        <v/>
      </c>
      <c r="GN79" s="111" t="str">
        <f t="shared" si="652"/>
        <v/>
      </c>
      <c r="GO79" s="433">
        <v>0</v>
      </c>
      <c r="GP79" s="106" t="str">
        <f t="shared" si="705"/>
        <v/>
      </c>
      <c r="GQ79" s="111" t="str">
        <f t="shared" si="653"/>
        <v/>
      </c>
      <c r="GR79" s="433">
        <v>0</v>
      </c>
      <c r="GS79" s="106" t="str">
        <f t="shared" si="706"/>
        <v/>
      </c>
      <c r="GT79" s="111" t="str">
        <f t="shared" si="654"/>
        <v/>
      </c>
      <c r="GU79" s="111"/>
      <c r="GV79" s="111"/>
      <c r="GW79" s="112"/>
      <c r="GX79" s="111"/>
      <c r="GY79" s="433">
        <f t="shared" si="655"/>
        <v>0</v>
      </c>
      <c r="GZ79" s="106" t="str">
        <f t="shared" si="656"/>
        <v/>
      </c>
      <c r="HA79" s="111" t="str">
        <f t="shared" si="657"/>
        <v/>
      </c>
      <c r="HB79" s="111"/>
      <c r="HC79" s="113"/>
      <c r="HD79" s="111"/>
      <c r="HE79" s="112"/>
      <c r="HF79" s="111"/>
      <c r="HG79" s="433">
        <v>0</v>
      </c>
      <c r="HH79" s="106" t="str">
        <f t="shared" si="707"/>
        <v/>
      </c>
      <c r="HI79" s="111" t="str">
        <f t="shared" si="658"/>
        <v/>
      </c>
      <c r="HJ79" s="433">
        <v>0</v>
      </c>
      <c r="HK79" s="106" t="str">
        <f t="shared" si="708"/>
        <v/>
      </c>
      <c r="HL79" s="111" t="str">
        <f t="shared" si="659"/>
        <v/>
      </c>
      <c r="HM79" s="433">
        <v>0</v>
      </c>
      <c r="HN79" s="106" t="str">
        <f t="shared" si="709"/>
        <v/>
      </c>
      <c r="HO79" s="111" t="str">
        <f t="shared" si="660"/>
        <v/>
      </c>
      <c r="HP79" s="111"/>
      <c r="HQ79" s="111"/>
      <c r="HR79" s="112"/>
      <c r="HS79" s="111"/>
      <c r="HT79" s="433">
        <f t="shared" si="661"/>
        <v>0</v>
      </c>
      <c r="HU79" s="106" t="str">
        <f t="shared" si="662"/>
        <v/>
      </c>
      <c r="HV79" s="111" t="str">
        <f t="shared" si="663"/>
        <v/>
      </c>
      <c r="HW79" s="111"/>
      <c r="HX79" s="113"/>
      <c r="HY79" s="111"/>
      <c r="HZ79" s="112"/>
      <c r="IA79" s="111"/>
      <c r="IB79" s="433">
        <v>0</v>
      </c>
      <c r="IC79" s="106" t="str">
        <f t="shared" si="710"/>
        <v/>
      </c>
      <c r="ID79" s="111" t="str">
        <f t="shared" si="664"/>
        <v/>
      </c>
      <c r="IE79" s="433">
        <v>0</v>
      </c>
      <c r="IF79" s="106" t="str">
        <f t="shared" si="711"/>
        <v/>
      </c>
      <c r="IG79" s="111" t="str">
        <f t="shared" si="665"/>
        <v/>
      </c>
      <c r="IH79" s="433">
        <v>0</v>
      </c>
      <c r="II79" s="106" t="str">
        <f t="shared" si="712"/>
        <v/>
      </c>
      <c r="IJ79" s="111" t="str">
        <f t="shared" si="666"/>
        <v/>
      </c>
      <c r="IK79" s="111"/>
      <c r="IL79" s="111"/>
      <c r="IM79" s="112"/>
      <c r="IN79" s="111"/>
      <c r="IO79" s="433">
        <f t="shared" si="667"/>
        <v>0</v>
      </c>
      <c r="IP79" s="106" t="str">
        <f t="shared" si="668"/>
        <v/>
      </c>
      <c r="IQ79" s="111" t="str">
        <f t="shared" si="669"/>
        <v/>
      </c>
      <c r="IR79" s="111"/>
      <c r="IS79" s="113"/>
    </row>
    <row r="80" spans="1:253" ht="12" hidden="1" customHeight="1" outlineLevel="1">
      <c r="A80" s="341" t="s">
        <v>62</v>
      </c>
      <c r="B80" s="111"/>
      <c r="C80" s="112"/>
      <c r="D80" s="111"/>
      <c r="E80" s="433">
        <v>0</v>
      </c>
      <c r="F80" s="106" t="str">
        <f>IF(E80&gt;0,(IF(E$7&gt;0,E80/E$7,"")),"")</f>
        <v/>
      </c>
      <c r="G80" s="111" t="str">
        <f>IF(E80&gt;0,(IF(E$49&gt;0,E80/E$49,"")),"")</f>
        <v/>
      </c>
      <c r="H80" s="433">
        <v>0</v>
      </c>
      <c r="I80" s="106" t="str">
        <f>IF(H80&gt;0,(IF(H$7&gt;0,H80/H$7,"")),"")</f>
        <v/>
      </c>
      <c r="J80" s="111" t="str">
        <f>IF(H80&gt;0,(IF(H$49&gt;0,H80/H$49,"")),"")</f>
        <v/>
      </c>
      <c r="K80" s="433">
        <v>0</v>
      </c>
      <c r="L80" s="106" t="str">
        <f>IF(K80&gt;0,(IF(K$7&gt;0,K80/K$7,"")),"")</f>
        <v/>
      </c>
      <c r="M80" s="111" t="str">
        <f>IF(K80&gt;0,(IF(K$49&gt;0,K80/K$49,"")),"")</f>
        <v/>
      </c>
      <c r="N80" s="111"/>
      <c r="O80" s="111"/>
      <c r="P80" s="112"/>
      <c r="Q80" s="111"/>
      <c r="R80" s="433">
        <f>E80+H80+K80</f>
        <v>0</v>
      </c>
      <c r="S80" s="106" t="str">
        <f>IF(R80&gt;0,(IF(R$7&gt;0,R80/R$7,"")),"")</f>
        <v/>
      </c>
      <c r="T80" s="111" t="str">
        <f>IF(R80&gt;0,(IF(R$49&gt;0,R80/R$49,"")),"")</f>
        <v/>
      </c>
      <c r="U80" s="111"/>
      <c r="V80" s="113"/>
      <c r="W80" s="111"/>
      <c r="X80" s="112"/>
      <c r="Y80" s="111"/>
      <c r="Z80" s="433">
        <v>0</v>
      </c>
      <c r="AA80" s="106" t="str">
        <f>IF(Z80&gt;0,(IF(Z$7&gt;0,Z80/Z$7,"")),"")</f>
        <v/>
      </c>
      <c r="AB80" s="111" t="str">
        <f>IF(Z80&gt;0,(IF(Z$49&gt;0,Z80/Z$49,"")),"")</f>
        <v/>
      </c>
      <c r="AC80" s="433">
        <v>0</v>
      </c>
      <c r="AD80" s="106" t="str">
        <f>IF(AC80&gt;0,(IF(AC$7&gt;0,AC80/AC$7,"")),"")</f>
        <v/>
      </c>
      <c r="AE80" s="111" t="str">
        <f>IF(AC80&gt;0,(IF(AC$49&gt;0,AC80/AC$49,"")),"")</f>
        <v/>
      </c>
      <c r="AF80" s="433">
        <v>0</v>
      </c>
      <c r="AG80" s="106" t="str">
        <f>IF(AF80&gt;0,(IF(AF$7&gt;0,AF80/AF$7,"")),"")</f>
        <v/>
      </c>
      <c r="AH80" s="111" t="str">
        <f>IF(AF80&gt;0,(IF(AF$49&gt;0,AF80/AF$49,"")),"")</f>
        <v/>
      </c>
      <c r="AI80" s="111"/>
      <c r="AJ80" s="111"/>
      <c r="AK80" s="112"/>
      <c r="AL80" s="111"/>
      <c r="AM80" s="433">
        <f>Z80+AC80+AF80</f>
        <v>0</v>
      </c>
      <c r="AN80" s="106" t="str">
        <f>IF(AM80&gt;0,(IF(AM$7&gt;0,AM80/AM$7,"")),"")</f>
        <v/>
      </c>
      <c r="AO80" s="111" t="str">
        <f>IF(AM80&gt;0,(IF(AM$49&gt;0,AM80/AM$49,"")),"")</f>
        <v/>
      </c>
      <c r="AP80" s="111"/>
      <c r="AQ80" s="113"/>
      <c r="AR80" s="111"/>
      <c r="AS80" s="112"/>
      <c r="AT80" s="111"/>
      <c r="AU80" s="433">
        <v>0</v>
      </c>
      <c r="AV80" s="106" t="str">
        <f>IF(AU80&gt;0,(IF(AU$7&gt;0,AU80/AU$7,"")),"")</f>
        <v/>
      </c>
      <c r="AW80" s="111" t="str">
        <f>IF(AU80&gt;0,(IF(AU$49&gt;0,AU80/AU$49,"")),"")</f>
        <v/>
      </c>
      <c r="AX80" s="433">
        <v>0</v>
      </c>
      <c r="AY80" s="106" t="str">
        <f>IF(AX80&gt;0,(IF(AX$7&gt;0,AX80/AX$7,"")),"")</f>
        <v/>
      </c>
      <c r="AZ80" s="111" t="str">
        <f>IF(AX80&gt;0,(IF(AX$49&gt;0,AX80/AX$49,"")),"")</f>
        <v/>
      </c>
      <c r="BA80" s="433">
        <v>0</v>
      </c>
      <c r="BB80" s="106" t="str">
        <f>IF(BA80&gt;0,(IF(BA$7&gt;0,BA80/BA$7,"")),"")</f>
        <v/>
      </c>
      <c r="BC80" s="111" t="str">
        <f>IF(BA80&gt;0,(IF(BA$49&gt;0,BA80/BA$49,"")),"")</f>
        <v/>
      </c>
      <c r="BD80" s="111"/>
      <c r="BE80" s="111"/>
      <c r="BF80" s="112"/>
      <c r="BG80" s="111"/>
      <c r="BH80" s="433">
        <f>AU80+AX80+BA80</f>
        <v>0</v>
      </c>
      <c r="BI80" s="106" t="str">
        <f>IF(BH80&gt;0,(IF(BH$7&gt;0,BH80/BH$7,"")),"")</f>
        <v/>
      </c>
      <c r="BJ80" s="111" t="str">
        <f>IF(BH80&gt;0,(IF(BH$49&gt;0,BH80/BH$49,"")),"")</f>
        <v/>
      </c>
      <c r="BK80" s="111"/>
      <c r="BL80" s="113"/>
      <c r="BM80" s="111"/>
      <c r="BN80" s="112"/>
      <c r="BO80" s="111"/>
      <c r="BP80" s="433">
        <v>0</v>
      </c>
      <c r="BQ80" s="106" t="str">
        <f>IF(BP80&gt;0,(IF(BP$7&gt;0,BP80/BP$7,"")),"")</f>
        <v/>
      </c>
      <c r="BR80" s="111" t="str">
        <f>IF(BP80&gt;0,(IF(BP$49&gt;0,BP80/BP$49,"")),"")</f>
        <v/>
      </c>
      <c r="BS80" s="433">
        <v>0</v>
      </c>
      <c r="BT80" s="106" t="str">
        <f>IF(BS80&gt;0,(IF(BS$7&gt;0,BS80/BS$7,"")),"")</f>
        <v/>
      </c>
      <c r="BU80" s="111" t="str">
        <f>IF(BS80&gt;0,(IF(BS$49&gt;0,BS80/BS$49,"")),"")</f>
        <v/>
      </c>
      <c r="BV80" s="433">
        <v>0</v>
      </c>
      <c r="BW80" s="106" t="str">
        <f>IF(BV80&gt;0,(IF(BV$7&gt;0,BV80/BV$7,"")),"")</f>
        <v/>
      </c>
      <c r="BX80" s="111" t="str">
        <f>IF(BV80&gt;0,(IF(BV$49&gt;0,BV80/BV$49,"")),"")</f>
        <v/>
      </c>
      <c r="BY80" s="111"/>
      <c r="BZ80" s="111"/>
      <c r="CA80" s="112"/>
      <c r="CB80" s="111"/>
      <c r="CC80" s="433">
        <f>BP80+BS80+BV80</f>
        <v>0</v>
      </c>
      <c r="CD80" s="106" t="str">
        <f>IF(CC80&gt;0,(IF(CC$7&gt;0,CC80/CC$7,"")),"")</f>
        <v/>
      </c>
      <c r="CE80" s="111" t="str">
        <f>IF(CC80&gt;0,(IF(CC$49&gt;0,CC80/CC$49,"")),"")</f>
        <v/>
      </c>
      <c r="CF80" s="111"/>
      <c r="CG80" s="113"/>
      <c r="CH80" s="111"/>
      <c r="CI80" s="114"/>
      <c r="CJ80" s="111"/>
      <c r="CK80" s="433">
        <f t="shared" si="627"/>
        <v>0</v>
      </c>
      <c r="CL80" s="106" t="str">
        <f>IF(CK80&gt;0,(IF(CK$7&gt;0,CK80/CK$7,"")),"")</f>
        <v/>
      </c>
      <c r="CM80" s="111" t="str">
        <f>IF(CK80&gt;0,(IF(CK$49&gt;0,CK80/CK$49,"")),"")</f>
        <v/>
      </c>
      <c r="CN80" s="433">
        <f t="shared" si="629"/>
        <v>0</v>
      </c>
      <c r="CO80" s="106" t="str">
        <f>IF(CN80&gt;0,(IF(CN$7&gt;0,CN80/CN$7,"")),"")</f>
        <v/>
      </c>
      <c r="CP80" s="111" t="str">
        <f>IF(CN80&gt;0,(IF(CN$49&gt;0,CN80/CN$49,"")),"")</f>
        <v/>
      </c>
      <c r="CQ80" s="433">
        <f t="shared" si="631"/>
        <v>0</v>
      </c>
      <c r="CR80" s="106" t="str">
        <f>IF(CQ80&gt;0,(IF(CQ$7&gt;0,CQ80/CQ$7,"")),"")</f>
        <v/>
      </c>
      <c r="CS80" s="111" t="str">
        <f>IF(CQ80&gt;0,(IF(CQ$49&gt;0,CQ80/CQ$49,"")),"")</f>
        <v/>
      </c>
      <c r="CT80" s="111"/>
      <c r="CU80" s="111"/>
      <c r="CV80" s="114"/>
      <c r="CW80" s="111"/>
      <c r="CX80" s="433">
        <f t="shared" si="633"/>
        <v>0</v>
      </c>
      <c r="CY80" s="106" t="str">
        <f>IF(CX80&gt;0,(IF(CX$7&gt;0,CX80/CX$7,"")),"")</f>
        <v/>
      </c>
      <c r="CZ80" s="111" t="str">
        <f t="shared" ref="CZ80:CZ85" si="722">IF(CX80&gt;0,(IF(CX$49&gt;0,CX80/CX$49,"")),"")</f>
        <v/>
      </c>
      <c r="DA80" s="111"/>
      <c r="DB80" s="1535"/>
      <c r="DC80" s="111"/>
      <c r="DD80" s="112"/>
      <c r="DE80" s="111"/>
      <c r="DF80" s="433">
        <v>0</v>
      </c>
      <c r="DG80" s="106" t="str">
        <f>IF(DF80&gt;0,(IF(DF$7&gt;0,DF80/DF$7,"")),"")</f>
        <v/>
      </c>
      <c r="DH80" s="111" t="str">
        <f>IF(DF80&gt;0,(IF(DF$49&gt;0,DF80/DF$49,"")),"")</f>
        <v/>
      </c>
      <c r="DI80" s="433">
        <v>0</v>
      </c>
      <c r="DJ80" s="106" t="str">
        <f>IF(DI80&gt;0,(IF(DI$7&gt;0,DI80/DI$7,"")),"")</f>
        <v/>
      </c>
      <c r="DK80" s="111" t="str">
        <f>IF(DI80&gt;0,(IF(DI$49&gt;0,DI80/DI$49,"")),"")</f>
        <v/>
      </c>
      <c r="DL80" s="433">
        <v>0</v>
      </c>
      <c r="DM80" s="106" t="str">
        <f>IF(DL80&gt;0,(IF(DL$7&gt;0,DL80/DL$7,"")),"")</f>
        <v/>
      </c>
      <c r="DN80" s="111" t="str">
        <f>IF(DL80&gt;0,(IF(DL$49&gt;0,DL80/DL$49,"")),"")</f>
        <v/>
      </c>
      <c r="DO80" s="111"/>
      <c r="DP80" s="111"/>
      <c r="DQ80" s="112"/>
      <c r="DR80" s="111"/>
      <c r="DS80" s="433">
        <f>DF80+DI80+DL80</f>
        <v>0</v>
      </c>
      <c r="DT80" s="106" t="str">
        <f>IF(DS80&gt;0,(IF(DS$7&gt;0,DS80/DS$7,"")),"")</f>
        <v/>
      </c>
      <c r="DU80" s="111" t="str">
        <f>IF(DS80&gt;0,(IF(DS$49&gt;0,DS80/DS$49,"")),"")</f>
        <v/>
      </c>
      <c r="DV80" s="111"/>
      <c r="DW80" s="113"/>
      <c r="DX80" s="111"/>
      <c r="DY80" s="112"/>
      <c r="DZ80" s="111"/>
      <c r="EA80" s="433">
        <v>0</v>
      </c>
      <c r="EB80" s="106" t="str">
        <f>IF(EA80&gt;0,(IF(EA$7&gt;0,EA80/EA$7,"")),"")</f>
        <v/>
      </c>
      <c r="EC80" s="111" t="str">
        <f>IF(EA80&gt;0,(IF(EA$49&gt;0,EA80/EA$49,"")),"")</f>
        <v/>
      </c>
      <c r="ED80" s="433">
        <v>0</v>
      </c>
      <c r="EE80" s="106" t="str">
        <f>IF(ED80&gt;0,(IF(ED$7&gt;0,ED80/ED$7,"")),"")</f>
        <v/>
      </c>
      <c r="EF80" s="111" t="str">
        <f>IF(ED80&gt;0,(IF(ED$49&gt;0,ED80/ED$49,"")),"")</f>
        <v/>
      </c>
      <c r="EG80" s="433">
        <v>0</v>
      </c>
      <c r="EH80" s="106" t="str">
        <f>IF(EG80&gt;0,(IF(EG$7&gt;0,EG80/EG$7,"")),"")</f>
        <v/>
      </c>
      <c r="EI80" s="111" t="str">
        <f>IF(EG80&gt;0,(IF(EG$49&gt;0,EG80/EG$49,"")),"")</f>
        <v/>
      </c>
      <c r="EJ80" s="111"/>
      <c r="EK80" s="111"/>
      <c r="EL80" s="112"/>
      <c r="EM80" s="111"/>
      <c r="EN80" s="433">
        <f>EA80+ED80+EG80</f>
        <v>0</v>
      </c>
      <c r="EO80" s="106" t="str">
        <f>IF(EN80&gt;0,(IF(EN$7&gt;0,EN80/EN$7,"")),"")</f>
        <v/>
      </c>
      <c r="EP80" s="111" t="str">
        <f>IF(EN80&gt;0,(IF(EN$49&gt;0,EN80/EN$49,"")),"")</f>
        <v/>
      </c>
      <c r="EQ80" s="111"/>
      <c r="ER80" s="113"/>
      <c r="ES80" s="111"/>
      <c r="ET80" s="112"/>
      <c r="EU80" s="111"/>
      <c r="EV80" s="433">
        <v>0</v>
      </c>
      <c r="EW80" s="106" t="str">
        <f>IF(EV80&gt;0,(IF(EV$7&gt;0,EV80/EV$7,"")),"")</f>
        <v/>
      </c>
      <c r="EX80" s="111" t="str">
        <f>IF(EV80&gt;0,(IF(EV$49&gt;0,EV80/EV$49,"")),"")</f>
        <v/>
      </c>
      <c r="EY80" s="433">
        <v>0</v>
      </c>
      <c r="EZ80" s="106" t="str">
        <f>IF(EY80&gt;0,(IF(EY$7&gt;0,EY80/EY$7,"")),"")</f>
        <v/>
      </c>
      <c r="FA80" s="111" t="str">
        <f>IF(EY80&gt;0,(IF(EY$49&gt;0,EY80/EY$49,"")),"")</f>
        <v/>
      </c>
      <c r="FB80" s="433">
        <v>0</v>
      </c>
      <c r="FC80" s="106" t="str">
        <f>IF(FB80&gt;0,(IF(FB$7&gt;0,FB80/FB$7,"")),"")</f>
        <v/>
      </c>
      <c r="FD80" s="111" t="str">
        <f>IF(FB80&gt;0,(IF(FB$49&gt;0,FB80/FB$49,"")),"")</f>
        <v/>
      </c>
      <c r="FE80" s="111"/>
      <c r="FF80" s="111"/>
      <c r="FG80" s="112"/>
      <c r="FH80" s="111"/>
      <c r="FI80" s="433">
        <f>EV80+EY80+FB80</f>
        <v>0</v>
      </c>
      <c r="FJ80" s="106" t="str">
        <f t="shared" si="644"/>
        <v/>
      </c>
      <c r="FK80" s="111" t="str">
        <f t="shared" si="645"/>
        <v/>
      </c>
      <c r="FL80" s="111"/>
      <c r="FM80" s="113"/>
      <c r="FN80" s="111"/>
      <c r="FO80" s="112"/>
      <c r="FP80" s="111"/>
      <c r="FQ80" s="433">
        <v>0</v>
      </c>
      <c r="FR80" s="106" t="str">
        <f>IF(FQ80&gt;0,(IF(FQ$7&gt;0,FQ80/FQ$7,"")),"")</f>
        <v/>
      </c>
      <c r="FS80" s="849" t="str">
        <f>IF(FQ80&gt;0,(IF(FQ$49&gt;0,FQ80/FQ$49,"")),"")</f>
        <v/>
      </c>
      <c r="FT80" s="433">
        <v>0</v>
      </c>
      <c r="FU80" s="106" t="str">
        <f>IF(FT80&gt;0,(IF(FT$7&gt;0,FT80/FT$7,"")),"")</f>
        <v/>
      </c>
      <c r="FV80" s="111" t="str">
        <f>IF(FT80&gt;0,(IF(FT$49&gt;0,FT80/FT$49,"")),"")</f>
        <v/>
      </c>
      <c r="FW80" s="433">
        <v>0</v>
      </c>
      <c r="FX80" s="106" t="str">
        <f>IF(FW80&gt;0,(IF(FW$7&gt;0,FW80/FW$7,"")),"")</f>
        <v/>
      </c>
      <c r="FY80" s="111" t="str">
        <f>IF(FW80&gt;0,(IF(FW$49&gt;0,FW80/FW$49,"")),"")</f>
        <v/>
      </c>
      <c r="FZ80" s="111"/>
      <c r="GA80" s="111"/>
      <c r="GB80" s="112"/>
      <c r="GC80" s="111"/>
      <c r="GD80" s="433">
        <f>FQ80+FT80+FW80</f>
        <v>0</v>
      </c>
      <c r="GE80" s="106" t="str">
        <f t="shared" si="650"/>
        <v/>
      </c>
      <c r="GF80" s="111" t="str">
        <f t="shared" si="651"/>
        <v/>
      </c>
      <c r="GG80" s="111"/>
      <c r="GH80" s="113"/>
      <c r="GI80" s="111"/>
      <c r="GJ80" s="112"/>
      <c r="GK80" s="111"/>
      <c r="GL80" s="433">
        <v>0</v>
      </c>
      <c r="GM80" s="106" t="str">
        <f>IF(GL80&gt;0,(IF(GL$7&gt;0,GL80/GL$7,"")),"")</f>
        <v/>
      </c>
      <c r="GN80" s="111" t="str">
        <f>IF(GL80&gt;0,(IF(GL$49&gt;0,GL80/GL$49,"")),"")</f>
        <v/>
      </c>
      <c r="GO80" s="433">
        <v>0</v>
      </c>
      <c r="GP80" s="106" t="str">
        <f>IF(GO80&gt;0,(IF(GO$7&gt;0,GO80/GO$7,"")),"")</f>
        <v/>
      </c>
      <c r="GQ80" s="111" t="str">
        <f>IF(GO80&gt;0,(IF(GO$49&gt;0,GO80/GO$49,"")),"")</f>
        <v/>
      </c>
      <c r="GR80" s="433">
        <v>0</v>
      </c>
      <c r="GS80" s="106" t="str">
        <f>IF(GR80&gt;0,(IF(GR$7&gt;0,GR80/GR$7,"")),"")</f>
        <v/>
      </c>
      <c r="GT80" s="111" t="str">
        <f>IF(GR80&gt;0,(IF(GR$49&gt;0,GR80/GR$49,"")),"")</f>
        <v/>
      </c>
      <c r="GU80" s="111"/>
      <c r="GV80" s="111"/>
      <c r="GW80" s="112"/>
      <c r="GX80" s="111"/>
      <c r="GY80" s="433">
        <f>GL80+GO80+GR80</f>
        <v>0</v>
      </c>
      <c r="GZ80" s="106" t="str">
        <f t="shared" si="656"/>
        <v/>
      </c>
      <c r="HA80" s="111" t="str">
        <f t="shared" si="657"/>
        <v/>
      </c>
      <c r="HB80" s="111"/>
      <c r="HC80" s="113"/>
      <c r="HD80" s="111"/>
      <c r="HE80" s="112"/>
      <c r="HF80" s="111"/>
      <c r="HG80" s="433">
        <v>0</v>
      </c>
      <c r="HH80" s="106" t="str">
        <f>IF(HG80&gt;0,(IF(HG$7&gt;0,HG80/HG$7,"")),"")</f>
        <v/>
      </c>
      <c r="HI80" s="111" t="str">
        <f>IF(HG80&gt;0,(IF(HG$49&gt;0,HG80/HG$49,"")),"")</f>
        <v/>
      </c>
      <c r="HJ80" s="433">
        <v>0</v>
      </c>
      <c r="HK80" s="106" t="str">
        <f>IF(HJ80&gt;0,(IF(HJ$7&gt;0,HJ80/HJ$7,"")),"")</f>
        <v/>
      </c>
      <c r="HL80" s="111" t="str">
        <f>IF(HJ80&gt;0,(IF(HJ$49&gt;0,HJ80/HJ$49,"")),"")</f>
        <v/>
      </c>
      <c r="HM80" s="433">
        <v>0</v>
      </c>
      <c r="HN80" s="106" t="str">
        <f>IF(HM80&gt;0,(IF(HM$7&gt;0,HM80/HM$7,"")),"")</f>
        <v/>
      </c>
      <c r="HO80" s="111" t="str">
        <f>IF(HM80&gt;0,(IF(HM$49&gt;0,HM80/HM$49,"")),"")</f>
        <v/>
      </c>
      <c r="HP80" s="111"/>
      <c r="HQ80" s="111"/>
      <c r="HR80" s="112"/>
      <c r="HS80" s="111"/>
      <c r="HT80" s="433">
        <f>HG80+HJ80+HM80</f>
        <v>0</v>
      </c>
      <c r="HU80" s="106" t="str">
        <f t="shared" si="662"/>
        <v/>
      </c>
      <c r="HV80" s="111" t="str">
        <f t="shared" si="663"/>
        <v/>
      </c>
      <c r="HW80" s="111"/>
      <c r="HX80" s="113"/>
      <c r="HY80" s="111"/>
      <c r="HZ80" s="112"/>
      <c r="IA80" s="111"/>
      <c r="IB80" s="433">
        <v>0</v>
      </c>
      <c r="IC80" s="106" t="str">
        <f>IF(IB80&gt;0,(IF(IB$7&gt;0,IB80/IB$7,"")),"")</f>
        <v/>
      </c>
      <c r="ID80" s="111" t="str">
        <f>IF(IB80&gt;0,(IF(IB$49&gt;0,IB80/IB$49,"")),"")</f>
        <v/>
      </c>
      <c r="IE80" s="433">
        <v>0</v>
      </c>
      <c r="IF80" s="106" t="str">
        <f>IF(IE80&gt;0,(IF(IE$7&gt;0,IE80/IE$7,"")),"")</f>
        <v/>
      </c>
      <c r="IG80" s="111" t="str">
        <f>IF(IE80&gt;0,(IF(IE$49&gt;0,IE80/IE$49,"")),"")</f>
        <v/>
      </c>
      <c r="IH80" s="433">
        <v>0</v>
      </c>
      <c r="II80" s="106" t="str">
        <f>IF(IH80&gt;0,(IF(IH$7&gt;0,IH80/IH$7,"")),"")</f>
        <v/>
      </c>
      <c r="IJ80" s="111" t="str">
        <f>IF(IH80&gt;0,(IF(IH$49&gt;0,IH80/IH$49,"")),"")</f>
        <v/>
      </c>
      <c r="IK80" s="111"/>
      <c r="IL80" s="111"/>
      <c r="IM80" s="112"/>
      <c r="IN80" s="111"/>
      <c r="IO80" s="433">
        <f>IB80+IE80+IH80</f>
        <v>0</v>
      </c>
      <c r="IP80" s="106" t="str">
        <f t="shared" si="668"/>
        <v/>
      </c>
      <c r="IQ80" s="111" t="str">
        <f t="shared" si="669"/>
        <v/>
      </c>
      <c r="IR80" s="111"/>
      <c r="IS80" s="113"/>
    </row>
    <row r="81" spans="1:253" ht="12" hidden="1" customHeight="1" outlineLevel="1">
      <c r="A81" s="341" t="s">
        <v>63</v>
      </c>
      <c r="B81" s="111"/>
      <c r="C81" s="112"/>
      <c r="D81" s="111"/>
      <c r="E81" s="433">
        <v>0</v>
      </c>
      <c r="F81" s="106" t="str">
        <f>IF(E81&gt;0,(IF(E$7&gt;0,E81/E$7,"")),"")</f>
        <v/>
      </c>
      <c r="G81" s="111" t="str">
        <f>IF(E81&gt;0,(IF(E$49&gt;0,E81/E$49,"")),"")</f>
        <v/>
      </c>
      <c r="H81" s="433">
        <v>0</v>
      </c>
      <c r="I81" s="106" t="str">
        <f>IF(H81&gt;0,(IF(H$7&gt;0,H81/H$7,"")),"")</f>
        <v/>
      </c>
      <c r="J81" s="111" t="str">
        <f>IF(H81&gt;0,(IF(H$49&gt;0,H81/H$49,"")),"")</f>
        <v/>
      </c>
      <c r="K81" s="433">
        <v>0</v>
      </c>
      <c r="L81" s="106" t="str">
        <f>IF(K81&gt;0,(IF(K$7&gt;0,K81/K$7,"")),"")</f>
        <v/>
      </c>
      <c r="M81" s="111" t="str">
        <f>IF(K81&gt;0,(IF(K$49&gt;0,K81/K$49,"")),"")</f>
        <v/>
      </c>
      <c r="N81" s="111"/>
      <c r="O81" s="111"/>
      <c r="P81" s="112"/>
      <c r="Q81" s="111"/>
      <c r="R81" s="433">
        <f>E81+H81+K81</f>
        <v>0</v>
      </c>
      <c r="S81" s="106" t="str">
        <f>IF(R81&gt;0,(IF(R$7&gt;0,R81/R$7,"")),"")</f>
        <v/>
      </c>
      <c r="T81" s="111" t="str">
        <f>IF(R81&gt;0,(IF(R$49&gt;0,R81/R$49,"")),"")</f>
        <v/>
      </c>
      <c r="U81" s="111"/>
      <c r="V81" s="113"/>
      <c r="W81" s="111"/>
      <c r="X81" s="112"/>
      <c r="Y81" s="111"/>
      <c r="Z81" s="433">
        <v>0</v>
      </c>
      <c r="AA81" s="106" t="str">
        <f>IF(Z81&gt;0,(IF(Z$7&gt;0,Z81/Z$7,"")),"")</f>
        <v/>
      </c>
      <c r="AB81" s="111" t="str">
        <f>IF(Z81&gt;0,(IF(Z$49&gt;0,Z81/Z$49,"")),"")</f>
        <v/>
      </c>
      <c r="AC81" s="433">
        <v>0</v>
      </c>
      <c r="AD81" s="106" t="str">
        <f>IF(AC81&gt;0,(IF(AC$7&gt;0,AC81/AC$7,"")),"")</f>
        <v/>
      </c>
      <c r="AE81" s="111" t="str">
        <f>IF(AC81&gt;0,(IF(AC$49&gt;0,AC81/AC$49,"")),"")</f>
        <v/>
      </c>
      <c r="AF81" s="433">
        <v>0</v>
      </c>
      <c r="AG81" s="106" t="str">
        <f>IF(AF81&gt;0,(IF(AF$7&gt;0,AF81/AF$7,"")),"")</f>
        <v/>
      </c>
      <c r="AH81" s="111" t="str">
        <f>IF(AF81&gt;0,(IF(AF$49&gt;0,AF81/AF$49,"")),"")</f>
        <v/>
      </c>
      <c r="AI81" s="111"/>
      <c r="AJ81" s="111"/>
      <c r="AK81" s="112"/>
      <c r="AL81" s="111"/>
      <c r="AM81" s="433">
        <f>Z81+AC81+AF81</f>
        <v>0</v>
      </c>
      <c r="AN81" s="106" t="str">
        <f>IF(AM81&gt;0,(IF(AM$7&gt;0,AM81/AM$7,"")),"")</f>
        <v/>
      </c>
      <c r="AO81" s="111" t="str">
        <f>IF(AM81&gt;0,(IF(AM$49&gt;0,AM81/AM$49,"")),"")</f>
        <v/>
      </c>
      <c r="AP81" s="111"/>
      <c r="AQ81" s="113"/>
      <c r="AR81" s="111"/>
      <c r="AS81" s="112"/>
      <c r="AT81" s="111"/>
      <c r="AU81" s="433">
        <v>0</v>
      </c>
      <c r="AV81" s="106" t="str">
        <f>IF(AU81&gt;0,(IF(AU$7&gt;0,AU81/AU$7,"")),"")</f>
        <v/>
      </c>
      <c r="AW81" s="111" t="str">
        <f>IF(AU81&gt;0,(IF(AU$49&gt;0,AU81/AU$49,"")),"")</f>
        <v/>
      </c>
      <c r="AX81" s="433">
        <v>0</v>
      </c>
      <c r="AY81" s="106" t="str">
        <f>IF(AX81&gt;0,(IF(AX$7&gt;0,AX81/AX$7,"")),"")</f>
        <v/>
      </c>
      <c r="AZ81" s="111" t="str">
        <f>IF(AX81&gt;0,(IF(AX$49&gt;0,AX81/AX$49,"")),"")</f>
        <v/>
      </c>
      <c r="BA81" s="433">
        <v>0</v>
      </c>
      <c r="BB81" s="106" t="str">
        <f>IF(BA81&gt;0,(IF(BA$7&gt;0,BA81/BA$7,"")),"")</f>
        <v/>
      </c>
      <c r="BC81" s="111" t="str">
        <f>IF(BA81&gt;0,(IF(BA$49&gt;0,BA81/BA$49,"")),"")</f>
        <v/>
      </c>
      <c r="BD81" s="111"/>
      <c r="BE81" s="111"/>
      <c r="BF81" s="112"/>
      <c r="BG81" s="111"/>
      <c r="BH81" s="433">
        <f>AU81+AX81+BA81</f>
        <v>0</v>
      </c>
      <c r="BI81" s="106" t="str">
        <f>IF(BH81&gt;0,(IF(BH$7&gt;0,BH81/BH$7,"")),"")</f>
        <v/>
      </c>
      <c r="BJ81" s="111" t="str">
        <f>IF(BH81&gt;0,(IF(BH$49&gt;0,BH81/BH$49,"")),"")</f>
        <v/>
      </c>
      <c r="BK81" s="111"/>
      <c r="BL81" s="113"/>
      <c r="BM81" s="111"/>
      <c r="BN81" s="112"/>
      <c r="BO81" s="111"/>
      <c r="BP81" s="433">
        <v>0</v>
      </c>
      <c r="BQ81" s="106" t="str">
        <f>IF(BP81&gt;0,(IF(BP$7&gt;0,BP81/BP$7,"")),"")</f>
        <v/>
      </c>
      <c r="BR81" s="111" t="str">
        <f>IF(BP81&gt;0,(IF(BP$49&gt;0,BP81/BP$49,"")),"")</f>
        <v/>
      </c>
      <c r="BS81" s="433">
        <v>0</v>
      </c>
      <c r="BT81" s="106" t="str">
        <f>IF(BS81&gt;0,(IF(BS$7&gt;0,BS81/BS$7,"")),"")</f>
        <v/>
      </c>
      <c r="BU81" s="111" t="str">
        <f>IF(BS81&gt;0,(IF(BS$49&gt;0,BS81/BS$49,"")),"")</f>
        <v/>
      </c>
      <c r="BV81" s="433">
        <v>0</v>
      </c>
      <c r="BW81" s="106" t="str">
        <f>IF(BV81&gt;0,(IF(BV$7&gt;0,BV81/BV$7,"")),"")</f>
        <v/>
      </c>
      <c r="BX81" s="111" t="str">
        <f>IF(BV81&gt;0,(IF(BV$49&gt;0,BV81/BV$49,"")),"")</f>
        <v/>
      </c>
      <c r="BY81" s="111"/>
      <c r="BZ81" s="111"/>
      <c r="CA81" s="112"/>
      <c r="CB81" s="111"/>
      <c r="CC81" s="433">
        <f>BP81+BS81+BV81</f>
        <v>0</v>
      </c>
      <c r="CD81" s="106" t="str">
        <f>IF(CC81&gt;0,(IF(CC$7&gt;0,CC81/CC$7,"")),"")</f>
        <v/>
      </c>
      <c r="CE81" s="111" t="str">
        <f>IF(CC81&gt;0,(IF(CC$49&gt;0,CC81/CC$49,"")),"")</f>
        <v/>
      </c>
      <c r="CF81" s="111"/>
      <c r="CG81" s="113"/>
      <c r="CH81" s="111"/>
      <c r="CI81" s="114"/>
      <c r="CJ81" s="111"/>
      <c r="CK81" s="433">
        <f t="shared" si="627"/>
        <v>0</v>
      </c>
      <c r="CL81" s="106" t="str">
        <f>IF(CK81&gt;0,(IF(CK$7&gt;0,CK81/CK$7,"")),"")</f>
        <v/>
      </c>
      <c r="CM81" s="111" t="str">
        <f>IF(CK81&gt;0,(IF(CK$49&gt;0,CK81/CK$49,"")),"")</f>
        <v/>
      </c>
      <c r="CN81" s="433">
        <f t="shared" si="629"/>
        <v>0</v>
      </c>
      <c r="CO81" s="106" t="str">
        <f>IF(CN81&gt;0,(IF(CN$7&gt;0,CN81/CN$7,"")),"")</f>
        <v/>
      </c>
      <c r="CP81" s="111" t="str">
        <f>IF(CN81&gt;0,(IF(CN$49&gt;0,CN81/CN$49,"")),"")</f>
        <v/>
      </c>
      <c r="CQ81" s="433">
        <f t="shared" si="631"/>
        <v>0</v>
      </c>
      <c r="CR81" s="106" t="str">
        <f>IF(CQ81&gt;0,(IF(CQ$7&gt;0,CQ81/CQ$7,"")),"")</f>
        <v/>
      </c>
      <c r="CS81" s="111" t="str">
        <f>IF(CQ81&gt;0,(IF(CQ$49&gt;0,CQ81/CQ$49,"")),"")</f>
        <v/>
      </c>
      <c r="CT81" s="111"/>
      <c r="CU81" s="111"/>
      <c r="CV81" s="114"/>
      <c r="CW81" s="111"/>
      <c r="CX81" s="433">
        <f t="shared" si="633"/>
        <v>0</v>
      </c>
      <c r="CY81" s="106" t="str">
        <f>IF(CX81&gt;0,(IF(CX$7&gt;0,CX81/CX$7,"")),"")</f>
        <v/>
      </c>
      <c r="CZ81" s="111" t="str">
        <f t="shared" si="722"/>
        <v/>
      </c>
      <c r="DA81" s="111"/>
      <c r="DB81" s="1535"/>
      <c r="DC81" s="111"/>
      <c r="DD81" s="112"/>
      <c r="DE81" s="111"/>
      <c r="DF81" s="433">
        <v>0</v>
      </c>
      <c r="DG81" s="106" t="str">
        <f>IF(DF81&gt;0,(IF(DF$7&gt;0,DF81/DF$7,"")),"")</f>
        <v/>
      </c>
      <c r="DH81" s="111" t="str">
        <f>IF(DF81&gt;0,(IF(DF$49&gt;0,DF81/DF$49,"")),"")</f>
        <v/>
      </c>
      <c r="DI81" s="433">
        <v>0</v>
      </c>
      <c r="DJ81" s="106" t="str">
        <f>IF(DI81&gt;0,(IF(DI$7&gt;0,DI81/DI$7,"")),"")</f>
        <v/>
      </c>
      <c r="DK81" s="111" t="str">
        <f>IF(DI81&gt;0,(IF(DI$49&gt;0,DI81/DI$49,"")),"")</f>
        <v/>
      </c>
      <c r="DL81" s="433">
        <v>0</v>
      </c>
      <c r="DM81" s="106" t="str">
        <f>IF(DL81&gt;0,(IF(DL$7&gt;0,DL81/DL$7,"")),"")</f>
        <v/>
      </c>
      <c r="DN81" s="111" t="str">
        <f>IF(DL81&gt;0,(IF(DL$49&gt;0,DL81/DL$49,"")),"")</f>
        <v/>
      </c>
      <c r="DO81" s="111"/>
      <c r="DP81" s="111"/>
      <c r="DQ81" s="112"/>
      <c r="DR81" s="111"/>
      <c r="DS81" s="433">
        <f>DF81+DI81+DL81</f>
        <v>0</v>
      </c>
      <c r="DT81" s="106" t="str">
        <f>IF(DS81&gt;0,(IF(DS$7&gt;0,DS81/DS$7,"")),"")</f>
        <v/>
      </c>
      <c r="DU81" s="111" t="str">
        <f>IF(DS81&gt;0,(IF(DS$49&gt;0,DS81/DS$49,"")),"")</f>
        <v/>
      </c>
      <c r="DV81" s="111"/>
      <c r="DW81" s="113"/>
      <c r="DX81" s="111"/>
      <c r="DY81" s="112"/>
      <c r="DZ81" s="111"/>
      <c r="EA81" s="433">
        <v>0</v>
      </c>
      <c r="EB81" s="106" t="str">
        <f>IF(EA81&gt;0,(IF(EA$7&gt;0,EA81/EA$7,"")),"")</f>
        <v/>
      </c>
      <c r="EC81" s="111" t="str">
        <f>IF(EA81&gt;0,(IF(EA$49&gt;0,EA81/EA$49,"")),"")</f>
        <v/>
      </c>
      <c r="ED81" s="433">
        <v>0</v>
      </c>
      <c r="EE81" s="106" t="str">
        <f>IF(ED81&gt;0,(IF(ED$7&gt;0,ED81/ED$7,"")),"")</f>
        <v/>
      </c>
      <c r="EF81" s="111" t="str">
        <f>IF(ED81&gt;0,(IF(ED$49&gt;0,ED81/ED$49,"")),"")</f>
        <v/>
      </c>
      <c r="EG81" s="433">
        <v>0</v>
      </c>
      <c r="EH81" s="106" t="str">
        <f>IF(EG81&gt;0,(IF(EG$7&gt;0,EG81/EG$7,"")),"")</f>
        <v/>
      </c>
      <c r="EI81" s="111" t="str">
        <f>IF(EG81&gt;0,(IF(EG$49&gt;0,EG81/EG$49,"")),"")</f>
        <v/>
      </c>
      <c r="EJ81" s="111"/>
      <c r="EK81" s="111"/>
      <c r="EL81" s="112"/>
      <c r="EM81" s="111"/>
      <c r="EN81" s="433">
        <f>EA81+ED81+EG81</f>
        <v>0</v>
      </c>
      <c r="EO81" s="106" t="str">
        <f>IF(EN81&gt;0,(IF(EN$7&gt;0,EN81/EN$7,"")),"")</f>
        <v/>
      </c>
      <c r="EP81" s="111" t="str">
        <f>IF(EN81&gt;0,(IF(EN$49&gt;0,EN81/EN$49,"")),"")</f>
        <v/>
      </c>
      <c r="EQ81" s="111"/>
      <c r="ER81" s="113"/>
      <c r="ES81" s="111"/>
      <c r="ET81" s="112"/>
      <c r="EU81" s="111"/>
      <c r="EV81" s="433">
        <v>0</v>
      </c>
      <c r="EW81" s="106" t="str">
        <f>IF(EV81&gt;0,(IF(EV$7&gt;0,EV81/EV$7,"")),"")</f>
        <v/>
      </c>
      <c r="EX81" s="111" t="str">
        <f>IF(EV81&gt;0,(IF(EV$49&gt;0,EV81/EV$49,"")),"")</f>
        <v/>
      </c>
      <c r="EY81" s="433">
        <v>0</v>
      </c>
      <c r="EZ81" s="106" t="str">
        <f>IF(EY81&gt;0,(IF(EY$7&gt;0,EY81/EY$7,"")),"")</f>
        <v/>
      </c>
      <c r="FA81" s="111" t="str">
        <f>IF(EY81&gt;0,(IF(EY$49&gt;0,EY81/EY$49,"")),"")</f>
        <v/>
      </c>
      <c r="FB81" s="433">
        <v>0</v>
      </c>
      <c r="FC81" s="106" t="str">
        <f>IF(FB81&gt;0,(IF(FB$7&gt;0,FB81/FB$7,"")),"")</f>
        <v/>
      </c>
      <c r="FD81" s="111" t="str">
        <f>IF(FB81&gt;0,(IF(FB$49&gt;0,FB81/FB$49,"")),"")</f>
        <v/>
      </c>
      <c r="FE81" s="111"/>
      <c r="FF81" s="111"/>
      <c r="FG81" s="112"/>
      <c r="FH81" s="111"/>
      <c r="FI81" s="433">
        <f>EV81+EY81+FB81</f>
        <v>0</v>
      </c>
      <c r="FJ81" s="106" t="str">
        <f t="shared" si="644"/>
        <v/>
      </c>
      <c r="FK81" s="111" t="str">
        <f t="shared" si="645"/>
        <v/>
      </c>
      <c r="FL81" s="111"/>
      <c r="FM81" s="113"/>
      <c r="FN81" s="111"/>
      <c r="FO81" s="112"/>
      <c r="FP81" s="111"/>
      <c r="FQ81" s="433">
        <v>0</v>
      </c>
      <c r="FR81" s="106" t="str">
        <f>IF(FQ81&gt;0,(IF(FQ$7&gt;0,FQ81/FQ$7,"")),"")</f>
        <v/>
      </c>
      <c r="FS81" s="849" t="str">
        <f>IF(FQ81&gt;0,(IF(FQ$49&gt;0,FQ81/FQ$49,"")),"")</f>
        <v/>
      </c>
      <c r="FT81" s="433">
        <v>0</v>
      </c>
      <c r="FU81" s="106" t="str">
        <f>IF(FT81&gt;0,(IF(FT$7&gt;0,FT81/FT$7,"")),"")</f>
        <v/>
      </c>
      <c r="FV81" s="111" t="str">
        <f>IF(FT81&gt;0,(IF(FT$49&gt;0,FT81/FT$49,"")),"")</f>
        <v/>
      </c>
      <c r="FW81" s="433">
        <v>0</v>
      </c>
      <c r="FX81" s="106" t="str">
        <f>IF(FW81&gt;0,(IF(FW$7&gt;0,FW81/FW$7,"")),"")</f>
        <v/>
      </c>
      <c r="FY81" s="111" t="str">
        <f>IF(FW81&gt;0,(IF(FW$49&gt;0,FW81/FW$49,"")),"")</f>
        <v/>
      </c>
      <c r="FZ81" s="111"/>
      <c r="GA81" s="111"/>
      <c r="GB81" s="112"/>
      <c r="GC81" s="111"/>
      <c r="GD81" s="433">
        <f>FQ81+FT81+FW81</f>
        <v>0</v>
      </c>
      <c r="GE81" s="106" t="str">
        <f t="shared" si="650"/>
        <v/>
      </c>
      <c r="GF81" s="111" t="str">
        <f t="shared" si="651"/>
        <v/>
      </c>
      <c r="GG81" s="111"/>
      <c r="GH81" s="113"/>
      <c r="GI81" s="111"/>
      <c r="GJ81" s="112"/>
      <c r="GK81" s="111"/>
      <c r="GL81" s="433">
        <v>0</v>
      </c>
      <c r="GM81" s="106" t="str">
        <f>IF(GL81&gt;0,(IF(GL$7&gt;0,GL81/GL$7,"")),"")</f>
        <v/>
      </c>
      <c r="GN81" s="111" t="str">
        <f>IF(GL81&gt;0,(IF(GL$49&gt;0,GL81/GL$49,"")),"")</f>
        <v/>
      </c>
      <c r="GO81" s="433">
        <v>0</v>
      </c>
      <c r="GP81" s="106" t="str">
        <f>IF(GO81&gt;0,(IF(GO$7&gt;0,GO81/GO$7,"")),"")</f>
        <v/>
      </c>
      <c r="GQ81" s="111" t="str">
        <f>IF(GO81&gt;0,(IF(GO$49&gt;0,GO81/GO$49,"")),"")</f>
        <v/>
      </c>
      <c r="GR81" s="433">
        <v>0</v>
      </c>
      <c r="GS81" s="106" t="str">
        <f>IF(GR81&gt;0,(IF(GR$7&gt;0,GR81/GR$7,"")),"")</f>
        <v/>
      </c>
      <c r="GT81" s="111" t="str">
        <f>IF(GR81&gt;0,(IF(GR$49&gt;0,GR81/GR$49,"")),"")</f>
        <v/>
      </c>
      <c r="GU81" s="111"/>
      <c r="GV81" s="111"/>
      <c r="GW81" s="112"/>
      <c r="GX81" s="111"/>
      <c r="GY81" s="433">
        <f>GL81+GO81+GR81</f>
        <v>0</v>
      </c>
      <c r="GZ81" s="106" t="str">
        <f t="shared" si="656"/>
        <v/>
      </c>
      <c r="HA81" s="111" t="str">
        <f t="shared" si="657"/>
        <v/>
      </c>
      <c r="HB81" s="111"/>
      <c r="HC81" s="113"/>
      <c r="HD81" s="111"/>
      <c r="HE81" s="112"/>
      <c r="HF81" s="111"/>
      <c r="HG81" s="433">
        <v>0</v>
      </c>
      <c r="HH81" s="106" t="str">
        <f>IF(HG81&gt;0,(IF(HG$7&gt;0,HG81/HG$7,"")),"")</f>
        <v/>
      </c>
      <c r="HI81" s="111" t="str">
        <f>IF(HG81&gt;0,(IF(HG$49&gt;0,HG81/HG$49,"")),"")</f>
        <v/>
      </c>
      <c r="HJ81" s="433">
        <v>0</v>
      </c>
      <c r="HK81" s="106" t="str">
        <f>IF(HJ81&gt;0,(IF(HJ$7&gt;0,HJ81/HJ$7,"")),"")</f>
        <v/>
      </c>
      <c r="HL81" s="111" t="str">
        <f>IF(HJ81&gt;0,(IF(HJ$49&gt;0,HJ81/HJ$49,"")),"")</f>
        <v/>
      </c>
      <c r="HM81" s="433">
        <v>0</v>
      </c>
      <c r="HN81" s="106" t="str">
        <f>IF(HM81&gt;0,(IF(HM$7&gt;0,HM81/HM$7,"")),"")</f>
        <v/>
      </c>
      <c r="HO81" s="111" t="str">
        <f>IF(HM81&gt;0,(IF(HM$49&gt;0,HM81/HM$49,"")),"")</f>
        <v/>
      </c>
      <c r="HP81" s="111"/>
      <c r="HQ81" s="111"/>
      <c r="HR81" s="112"/>
      <c r="HS81" s="111"/>
      <c r="HT81" s="433">
        <f>HG81+HJ81+HM81</f>
        <v>0</v>
      </c>
      <c r="HU81" s="106" t="str">
        <f t="shared" si="662"/>
        <v/>
      </c>
      <c r="HV81" s="111" t="str">
        <f t="shared" si="663"/>
        <v/>
      </c>
      <c r="HW81" s="111"/>
      <c r="HX81" s="113"/>
      <c r="HY81" s="111"/>
      <c r="HZ81" s="112"/>
      <c r="IA81" s="111"/>
      <c r="IB81" s="433">
        <v>0</v>
      </c>
      <c r="IC81" s="106" t="str">
        <f>IF(IB81&gt;0,(IF(IB$7&gt;0,IB81/IB$7,"")),"")</f>
        <v/>
      </c>
      <c r="ID81" s="111" t="str">
        <f>IF(IB81&gt;0,(IF(IB$49&gt;0,IB81/IB$49,"")),"")</f>
        <v/>
      </c>
      <c r="IE81" s="433">
        <v>0</v>
      </c>
      <c r="IF81" s="106" t="str">
        <f>IF(IE81&gt;0,(IF(IE$7&gt;0,IE81/IE$7,"")),"")</f>
        <v/>
      </c>
      <c r="IG81" s="111" t="str">
        <f>IF(IE81&gt;0,(IF(IE$49&gt;0,IE81/IE$49,"")),"")</f>
        <v/>
      </c>
      <c r="IH81" s="433">
        <v>0</v>
      </c>
      <c r="II81" s="106" t="str">
        <f>IF(IH81&gt;0,(IF(IH$7&gt;0,IH81/IH$7,"")),"")</f>
        <v/>
      </c>
      <c r="IJ81" s="111" t="str">
        <f>IF(IH81&gt;0,(IF(IH$49&gt;0,IH81/IH$49,"")),"")</f>
        <v/>
      </c>
      <c r="IK81" s="111"/>
      <c r="IL81" s="111"/>
      <c r="IM81" s="112"/>
      <c r="IN81" s="111"/>
      <c r="IO81" s="433">
        <f>IB81+IE81+IH81</f>
        <v>0</v>
      </c>
      <c r="IP81" s="106" t="str">
        <f t="shared" si="668"/>
        <v/>
      </c>
      <c r="IQ81" s="111" t="str">
        <f t="shared" si="669"/>
        <v/>
      </c>
      <c r="IR81" s="111"/>
      <c r="IS81" s="113"/>
    </row>
    <row r="82" spans="1:253" ht="12" hidden="1" customHeight="1" outlineLevel="1">
      <c r="A82" s="341" t="s">
        <v>64</v>
      </c>
      <c r="B82" s="111"/>
      <c r="C82" s="112"/>
      <c r="D82" s="111"/>
      <c r="E82" s="433">
        <v>0</v>
      </c>
      <c r="F82" s="106" t="str">
        <f t="shared" si="670"/>
        <v/>
      </c>
      <c r="G82" s="111" t="str">
        <f t="shared" si="609"/>
        <v/>
      </c>
      <c r="H82" s="433">
        <v>0</v>
      </c>
      <c r="I82" s="106" t="str">
        <f t="shared" si="671"/>
        <v/>
      </c>
      <c r="J82" s="111" t="str">
        <f t="shared" si="610"/>
        <v/>
      </c>
      <c r="K82" s="433">
        <v>0</v>
      </c>
      <c r="L82" s="106" t="str">
        <f t="shared" si="672"/>
        <v/>
      </c>
      <c r="M82" s="111" t="str">
        <f t="shared" si="611"/>
        <v/>
      </c>
      <c r="N82" s="111"/>
      <c r="O82" s="111"/>
      <c r="P82" s="112"/>
      <c r="Q82" s="111"/>
      <c r="R82" s="433">
        <f t="shared" si="612"/>
        <v>0</v>
      </c>
      <c r="S82" s="106" t="str">
        <f t="shared" si="673"/>
        <v/>
      </c>
      <c r="T82" s="111" t="str">
        <f t="shared" si="613"/>
        <v/>
      </c>
      <c r="U82" s="111"/>
      <c r="V82" s="113"/>
      <c r="W82" s="111"/>
      <c r="X82" s="112"/>
      <c r="Y82" s="111"/>
      <c r="Z82" s="433">
        <v>0</v>
      </c>
      <c r="AA82" s="106" t="str">
        <f t="shared" si="674"/>
        <v/>
      </c>
      <c r="AB82" s="111" t="str">
        <f t="shared" si="614"/>
        <v/>
      </c>
      <c r="AC82" s="433">
        <v>0</v>
      </c>
      <c r="AD82" s="106" t="str">
        <f t="shared" si="675"/>
        <v/>
      </c>
      <c r="AE82" s="111" t="str">
        <f t="shared" si="615"/>
        <v/>
      </c>
      <c r="AF82" s="433">
        <v>0</v>
      </c>
      <c r="AG82" s="106" t="str">
        <f t="shared" si="676"/>
        <v/>
      </c>
      <c r="AH82" s="111" t="str">
        <f t="shared" si="616"/>
        <v/>
      </c>
      <c r="AI82" s="111"/>
      <c r="AJ82" s="111"/>
      <c r="AK82" s="112"/>
      <c r="AL82" s="111"/>
      <c r="AM82" s="433">
        <f t="shared" si="617"/>
        <v>0</v>
      </c>
      <c r="AN82" s="106" t="str">
        <f t="shared" si="677"/>
        <v/>
      </c>
      <c r="AO82" s="111" t="str">
        <f t="shared" si="618"/>
        <v/>
      </c>
      <c r="AP82" s="111"/>
      <c r="AQ82" s="113"/>
      <c r="AR82" s="111"/>
      <c r="AS82" s="112"/>
      <c r="AT82" s="111"/>
      <c r="AU82" s="433">
        <v>0</v>
      </c>
      <c r="AV82" s="106" t="str">
        <f t="shared" si="678"/>
        <v/>
      </c>
      <c r="AW82" s="111" t="str">
        <f t="shared" si="619"/>
        <v/>
      </c>
      <c r="AX82" s="433">
        <v>0</v>
      </c>
      <c r="AY82" s="106" t="str">
        <f t="shared" si="679"/>
        <v/>
      </c>
      <c r="AZ82" s="111" t="str">
        <f t="shared" si="620"/>
        <v/>
      </c>
      <c r="BA82" s="433">
        <v>0</v>
      </c>
      <c r="BB82" s="106" t="str">
        <f t="shared" si="680"/>
        <v/>
      </c>
      <c r="BC82" s="111" t="str">
        <f t="shared" si="621"/>
        <v/>
      </c>
      <c r="BD82" s="111"/>
      <c r="BE82" s="111"/>
      <c r="BF82" s="112"/>
      <c r="BG82" s="111"/>
      <c r="BH82" s="433">
        <f t="shared" si="622"/>
        <v>0</v>
      </c>
      <c r="BI82" s="106" t="str">
        <f t="shared" si="681"/>
        <v/>
      </c>
      <c r="BJ82" s="111" t="str">
        <f t="shared" si="623"/>
        <v/>
      </c>
      <c r="BK82" s="111"/>
      <c r="BL82" s="113"/>
      <c r="BM82" s="111"/>
      <c r="BN82" s="112"/>
      <c r="BO82" s="111"/>
      <c r="BP82" s="433">
        <v>0</v>
      </c>
      <c r="BQ82" s="106" t="str">
        <f t="shared" si="682"/>
        <v/>
      </c>
      <c r="BR82" s="111" t="str">
        <f t="shared" si="713"/>
        <v/>
      </c>
      <c r="BS82" s="433">
        <v>0</v>
      </c>
      <c r="BT82" s="106" t="str">
        <f t="shared" si="683"/>
        <v/>
      </c>
      <c r="BU82" s="111" t="str">
        <f t="shared" si="714"/>
        <v/>
      </c>
      <c r="BV82" s="433">
        <v>0</v>
      </c>
      <c r="BW82" s="106" t="str">
        <f t="shared" si="684"/>
        <v/>
      </c>
      <c r="BX82" s="111" t="str">
        <f t="shared" si="624"/>
        <v/>
      </c>
      <c r="BY82" s="111"/>
      <c r="BZ82" s="111"/>
      <c r="CA82" s="112"/>
      <c r="CB82" s="111"/>
      <c r="CC82" s="433">
        <f t="shared" si="625"/>
        <v>0</v>
      </c>
      <c r="CD82" s="106" t="str">
        <f t="shared" si="685"/>
        <v/>
      </c>
      <c r="CE82" s="111" t="str">
        <f t="shared" si="626"/>
        <v/>
      </c>
      <c r="CF82" s="111"/>
      <c r="CG82" s="113"/>
      <c r="CH82" s="111"/>
      <c r="CI82" s="114"/>
      <c r="CJ82" s="111"/>
      <c r="CK82" s="433">
        <f t="shared" si="627"/>
        <v>0</v>
      </c>
      <c r="CL82" s="106" t="str">
        <f t="shared" si="686"/>
        <v/>
      </c>
      <c r="CM82" s="111" t="str">
        <f t="shared" si="628"/>
        <v/>
      </c>
      <c r="CN82" s="433">
        <f t="shared" si="629"/>
        <v>0</v>
      </c>
      <c r="CO82" s="106" t="str">
        <f t="shared" si="687"/>
        <v/>
      </c>
      <c r="CP82" s="111" t="str">
        <f t="shared" si="630"/>
        <v/>
      </c>
      <c r="CQ82" s="433">
        <f t="shared" si="631"/>
        <v>0</v>
      </c>
      <c r="CR82" s="106" t="str">
        <f t="shared" si="688"/>
        <v/>
      </c>
      <c r="CS82" s="111" t="str">
        <f t="shared" si="632"/>
        <v/>
      </c>
      <c r="CT82" s="111"/>
      <c r="CU82" s="111"/>
      <c r="CV82" s="114"/>
      <c r="CW82" s="111"/>
      <c r="CX82" s="433">
        <f t="shared" si="633"/>
        <v>0</v>
      </c>
      <c r="CY82" s="106" t="str">
        <f t="shared" si="689"/>
        <v/>
      </c>
      <c r="CZ82" s="111" t="str">
        <f t="shared" si="722"/>
        <v/>
      </c>
      <c r="DA82" s="111"/>
      <c r="DB82" s="1535"/>
      <c r="DC82" s="111"/>
      <c r="DD82" s="112"/>
      <c r="DE82" s="111"/>
      <c r="DF82" s="433">
        <v>0</v>
      </c>
      <c r="DG82" s="106" t="str">
        <f t="shared" ref="DG82" si="723">IF(DF82&gt;0,(IF(DF$7&gt;0,DF82/DF$7,"")),"")</f>
        <v/>
      </c>
      <c r="DH82" s="111" t="str">
        <f t="shared" ref="DH82" si="724">IF(DF82&gt;0,(IF(DF$49&gt;0,DF82/DF$49,"")),"")</f>
        <v/>
      </c>
      <c r="DI82" s="433">
        <v>0</v>
      </c>
      <c r="DJ82" s="106" t="str">
        <f t="shared" ref="DJ82" si="725">IF(DI82&gt;0,(IF(DI$7&gt;0,DI82/DI$7,"")),"")</f>
        <v/>
      </c>
      <c r="DK82" s="111" t="str">
        <f t="shared" ref="DK82" si="726">IF(DI82&gt;0,(IF(DI$49&gt;0,DI82/DI$49,"")),"")</f>
        <v/>
      </c>
      <c r="DL82" s="433">
        <v>0</v>
      </c>
      <c r="DM82" s="106" t="str">
        <f t="shared" ref="DM82" si="727">IF(DL82&gt;0,(IF(DL$7&gt;0,DL82/DL$7,"")),"")</f>
        <v/>
      </c>
      <c r="DN82" s="111" t="str">
        <f t="shared" ref="DN82" si="728">IF(DL82&gt;0,(IF(DL$49&gt;0,DL82/DL$49,"")),"")</f>
        <v/>
      </c>
      <c r="DO82" s="111"/>
      <c r="DP82" s="111"/>
      <c r="DQ82" s="112"/>
      <c r="DR82" s="111"/>
      <c r="DS82" s="433">
        <f t="shared" ref="DS82" si="729">DF82+DI82+DL82</f>
        <v>0</v>
      </c>
      <c r="DT82" s="106" t="str">
        <f t="shared" ref="DT82" si="730">IF(DS82&gt;0,(IF(DS$7&gt;0,DS82/DS$7,"")),"")</f>
        <v/>
      </c>
      <c r="DU82" s="111" t="str">
        <f t="shared" ref="DU82" si="731">IF(DS82&gt;0,(IF(DS$49&gt;0,DS82/DS$49,"")),"")</f>
        <v/>
      </c>
      <c r="DV82" s="111"/>
      <c r="DW82" s="113"/>
      <c r="DX82" s="111"/>
      <c r="DY82" s="112"/>
      <c r="DZ82" s="111"/>
      <c r="EA82" s="433">
        <v>0</v>
      </c>
      <c r="EB82" s="106" t="str">
        <f t="shared" ref="EB82" si="732">IF(EA82&gt;0,(IF(EA$7&gt;0,EA82/EA$7,"")),"")</f>
        <v/>
      </c>
      <c r="EC82" s="111" t="str">
        <f t="shared" ref="EC82" si="733">IF(EA82&gt;0,(IF(EA$49&gt;0,EA82/EA$49,"")),"")</f>
        <v/>
      </c>
      <c r="ED82" s="433">
        <v>0</v>
      </c>
      <c r="EE82" s="106" t="str">
        <f t="shared" ref="EE82" si="734">IF(ED82&gt;0,(IF(ED$7&gt;0,ED82/ED$7,"")),"")</f>
        <v/>
      </c>
      <c r="EF82" s="111" t="str">
        <f t="shared" ref="EF82" si="735">IF(ED82&gt;0,(IF(ED$49&gt;0,ED82/ED$49,"")),"")</f>
        <v/>
      </c>
      <c r="EG82" s="433">
        <v>0</v>
      </c>
      <c r="EH82" s="106" t="str">
        <f t="shared" ref="EH82" si="736">IF(EG82&gt;0,(IF(EG$7&gt;0,EG82/EG$7,"")),"")</f>
        <v/>
      </c>
      <c r="EI82" s="111" t="str">
        <f t="shared" ref="EI82" si="737">IF(EG82&gt;0,(IF(EG$49&gt;0,EG82/EG$49,"")),"")</f>
        <v/>
      </c>
      <c r="EJ82" s="111"/>
      <c r="EK82" s="111"/>
      <c r="EL82" s="112"/>
      <c r="EM82" s="111"/>
      <c r="EN82" s="433">
        <f t="shared" ref="EN82" si="738">EA82+ED82+EG82</f>
        <v>0</v>
      </c>
      <c r="EO82" s="106" t="str">
        <f t="shared" ref="EO82" si="739">IF(EN82&gt;0,(IF(EN$7&gt;0,EN82/EN$7,"")),"")</f>
        <v/>
      </c>
      <c r="EP82" s="111" t="str">
        <f t="shared" ref="EP82" si="740">IF(EN82&gt;0,(IF(EN$49&gt;0,EN82/EN$49,"")),"")</f>
        <v/>
      </c>
      <c r="EQ82" s="111"/>
      <c r="ER82" s="113"/>
      <c r="ES82" s="111"/>
      <c r="ET82" s="112"/>
      <c r="EU82" s="111"/>
      <c r="EV82" s="433">
        <v>0</v>
      </c>
      <c r="EW82" s="106" t="str">
        <f t="shared" si="698"/>
        <v/>
      </c>
      <c r="EX82" s="111" t="str">
        <f t="shared" si="640"/>
        <v/>
      </c>
      <c r="EY82" s="433">
        <v>0</v>
      </c>
      <c r="EZ82" s="106" t="str">
        <f t="shared" si="699"/>
        <v/>
      </c>
      <c r="FA82" s="111" t="str">
        <f t="shared" si="641"/>
        <v/>
      </c>
      <c r="FB82" s="433">
        <v>0</v>
      </c>
      <c r="FC82" s="106" t="str">
        <f t="shared" si="700"/>
        <v/>
      </c>
      <c r="FD82" s="111" t="str">
        <f t="shared" si="642"/>
        <v/>
      </c>
      <c r="FE82" s="111"/>
      <c r="FF82" s="111"/>
      <c r="FG82" s="112"/>
      <c r="FH82" s="111"/>
      <c r="FI82" s="433">
        <f t="shared" si="643"/>
        <v>0</v>
      </c>
      <c r="FJ82" s="106" t="str">
        <f t="shared" si="644"/>
        <v/>
      </c>
      <c r="FK82" s="111" t="str">
        <f t="shared" si="645"/>
        <v/>
      </c>
      <c r="FL82" s="111"/>
      <c r="FM82" s="113"/>
      <c r="FN82" s="111"/>
      <c r="FO82" s="112"/>
      <c r="FP82" s="111"/>
      <c r="FQ82" s="433">
        <v>0</v>
      </c>
      <c r="FR82" s="106" t="str">
        <f t="shared" si="701"/>
        <v/>
      </c>
      <c r="FS82" s="849" t="str">
        <f t="shared" si="646"/>
        <v/>
      </c>
      <c r="FT82" s="433">
        <v>0</v>
      </c>
      <c r="FU82" s="106" t="str">
        <f t="shared" si="702"/>
        <v/>
      </c>
      <c r="FV82" s="111" t="str">
        <f t="shared" si="647"/>
        <v/>
      </c>
      <c r="FW82" s="433">
        <v>0</v>
      </c>
      <c r="FX82" s="106" t="str">
        <f t="shared" si="703"/>
        <v/>
      </c>
      <c r="FY82" s="111" t="str">
        <f t="shared" si="648"/>
        <v/>
      </c>
      <c r="FZ82" s="111"/>
      <c r="GA82" s="111"/>
      <c r="GB82" s="112"/>
      <c r="GC82" s="111"/>
      <c r="GD82" s="433">
        <f t="shared" si="649"/>
        <v>0</v>
      </c>
      <c r="GE82" s="106" t="str">
        <f t="shared" si="650"/>
        <v/>
      </c>
      <c r="GF82" s="111" t="str">
        <f t="shared" si="651"/>
        <v/>
      </c>
      <c r="GG82" s="111"/>
      <c r="GH82" s="113"/>
      <c r="GI82" s="111"/>
      <c r="GJ82" s="112"/>
      <c r="GK82" s="111"/>
      <c r="GL82" s="433">
        <v>0</v>
      </c>
      <c r="GM82" s="106" t="str">
        <f t="shared" si="704"/>
        <v/>
      </c>
      <c r="GN82" s="111" t="str">
        <f t="shared" si="652"/>
        <v/>
      </c>
      <c r="GO82" s="433">
        <v>0</v>
      </c>
      <c r="GP82" s="106" t="str">
        <f t="shared" si="705"/>
        <v/>
      </c>
      <c r="GQ82" s="111" t="str">
        <f t="shared" si="653"/>
        <v/>
      </c>
      <c r="GR82" s="433">
        <v>0</v>
      </c>
      <c r="GS82" s="106" t="str">
        <f t="shared" si="706"/>
        <v/>
      </c>
      <c r="GT82" s="111" t="str">
        <f t="shared" si="654"/>
        <v/>
      </c>
      <c r="GU82" s="111"/>
      <c r="GV82" s="111"/>
      <c r="GW82" s="112"/>
      <c r="GX82" s="111"/>
      <c r="GY82" s="433">
        <f t="shared" si="655"/>
        <v>0</v>
      </c>
      <c r="GZ82" s="106" t="str">
        <f t="shared" si="656"/>
        <v/>
      </c>
      <c r="HA82" s="111" t="str">
        <f t="shared" si="657"/>
        <v/>
      </c>
      <c r="HB82" s="111"/>
      <c r="HC82" s="113"/>
      <c r="HD82" s="111"/>
      <c r="HE82" s="112"/>
      <c r="HF82" s="111"/>
      <c r="HG82" s="433">
        <v>0</v>
      </c>
      <c r="HH82" s="106" t="str">
        <f t="shared" si="707"/>
        <v/>
      </c>
      <c r="HI82" s="111" t="str">
        <f t="shared" si="658"/>
        <v/>
      </c>
      <c r="HJ82" s="433">
        <v>0</v>
      </c>
      <c r="HK82" s="106" t="str">
        <f t="shared" si="708"/>
        <v/>
      </c>
      <c r="HL82" s="111" t="str">
        <f t="shared" si="659"/>
        <v/>
      </c>
      <c r="HM82" s="433">
        <v>0</v>
      </c>
      <c r="HN82" s="106" t="str">
        <f t="shared" si="709"/>
        <v/>
      </c>
      <c r="HO82" s="111" t="str">
        <f t="shared" si="660"/>
        <v/>
      </c>
      <c r="HP82" s="111"/>
      <c r="HQ82" s="111"/>
      <c r="HR82" s="112"/>
      <c r="HS82" s="111"/>
      <c r="HT82" s="433">
        <f t="shared" si="661"/>
        <v>0</v>
      </c>
      <c r="HU82" s="106" t="str">
        <f t="shared" si="662"/>
        <v/>
      </c>
      <c r="HV82" s="111" t="str">
        <f t="shared" si="663"/>
        <v/>
      </c>
      <c r="HW82" s="111"/>
      <c r="HX82" s="113"/>
      <c r="HY82" s="111"/>
      <c r="HZ82" s="112"/>
      <c r="IA82" s="111"/>
      <c r="IB82" s="433">
        <v>0</v>
      </c>
      <c r="IC82" s="106" t="str">
        <f t="shared" si="710"/>
        <v/>
      </c>
      <c r="ID82" s="111" t="str">
        <f t="shared" si="664"/>
        <v/>
      </c>
      <c r="IE82" s="433">
        <v>0</v>
      </c>
      <c r="IF82" s="106" t="str">
        <f t="shared" si="711"/>
        <v/>
      </c>
      <c r="IG82" s="111" t="str">
        <f t="shared" si="665"/>
        <v/>
      </c>
      <c r="IH82" s="433">
        <v>0</v>
      </c>
      <c r="II82" s="106" t="str">
        <f t="shared" si="712"/>
        <v/>
      </c>
      <c r="IJ82" s="111" t="str">
        <f t="shared" si="666"/>
        <v/>
      </c>
      <c r="IK82" s="111"/>
      <c r="IL82" s="111"/>
      <c r="IM82" s="112"/>
      <c r="IN82" s="111"/>
      <c r="IO82" s="433">
        <f t="shared" si="667"/>
        <v>0</v>
      </c>
      <c r="IP82" s="106" t="str">
        <f t="shared" si="668"/>
        <v/>
      </c>
      <c r="IQ82" s="111" t="str">
        <f t="shared" si="669"/>
        <v/>
      </c>
      <c r="IR82" s="111"/>
      <c r="IS82" s="113"/>
    </row>
    <row r="83" spans="1:253" ht="12" hidden="1" customHeight="1" outlineLevel="1">
      <c r="A83" s="341" t="s">
        <v>65</v>
      </c>
      <c r="B83" s="111"/>
      <c r="C83" s="112"/>
      <c r="D83" s="111"/>
      <c r="E83" s="433">
        <v>0</v>
      </c>
      <c r="F83" s="106" t="str">
        <f>IF(E83&gt;0,(IF(E$7&gt;0,E83/E$7,"")),"")</f>
        <v/>
      </c>
      <c r="G83" s="111" t="str">
        <f>IF(E83&gt;0,(IF(E$49&gt;0,E83/E$49,"")),"")</f>
        <v/>
      </c>
      <c r="H83" s="433">
        <v>0</v>
      </c>
      <c r="I83" s="106" t="str">
        <f>IF(H83&gt;0,(IF(H$7&gt;0,H83/H$7,"")),"")</f>
        <v/>
      </c>
      <c r="J83" s="111" t="str">
        <f>IF(H83&gt;0,(IF(H$49&gt;0,H83/H$49,"")),"")</f>
        <v/>
      </c>
      <c r="K83" s="433">
        <v>0</v>
      </c>
      <c r="L83" s="106" t="str">
        <f>IF(K83&gt;0,(IF(K$7&gt;0,K83/K$7,"")),"")</f>
        <v/>
      </c>
      <c r="M83" s="111" t="str">
        <f>IF(K83&gt;0,(IF(K$49&gt;0,K83/K$49,"")),"")</f>
        <v/>
      </c>
      <c r="N83" s="111"/>
      <c r="O83" s="111"/>
      <c r="P83" s="112"/>
      <c r="Q83" s="111"/>
      <c r="R83" s="433">
        <f>E83+H83+K83</f>
        <v>0</v>
      </c>
      <c r="S83" s="106" t="str">
        <f>IF(R83&gt;0,(IF(R$7&gt;0,R83/R$7,"")),"")</f>
        <v/>
      </c>
      <c r="T83" s="111" t="str">
        <f>IF(R83&gt;0,(IF(R$49&gt;0,R83/R$49,"")),"")</f>
        <v/>
      </c>
      <c r="U83" s="111"/>
      <c r="V83" s="113"/>
      <c r="W83" s="111"/>
      <c r="X83" s="112"/>
      <c r="Y83" s="111"/>
      <c r="Z83" s="433">
        <v>0</v>
      </c>
      <c r="AA83" s="106" t="str">
        <f>IF(Z83&gt;0,(IF(Z$7&gt;0,Z83/Z$7,"")),"")</f>
        <v/>
      </c>
      <c r="AB83" s="111" t="str">
        <f>IF(Z83&gt;0,(IF(Z$49&gt;0,Z83/Z$49,"")),"")</f>
        <v/>
      </c>
      <c r="AC83" s="433">
        <v>0</v>
      </c>
      <c r="AD83" s="106" t="str">
        <f>IF(AC83&gt;0,(IF(AC$7&gt;0,AC83/AC$7,"")),"")</f>
        <v/>
      </c>
      <c r="AE83" s="111" t="str">
        <f>IF(AC83&gt;0,(IF(AC$49&gt;0,AC83/AC$49,"")),"")</f>
        <v/>
      </c>
      <c r="AF83" s="433">
        <v>0</v>
      </c>
      <c r="AG83" s="106" t="str">
        <f>IF(AF83&gt;0,(IF(AF$7&gt;0,AF83/AF$7,"")),"")</f>
        <v/>
      </c>
      <c r="AH83" s="111" t="str">
        <f>IF(AF83&gt;0,(IF(AF$49&gt;0,AF83/AF$49,"")),"")</f>
        <v/>
      </c>
      <c r="AI83" s="111"/>
      <c r="AJ83" s="111"/>
      <c r="AK83" s="112"/>
      <c r="AL83" s="111"/>
      <c r="AM83" s="433">
        <f>Z83+AC83+AF83</f>
        <v>0</v>
      </c>
      <c r="AN83" s="106" t="str">
        <f>IF(AM83&gt;0,(IF(AM$7&gt;0,AM83/AM$7,"")),"")</f>
        <v/>
      </c>
      <c r="AO83" s="111" t="str">
        <f>IF(AM83&gt;0,(IF(AM$49&gt;0,AM83/AM$49,"")),"")</f>
        <v/>
      </c>
      <c r="AP83" s="111"/>
      <c r="AQ83" s="113"/>
      <c r="AR83" s="111"/>
      <c r="AS83" s="112"/>
      <c r="AT83" s="111"/>
      <c r="AU83" s="433">
        <v>0</v>
      </c>
      <c r="AV83" s="106" t="str">
        <f>IF(AU83&gt;0,(IF(AU$7&gt;0,AU83/AU$7,"")),"")</f>
        <v/>
      </c>
      <c r="AW83" s="111" t="str">
        <f>IF(AU83&gt;0,(IF(AU$49&gt;0,AU83/AU$49,"")),"")</f>
        <v/>
      </c>
      <c r="AX83" s="433">
        <v>0</v>
      </c>
      <c r="AY83" s="106" t="str">
        <f>IF(AX83&gt;0,(IF(AX$7&gt;0,AX83/AX$7,"")),"")</f>
        <v/>
      </c>
      <c r="AZ83" s="111" t="str">
        <f>IF(AX83&gt;0,(IF(AX$49&gt;0,AX83/AX$49,"")),"")</f>
        <v/>
      </c>
      <c r="BA83" s="433">
        <v>0</v>
      </c>
      <c r="BB83" s="106" t="str">
        <f>IF(BA83&gt;0,(IF(BA$7&gt;0,BA83/BA$7,"")),"")</f>
        <v/>
      </c>
      <c r="BC83" s="111" t="str">
        <f>IF(BA83&gt;0,(IF(BA$49&gt;0,BA83/BA$49,"")),"")</f>
        <v/>
      </c>
      <c r="BD83" s="111"/>
      <c r="BE83" s="111"/>
      <c r="BF83" s="112"/>
      <c r="BG83" s="111"/>
      <c r="BH83" s="433">
        <f>AU83+AX83+BA83</f>
        <v>0</v>
      </c>
      <c r="BI83" s="106" t="str">
        <f>IF(BH83&gt;0,(IF(BH$7&gt;0,BH83/BH$7,"")),"")</f>
        <v/>
      </c>
      <c r="BJ83" s="111" t="str">
        <f>IF(BH83&gt;0,(IF(BH$49&gt;0,BH83/BH$49,"")),"")</f>
        <v/>
      </c>
      <c r="BK83" s="111"/>
      <c r="BL83" s="113"/>
      <c r="BM83" s="111"/>
      <c r="BN83" s="112"/>
      <c r="BO83" s="111"/>
      <c r="BP83" s="433">
        <v>0</v>
      </c>
      <c r="BQ83" s="106" t="str">
        <f>IF(BP83&gt;0,(IF(BP$7&gt;0,BP83/BP$7,"")),"")</f>
        <v/>
      </c>
      <c r="BR83" s="111" t="str">
        <f>IF(BP83&gt;0,(IF(BP$49&gt;0,BP83/BP$49,"")),"")</f>
        <v/>
      </c>
      <c r="BS83" s="433">
        <v>0</v>
      </c>
      <c r="BT83" s="106" t="str">
        <f>IF(BS83&gt;0,(IF(BS$7&gt;0,BS83/BS$7,"")),"")</f>
        <v/>
      </c>
      <c r="BU83" s="111" t="str">
        <f>IF(BS83&gt;0,(IF(BS$49&gt;0,BS83/BS$49,"")),"")</f>
        <v/>
      </c>
      <c r="BV83" s="433">
        <v>0</v>
      </c>
      <c r="BW83" s="106" t="str">
        <f>IF(BV83&gt;0,(IF(BV$7&gt;0,BV83/BV$7,"")),"")</f>
        <v/>
      </c>
      <c r="BX83" s="111" t="str">
        <f>IF(BV83&gt;0,(IF(BV$49&gt;0,BV83/BV$49,"")),"")</f>
        <v/>
      </c>
      <c r="BY83" s="111"/>
      <c r="BZ83" s="111"/>
      <c r="CA83" s="112"/>
      <c r="CB83" s="111"/>
      <c r="CC83" s="433">
        <f>BP83+BS83+BV83</f>
        <v>0</v>
      </c>
      <c r="CD83" s="106" t="str">
        <f>IF(CC83&gt;0,(IF(CC$7&gt;0,CC83/CC$7,"")),"")</f>
        <v/>
      </c>
      <c r="CE83" s="111" t="str">
        <f>IF(CC83&gt;0,(IF(CC$49&gt;0,CC83/CC$49,"")),"")</f>
        <v/>
      </c>
      <c r="CF83" s="111"/>
      <c r="CG83" s="113"/>
      <c r="CH83" s="111"/>
      <c r="CI83" s="114"/>
      <c r="CJ83" s="111"/>
      <c r="CK83" s="433">
        <f>(IF($CZ$5=4,(E83+Z83+AU83+BP83),0)+IF($CZ$5=3,(Z83+AU83+BP83))+IF($CZ$5=2,(AU83+BP83),0)+IF($CZ$5=1,BP83,0))/$CZ$5</f>
        <v>0</v>
      </c>
      <c r="CL83" s="106" t="str">
        <f>IF(CK83&gt;0,(IF(CK$7&gt;0,CK83/CK$7,"")),"")</f>
        <v/>
      </c>
      <c r="CM83" s="111" t="str">
        <f>IF(CK83&gt;0,(IF(CK$49&gt;0,CK83/CK$49,"")),"")</f>
        <v/>
      </c>
      <c r="CN83" s="433">
        <f>(IF($CZ$5=4,(H83+AC83+AX83+BS83),0)+IF($CZ$5=3,(AC83+AX83+BS83))+IF($CZ$5=2,(AX83+BS83),0)+IF($CZ$5=1,BS83,0))/$CZ$5</f>
        <v>0</v>
      </c>
      <c r="CO83" s="106" t="str">
        <f>IF(CN83&gt;0,(IF(CN$7&gt;0,CN83/CN$7,"")),"")</f>
        <v/>
      </c>
      <c r="CP83" s="111" t="str">
        <f>IF(CN83&gt;0,(IF(CN$49&gt;0,CN83/CN$49,"")),"")</f>
        <v/>
      </c>
      <c r="CQ83" s="433">
        <f>(IF($CZ$5=4,(K83+AF83+BA83+BV83),0)+IF($CZ$5=3,(AF83+BA83+BV83))+IF($CZ$5=2,(BA83+BV83),0)+IF($CZ$5=1,BV83,0))/$CZ$5</f>
        <v>0</v>
      </c>
      <c r="CR83" s="106" t="str">
        <f>IF(CQ83&gt;0,(IF(CQ$7&gt;0,CQ83/CQ$7,"")),"")</f>
        <v/>
      </c>
      <c r="CS83" s="111" t="str">
        <f>IF(CQ83&gt;0,(IF(CQ$49&gt;0,CQ83/CQ$49,"")),"")</f>
        <v/>
      </c>
      <c r="CT83" s="111"/>
      <c r="CU83" s="111"/>
      <c r="CV83" s="114"/>
      <c r="CW83" s="111"/>
      <c r="CX83" s="433">
        <f>(IF($CZ$5=4,(R83+AM83+BH83+CC83),0)+IF($CZ$5=3,(AM83+BH83+CC83))+IF($CZ$5=2,(BH83+CC83),0)+IF($CZ$5=1,CC83,0))/$CZ$5</f>
        <v>0</v>
      </c>
      <c r="CY83" s="106" t="str">
        <f>IF(CX83&gt;0,(IF(CX$7&gt;0,CX83/CX$7,"")),"")</f>
        <v/>
      </c>
      <c r="CZ83" s="111" t="str">
        <f t="shared" si="722"/>
        <v/>
      </c>
      <c r="DA83" s="111"/>
      <c r="DB83" s="1535"/>
      <c r="DC83" s="111"/>
      <c r="DD83" s="112"/>
      <c r="DE83" s="111"/>
      <c r="DF83" s="433">
        <v>0</v>
      </c>
      <c r="DG83" s="106" t="str">
        <f>IF(DF83&gt;0,(IF(DF$7&gt;0,DF83/DF$7,"")),"")</f>
        <v/>
      </c>
      <c r="DH83" s="111" t="str">
        <f>IF(DF83&gt;0,(IF(DF$49&gt;0,DF83/DF$49,"")),"")</f>
        <v/>
      </c>
      <c r="DI83" s="433">
        <v>0</v>
      </c>
      <c r="DJ83" s="106" t="str">
        <f>IF(DI83&gt;0,(IF(DI$7&gt;0,DI83/DI$7,"")),"")</f>
        <v/>
      </c>
      <c r="DK83" s="111" t="str">
        <f>IF(DI83&gt;0,(IF(DI$49&gt;0,DI83/DI$49,"")),"")</f>
        <v/>
      </c>
      <c r="DL83" s="433">
        <v>0</v>
      </c>
      <c r="DM83" s="106" t="str">
        <f>IF(DL83&gt;0,(IF(DL$7&gt;0,DL83/DL$7,"")),"")</f>
        <v/>
      </c>
      <c r="DN83" s="111" t="str">
        <f>IF(DL83&gt;0,(IF(DL$49&gt;0,DL83/DL$49,"")),"")</f>
        <v/>
      </c>
      <c r="DO83" s="111"/>
      <c r="DP83" s="111"/>
      <c r="DQ83" s="112"/>
      <c r="DR83" s="111"/>
      <c r="DS83" s="433">
        <f>DF83+DI83+DL83</f>
        <v>0</v>
      </c>
      <c r="DT83" s="106" t="str">
        <f>IF(DS83&gt;0,(IF(DS$7&gt;0,DS83/DS$7,"")),"")</f>
        <v/>
      </c>
      <c r="DU83" s="111" t="str">
        <f>IF(DS83&gt;0,(IF(DS$49&gt;0,DS83/DS$49,"")),"")</f>
        <v/>
      </c>
      <c r="DV83" s="111"/>
      <c r="DW83" s="113"/>
      <c r="DX83" s="111"/>
      <c r="DY83" s="112"/>
      <c r="DZ83" s="111"/>
      <c r="EA83" s="433">
        <v>0</v>
      </c>
      <c r="EB83" s="106" t="str">
        <f>IF(EA83&gt;0,(IF(EA$7&gt;0,EA83/EA$7,"")),"")</f>
        <v/>
      </c>
      <c r="EC83" s="111" t="str">
        <f>IF(EA83&gt;0,(IF(EA$49&gt;0,EA83/EA$49,"")),"")</f>
        <v/>
      </c>
      <c r="ED83" s="433">
        <v>0</v>
      </c>
      <c r="EE83" s="106" t="str">
        <f>IF(ED83&gt;0,(IF(ED$7&gt;0,ED83/ED$7,"")),"")</f>
        <v/>
      </c>
      <c r="EF83" s="111" t="str">
        <f>IF(ED83&gt;0,(IF(ED$49&gt;0,ED83/ED$49,"")),"")</f>
        <v/>
      </c>
      <c r="EG83" s="433">
        <v>0</v>
      </c>
      <c r="EH83" s="106" t="str">
        <f>IF(EG83&gt;0,(IF(EG$7&gt;0,EG83/EG$7,"")),"")</f>
        <v/>
      </c>
      <c r="EI83" s="111" t="str">
        <f>IF(EG83&gt;0,(IF(EG$49&gt;0,EG83/EG$49,"")),"")</f>
        <v/>
      </c>
      <c r="EJ83" s="111"/>
      <c r="EK83" s="111"/>
      <c r="EL83" s="112"/>
      <c r="EM83" s="111"/>
      <c r="EN83" s="433">
        <f>EA83+ED83+EG83</f>
        <v>0</v>
      </c>
      <c r="EO83" s="106" t="str">
        <f>IF(EN83&gt;0,(IF(EN$7&gt;0,EN83/EN$7,"")),"")</f>
        <v/>
      </c>
      <c r="EP83" s="111" t="str">
        <f>IF(EN83&gt;0,(IF(EN$49&gt;0,EN83/EN$49,"")),"")</f>
        <v/>
      </c>
      <c r="EQ83" s="111"/>
      <c r="ER83" s="113"/>
      <c r="ES83" s="111"/>
      <c r="ET83" s="112"/>
      <c r="EU83" s="111"/>
      <c r="EV83" s="433">
        <v>0</v>
      </c>
      <c r="EW83" s="106" t="str">
        <f>IF(EV83&gt;0,(IF(EV$7&gt;0,EV83/EV$7,"")),"")</f>
        <v/>
      </c>
      <c r="EX83" s="111" t="str">
        <f>IF(EV83&gt;0,(IF(EV$49&gt;0,EV83/EV$49,"")),"")</f>
        <v/>
      </c>
      <c r="EY83" s="433">
        <v>0</v>
      </c>
      <c r="EZ83" s="106" t="str">
        <f>IF(EY83&gt;0,(IF(EY$7&gt;0,EY83/EY$7,"")),"")</f>
        <v/>
      </c>
      <c r="FA83" s="111" t="str">
        <f>IF(EY83&gt;0,(IF(EY$49&gt;0,EY83/EY$49,"")),"")</f>
        <v/>
      </c>
      <c r="FB83" s="433">
        <v>0</v>
      </c>
      <c r="FC83" s="106" t="str">
        <f>IF(FB83&gt;0,(IF(FB$7&gt;0,FB83/FB$7,"")),"")</f>
        <v/>
      </c>
      <c r="FD83" s="111" t="str">
        <f>IF(FB83&gt;0,(IF(FB$49&gt;0,FB83/FB$49,"")),"")</f>
        <v/>
      </c>
      <c r="FE83" s="111"/>
      <c r="FF83" s="111"/>
      <c r="FG83" s="112"/>
      <c r="FH83" s="111"/>
      <c r="FI83" s="433">
        <f>EV83+EY83+FB83</f>
        <v>0</v>
      </c>
      <c r="FJ83" s="106" t="str">
        <f>IF(FI83&gt;0,(IF(FI$7&gt;0,FI83/FI$7,"")),"")</f>
        <v/>
      </c>
      <c r="FK83" s="111" t="str">
        <f>IF(FI83&gt;0,(IF(FI$49&gt;0,FI83/FI$49,"")),"")</f>
        <v/>
      </c>
      <c r="FL83" s="111"/>
      <c r="FM83" s="113"/>
      <c r="FN83" s="111"/>
      <c r="FO83" s="112"/>
      <c r="FP83" s="111"/>
      <c r="FQ83" s="433">
        <v>0</v>
      </c>
      <c r="FR83" s="106" t="str">
        <f>IF(FQ83&gt;0,(IF(FQ$7&gt;0,FQ83/FQ$7,"")),"")</f>
        <v/>
      </c>
      <c r="FS83" s="849" t="str">
        <f>IF(FQ83&gt;0,(IF(FQ$49&gt;0,FQ83/FQ$49,"")),"")</f>
        <v/>
      </c>
      <c r="FT83" s="433">
        <v>0</v>
      </c>
      <c r="FU83" s="106" t="str">
        <f>IF(FT83&gt;0,(IF(FT$7&gt;0,FT83/FT$7,"")),"")</f>
        <v/>
      </c>
      <c r="FV83" s="111" t="str">
        <f>IF(FT83&gt;0,(IF(FT$49&gt;0,FT83/FT$49,"")),"")</f>
        <v/>
      </c>
      <c r="FW83" s="433">
        <v>0</v>
      </c>
      <c r="FX83" s="106" t="str">
        <f>IF(FW83&gt;0,(IF(FW$7&gt;0,FW83/FW$7,"")),"")</f>
        <v/>
      </c>
      <c r="FY83" s="111" t="str">
        <f>IF(FW83&gt;0,(IF(FW$49&gt;0,FW83/FW$49,"")),"")</f>
        <v/>
      </c>
      <c r="FZ83" s="111"/>
      <c r="GA83" s="111"/>
      <c r="GB83" s="112"/>
      <c r="GC83" s="111"/>
      <c r="GD83" s="433">
        <f>FQ83+FT83+FW83</f>
        <v>0</v>
      </c>
      <c r="GE83" s="106" t="str">
        <f>IF(GD83&gt;0,(IF(GD$7&gt;0,GD83/GD$7,"")),"")</f>
        <v/>
      </c>
      <c r="GF83" s="111" t="str">
        <f>IF(GD83&gt;0,(IF(GD$49&gt;0,GD83/GD$49,"")),"")</f>
        <v/>
      </c>
      <c r="GG83" s="111"/>
      <c r="GH83" s="113"/>
      <c r="GI83" s="111"/>
      <c r="GJ83" s="112"/>
      <c r="GK83" s="111"/>
      <c r="GL83" s="433">
        <v>0</v>
      </c>
      <c r="GM83" s="106" t="str">
        <f>IF(GL83&gt;0,(IF(GL$7&gt;0,GL83/GL$7,"")),"")</f>
        <v/>
      </c>
      <c r="GN83" s="111" t="str">
        <f>IF(GL83&gt;0,(IF(GL$49&gt;0,GL83/GL$49,"")),"")</f>
        <v/>
      </c>
      <c r="GO83" s="433">
        <v>0</v>
      </c>
      <c r="GP83" s="106" t="str">
        <f>IF(GO83&gt;0,(IF(GO$7&gt;0,GO83/GO$7,"")),"")</f>
        <v/>
      </c>
      <c r="GQ83" s="111" t="str">
        <f>IF(GO83&gt;0,(IF(GO$49&gt;0,GO83/GO$49,"")),"")</f>
        <v/>
      </c>
      <c r="GR83" s="433">
        <v>0</v>
      </c>
      <c r="GS83" s="106" t="str">
        <f>IF(GR83&gt;0,(IF(GR$7&gt;0,GR83/GR$7,"")),"")</f>
        <v/>
      </c>
      <c r="GT83" s="111" t="str">
        <f>IF(GR83&gt;0,(IF(GR$49&gt;0,GR83/GR$49,"")),"")</f>
        <v/>
      </c>
      <c r="GU83" s="111"/>
      <c r="GV83" s="111"/>
      <c r="GW83" s="112"/>
      <c r="GX83" s="111"/>
      <c r="GY83" s="433">
        <f>GL83+GO83+GR83</f>
        <v>0</v>
      </c>
      <c r="GZ83" s="106" t="str">
        <f>IF(GY83&gt;0,(IF(GY$7&gt;0,GY83/GY$7,"")),"")</f>
        <v/>
      </c>
      <c r="HA83" s="111" t="str">
        <f>IF(GY83&gt;0,(IF(GY$49&gt;0,GY83/GY$49,"")),"")</f>
        <v/>
      </c>
      <c r="HB83" s="111"/>
      <c r="HC83" s="113"/>
      <c r="HD83" s="111"/>
      <c r="HE83" s="112"/>
      <c r="HF83" s="111"/>
      <c r="HG83" s="433">
        <v>0</v>
      </c>
      <c r="HH83" s="106" t="str">
        <f>IF(HG83&gt;0,(IF(HG$7&gt;0,HG83/HG$7,"")),"")</f>
        <v/>
      </c>
      <c r="HI83" s="111" t="str">
        <f>IF(HG83&gt;0,(IF(HG$49&gt;0,HG83/HG$49,"")),"")</f>
        <v/>
      </c>
      <c r="HJ83" s="433">
        <v>0</v>
      </c>
      <c r="HK83" s="106" t="str">
        <f>IF(HJ83&gt;0,(IF(HJ$7&gt;0,HJ83/HJ$7,"")),"")</f>
        <v/>
      </c>
      <c r="HL83" s="111" t="str">
        <f>IF(HJ83&gt;0,(IF(HJ$49&gt;0,HJ83/HJ$49,"")),"")</f>
        <v/>
      </c>
      <c r="HM83" s="433">
        <v>0</v>
      </c>
      <c r="HN83" s="106" t="str">
        <f>IF(HM83&gt;0,(IF(HM$7&gt;0,HM83/HM$7,"")),"")</f>
        <v/>
      </c>
      <c r="HO83" s="111" t="str">
        <f>IF(HM83&gt;0,(IF(HM$49&gt;0,HM83/HM$49,"")),"")</f>
        <v/>
      </c>
      <c r="HP83" s="111"/>
      <c r="HQ83" s="111"/>
      <c r="HR83" s="112"/>
      <c r="HS83" s="111"/>
      <c r="HT83" s="433">
        <f>HG83+HJ83+HM83</f>
        <v>0</v>
      </c>
      <c r="HU83" s="106" t="str">
        <f>IF(HT83&gt;0,(IF(HT$7&gt;0,HT83/HT$7,"")),"")</f>
        <v/>
      </c>
      <c r="HV83" s="111" t="str">
        <f>IF(HT83&gt;0,(IF(HT$49&gt;0,HT83/HT$49,"")),"")</f>
        <v/>
      </c>
      <c r="HW83" s="111"/>
      <c r="HX83" s="113"/>
      <c r="HY83" s="111"/>
      <c r="HZ83" s="112"/>
      <c r="IA83" s="111"/>
      <c r="IB83" s="433">
        <v>0</v>
      </c>
      <c r="IC83" s="106" t="str">
        <f>IF(IB83&gt;0,(IF(IB$7&gt;0,IB83/IB$7,"")),"")</f>
        <v/>
      </c>
      <c r="ID83" s="111" t="str">
        <f>IF(IB83&gt;0,(IF(IB$49&gt;0,IB83/IB$49,"")),"")</f>
        <v/>
      </c>
      <c r="IE83" s="433">
        <v>0</v>
      </c>
      <c r="IF83" s="106" t="str">
        <f>IF(IE83&gt;0,(IF(IE$7&gt;0,IE83/IE$7,"")),"")</f>
        <v/>
      </c>
      <c r="IG83" s="111" t="str">
        <f>IF(IE83&gt;0,(IF(IE$49&gt;0,IE83/IE$49,"")),"")</f>
        <v/>
      </c>
      <c r="IH83" s="433">
        <v>0</v>
      </c>
      <c r="II83" s="106" t="str">
        <f>IF(IH83&gt;0,(IF(IH$7&gt;0,IH83/IH$7,"")),"")</f>
        <v/>
      </c>
      <c r="IJ83" s="111" t="str">
        <f>IF(IH83&gt;0,(IF(IH$49&gt;0,IH83/IH$49,"")),"")</f>
        <v/>
      </c>
      <c r="IK83" s="111"/>
      <c r="IL83" s="111"/>
      <c r="IM83" s="112"/>
      <c r="IN83" s="111"/>
      <c r="IO83" s="433">
        <f>IB83+IE83+IH83</f>
        <v>0</v>
      </c>
      <c r="IP83" s="106" t="str">
        <f>IF(IO83&gt;0,(IF(IO$7&gt;0,IO83/IO$7,"")),"")</f>
        <v/>
      </c>
      <c r="IQ83" s="111" t="str">
        <f>IF(IO83&gt;0,(IF(IO$49&gt;0,IO83/IO$49,"")),"")</f>
        <v/>
      </c>
      <c r="IR83" s="111"/>
      <c r="IS83" s="113"/>
    </row>
    <row r="84" spans="1:253" ht="12" hidden="1" customHeight="1" outlineLevel="1">
      <c r="A84" s="341" t="s">
        <v>66</v>
      </c>
      <c r="B84" s="111"/>
      <c r="C84" s="112"/>
      <c r="D84" s="111"/>
      <c r="E84" s="433">
        <v>0</v>
      </c>
      <c r="F84" s="106" t="str">
        <f>IF(E84&gt;0,(IF(E$7&gt;0,E84/E$7,"")),"")</f>
        <v/>
      </c>
      <c r="G84" s="111" t="str">
        <f>IF(E84&gt;0,(IF(E$49&gt;0,E84/E$49,"")),"")</f>
        <v/>
      </c>
      <c r="H84" s="433">
        <v>0</v>
      </c>
      <c r="I84" s="106" t="str">
        <f>IF(H84&gt;0,(IF(H$7&gt;0,H84/H$7,"")),"")</f>
        <v/>
      </c>
      <c r="J84" s="111" t="str">
        <f>IF(H84&gt;0,(IF(H$49&gt;0,H84/H$49,"")),"")</f>
        <v/>
      </c>
      <c r="K84" s="433">
        <v>0</v>
      </c>
      <c r="L84" s="106" t="str">
        <f>IF(K84&gt;0,(IF(K$7&gt;0,K84/K$7,"")),"")</f>
        <v/>
      </c>
      <c r="M84" s="111" t="str">
        <f>IF(K84&gt;0,(IF(K$49&gt;0,K84/K$49,"")),"")</f>
        <v/>
      </c>
      <c r="N84" s="111"/>
      <c r="O84" s="111"/>
      <c r="P84" s="112"/>
      <c r="Q84" s="111"/>
      <c r="R84" s="433">
        <f>E84+H84+K84</f>
        <v>0</v>
      </c>
      <c r="S84" s="106" t="str">
        <f>IF(R84&gt;0,(IF(R$7&gt;0,R84/R$7,"")),"")</f>
        <v/>
      </c>
      <c r="T84" s="111" t="str">
        <f>IF(R84&gt;0,(IF(R$49&gt;0,R84/R$49,"")),"")</f>
        <v/>
      </c>
      <c r="U84" s="111"/>
      <c r="V84" s="113"/>
      <c r="W84" s="111"/>
      <c r="X84" s="112"/>
      <c r="Y84" s="111"/>
      <c r="Z84" s="433">
        <v>0</v>
      </c>
      <c r="AA84" s="106" t="str">
        <f>IF(Z84&gt;0,(IF(Z$7&gt;0,Z84/Z$7,"")),"")</f>
        <v/>
      </c>
      <c r="AB84" s="111" t="str">
        <f>IF(Z84&gt;0,(IF(Z$49&gt;0,Z84/Z$49,"")),"")</f>
        <v/>
      </c>
      <c r="AC84" s="433">
        <v>0</v>
      </c>
      <c r="AD84" s="106" t="str">
        <f>IF(AC84&gt;0,(IF(AC$7&gt;0,AC84/AC$7,"")),"")</f>
        <v/>
      </c>
      <c r="AE84" s="111" t="str">
        <f>IF(AC84&gt;0,(IF(AC$49&gt;0,AC84/AC$49,"")),"")</f>
        <v/>
      </c>
      <c r="AF84" s="433">
        <v>0</v>
      </c>
      <c r="AG84" s="106" t="str">
        <f>IF(AF84&gt;0,(IF(AF$7&gt;0,AF84/AF$7,"")),"")</f>
        <v/>
      </c>
      <c r="AH84" s="111" t="str">
        <f>IF(AF84&gt;0,(IF(AF$49&gt;0,AF84/AF$49,"")),"")</f>
        <v/>
      </c>
      <c r="AI84" s="111"/>
      <c r="AJ84" s="111"/>
      <c r="AK84" s="112"/>
      <c r="AL84" s="111"/>
      <c r="AM84" s="433">
        <f>Z84+AC84+AF84</f>
        <v>0</v>
      </c>
      <c r="AN84" s="106" t="str">
        <f>IF(AM84&gt;0,(IF(AM$7&gt;0,AM84/AM$7,"")),"")</f>
        <v/>
      </c>
      <c r="AO84" s="111" t="str">
        <f>IF(AM84&gt;0,(IF(AM$49&gt;0,AM84/AM$49,"")),"")</f>
        <v/>
      </c>
      <c r="AP84" s="111"/>
      <c r="AQ84" s="113"/>
      <c r="AR84" s="111"/>
      <c r="AS84" s="112"/>
      <c r="AT84" s="111"/>
      <c r="AU84" s="433">
        <v>0</v>
      </c>
      <c r="AV84" s="106" t="str">
        <f>IF(AU84&gt;0,(IF(AU$7&gt;0,AU84/AU$7,"")),"")</f>
        <v/>
      </c>
      <c r="AW84" s="111" t="str">
        <f>IF(AU84&gt;0,(IF(AU$49&gt;0,AU84/AU$49,"")),"")</f>
        <v/>
      </c>
      <c r="AX84" s="433">
        <v>0</v>
      </c>
      <c r="AY84" s="106" t="str">
        <f>IF(AX84&gt;0,(IF(AX$7&gt;0,AX84/AX$7,"")),"")</f>
        <v/>
      </c>
      <c r="AZ84" s="111" t="str">
        <f>IF(AX84&gt;0,(IF(AX$49&gt;0,AX84/AX$49,"")),"")</f>
        <v/>
      </c>
      <c r="BA84" s="433">
        <v>0</v>
      </c>
      <c r="BB84" s="106" t="str">
        <f>IF(BA84&gt;0,(IF(BA$7&gt;0,BA84/BA$7,"")),"")</f>
        <v/>
      </c>
      <c r="BC84" s="111" t="str">
        <f>IF(BA84&gt;0,(IF(BA$49&gt;0,BA84/BA$49,"")),"")</f>
        <v/>
      </c>
      <c r="BD84" s="111"/>
      <c r="BE84" s="111"/>
      <c r="BF84" s="112"/>
      <c r="BG84" s="111"/>
      <c r="BH84" s="433">
        <f>AU84+AX84+BA84</f>
        <v>0</v>
      </c>
      <c r="BI84" s="106" t="str">
        <f>IF(BH84&gt;0,(IF(BH$7&gt;0,BH84/BH$7,"")),"")</f>
        <v/>
      </c>
      <c r="BJ84" s="111" t="str">
        <f>IF(BH84&gt;0,(IF(BH$49&gt;0,BH84/BH$49,"")),"")</f>
        <v/>
      </c>
      <c r="BK84" s="111"/>
      <c r="BL84" s="113"/>
      <c r="BM84" s="111"/>
      <c r="BN84" s="112"/>
      <c r="BO84" s="111"/>
      <c r="BP84" s="433">
        <v>0</v>
      </c>
      <c r="BQ84" s="106" t="str">
        <f>IF(BP84&gt;0,(IF(BP$7&gt;0,BP84/BP$7,"")),"")</f>
        <v/>
      </c>
      <c r="BR84" s="111" t="str">
        <f>IF(BP84&gt;0,(IF(BP$49&gt;0,BP84/BP$49,"")),"")</f>
        <v/>
      </c>
      <c r="BS84" s="433">
        <v>0</v>
      </c>
      <c r="BT84" s="106" t="str">
        <f>IF(BS84&gt;0,(IF(BS$7&gt;0,BS84/BS$7,"")),"")</f>
        <v/>
      </c>
      <c r="BU84" s="111" t="str">
        <f>IF(BS84&gt;0,(IF(BS$49&gt;0,BS84/BS$49,"")),"")</f>
        <v/>
      </c>
      <c r="BV84" s="433">
        <v>0</v>
      </c>
      <c r="BW84" s="106" t="str">
        <f>IF(BV84&gt;0,(IF(BV$7&gt;0,BV84/BV$7,"")),"")</f>
        <v/>
      </c>
      <c r="BX84" s="111" t="str">
        <f>IF(BV84&gt;0,(IF(BV$49&gt;0,BV84/BV$49,"")),"")</f>
        <v/>
      </c>
      <c r="BY84" s="111"/>
      <c r="BZ84" s="111"/>
      <c r="CA84" s="112"/>
      <c r="CB84" s="111"/>
      <c r="CC84" s="433">
        <f>BP84+BS84+BV84</f>
        <v>0</v>
      </c>
      <c r="CD84" s="106" t="str">
        <f>IF(CC84&gt;0,(IF(CC$7&gt;0,CC84/CC$7,"")),"")</f>
        <v/>
      </c>
      <c r="CE84" s="111" t="str">
        <f>IF(CC84&gt;0,(IF(CC$49&gt;0,CC84/CC$49,"")),"")</f>
        <v/>
      </c>
      <c r="CF84" s="111"/>
      <c r="CG84" s="113"/>
      <c r="CH84" s="111"/>
      <c r="CI84" s="114"/>
      <c r="CJ84" s="111"/>
      <c r="CK84" s="433">
        <f>(IF($CZ$5=4,(E84+Z84+AU84+BP84),0)+IF($CZ$5=3,(Z84+AU84+BP84))+IF($CZ$5=2,(AU84+BP84),0)+IF($CZ$5=1,BP84,0))/$CZ$5</f>
        <v>0</v>
      </c>
      <c r="CL84" s="106" t="str">
        <f>IF(CK84&gt;0,(IF(CK$7&gt;0,CK84/CK$7,"")),"")</f>
        <v/>
      </c>
      <c r="CM84" s="111" t="str">
        <f>IF(CK84&gt;0,(IF(CK$49&gt;0,CK84/CK$49,"")),"")</f>
        <v/>
      </c>
      <c r="CN84" s="433">
        <f>(IF($CZ$5=4,(H84+AC84+AX84+BS84),0)+IF($CZ$5=3,(AC84+AX84+BS84))+IF($CZ$5=2,(AX84+BS84),0)+IF($CZ$5=1,BS84,0))/$CZ$5</f>
        <v>0</v>
      </c>
      <c r="CO84" s="106" t="str">
        <f>IF(CN84&gt;0,(IF(CN$7&gt;0,CN84/CN$7,"")),"")</f>
        <v/>
      </c>
      <c r="CP84" s="111" t="str">
        <f>IF(CN84&gt;0,(IF(CN$49&gt;0,CN84/CN$49,"")),"")</f>
        <v/>
      </c>
      <c r="CQ84" s="433">
        <f>(IF($CZ$5=4,(K84+AF84+BA84+BV84),0)+IF($CZ$5=3,(AF84+BA84+BV84))+IF($CZ$5=2,(BA84+BV84),0)+IF($CZ$5=1,BV84,0))/$CZ$5</f>
        <v>0</v>
      </c>
      <c r="CR84" s="106" t="str">
        <f>IF(CQ84&gt;0,(IF(CQ$7&gt;0,CQ84/CQ$7,"")),"")</f>
        <v/>
      </c>
      <c r="CS84" s="111" t="str">
        <f>IF(CQ84&gt;0,(IF(CQ$49&gt;0,CQ84/CQ$49,"")),"")</f>
        <v/>
      </c>
      <c r="CT84" s="111"/>
      <c r="CU84" s="111"/>
      <c r="CV84" s="114"/>
      <c r="CW84" s="111"/>
      <c r="CX84" s="433">
        <f>(IF($CZ$5=4,(R84+AM84+BH84+CC84),0)+IF($CZ$5=3,(AM84+BH84+CC84))+IF($CZ$5=2,(BH84+CC84),0)+IF($CZ$5=1,CC84,0))/$CZ$5</f>
        <v>0</v>
      </c>
      <c r="CY84" s="106" t="str">
        <f>IF(CX84&gt;0,(IF(CX$7&gt;0,CX84/CX$7,"")),"")</f>
        <v/>
      </c>
      <c r="CZ84" s="111" t="str">
        <f t="shared" si="722"/>
        <v/>
      </c>
      <c r="DA84" s="111"/>
      <c r="DB84" s="1535"/>
      <c r="DC84" s="111"/>
      <c r="DD84" s="112"/>
      <c r="DE84" s="111"/>
      <c r="DF84" s="433">
        <v>0</v>
      </c>
      <c r="DG84" s="106" t="str">
        <f>IF(DF84&gt;0,(IF(DF$7&gt;0,DF84/DF$7,"")),"")</f>
        <v/>
      </c>
      <c r="DH84" s="111" t="str">
        <f>IF(DF84&gt;0,(IF(DF$49&gt;0,DF84/DF$49,"")),"")</f>
        <v/>
      </c>
      <c r="DI84" s="433">
        <v>0</v>
      </c>
      <c r="DJ84" s="106" t="str">
        <f>IF(DI84&gt;0,(IF(DI$7&gt;0,DI84/DI$7,"")),"")</f>
        <v/>
      </c>
      <c r="DK84" s="111" t="str">
        <f>IF(DI84&gt;0,(IF(DI$49&gt;0,DI84/DI$49,"")),"")</f>
        <v/>
      </c>
      <c r="DL84" s="433">
        <v>0</v>
      </c>
      <c r="DM84" s="106" t="str">
        <f>IF(DL84&gt;0,(IF(DL$7&gt;0,DL84/DL$7,"")),"")</f>
        <v/>
      </c>
      <c r="DN84" s="111" t="str">
        <f>IF(DL84&gt;0,(IF(DL$49&gt;0,DL84/DL$49,"")),"")</f>
        <v/>
      </c>
      <c r="DO84" s="111"/>
      <c r="DP84" s="111"/>
      <c r="DQ84" s="112"/>
      <c r="DR84" s="111"/>
      <c r="DS84" s="433">
        <f>DF84+DI84+DL84</f>
        <v>0</v>
      </c>
      <c r="DT84" s="106" t="str">
        <f>IF(DS84&gt;0,(IF(DS$7&gt;0,DS84/DS$7,"")),"")</f>
        <v/>
      </c>
      <c r="DU84" s="111" t="str">
        <f>IF(DS84&gt;0,(IF(DS$49&gt;0,DS84/DS$49,"")),"")</f>
        <v/>
      </c>
      <c r="DV84" s="111"/>
      <c r="DW84" s="113"/>
      <c r="DX84" s="111"/>
      <c r="DY84" s="112"/>
      <c r="DZ84" s="111"/>
      <c r="EA84" s="433">
        <v>0</v>
      </c>
      <c r="EB84" s="106" t="str">
        <f>IF(EA84&gt;0,(IF(EA$7&gt;0,EA84/EA$7,"")),"")</f>
        <v/>
      </c>
      <c r="EC84" s="111" t="str">
        <f>IF(EA84&gt;0,(IF(EA$49&gt;0,EA84/EA$49,"")),"")</f>
        <v/>
      </c>
      <c r="ED84" s="433">
        <v>0</v>
      </c>
      <c r="EE84" s="106" t="str">
        <f>IF(ED84&gt;0,(IF(ED$7&gt;0,ED84/ED$7,"")),"")</f>
        <v/>
      </c>
      <c r="EF84" s="111" t="str">
        <f>IF(ED84&gt;0,(IF(ED$49&gt;0,ED84/ED$49,"")),"")</f>
        <v/>
      </c>
      <c r="EG84" s="433">
        <v>0</v>
      </c>
      <c r="EH84" s="106" t="str">
        <f>IF(EG84&gt;0,(IF(EG$7&gt;0,EG84/EG$7,"")),"")</f>
        <v/>
      </c>
      <c r="EI84" s="111" t="str">
        <f>IF(EG84&gt;0,(IF(EG$49&gt;0,EG84/EG$49,"")),"")</f>
        <v/>
      </c>
      <c r="EJ84" s="111"/>
      <c r="EK84" s="111"/>
      <c r="EL84" s="112"/>
      <c r="EM84" s="111"/>
      <c r="EN84" s="433">
        <f>EA84+ED84+EG84</f>
        <v>0</v>
      </c>
      <c r="EO84" s="106" t="str">
        <f>IF(EN84&gt;0,(IF(EN$7&gt;0,EN84/EN$7,"")),"")</f>
        <v/>
      </c>
      <c r="EP84" s="111" t="str">
        <f>IF(EN84&gt;0,(IF(EN$49&gt;0,EN84/EN$49,"")),"")</f>
        <v/>
      </c>
      <c r="EQ84" s="111"/>
      <c r="ER84" s="113"/>
      <c r="ES84" s="111"/>
      <c r="ET84" s="112"/>
      <c r="EU84" s="111"/>
      <c r="EV84" s="433">
        <v>0</v>
      </c>
      <c r="EW84" s="106" t="str">
        <f>IF(EV84&gt;0,(IF(EV$7&gt;0,EV84/EV$7,"")),"")</f>
        <v/>
      </c>
      <c r="EX84" s="111" t="str">
        <f>IF(EV84&gt;0,(IF(EV$49&gt;0,EV84/EV$49,"")),"")</f>
        <v/>
      </c>
      <c r="EY84" s="433">
        <v>0</v>
      </c>
      <c r="EZ84" s="106" t="str">
        <f>IF(EY84&gt;0,(IF(EY$7&gt;0,EY84/EY$7,"")),"")</f>
        <v/>
      </c>
      <c r="FA84" s="111" t="str">
        <f>IF(EY84&gt;0,(IF(EY$49&gt;0,EY84/EY$49,"")),"")</f>
        <v/>
      </c>
      <c r="FB84" s="433">
        <v>0</v>
      </c>
      <c r="FC84" s="106" t="str">
        <f>IF(FB84&gt;0,(IF(FB$7&gt;0,FB84/FB$7,"")),"")</f>
        <v/>
      </c>
      <c r="FD84" s="111" t="str">
        <f>IF(FB84&gt;0,(IF(FB$49&gt;0,FB84/FB$49,"")),"")</f>
        <v/>
      </c>
      <c r="FE84" s="111"/>
      <c r="FF84" s="111"/>
      <c r="FG84" s="112"/>
      <c r="FH84" s="111"/>
      <c r="FI84" s="433">
        <f>EV84+EY84+FB84</f>
        <v>0</v>
      </c>
      <c r="FJ84" s="106" t="str">
        <f>IF(FI84&gt;0,(IF(FI$7&gt;0,FI84/FI$7,"")),"")</f>
        <v/>
      </c>
      <c r="FK84" s="111" t="str">
        <f>IF(FI84&gt;0,(IF(FI$49&gt;0,FI84/FI$49,"")),"")</f>
        <v/>
      </c>
      <c r="FL84" s="111"/>
      <c r="FM84" s="113"/>
      <c r="FN84" s="111"/>
      <c r="FO84" s="112"/>
      <c r="FP84" s="111"/>
      <c r="FQ84" s="433">
        <v>0</v>
      </c>
      <c r="FR84" s="106" t="str">
        <f>IF(FQ84&gt;0,(IF(FQ$7&gt;0,FQ84/FQ$7,"")),"")</f>
        <v/>
      </c>
      <c r="FS84" s="849" t="str">
        <f>IF(FQ84&gt;0,(IF(FQ$49&gt;0,FQ84/FQ$49,"")),"")</f>
        <v/>
      </c>
      <c r="FT84" s="433">
        <v>0</v>
      </c>
      <c r="FU84" s="106" t="str">
        <f>IF(FT84&gt;0,(IF(FT$7&gt;0,FT84/FT$7,"")),"")</f>
        <v/>
      </c>
      <c r="FV84" s="111" t="str">
        <f>IF(FT84&gt;0,(IF(FT$49&gt;0,FT84/FT$49,"")),"")</f>
        <v/>
      </c>
      <c r="FW84" s="433">
        <v>0</v>
      </c>
      <c r="FX84" s="106" t="str">
        <f>IF(FW84&gt;0,(IF(FW$7&gt;0,FW84/FW$7,"")),"")</f>
        <v/>
      </c>
      <c r="FY84" s="111" t="str">
        <f>IF(FW84&gt;0,(IF(FW$49&gt;0,FW84/FW$49,"")),"")</f>
        <v/>
      </c>
      <c r="FZ84" s="111"/>
      <c r="GA84" s="111"/>
      <c r="GB84" s="112"/>
      <c r="GC84" s="111"/>
      <c r="GD84" s="433">
        <f>FQ84+FT84+FW84</f>
        <v>0</v>
      </c>
      <c r="GE84" s="106" t="str">
        <f>IF(GD84&gt;0,(IF(GD$7&gt;0,GD84/GD$7,"")),"")</f>
        <v/>
      </c>
      <c r="GF84" s="111" t="str">
        <f>IF(GD84&gt;0,(IF(GD$49&gt;0,GD84/GD$49,"")),"")</f>
        <v/>
      </c>
      <c r="GG84" s="111"/>
      <c r="GH84" s="113"/>
      <c r="GI84" s="111"/>
      <c r="GJ84" s="112"/>
      <c r="GK84" s="111"/>
      <c r="GL84" s="433">
        <v>0</v>
      </c>
      <c r="GM84" s="106" t="str">
        <f>IF(GL84&gt;0,(IF(GL$7&gt;0,GL84/GL$7,"")),"")</f>
        <v/>
      </c>
      <c r="GN84" s="111" t="str">
        <f>IF(GL84&gt;0,(IF(GL$49&gt;0,GL84/GL$49,"")),"")</f>
        <v/>
      </c>
      <c r="GO84" s="433">
        <v>0</v>
      </c>
      <c r="GP84" s="106" t="str">
        <f>IF(GO84&gt;0,(IF(GO$7&gt;0,GO84/GO$7,"")),"")</f>
        <v/>
      </c>
      <c r="GQ84" s="111" t="str">
        <f>IF(GO84&gt;0,(IF(GO$49&gt;0,GO84/GO$49,"")),"")</f>
        <v/>
      </c>
      <c r="GR84" s="433">
        <v>0</v>
      </c>
      <c r="GS84" s="106" t="str">
        <f>IF(GR84&gt;0,(IF(GR$7&gt;0,GR84/GR$7,"")),"")</f>
        <v/>
      </c>
      <c r="GT84" s="111" t="str">
        <f>IF(GR84&gt;0,(IF(GR$49&gt;0,GR84/GR$49,"")),"")</f>
        <v/>
      </c>
      <c r="GU84" s="111"/>
      <c r="GV84" s="111"/>
      <c r="GW84" s="112"/>
      <c r="GX84" s="111"/>
      <c r="GY84" s="433">
        <f>GL84+GO84+GR84</f>
        <v>0</v>
      </c>
      <c r="GZ84" s="106" t="str">
        <f>IF(GY84&gt;0,(IF(GY$7&gt;0,GY84/GY$7,"")),"")</f>
        <v/>
      </c>
      <c r="HA84" s="111" t="str">
        <f>IF(GY84&gt;0,(IF(GY$49&gt;0,GY84/GY$49,"")),"")</f>
        <v/>
      </c>
      <c r="HB84" s="111"/>
      <c r="HC84" s="113"/>
      <c r="HD84" s="111"/>
      <c r="HE84" s="112"/>
      <c r="HF84" s="111"/>
      <c r="HG84" s="433">
        <v>0</v>
      </c>
      <c r="HH84" s="106" t="str">
        <f>IF(HG84&gt;0,(IF(HG$7&gt;0,HG84/HG$7,"")),"")</f>
        <v/>
      </c>
      <c r="HI84" s="111" t="str">
        <f>IF(HG84&gt;0,(IF(HG$49&gt;0,HG84/HG$49,"")),"")</f>
        <v/>
      </c>
      <c r="HJ84" s="433">
        <v>0</v>
      </c>
      <c r="HK84" s="106" t="str">
        <f>IF(HJ84&gt;0,(IF(HJ$7&gt;0,HJ84/HJ$7,"")),"")</f>
        <v/>
      </c>
      <c r="HL84" s="111" t="str">
        <f>IF(HJ84&gt;0,(IF(HJ$49&gt;0,HJ84/HJ$49,"")),"")</f>
        <v/>
      </c>
      <c r="HM84" s="433">
        <v>0</v>
      </c>
      <c r="HN84" s="106" t="str">
        <f>IF(HM84&gt;0,(IF(HM$7&gt;0,HM84/HM$7,"")),"")</f>
        <v/>
      </c>
      <c r="HO84" s="111" t="str">
        <f>IF(HM84&gt;0,(IF(HM$49&gt;0,HM84/HM$49,"")),"")</f>
        <v/>
      </c>
      <c r="HP84" s="111"/>
      <c r="HQ84" s="111"/>
      <c r="HR84" s="112"/>
      <c r="HS84" s="111"/>
      <c r="HT84" s="433">
        <f>HG84+HJ84+HM84</f>
        <v>0</v>
      </c>
      <c r="HU84" s="106" t="str">
        <f>IF(HT84&gt;0,(IF(HT$7&gt;0,HT84/HT$7,"")),"")</f>
        <v/>
      </c>
      <c r="HV84" s="111" t="str">
        <f>IF(HT84&gt;0,(IF(HT$49&gt;0,HT84/HT$49,"")),"")</f>
        <v/>
      </c>
      <c r="HW84" s="111"/>
      <c r="HX84" s="113"/>
      <c r="HY84" s="111"/>
      <c r="HZ84" s="112"/>
      <c r="IA84" s="111"/>
      <c r="IB84" s="433">
        <v>0</v>
      </c>
      <c r="IC84" s="106" t="str">
        <f>IF(IB84&gt;0,(IF(IB$7&gt;0,IB84/IB$7,"")),"")</f>
        <v/>
      </c>
      <c r="ID84" s="111" t="str">
        <f>IF(IB84&gt;0,(IF(IB$49&gt;0,IB84/IB$49,"")),"")</f>
        <v/>
      </c>
      <c r="IE84" s="433">
        <v>0</v>
      </c>
      <c r="IF84" s="106" t="str">
        <f>IF(IE84&gt;0,(IF(IE$7&gt;0,IE84/IE$7,"")),"")</f>
        <v/>
      </c>
      <c r="IG84" s="111" t="str">
        <f>IF(IE84&gt;0,(IF(IE$49&gt;0,IE84/IE$49,"")),"")</f>
        <v/>
      </c>
      <c r="IH84" s="433">
        <v>0</v>
      </c>
      <c r="II84" s="106" t="str">
        <f>IF(IH84&gt;0,(IF(IH$7&gt;0,IH84/IH$7,"")),"")</f>
        <v/>
      </c>
      <c r="IJ84" s="111" t="str">
        <f>IF(IH84&gt;0,(IF(IH$49&gt;0,IH84/IH$49,"")),"")</f>
        <v/>
      </c>
      <c r="IK84" s="111"/>
      <c r="IL84" s="111"/>
      <c r="IM84" s="112"/>
      <c r="IN84" s="111"/>
      <c r="IO84" s="433">
        <f>IB84+IE84+IH84</f>
        <v>0</v>
      </c>
      <c r="IP84" s="106" t="str">
        <f>IF(IO84&gt;0,(IF(IO$7&gt;0,IO84/IO$7,"")),"")</f>
        <v/>
      </c>
      <c r="IQ84" s="111" t="str">
        <f>IF(IO84&gt;0,(IF(IO$49&gt;0,IO84/IO$49,"")),"")</f>
        <v/>
      </c>
      <c r="IR84" s="111"/>
      <c r="IS84" s="113"/>
    </row>
    <row r="85" spans="1:253" ht="12" hidden="1" customHeight="1" outlineLevel="1">
      <c r="A85" s="341" t="s">
        <v>67</v>
      </c>
      <c r="B85" s="111"/>
      <c r="C85" s="112"/>
      <c r="D85" s="111"/>
      <c r="E85" s="433">
        <v>0</v>
      </c>
      <c r="F85" s="106" t="str">
        <f>IF(E85&gt;0,(IF(E$7&gt;0,E85/E$7,"")),"")</f>
        <v/>
      </c>
      <c r="G85" s="111" t="str">
        <f>IF(E85&gt;0,(IF(E$49&gt;0,E85/E$49,"")),"")</f>
        <v/>
      </c>
      <c r="H85" s="433">
        <v>0</v>
      </c>
      <c r="I85" s="106" t="str">
        <f>IF(H85&gt;0,(IF(H$7&gt;0,H85/H$7,"")),"")</f>
        <v/>
      </c>
      <c r="J85" s="111" t="str">
        <f>IF(H85&gt;0,(IF(H$49&gt;0,H85/H$49,"")),"")</f>
        <v/>
      </c>
      <c r="K85" s="433">
        <v>0</v>
      </c>
      <c r="L85" s="106" t="str">
        <f>IF(K85&gt;0,(IF(K$7&gt;0,K85/K$7,"")),"")</f>
        <v/>
      </c>
      <c r="M85" s="111" t="str">
        <f>IF(K85&gt;0,(IF(K$49&gt;0,K85/K$49,"")),"")</f>
        <v/>
      </c>
      <c r="N85" s="111"/>
      <c r="O85" s="111"/>
      <c r="P85" s="112"/>
      <c r="Q85" s="111"/>
      <c r="R85" s="433">
        <f>E85+H85+K85</f>
        <v>0</v>
      </c>
      <c r="S85" s="106" t="str">
        <f>IF(R85&gt;0,(IF(R$7&gt;0,R85/R$7,"")),"")</f>
        <v/>
      </c>
      <c r="T85" s="111" t="str">
        <f>IF(R85&gt;0,(IF(R$49&gt;0,R85/R$49,"")),"")</f>
        <v/>
      </c>
      <c r="U85" s="111"/>
      <c r="V85" s="113"/>
      <c r="W85" s="111"/>
      <c r="X85" s="112"/>
      <c r="Y85" s="111"/>
      <c r="Z85" s="433">
        <v>0</v>
      </c>
      <c r="AA85" s="106" t="str">
        <f>IF(Z85&gt;0,(IF(Z$7&gt;0,Z85/Z$7,"")),"")</f>
        <v/>
      </c>
      <c r="AB85" s="111" t="str">
        <f>IF(Z85&gt;0,(IF(Z$49&gt;0,Z85/Z$49,"")),"")</f>
        <v/>
      </c>
      <c r="AC85" s="433">
        <v>0</v>
      </c>
      <c r="AD85" s="106" t="str">
        <f>IF(AC85&gt;0,(IF(AC$7&gt;0,AC85/AC$7,"")),"")</f>
        <v/>
      </c>
      <c r="AE85" s="111" t="str">
        <f>IF(AC85&gt;0,(IF(AC$49&gt;0,AC85/AC$49,"")),"")</f>
        <v/>
      </c>
      <c r="AF85" s="433">
        <v>0</v>
      </c>
      <c r="AG85" s="106" t="str">
        <f>IF(AF85&gt;0,(IF(AF$7&gt;0,AF85/AF$7,"")),"")</f>
        <v/>
      </c>
      <c r="AH85" s="111" t="str">
        <f>IF(AF85&gt;0,(IF(AF$49&gt;0,AF85/AF$49,"")),"")</f>
        <v/>
      </c>
      <c r="AI85" s="111"/>
      <c r="AJ85" s="111"/>
      <c r="AK85" s="112"/>
      <c r="AL85" s="111"/>
      <c r="AM85" s="433">
        <f>Z85+AC85+AF85</f>
        <v>0</v>
      </c>
      <c r="AN85" s="106" t="str">
        <f>IF(AM85&gt;0,(IF(AM$7&gt;0,AM85/AM$7,"")),"")</f>
        <v/>
      </c>
      <c r="AO85" s="111" t="str">
        <f>IF(AM85&gt;0,(IF(AM$49&gt;0,AM85/AM$49,"")),"")</f>
        <v/>
      </c>
      <c r="AP85" s="111"/>
      <c r="AQ85" s="113"/>
      <c r="AR85" s="111"/>
      <c r="AS85" s="112"/>
      <c r="AT85" s="111"/>
      <c r="AU85" s="433">
        <v>0</v>
      </c>
      <c r="AV85" s="106" t="str">
        <f>IF(AU85&gt;0,(IF(AU$7&gt;0,AU85/AU$7,"")),"")</f>
        <v/>
      </c>
      <c r="AW85" s="111" t="str">
        <f>IF(AU85&gt;0,(IF(AU$49&gt;0,AU85/AU$49,"")),"")</f>
        <v/>
      </c>
      <c r="AX85" s="433">
        <v>0</v>
      </c>
      <c r="AY85" s="106" t="str">
        <f>IF(AX85&gt;0,(IF(AX$7&gt;0,AX85/AX$7,"")),"")</f>
        <v/>
      </c>
      <c r="AZ85" s="111" t="str">
        <f>IF(AX85&gt;0,(IF(AX$49&gt;0,AX85/AX$49,"")),"")</f>
        <v/>
      </c>
      <c r="BA85" s="433">
        <v>0</v>
      </c>
      <c r="BB85" s="106" t="str">
        <f>IF(BA85&gt;0,(IF(BA$7&gt;0,BA85/BA$7,"")),"")</f>
        <v/>
      </c>
      <c r="BC85" s="111" t="str">
        <f>IF(BA85&gt;0,(IF(BA$49&gt;0,BA85/BA$49,"")),"")</f>
        <v/>
      </c>
      <c r="BD85" s="111"/>
      <c r="BE85" s="111"/>
      <c r="BF85" s="112"/>
      <c r="BG85" s="111"/>
      <c r="BH85" s="433">
        <f>AU85+AX85+BA85</f>
        <v>0</v>
      </c>
      <c r="BI85" s="106" t="str">
        <f>IF(BH85&gt;0,(IF(BH$7&gt;0,BH85/BH$7,"")),"")</f>
        <v/>
      </c>
      <c r="BJ85" s="111" t="str">
        <f>IF(BH85&gt;0,(IF(BH$49&gt;0,BH85/BH$49,"")),"")</f>
        <v/>
      </c>
      <c r="BK85" s="111"/>
      <c r="BL85" s="113"/>
      <c r="BM85" s="111"/>
      <c r="BN85" s="112"/>
      <c r="BO85" s="111"/>
      <c r="BP85" s="433">
        <v>0</v>
      </c>
      <c r="BQ85" s="106" t="str">
        <f>IF(BP85&gt;0,(IF(BP$7&gt;0,BP85/BP$7,"")),"")</f>
        <v/>
      </c>
      <c r="BR85" s="111" t="str">
        <f>IF(BP85&gt;0,(IF(BP$49&gt;0,BP85/BP$49,"")),"")</f>
        <v/>
      </c>
      <c r="BS85" s="433">
        <v>0</v>
      </c>
      <c r="BT85" s="106" t="str">
        <f>IF(BS85&gt;0,(IF(BS$7&gt;0,BS85/BS$7,"")),"")</f>
        <v/>
      </c>
      <c r="BU85" s="111" t="str">
        <f>IF(BS85&gt;0,(IF(BS$49&gt;0,BS85/BS$49,"")),"")</f>
        <v/>
      </c>
      <c r="BV85" s="433">
        <v>0</v>
      </c>
      <c r="BW85" s="106" t="str">
        <f>IF(BV85&gt;0,(IF(BV$7&gt;0,BV85/BV$7,"")),"")</f>
        <v/>
      </c>
      <c r="BX85" s="111" t="str">
        <f>IF(BV85&gt;0,(IF(BV$49&gt;0,BV85/BV$49,"")),"")</f>
        <v/>
      </c>
      <c r="BY85" s="111"/>
      <c r="BZ85" s="111"/>
      <c r="CA85" s="112"/>
      <c r="CB85" s="111"/>
      <c r="CC85" s="433">
        <f>BP85+BS85+BV85</f>
        <v>0</v>
      </c>
      <c r="CD85" s="106" t="str">
        <f>IF(CC85&gt;0,(IF(CC$7&gt;0,CC85/CC$7,"")),"")</f>
        <v/>
      </c>
      <c r="CE85" s="111" t="str">
        <f>IF(CC85&gt;0,(IF(CC$49&gt;0,CC85/CC$49,"")),"")</f>
        <v/>
      </c>
      <c r="CF85" s="111"/>
      <c r="CG85" s="113"/>
      <c r="CH85" s="111"/>
      <c r="CI85" s="114"/>
      <c r="CJ85" s="111"/>
      <c r="CK85" s="433">
        <f t="shared" si="627"/>
        <v>0</v>
      </c>
      <c r="CL85" s="106" t="str">
        <f>IF(CK85&gt;0,(IF(CK$7&gt;0,CK85/CK$7,"")),"")</f>
        <v/>
      </c>
      <c r="CM85" s="111" t="str">
        <f>IF(CK85&gt;0,(IF(CK$49&gt;0,CK85/CK$49,"")),"")</f>
        <v/>
      </c>
      <c r="CN85" s="433">
        <f t="shared" si="629"/>
        <v>0</v>
      </c>
      <c r="CO85" s="106" t="str">
        <f>IF(CN85&gt;0,(IF(CN$7&gt;0,CN85/CN$7,"")),"")</f>
        <v/>
      </c>
      <c r="CP85" s="111" t="str">
        <f>IF(CN85&gt;0,(IF(CN$49&gt;0,CN85/CN$49,"")),"")</f>
        <v/>
      </c>
      <c r="CQ85" s="433">
        <f t="shared" si="631"/>
        <v>0</v>
      </c>
      <c r="CR85" s="106" t="str">
        <f>IF(CQ85&gt;0,(IF(CQ$7&gt;0,CQ85/CQ$7,"")),"")</f>
        <v/>
      </c>
      <c r="CS85" s="111" t="str">
        <f>IF(CQ85&gt;0,(IF(CQ$49&gt;0,CQ85/CQ$49,"")),"")</f>
        <v/>
      </c>
      <c r="CT85" s="111"/>
      <c r="CU85" s="111"/>
      <c r="CV85" s="114"/>
      <c r="CW85" s="111"/>
      <c r="CX85" s="433">
        <f t="shared" si="633"/>
        <v>0</v>
      </c>
      <c r="CY85" s="106" t="str">
        <f>IF(CX85&gt;0,(IF(CX$7&gt;0,CX85/CX$7,"")),"")</f>
        <v/>
      </c>
      <c r="CZ85" s="111" t="str">
        <f t="shared" si="722"/>
        <v/>
      </c>
      <c r="DA85" s="111"/>
      <c r="DB85" s="1535"/>
      <c r="DC85" s="111"/>
      <c r="DD85" s="112"/>
      <c r="DE85" s="111"/>
      <c r="DF85" s="433">
        <v>0</v>
      </c>
      <c r="DG85" s="106" t="str">
        <f>IF(DF85&gt;0,(IF(DF$7&gt;0,DF85/DF$7,"")),"")</f>
        <v/>
      </c>
      <c r="DH85" s="111" t="str">
        <f>IF(DF85&gt;0,(IF(DF$49&gt;0,DF85/DF$49,"")),"")</f>
        <v/>
      </c>
      <c r="DI85" s="433">
        <v>0</v>
      </c>
      <c r="DJ85" s="106" t="str">
        <f>IF(DI85&gt;0,(IF(DI$7&gt;0,DI85/DI$7,"")),"")</f>
        <v/>
      </c>
      <c r="DK85" s="111" t="str">
        <f>IF(DI85&gt;0,(IF(DI$49&gt;0,DI85/DI$49,"")),"")</f>
        <v/>
      </c>
      <c r="DL85" s="433">
        <v>0</v>
      </c>
      <c r="DM85" s="106" t="str">
        <f>IF(DL85&gt;0,(IF(DL$7&gt;0,DL85/DL$7,"")),"")</f>
        <v/>
      </c>
      <c r="DN85" s="111" t="str">
        <f>IF(DL85&gt;0,(IF(DL$49&gt;0,DL85/DL$49,"")),"")</f>
        <v/>
      </c>
      <c r="DO85" s="111"/>
      <c r="DP85" s="111"/>
      <c r="DQ85" s="112"/>
      <c r="DR85" s="111"/>
      <c r="DS85" s="433">
        <f>DF85+DI85+DL85</f>
        <v>0</v>
      </c>
      <c r="DT85" s="106" t="str">
        <f>IF(DS85&gt;0,(IF(DS$7&gt;0,DS85/DS$7,"")),"")</f>
        <v/>
      </c>
      <c r="DU85" s="111" t="str">
        <f>IF(DS85&gt;0,(IF(DS$49&gt;0,DS85/DS$49,"")),"")</f>
        <v/>
      </c>
      <c r="DV85" s="111"/>
      <c r="DW85" s="113"/>
      <c r="DX85" s="111"/>
      <c r="DY85" s="112"/>
      <c r="DZ85" s="111"/>
      <c r="EA85" s="433">
        <v>0</v>
      </c>
      <c r="EB85" s="106" t="str">
        <f>IF(EA85&gt;0,(IF(EA$7&gt;0,EA85/EA$7,"")),"")</f>
        <v/>
      </c>
      <c r="EC85" s="111" t="str">
        <f>IF(EA85&gt;0,(IF(EA$49&gt;0,EA85/EA$49,"")),"")</f>
        <v/>
      </c>
      <c r="ED85" s="433">
        <v>0</v>
      </c>
      <c r="EE85" s="106" t="str">
        <f>IF(ED85&gt;0,(IF(ED$7&gt;0,ED85/ED$7,"")),"")</f>
        <v/>
      </c>
      <c r="EF85" s="111" t="str">
        <f>IF(ED85&gt;0,(IF(ED$49&gt;0,ED85/ED$49,"")),"")</f>
        <v/>
      </c>
      <c r="EG85" s="433">
        <v>0</v>
      </c>
      <c r="EH85" s="106" t="str">
        <f>IF(EG85&gt;0,(IF(EG$7&gt;0,EG85/EG$7,"")),"")</f>
        <v/>
      </c>
      <c r="EI85" s="111" t="str">
        <f>IF(EG85&gt;0,(IF(EG$49&gt;0,EG85/EG$49,"")),"")</f>
        <v/>
      </c>
      <c r="EJ85" s="111"/>
      <c r="EK85" s="111"/>
      <c r="EL85" s="112"/>
      <c r="EM85" s="111"/>
      <c r="EN85" s="433">
        <f>EA85+ED85+EG85</f>
        <v>0</v>
      </c>
      <c r="EO85" s="106" t="str">
        <f>IF(EN85&gt;0,(IF(EN$7&gt;0,EN85/EN$7,"")),"")</f>
        <v/>
      </c>
      <c r="EP85" s="111" t="str">
        <f>IF(EN85&gt;0,(IF(EN$49&gt;0,EN85/EN$49,"")),"")</f>
        <v/>
      </c>
      <c r="EQ85" s="111"/>
      <c r="ER85" s="113"/>
      <c r="ES85" s="111"/>
      <c r="ET85" s="112"/>
      <c r="EU85" s="111"/>
      <c r="EV85" s="433">
        <v>0</v>
      </c>
      <c r="EW85" s="106" t="str">
        <f>IF(EV85&gt;0,(IF(EV$7&gt;0,EV85/EV$7,"")),"")</f>
        <v/>
      </c>
      <c r="EX85" s="111" t="str">
        <f>IF(EV85&gt;0,(IF(EV$49&gt;0,EV85/EV$49,"")),"")</f>
        <v/>
      </c>
      <c r="EY85" s="433">
        <v>0</v>
      </c>
      <c r="EZ85" s="106" t="str">
        <f>IF(EY85&gt;0,(IF(EY$7&gt;0,EY85/EY$7,"")),"")</f>
        <v/>
      </c>
      <c r="FA85" s="111" t="str">
        <f>IF(EY85&gt;0,(IF(EY$49&gt;0,EY85/EY$49,"")),"")</f>
        <v/>
      </c>
      <c r="FB85" s="433">
        <v>0</v>
      </c>
      <c r="FC85" s="106" t="str">
        <f>IF(FB85&gt;0,(IF(FB$7&gt;0,FB85/FB$7,"")),"")</f>
        <v/>
      </c>
      <c r="FD85" s="111" t="str">
        <f>IF(FB85&gt;0,(IF(FB$49&gt;0,FB85/FB$49,"")),"")</f>
        <v/>
      </c>
      <c r="FE85" s="111"/>
      <c r="FF85" s="111"/>
      <c r="FG85" s="112"/>
      <c r="FH85" s="111"/>
      <c r="FI85" s="433">
        <f>EV85+EY85+FB85</f>
        <v>0</v>
      </c>
      <c r="FJ85" s="106" t="str">
        <f t="shared" si="644"/>
        <v/>
      </c>
      <c r="FK85" s="111" t="str">
        <f t="shared" si="645"/>
        <v/>
      </c>
      <c r="FL85" s="111"/>
      <c r="FM85" s="113"/>
      <c r="FN85" s="111"/>
      <c r="FO85" s="112"/>
      <c r="FP85" s="111"/>
      <c r="FQ85" s="433">
        <v>0</v>
      </c>
      <c r="FR85" s="106" t="str">
        <f>IF(FQ85&gt;0,(IF(FQ$7&gt;0,FQ85/FQ$7,"")),"")</f>
        <v/>
      </c>
      <c r="FS85" s="849" t="str">
        <f>IF(FQ85&gt;0,(IF(FQ$49&gt;0,FQ85/FQ$49,"")),"")</f>
        <v/>
      </c>
      <c r="FT85" s="433">
        <v>0</v>
      </c>
      <c r="FU85" s="106" t="str">
        <f>IF(FT85&gt;0,(IF(FT$7&gt;0,FT85/FT$7,"")),"")</f>
        <v/>
      </c>
      <c r="FV85" s="111" t="str">
        <f>IF(FT85&gt;0,(IF(FT$49&gt;0,FT85/FT$49,"")),"")</f>
        <v/>
      </c>
      <c r="FW85" s="433">
        <v>0</v>
      </c>
      <c r="FX85" s="106" t="str">
        <f>IF(FW85&gt;0,(IF(FW$7&gt;0,FW85/FW$7,"")),"")</f>
        <v/>
      </c>
      <c r="FY85" s="111" t="str">
        <f>IF(FW85&gt;0,(IF(FW$49&gt;0,FW85/FW$49,"")),"")</f>
        <v/>
      </c>
      <c r="FZ85" s="111"/>
      <c r="GA85" s="111"/>
      <c r="GB85" s="112"/>
      <c r="GC85" s="111"/>
      <c r="GD85" s="433">
        <f>FQ85+FT85+FW85</f>
        <v>0</v>
      </c>
      <c r="GE85" s="106" t="str">
        <f t="shared" si="650"/>
        <v/>
      </c>
      <c r="GF85" s="111" t="str">
        <f t="shared" si="651"/>
        <v/>
      </c>
      <c r="GG85" s="111"/>
      <c r="GH85" s="113"/>
      <c r="GI85" s="111"/>
      <c r="GJ85" s="112"/>
      <c r="GK85" s="111"/>
      <c r="GL85" s="433">
        <v>0</v>
      </c>
      <c r="GM85" s="106" t="str">
        <f>IF(GL85&gt;0,(IF(GL$7&gt;0,GL85/GL$7,"")),"")</f>
        <v/>
      </c>
      <c r="GN85" s="111" t="str">
        <f>IF(GL85&gt;0,(IF(GL$49&gt;0,GL85/GL$49,"")),"")</f>
        <v/>
      </c>
      <c r="GO85" s="433">
        <v>0</v>
      </c>
      <c r="GP85" s="106" t="str">
        <f>IF(GO85&gt;0,(IF(GO$7&gt;0,GO85/GO$7,"")),"")</f>
        <v/>
      </c>
      <c r="GQ85" s="111" t="str">
        <f>IF(GO85&gt;0,(IF(GO$49&gt;0,GO85/GO$49,"")),"")</f>
        <v/>
      </c>
      <c r="GR85" s="433">
        <v>0</v>
      </c>
      <c r="GS85" s="106" t="str">
        <f>IF(GR85&gt;0,(IF(GR$7&gt;0,GR85/GR$7,"")),"")</f>
        <v/>
      </c>
      <c r="GT85" s="111" t="str">
        <f>IF(GR85&gt;0,(IF(GR$49&gt;0,GR85/GR$49,"")),"")</f>
        <v/>
      </c>
      <c r="GU85" s="111"/>
      <c r="GV85" s="111"/>
      <c r="GW85" s="112"/>
      <c r="GX85" s="111"/>
      <c r="GY85" s="433">
        <f>GL85+GO85+GR85</f>
        <v>0</v>
      </c>
      <c r="GZ85" s="106" t="str">
        <f t="shared" si="656"/>
        <v/>
      </c>
      <c r="HA85" s="111" t="str">
        <f t="shared" si="657"/>
        <v/>
      </c>
      <c r="HB85" s="111"/>
      <c r="HC85" s="113"/>
      <c r="HD85" s="111"/>
      <c r="HE85" s="112"/>
      <c r="HF85" s="111"/>
      <c r="HG85" s="433">
        <v>0</v>
      </c>
      <c r="HH85" s="106" t="str">
        <f>IF(HG85&gt;0,(IF(HG$7&gt;0,HG85/HG$7,"")),"")</f>
        <v/>
      </c>
      <c r="HI85" s="111" t="str">
        <f>IF(HG85&gt;0,(IF(HG$49&gt;0,HG85/HG$49,"")),"")</f>
        <v/>
      </c>
      <c r="HJ85" s="433">
        <v>0</v>
      </c>
      <c r="HK85" s="106" t="str">
        <f>IF(HJ85&gt;0,(IF(HJ$7&gt;0,HJ85/HJ$7,"")),"")</f>
        <v/>
      </c>
      <c r="HL85" s="111" t="str">
        <f>IF(HJ85&gt;0,(IF(HJ$49&gt;0,HJ85/HJ$49,"")),"")</f>
        <v/>
      </c>
      <c r="HM85" s="433">
        <v>0</v>
      </c>
      <c r="HN85" s="106" t="str">
        <f>IF(HM85&gt;0,(IF(HM$7&gt;0,HM85/HM$7,"")),"")</f>
        <v/>
      </c>
      <c r="HO85" s="111" t="str">
        <f>IF(HM85&gt;0,(IF(HM$49&gt;0,HM85/HM$49,"")),"")</f>
        <v/>
      </c>
      <c r="HP85" s="111"/>
      <c r="HQ85" s="111"/>
      <c r="HR85" s="112"/>
      <c r="HS85" s="111"/>
      <c r="HT85" s="433">
        <f>HG85+HJ85+HM85</f>
        <v>0</v>
      </c>
      <c r="HU85" s="106" t="str">
        <f t="shared" si="662"/>
        <v/>
      </c>
      <c r="HV85" s="111" t="str">
        <f t="shared" si="663"/>
        <v/>
      </c>
      <c r="HW85" s="111"/>
      <c r="HX85" s="113"/>
      <c r="HY85" s="111"/>
      <c r="HZ85" s="112"/>
      <c r="IA85" s="111"/>
      <c r="IB85" s="433">
        <v>0</v>
      </c>
      <c r="IC85" s="106" t="str">
        <f>IF(IB85&gt;0,(IF(IB$7&gt;0,IB85/IB$7,"")),"")</f>
        <v/>
      </c>
      <c r="ID85" s="111" t="str">
        <f>IF(IB85&gt;0,(IF(IB$49&gt;0,IB85/IB$49,"")),"")</f>
        <v/>
      </c>
      <c r="IE85" s="433">
        <v>0</v>
      </c>
      <c r="IF85" s="106" t="str">
        <f>IF(IE85&gt;0,(IF(IE$7&gt;0,IE85/IE$7,"")),"")</f>
        <v/>
      </c>
      <c r="IG85" s="111" t="str">
        <f>IF(IE85&gt;0,(IF(IE$49&gt;0,IE85/IE$49,"")),"")</f>
        <v/>
      </c>
      <c r="IH85" s="433">
        <v>0</v>
      </c>
      <c r="II85" s="106" t="str">
        <f>IF(IH85&gt;0,(IF(IH$7&gt;0,IH85/IH$7,"")),"")</f>
        <v/>
      </c>
      <c r="IJ85" s="111" t="str">
        <f>IF(IH85&gt;0,(IF(IH$49&gt;0,IH85/IH$49,"")),"")</f>
        <v/>
      </c>
      <c r="IK85" s="111"/>
      <c r="IL85" s="111"/>
      <c r="IM85" s="112"/>
      <c r="IN85" s="111"/>
      <c r="IO85" s="433">
        <f>IB85+IE85+IH85</f>
        <v>0</v>
      </c>
      <c r="IP85" s="106" t="str">
        <f t="shared" si="668"/>
        <v/>
      </c>
      <c r="IQ85" s="111" t="str">
        <f t="shared" si="669"/>
        <v/>
      </c>
      <c r="IR85" s="111"/>
      <c r="IS85" s="113"/>
    </row>
    <row r="86" spans="1:253" ht="12" hidden="1" customHeight="1" outlineLevel="1">
      <c r="A86" s="341" t="s">
        <v>68</v>
      </c>
      <c r="B86" s="111"/>
      <c r="C86" s="112"/>
      <c r="D86" s="111"/>
      <c r="E86" s="439">
        <v>0</v>
      </c>
      <c r="F86" s="106" t="str">
        <f t="shared" si="670"/>
        <v/>
      </c>
      <c r="G86" s="111" t="str">
        <f t="shared" si="609"/>
        <v/>
      </c>
      <c r="H86" s="439">
        <v>0</v>
      </c>
      <c r="I86" s="106" t="str">
        <f t="shared" si="671"/>
        <v/>
      </c>
      <c r="J86" s="111" t="str">
        <f t="shared" si="610"/>
        <v/>
      </c>
      <c r="K86" s="439">
        <v>0</v>
      </c>
      <c r="L86" s="106" t="str">
        <f t="shared" si="672"/>
        <v/>
      </c>
      <c r="M86" s="111" t="str">
        <f t="shared" si="611"/>
        <v/>
      </c>
      <c r="N86" s="111"/>
      <c r="O86" s="111"/>
      <c r="P86" s="112"/>
      <c r="Q86" s="111"/>
      <c r="R86" s="439">
        <f t="shared" si="612"/>
        <v>0</v>
      </c>
      <c r="S86" s="106" t="str">
        <f t="shared" si="673"/>
        <v/>
      </c>
      <c r="T86" s="111" t="str">
        <f>IF(R86&gt;0,(IF(R$49&gt;0,R86/R$49,"")),"")</f>
        <v/>
      </c>
      <c r="U86" s="111"/>
      <c r="V86" s="113"/>
      <c r="W86" s="111"/>
      <c r="X86" s="112"/>
      <c r="Y86" s="111"/>
      <c r="Z86" s="439">
        <v>0</v>
      </c>
      <c r="AA86" s="106" t="str">
        <f t="shared" si="674"/>
        <v/>
      </c>
      <c r="AB86" s="111" t="str">
        <f t="shared" si="614"/>
        <v/>
      </c>
      <c r="AC86" s="439">
        <v>0</v>
      </c>
      <c r="AD86" s="106" t="str">
        <f t="shared" si="675"/>
        <v/>
      </c>
      <c r="AE86" s="111" t="str">
        <f t="shared" si="615"/>
        <v/>
      </c>
      <c r="AF86" s="439">
        <v>0</v>
      </c>
      <c r="AG86" s="106" t="str">
        <f t="shared" si="676"/>
        <v/>
      </c>
      <c r="AH86" s="111" t="str">
        <f t="shared" si="616"/>
        <v/>
      </c>
      <c r="AI86" s="111"/>
      <c r="AJ86" s="111"/>
      <c r="AK86" s="112"/>
      <c r="AL86" s="111"/>
      <c r="AM86" s="439">
        <f t="shared" si="617"/>
        <v>0</v>
      </c>
      <c r="AN86" s="106" t="str">
        <f t="shared" si="677"/>
        <v/>
      </c>
      <c r="AO86" s="111" t="str">
        <f>IF(AM86&gt;0,(IF(AM$49&gt;0,AM86/AM$49,"")),"")</f>
        <v/>
      </c>
      <c r="AP86" s="111"/>
      <c r="AQ86" s="113"/>
      <c r="AR86" s="111"/>
      <c r="AS86" s="112"/>
      <c r="AT86" s="111"/>
      <c r="AU86" s="439">
        <v>0</v>
      </c>
      <c r="AV86" s="106" t="str">
        <f t="shared" si="678"/>
        <v/>
      </c>
      <c r="AW86" s="111" t="str">
        <f t="shared" si="619"/>
        <v/>
      </c>
      <c r="AX86" s="439">
        <v>0</v>
      </c>
      <c r="AY86" s="106" t="str">
        <f t="shared" si="679"/>
        <v/>
      </c>
      <c r="AZ86" s="111" t="str">
        <f t="shared" si="620"/>
        <v/>
      </c>
      <c r="BA86" s="439">
        <v>0</v>
      </c>
      <c r="BB86" s="106" t="str">
        <f t="shared" si="680"/>
        <v/>
      </c>
      <c r="BC86" s="111" t="str">
        <f t="shared" si="621"/>
        <v/>
      </c>
      <c r="BD86" s="111"/>
      <c r="BE86" s="111"/>
      <c r="BF86" s="112"/>
      <c r="BG86" s="111"/>
      <c r="BH86" s="439">
        <f t="shared" si="622"/>
        <v>0</v>
      </c>
      <c r="BI86" s="106" t="str">
        <f t="shared" si="681"/>
        <v/>
      </c>
      <c r="BJ86" s="111" t="str">
        <f>IF(BH86&gt;0,(IF(BH$49&gt;0,BH86/BH$49,"")),"")</f>
        <v/>
      </c>
      <c r="BK86" s="111"/>
      <c r="BL86" s="113"/>
      <c r="BM86" s="111"/>
      <c r="BN86" s="112"/>
      <c r="BO86" s="111"/>
      <c r="BP86" s="439">
        <v>0</v>
      </c>
      <c r="BQ86" s="106" t="str">
        <f t="shared" si="682"/>
        <v/>
      </c>
      <c r="BR86" s="111" t="str">
        <f t="shared" si="713"/>
        <v/>
      </c>
      <c r="BS86" s="439">
        <v>0</v>
      </c>
      <c r="BT86" s="106" t="str">
        <f t="shared" si="683"/>
        <v/>
      </c>
      <c r="BU86" s="111" t="str">
        <f t="shared" si="714"/>
        <v/>
      </c>
      <c r="BV86" s="439">
        <v>0</v>
      </c>
      <c r="BW86" s="106" t="str">
        <f t="shared" si="684"/>
        <v/>
      </c>
      <c r="BX86" s="111" t="str">
        <f t="shared" si="624"/>
        <v/>
      </c>
      <c r="BY86" s="111"/>
      <c r="BZ86" s="111"/>
      <c r="CA86" s="112"/>
      <c r="CB86" s="111"/>
      <c r="CC86" s="439">
        <f t="shared" si="625"/>
        <v>0</v>
      </c>
      <c r="CD86" s="106" t="str">
        <f t="shared" si="685"/>
        <v/>
      </c>
      <c r="CE86" s="111" t="str">
        <f t="shared" si="626"/>
        <v/>
      </c>
      <c r="CF86" s="111"/>
      <c r="CG86" s="113"/>
      <c r="CH86" s="111"/>
      <c r="CI86" s="114"/>
      <c r="CJ86" s="111"/>
      <c r="CK86" s="439">
        <f t="shared" si="627"/>
        <v>0</v>
      </c>
      <c r="CL86" s="106" t="str">
        <f t="shared" si="686"/>
        <v/>
      </c>
      <c r="CM86" s="111" t="str">
        <f t="shared" si="628"/>
        <v/>
      </c>
      <c r="CN86" s="439">
        <f t="shared" si="629"/>
        <v>0</v>
      </c>
      <c r="CO86" s="106" t="str">
        <f t="shared" si="687"/>
        <v/>
      </c>
      <c r="CP86" s="111" t="str">
        <f t="shared" si="630"/>
        <v/>
      </c>
      <c r="CQ86" s="439">
        <f t="shared" si="631"/>
        <v>0</v>
      </c>
      <c r="CR86" s="106" t="str">
        <f t="shared" si="688"/>
        <v/>
      </c>
      <c r="CS86" s="111" t="str">
        <f t="shared" si="632"/>
        <v/>
      </c>
      <c r="CT86" s="111"/>
      <c r="CU86" s="111"/>
      <c r="CV86" s="114"/>
      <c r="CW86" s="111"/>
      <c r="CX86" s="439">
        <f t="shared" si="633"/>
        <v>0</v>
      </c>
      <c r="CY86" s="106" t="str">
        <f t="shared" si="689"/>
        <v/>
      </c>
      <c r="CZ86" s="111" t="str">
        <f t="shared" si="715"/>
        <v/>
      </c>
      <c r="DA86" s="111"/>
      <c r="DB86" s="1535"/>
      <c r="DC86" s="111"/>
      <c r="DD86" s="112"/>
      <c r="DE86" s="111"/>
      <c r="DF86" s="439">
        <v>0</v>
      </c>
      <c r="DG86" s="106" t="str">
        <f t="shared" ref="DG86:DG87" si="741">IF(DF86&gt;0,(IF(DF$7&gt;0,DF86/DF$7,"")),"")</f>
        <v/>
      </c>
      <c r="DH86" s="111" t="str">
        <f t="shared" ref="DH86" si="742">IF(DF86&gt;0,(IF(DF$49&gt;0,DF86/DF$49,"")),"")</f>
        <v/>
      </c>
      <c r="DI86" s="439">
        <v>0</v>
      </c>
      <c r="DJ86" s="106" t="str">
        <f t="shared" ref="DJ86:DJ87" si="743">IF(DI86&gt;0,(IF(DI$7&gt;0,DI86/DI$7,"")),"")</f>
        <v/>
      </c>
      <c r="DK86" s="111" t="str">
        <f t="shared" ref="DK86" si="744">IF(DI86&gt;0,(IF(DI$49&gt;0,DI86/DI$49,"")),"")</f>
        <v/>
      </c>
      <c r="DL86" s="439">
        <v>0</v>
      </c>
      <c r="DM86" s="106" t="str">
        <f t="shared" ref="DM86:DM87" si="745">IF(DL86&gt;0,(IF(DL$7&gt;0,DL86/DL$7,"")),"")</f>
        <v/>
      </c>
      <c r="DN86" s="111" t="str">
        <f t="shared" ref="DN86" si="746">IF(DL86&gt;0,(IF(DL$49&gt;0,DL86/DL$49,"")),"")</f>
        <v/>
      </c>
      <c r="DO86" s="111"/>
      <c r="DP86" s="111"/>
      <c r="DQ86" s="112"/>
      <c r="DR86" s="111"/>
      <c r="DS86" s="439">
        <f t="shared" ref="DS86" si="747">DF86+DI86+DL86</f>
        <v>0</v>
      </c>
      <c r="DT86" s="106" t="str">
        <f t="shared" ref="DT86:DT87" si="748">IF(DS86&gt;0,(IF(DS$7&gt;0,DS86/DS$7,"")),"")</f>
        <v/>
      </c>
      <c r="DU86" s="111" t="str">
        <f t="shared" ref="DU86:DU87" si="749">IF(DS86&gt;0,(IF(DS$49&gt;0,DS86/DS$49,"")),"")</f>
        <v/>
      </c>
      <c r="DV86" s="111"/>
      <c r="DW86" s="113"/>
      <c r="DX86" s="111"/>
      <c r="DY86" s="112"/>
      <c r="DZ86" s="111"/>
      <c r="EA86" s="439">
        <v>0</v>
      </c>
      <c r="EB86" s="106" t="str">
        <f t="shared" ref="EB86:EB87" si="750">IF(EA86&gt;0,(IF(EA$7&gt;0,EA86/EA$7,"")),"")</f>
        <v/>
      </c>
      <c r="EC86" s="111" t="str">
        <f t="shared" ref="EC86" si="751">IF(EA86&gt;0,(IF(EA$49&gt;0,EA86/EA$49,"")),"")</f>
        <v/>
      </c>
      <c r="ED86" s="439">
        <v>0</v>
      </c>
      <c r="EE86" s="106" t="str">
        <f t="shared" ref="EE86:EE87" si="752">IF(ED86&gt;0,(IF(ED$7&gt;0,ED86/ED$7,"")),"")</f>
        <v/>
      </c>
      <c r="EF86" s="111" t="str">
        <f t="shared" ref="EF86" si="753">IF(ED86&gt;0,(IF(ED$49&gt;0,ED86/ED$49,"")),"")</f>
        <v/>
      </c>
      <c r="EG86" s="439">
        <v>0</v>
      </c>
      <c r="EH86" s="106" t="str">
        <f t="shared" ref="EH86:EH87" si="754">IF(EG86&gt;0,(IF(EG$7&gt;0,EG86/EG$7,"")),"")</f>
        <v/>
      </c>
      <c r="EI86" s="111" t="str">
        <f t="shared" ref="EI86" si="755">IF(EG86&gt;0,(IF(EG$49&gt;0,EG86/EG$49,"")),"")</f>
        <v/>
      </c>
      <c r="EJ86" s="111"/>
      <c r="EK86" s="111"/>
      <c r="EL86" s="112"/>
      <c r="EM86" s="111"/>
      <c r="EN86" s="439">
        <f t="shared" ref="EN86" si="756">EA86+ED86+EG86</f>
        <v>0</v>
      </c>
      <c r="EO86" s="106" t="str">
        <f t="shared" ref="EO86:EO87" si="757">IF(EN86&gt;0,(IF(EN$7&gt;0,EN86/EN$7,"")),"")</f>
        <v/>
      </c>
      <c r="EP86" s="111" t="str">
        <f t="shared" ref="EP86:EP87" si="758">IF(EN86&gt;0,(IF(EN$49&gt;0,EN86/EN$49,"")),"")</f>
        <v/>
      </c>
      <c r="EQ86" s="111"/>
      <c r="ER86" s="113"/>
      <c r="ES86" s="111"/>
      <c r="ET86" s="112"/>
      <c r="EU86" s="111"/>
      <c r="EV86" s="439">
        <v>0</v>
      </c>
      <c r="EW86" s="106" t="str">
        <f t="shared" si="698"/>
        <v/>
      </c>
      <c r="EX86" s="111" t="str">
        <f t="shared" si="640"/>
        <v/>
      </c>
      <c r="EY86" s="439">
        <v>0</v>
      </c>
      <c r="EZ86" s="106" t="str">
        <f t="shared" si="699"/>
        <v/>
      </c>
      <c r="FA86" s="111" t="str">
        <f t="shared" si="641"/>
        <v/>
      </c>
      <c r="FB86" s="439">
        <v>0</v>
      </c>
      <c r="FC86" s="106" t="str">
        <f t="shared" si="700"/>
        <v/>
      </c>
      <c r="FD86" s="111" t="str">
        <f t="shared" si="642"/>
        <v/>
      </c>
      <c r="FE86" s="111"/>
      <c r="FF86" s="111"/>
      <c r="FG86" s="112"/>
      <c r="FH86" s="111"/>
      <c r="FI86" s="439">
        <f t="shared" si="643"/>
        <v>0</v>
      </c>
      <c r="FJ86" s="106" t="str">
        <f t="shared" si="644"/>
        <v/>
      </c>
      <c r="FK86" s="111" t="str">
        <f t="shared" si="645"/>
        <v/>
      </c>
      <c r="FL86" s="111"/>
      <c r="FM86" s="113"/>
      <c r="FN86" s="111"/>
      <c r="FO86" s="112"/>
      <c r="FP86" s="111"/>
      <c r="FQ86" s="439">
        <v>0</v>
      </c>
      <c r="FR86" s="106" t="str">
        <f t="shared" si="701"/>
        <v/>
      </c>
      <c r="FS86" s="849" t="str">
        <f t="shared" si="646"/>
        <v/>
      </c>
      <c r="FT86" s="439">
        <v>0</v>
      </c>
      <c r="FU86" s="106" t="str">
        <f t="shared" si="702"/>
        <v/>
      </c>
      <c r="FV86" s="111" t="str">
        <f t="shared" si="647"/>
        <v/>
      </c>
      <c r="FW86" s="439">
        <v>0</v>
      </c>
      <c r="FX86" s="106" t="str">
        <f t="shared" si="703"/>
        <v/>
      </c>
      <c r="FY86" s="111" t="str">
        <f t="shared" si="648"/>
        <v/>
      </c>
      <c r="FZ86" s="111"/>
      <c r="GA86" s="111"/>
      <c r="GB86" s="112"/>
      <c r="GC86" s="111"/>
      <c r="GD86" s="439">
        <f t="shared" si="649"/>
        <v>0</v>
      </c>
      <c r="GE86" s="106" t="str">
        <f t="shared" si="650"/>
        <v/>
      </c>
      <c r="GF86" s="111" t="str">
        <f t="shared" si="651"/>
        <v/>
      </c>
      <c r="GG86" s="111"/>
      <c r="GH86" s="113"/>
      <c r="GI86" s="111"/>
      <c r="GJ86" s="112"/>
      <c r="GK86" s="111"/>
      <c r="GL86" s="439">
        <v>0</v>
      </c>
      <c r="GM86" s="106" t="str">
        <f t="shared" si="704"/>
        <v/>
      </c>
      <c r="GN86" s="111" t="str">
        <f t="shared" si="652"/>
        <v/>
      </c>
      <c r="GO86" s="439">
        <v>0</v>
      </c>
      <c r="GP86" s="106" t="str">
        <f t="shared" si="705"/>
        <v/>
      </c>
      <c r="GQ86" s="111" t="str">
        <f t="shared" si="653"/>
        <v/>
      </c>
      <c r="GR86" s="439">
        <v>0</v>
      </c>
      <c r="GS86" s="106" t="str">
        <f t="shared" si="706"/>
        <v/>
      </c>
      <c r="GT86" s="111" t="str">
        <f t="shared" si="654"/>
        <v/>
      </c>
      <c r="GU86" s="111"/>
      <c r="GV86" s="111"/>
      <c r="GW86" s="112"/>
      <c r="GX86" s="111"/>
      <c r="GY86" s="439">
        <f t="shared" si="655"/>
        <v>0</v>
      </c>
      <c r="GZ86" s="106" t="str">
        <f t="shared" si="656"/>
        <v/>
      </c>
      <c r="HA86" s="111" t="str">
        <f t="shared" si="657"/>
        <v/>
      </c>
      <c r="HB86" s="111"/>
      <c r="HC86" s="113"/>
      <c r="HD86" s="111"/>
      <c r="HE86" s="112"/>
      <c r="HF86" s="111"/>
      <c r="HG86" s="439">
        <v>0</v>
      </c>
      <c r="HH86" s="106" t="str">
        <f t="shared" si="707"/>
        <v/>
      </c>
      <c r="HI86" s="111" t="str">
        <f t="shared" si="658"/>
        <v/>
      </c>
      <c r="HJ86" s="439">
        <v>0</v>
      </c>
      <c r="HK86" s="106" t="str">
        <f t="shared" si="708"/>
        <v/>
      </c>
      <c r="HL86" s="111" t="str">
        <f t="shared" si="659"/>
        <v/>
      </c>
      <c r="HM86" s="439">
        <v>0</v>
      </c>
      <c r="HN86" s="106" t="str">
        <f t="shared" si="709"/>
        <v/>
      </c>
      <c r="HO86" s="111" t="str">
        <f t="shared" si="660"/>
        <v/>
      </c>
      <c r="HP86" s="111"/>
      <c r="HQ86" s="111"/>
      <c r="HR86" s="112"/>
      <c r="HS86" s="111"/>
      <c r="HT86" s="439">
        <f t="shared" si="661"/>
        <v>0</v>
      </c>
      <c r="HU86" s="106" t="str">
        <f t="shared" si="662"/>
        <v/>
      </c>
      <c r="HV86" s="111" t="str">
        <f t="shared" si="663"/>
        <v/>
      </c>
      <c r="HW86" s="111"/>
      <c r="HX86" s="113"/>
      <c r="HY86" s="111"/>
      <c r="HZ86" s="112"/>
      <c r="IA86" s="111"/>
      <c r="IB86" s="439">
        <v>0</v>
      </c>
      <c r="IC86" s="106" t="str">
        <f t="shared" si="710"/>
        <v/>
      </c>
      <c r="ID86" s="111" t="str">
        <f t="shared" si="664"/>
        <v/>
      </c>
      <c r="IE86" s="439">
        <v>0</v>
      </c>
      <c r="IF86" s="106" t="str">
        <f t="shared" si="711"/>
        <v/>
      </c>
      <c r="IG86" s="111" t="str">
        <f t="shared" si="665"/>
        <v/>
      </c>
      <c r="IH86" s="439">
        <v>0</v>
      </c>
      <c r="II86" s="106" t="str">
        <f t="shared" si="712"/>
        <v/>
      </c>
      <c r="IJ86" s="111" t="str">
        <f t="shared" si="666"/>
        <v/>
      </c>
      <c r="IK86" s="111"/>
      <c r="IL86" s="111"/>
      <c r="IM86" s="112"/>
      <c r="IN86" s="111"/>
      <c r="IO86" s="439">
        <f t="shared" si="667"/>
        <v>0</v>
      </c>
      <c r="IP86" s="106" t="str">
        <f t="shared" si="668"/>
        <v/>
      </c>
      <c r="IQ86" s="111" t="str">
        <f t="shared" si="669"/>
        <v/>
      </c>
      <c r="IR86" s="111"/>
      <c r="IS86" s="113"/>
    </row>
    <row r="87" spans="1:253" s="119" customFormat="1" ht="12" hidden="1" customHeight="1" outlineLevel="1">
      <c r="A87" s="348" t="s">
        <v>69</v>
      </c>
      <c r="B87" s="115"/>
      <c r="C87" s="116"/>
      <c r="D87" s="115"/>
      <c r="E87" s="352">
        <f>SUM(E76:E86)</f>
        <v>0</v>
      </c>
      <c r="F87" s="6" t="str">
        <f t="shared" si="670"/>
        <v/>
      </c>
      <c r="G87" s="115" t="str">
        <f>IF(E87&gt;0,(IF(E$49&gt;0,E87/E$49,"")),"")</f>
        <v/>
      </c>
      <c r="H87" s="352">
        <f>SUM(H76:H86)</f>
        <v>0</v>
      </c>
      <c r="I87" s="6" t="str">
        <f t="shared" si="671"/>
        <v/>
      </c>
      <c r="J87" s="115" t="str">
        <f>IF(H87&gt;0,(IF(H$49&gt;0,H87/H$49,"")),"")</f>
        <v/>
      </c>
      <c r="K87" s="352">
        <f>SUM(K76:K86)</f>
        <v>0</v>
      </c>
      <c r="L87" s="6" t="str">
        <f t="shared" si="672"/>
        <v/>
      </c>
      <c r="M87" s="115" t="str">
        <f>IF(K87&gt;0,(IF(K$49&gt;0,K87/K$49,"")),"")</f>
        <v/>
      </c>
      <c r="N87" s="115"/>
      <c r="O87" s="115"/>
      <c r="P87" s="116"/>
      <c r="Q87" s="115"/>
      <c r="R87" s="352">
        <f>SUM(R76:R86)</f>
        <v>0</v>
      </c>
      <c r="S87" s="106" t="str">
        <f t="shared" si="673"/>
        <v/>
      </c>
      <c r="T87" s="115" t="str">
        <f>IF(R87&gt;0,(IF(R$49&gt;0,R87/R$49,"")),"")</f>
        <v/>
      </c>
      <c r="U87" s="115"/>
      <c r="V87" s="117"/>
      <c r="W87" s="115"/>
      <c r="X87" s="116"/>
      <c r="Y87" s="115"/>
      <c r="Z87" s="352">
        <f>SUM(Z76:Z86)</f>
        <v>0</v>
      </c>
      <c r="AA87" s="6" t="str">
        <f t="shared" si="674"/>
        <v/>
      </c>
      <c r="AB87" s="115" t="str">
        <f>IF(Z87&gt;0,(IF(Z$49&gt;0,Z87/Z$49,"")),"")</f>
        <v/>
      </c>
      <c r="AC87" s="352">
        <f>SUM(AC76:AC86)</f>
        <v>0</v>
      </c>
      <c r="AD87" s="6" t="str">
        <f t="shared" si="675"/>
        <v/>
      </c>
      <c r="AE87" s="115" t="str">
        <f>IF(AC87&gt;0,(IF(AC$49&gt;0,AC87/AC$49,"")),"")</f>
        <v/>
      </c>
      <c r="AF87" s="352">
        <f>SUM(AF76:AF86)</f>
        <v>0</v>
      </c>
      <c r="AG87" s="6" t="str">
        <f t="shared" si="676"/>
        <v/>
      </c>
      <c r="AH87" s="115" t="str">
        <f>IF(AF87&gt;0,(IF(AF$49&gt;0,AF87/AF$49,"")),"")</f>
        <v/>
      </c>
      <c r="AI87" s="115"/>
      <c r="AJ87" s="115"/>
      <c r="AK87" s="116"/>
      <c r="AL87" s="115"/>
      <c r="AM87" s="352">
        <f>SUM(AM76:AM86)</f>
        <v>0</v>
      </c>
      <c r="AN87" s="106" t="str">
        <f t="shared" si="677"/>
        <v/>
      </c>
      <c r="AO87" s="115" t="str">
        <f>IF(AM87&gt;0,(IF(AM$49&gt;0,AM87/AM$49,"")),"")</f>
        <v/>
      </c>
      <c r="AP87" s="115"/>
      <c r="AQ87" s="117"/>
      <c r="AR87" s="115"/>
      <c r="AS87" s="116"/>
      <c r="AT87" s="115"/>
      <c r="AU87" s="352">
        <f>SUM(AU76:AU86)</f>
        <v>0</v>
      </c>
      <c r="AV87" s="6" t="str">
        <f t="shared" si="678"/>
        <v/>
      </c>
      <c r="AW87" s="115" t="str">
        <f>IF(AU87&gt;0,(IF(AU$49&gt;0,AU87/AU$49,"")),"")</f>
        <v/>
      </c>
      <c r="AX87" s="352">
        <f>SUM(AX76:AX86)</f>
        <v>0</v>
      </c>
      <c r="AY87" s="6" t="str">
        <f t="shared" si="679"/>
        <v/>
      </c>
      <c r="AZ87" s="115" t="str">
        <f>IF(AX87&gt;0,(IF(AX$49&gt;0,AX87/AX$49,"")),"")</f>
        <v/>
      </c>
      <c r="BA87" s="352">
        <f>SUM(BA76:BA86)</f>
        <v>0</v>
      </c>
      <c r="BB87" s="6" t="str">
        <f t="shared" si="680"/>
        <v/>
      </c>
      <c r="BC87" s="115" t="str">
        <f>IF(BA87&gt;0,(IF(BA$49&gt;0,BA87/BA$49,"")),"")</f>
        <v/>
      </c>
      <c r="BD87" s="115"/>
      <c r="BE87" s="115"/>
      <c r="BF87" s="116"/>
      <c r="BG87" s="115"/>
      <c r="BH87" s="352">
        <f>SUM(BH76:BH86)</f>
        <v>0</v>
      </c>
      <c r="BI87" s="106" t="str">
        <f t="shared" si="681"/>
        <v/>
      </c>
      <c r="BJ87" s="115" t="str">
        <f>IF(BH87&gt;0,(IF(BH$49&gt;0,BH87/BH$49,"")),"")</f>
        <v/>
      </c>
      <c r="BK87" s="115"/>
      <c r="BL87" s="117"/>
      <c r="BM87" s="115"/>
      <c r="BN87" s="116"/>
      <c r="BO87" s="115"/>
      <c r="BP87" s="352">
        <f>SUM(BP76:BP86)</f>
        <v>0</v>
      </c>
      <c r="BQ87" s="6" t="str">
        <f t="shared" si="682"/>
        <v/>
      </c>
      <c r="BR87" s="115" t="str">
        <f>IF(BP87&gt;0,(IF(BP$49&gt;0,BP87/BP$49,"")),"")</f>
        <v/>
      </c>
      <c r="BS87" s="352">
        <f>SUM(BS76:BS86)</f>
        <v>0</v>
      </c>
      <c r="BT87" s="6" t="str">
        <f t="shared" si="683"/>
        <v/>
      </c>
      <c r="BU87" s="115" t="str">
        <f>IF(BS87&gt;0,(IF(BS$49&gt;0,BS87/BS$49,"")),"")</f>
        <v/>
      </c>
      <c r="BV87" s="352">
        <f>SUM(BV76:BV86)</f>
        <v>0</v>
      </c>
      <c r="BW87" s="6" t="str">
        <f t="shared" si="684"/>
        <v/>
      </c>
      <c r="BX87" s="115" t="str">
        <f>IF(BV87&gt;0,(IF(BV$49&gt;0,BV87/BV$49,"")),"")</f>
        <v/>
      </c>
      <c r="BY87" s="115"/>
      <c r="BZ87" s="115"/>
      <c r="CA87" s="116"/>
      <c r="CB87" s="115"/>
      <c r="CC87" s="352">
        <f>SUM(CC76:CC86)</f>
        <v>0</v>
      </c>
      <c r="CD87" s="106" t="str">
        <f t="shared" si="685"/>
        <v/>
      </c>
      <c r="CE87" s="115" t="str">
        <f t="shared" si="626"/>
        <v/>
      </c>
      <c r="CF87" s="115"/>
      <c r="CG87" s="117"/>
      <c r="CH87" s="115"/>
      <c r="CI87" s="118"/>
      <c r="CJ87" s="115"/>
      <c r="CK87" s="352">
        <f>SUM(CK76:CK86)</f>
        <v>0</v>
      </c>
      <c r="CL87" s="6" t="str">
        <f t="shared" si="686"/>
        <v/>
      </c>
      <c r="CM87" s="115" t="str">
        <f>IF(CK87&gt;0,(IF(CK$49&gt;0,CK87/CK$49,"")),"")</f>
        <v/>
      </c>
      <c r="CN87" s="352">
        <f>SUM(CN76:CN86)</f>
        <v>0</v>
      </c>
      <c r="CO87" s="6" t="str">
        <f t="shared" si="687"/>
        <v/>
      </c>
      <c r="CP87" s="115" t="str">
        <f>IF(CN87&gt;0,(IF(CN$49&gt;0,CN87/CN$49,"")),"")</f>
        <v/>
      </c>
      <c r="CQ87" s="352">
        <f>SUM(CQ76:CQ86)</f>
        <v>0</v>
      </c>
      <c r="CR87" s="6" t="str">
        <f t="shared" si="688"/>
        <v/>
      </c>
      <c r="CS87" s="115" t="str">
        <f>IF(CQ87&gt;0,(IF(CQ$49&gt;0,CQ87/CQ$49,"")),"")</f>
        <v/>
      </c>
      <c r="CT87" s="115"/>
      <c r="CU87" s="115"/>
      <c r="CV87" s="118"/>
      <c r="CW87" s="115"/>
      <c r="CX87" s="352">
        <f>SUM(CX76:CX86)</f>
        <v>0</v>
      </c>
      <c r="CY87" s="6" t="str">
        <f t="shared" si="689"/>
        <v/>
      </c>
      <c r="CZ87" s="115" t="str">
        <f>IF(CX87&gt;0,(IF(CX$49&gt;0,CX87/CX$49,"")),"")</f>
        <v/>
      </c>
      <c r="DA87" s="115"/>
      <c r="DB87" s="1536"/>
      <c r="DC87" s="115"/>
      <c r="DD87" s="116"/>
      <c r="DE87" s="115"/>
      <c r="DF87" s="352">
        <f>SUM(DF76:DF86)</f>
        <v>0</v>
      </c>
      <c r="DG87" s="6" t="str">
        <f t="shared" si="741"/>
        <v/>
      </c>
      <c r="DH87" s="115" t="str">
        <f>IF(DF87&gt;0,(IF(DF$49&gt;0,DF87/DF$49,"")),"")</f>
        <v/>
      </c>
      <c r="DI87" s="352">
        <f>SUM(DI76:DI86)</f>
        <v>0</v>
      </c>
      <c r="DJ87" s="6" t="str">
        <f t="shared" si="743"/>
        <v/>
      </c>
      <c r="DK87" s="115" t="str">
        <f>IF(DI87&gt;0,(IF(DI$49&gt;0,DI87/DI$49,"")),"")</f>
        <v/>
      </c>
      <c r="DL87" s="352">
        <f>SUM(DL76:DL86)</f>
        <v>0</v>
      </c>
      <c r="DM87" s="6" t="str">
        <f t="shared" si="745"/>
        <v/>
      </c>
      <c r="DN87" s="115" t="str">
        <f>IF(DL87&gt;0,(IF(DL$49&gt;0,DL87/DL$49,"")),"")</f>
        <v/>
      </c>
      <c r="DO87" s="115"/>
      <c r="DP87" s="115"/>
      <c r="DQ87" s="116"/>
      <c r="DR87" s="115"/>
      <c r="DS87" s="352">
        <f>SUM(DS76:DS86)</f>
        <v>0</v>
      </c>
      <c r="DT87" s="106" t="str">
        <f t="shared" si="748"/>
        <v/>
      </c>
      <c r="DU87" s="115" t="str">
        <f t="shared" si="749"/>
        <v/>
      </c>
      <c r="DV87" s="115"/>
      <c r="DW87" s="117"/>
      <c r="DX87" s="115"/>
      <c r="DY87" s="116"/>
      <c r="DZ87" s="115"/>
      <c r="EA87" s="352">
        <f>SUM(EA76:EA86)</f>
        <v>0</v>
      </c>
      <c r="EB87" s="6" t="str">
        <f t="shared" si="750"/>
        <v/>
      </c>
      <c r="EC87" s="115" t="str">
        <f>IF(EA87&gt;0,(IF(EA$49&gt;0,EA87/EA$49,"")),"")</f>
        <v/>
      </c>
      <c r="ED87" s="352">
        <f>SUM(ED76:ED86)</f>
        <v>0</v>
      </c>
      <c r="EE87" s="6" t="str">
        <f t="shared" si="752"/>
        <v/>
      </c>
      <c r="EF87" s="115" t="str">
        <f>IF(ED87&gt;0,(IF(ED$49&gt;0,ED87/ED$49,"")),"")</f>
        <v/>
      </c>
      <c r="EG87" s="352">
        <f>SUM(EG76:EG86)</f>
        <v>0</v>
      </c>
      <c r="EH87" s="6" t="str">
        <f t="shared" si="754"/>
        <v/>
      </c>
      <c r="EI87" s="115" t="str">
        <f>IF(EG87&gt;0,(IF(EG$49&gt;0,EG87/EG$49,"")),"")</f>
        <v/>
      </c>
      <c r="EJ87" s="115"/>
      <c r="EK87" s="115"/>
      <c r="EL87" s="116"/>
      <c r="EM87" s="115"/>
      <c r="EN87" s="352">
        <f>SUM(EN76:EN86)</f>
        <v>0</v>
      </c>
      <c r="EO87" s="106" t="str">
        <f t="shared" si="757"/>
        <v/>
      </c>
      <c r="EP87" s="115" t="str">
        <f t="shared" si="758"/>
        <v/>
      </c>
      <c r="EQ87" s="115"/>
      <c r="ER87" s="117"/>
      <c r="ES87" s="115"/>
      <c r="ET87" s="116"/>
      <c r="EU87" s="115"/>
      <c r="EV87" s="352">
        <f>SUM(EV76:EV86)</f>
        <v>0</v>
      </c>
      <c r="EW87" s="6" t="str">
        <f t="shared" si="698"/>
        <v/>
      </c>
      <c r="EX87" s="115" t="str">
        <f>IF(EV87&gt;0,(IF(EV$49&gt;0,EV87/EV$49,"")),"")</f>
        <v/>
      </c>
      <c r="EY87" s="352">
        <f>SUM(EY76:EY86)</f>
        <v>0</v>
      </c>
      <c r="EZ87" s="6" t="str">
        <f t="shared" si="699"/>
        <v/>
      </c>
      <c r="FA87" s="115" t="str">
        <f>IF(EY87&gt;0,(IF(EY$49&gt;0,EY87/EY$49,"")),"")</f>
        <v/>
      </c>
      <c r="FB87" s="352">
        <f>SUM(FB76:FB86)</f>
        <v>0</v>
      </c>
      <c r="FC87" s="6" t="str">
        <f t="shared" si="700"/>
        <v/>
      </c>
      <c r="FD87" s="115" t="str">
        <f>IF(FB87&gt;0,(IF(FB$49&gt;0,FB87/FB$49,"")),"")</f>
        <v/>
      </c>
      <c r="FE87" s="115"/>
      <c r="FF87" s="115"/>
      <c r="FG87" s="116"/>
      <c r="FH87" s="115"/>
      <c r="FI87" s="352">
        <f>SUM(FI76:FI86)</f>
        <v>0</v>
      </c>
      <c r="FJ87" s="106" t="str">
        <f t="shared" si="644"/>
        <v/>
      </c>
      <c r="FK87" s="115" t="str">
        <f t="shared" si="645"/>
        <v/>
      </c>
      <c r="FL87" s="115"/>
      <c r="FM87" s="117"/>
      <c r="FN87" s="115"/>
      <c r="FO87" s="116"/>
      <c r="FP87" s="115"/>
      <c r="FQ87" s="352">
        <f>SUM(FQ76:FQ86)</f>
        <v>0</v>
      </c>
      <c r="FR87" s="6" t="str">
        <f t="shared" si="701"/>
        <v/>
      </c>
      <c r="FS87" s="850" t="str">
        <f>IF(FQ87&gt;0,(IF(FQ$49&gt;0,FQ87/FQ$49,"")),"")</f>
        <v/>
      </c>
      <c r="FT87" s="352">
        <f>SUM(FT76:FT86)</f>
        <v>0</v>
      </c>
      <c r="FU87" s="6" t="str">
        <f t="shared" si="702"/>
        <v/>
      </c>
      <c r="FV87" s="115" t="str">
        <f>IF(FT87&gt;0,(IF(FT$49&gt;0,FT87/FT$49,"")),"")</f>
        <v/>
      </c>
      <c r="FW87" s="352">
        <f>SUM(FW76:FW86)</f>
        <v>0</v>
      </c>
      <c r="FX87" s="6" t="str">
        <f t="shared" si="703"/>
        <v/>
      </c>
      <c r="FY87" s="115" t="str">
        <f>IF(FW87&gt;0,(IF(FW$49&gt;0,FW87/FW$49,"")),"")</f>
        <v/>
      </c>
      <c r="FZ87" s="115"/>
      <c r="GA87" s="115"/>
      <c r="GB87" s="116"/>
      <c r="GC87" s="115"/>
      <c r="GD87" s="352">
        <f>SUM(GD76:GD86)</f>
        <v>0</v>
      </c>
      <c r="GE87" s="106" t="str">
        <f t="shared" si="650"/>
        <v/>
      </c>
      <c r="GF87" s="115" t="str">
        <f t="shared" si="651"/>
        <v/>
      </c>
      <c r="GG87" s="115"/>
      <c r="GH87" s="117"/>
      <c r="GI87" s="115"/>
      <c r="GJ87" s="116"/>
      <c r="GK87" s="115"/>
      <c r="GL87" s="352">
        <f>SUM(GL76:GL86)</f>
        <v>0</v>
      </c>
      <c r="GM87" s="6" t="str">
        <f t="shared" si="704"/>
        <v/>
      </c>
      <c r="GN87" s="115" t="str">
        <f>IF(GL87&gt;0,(IF(GL$49&gt;0,GL87/GL$49,"")),"")</f>
        <v/>
      </c>
      <c r="GO87" s="352">
        <f>SUM(GO76:GO86)</f>
        <v>0</v>
      </c>
      <c r="GP87" s="6" t="str">
        <f t="shared" si="705"/>
        <v/>
      </c>
      <c r="GQ87" s="115" t="str">
        <f>IF(GO87&gt;0,(IF(GO$49&gt;0,GO87/GO$49,"")),"")</f>
        <v/>
      </c>
      <c r="GR87" s="352">
        <f>SUM(GR76:GR86)</f>
        <v>0</v>
      </c>
      <c r="GS87" s="6" t="str">
        <f t="shared" si="706"/>
        <v/>
      </c>
      <c r="GT87" s="115" t="str">
        <f>IF(GR87&gt;0,(IF(GR$49&gt;0,GR87/GR$49,"")),"")</f>
        <v/>
      </c>
      <c r="GU87" s="115"/>
      <c r="GV87" s="115"/>
      <c r="GW87" s="116"/>
      <c r="GX87" s="115"/>
      <c r="GY87" s="352">
        <f>SUM(GY76:GY86)</f>
        <v>0</v>
      </c>
      <c r="GZ87" s="106" t="str">
        <f t="shared" si="656"/>
        <v/>
      </c>
      <c r="HA87" s="115" t="str">
        <f t="shared" si="657"/>
        <v/>
      </c>
      <c r="HB87" s="115"/>
      <c r="HC87" s="117"/>
      <c r="HD87" s="115"/>
      <c r="HE87" s="116"/>
      <c r="HF87" s="115"/>
      <c r="HG87" s="352">
        <f>SUM(HG76:HG86)</f>
        <v>0</v>
      </c>
      <c r="HH87" s="6" t="str">
        <f t="shared" si="707"/>
        <v/>
      </c>
      <c r="HI87" s="115" t="str">
        <f>IF(HG87&gt;0,(IF(HG$49&gt;0,HG87/HG$49,"")),"")</f>
        <v/>
      </c>
      <c r="HJ87" s="352">
        <f>SUM(HJ76:HJ86)</f>
        <v>0</v>
      </c>
      <c r="HK87" s="6" t="str">
        <f t="shared" si="708"/>
        <v/>
      </c>
      <c r="HL87" s="115" t="str">
        <f>IF(HJ87&gt;0,(IF(HJ$49&gt;0,HJ87/HJ$49,"")),"")</f>
        <v/>
      </c>
      <c r="HM87" s="352">
        <f>SUM(HM76:HM86)</f>
        <v>0</v>
      </c>
      <c r="HN87" s="6" t="str">
        <f t="shared" si="709"/>
        <v/>
      </c>
      <c r="HO87" s="115" t="str">
        <f>IF(HM87&gt;0,(IF(HM$49&gt;0,HM87/HM$49,"")),"")</f>
        <v/>
      </c>
      <c r="HP87" s="115"/>
      <c r="HQ87" s="115"/>
      <c r="HR87" s="116"/>
      <c r="HS87" s="115"/>
      <c r="HT87" s="352">
        <f>SUM(HT76:HT86)</f>
        <v>0</v>
      </c>
      <c r="HU87" s="106" t="str">
        <f t="shared" si="662"/>
        <v/>
      </c>
      <c r="HV87" s="115" t="str">
        <f t="shared" si="663"/>
        <v/>
      </c>
      <c r="HW87" s="115"/>
      <c r="HX87" s="117"/>
      <c r="HY87" s="115"/>
      <c r="HZ87" s="116"/>
      <c r="IA87" s="115"/>
      <c r="IB87" s="352">
        <f>SUM(IB76:IB86)</f>
        <v>0</v>
      </c>
      <c r="IC87" s="6" t="str">
        <f t="shared" si="710"/>
        <v/>
      </c>
      <c r="ID87" s="115" t="str">
        <f>IF(IB87&gt;0,(IF(IB$49&gt;0,IB87/IB$49,"")),"")</f>
        <v/>
      </c>
      <c r="IE87" s="352">
        <f>SUM(IE76:IE86)</f>
        <v>0</v>
      </c>
      <c r="IF87" s="6" t="str">
        <f t="shared" si="711"/>
        <v/>
      </c>
      <c r="IG87" s="115" t="str">
        <f>IF(IE87&gt;0,(IF(IE$49&gt;0,IE87/IE$49,"")),"")</f>
        <v/>
      </c>
      <c r="IH87" s="352">
        <f>SUM(IH76:IH86)</f>
        <v>0</v>
      </c>
      <c r="II87" s="6" t="str">
        <f t="shared" si="712"/>
        <v/>
      </c>
      <c r="IJ87" s="115" t="str">
        <f>IF(IH87&gt;0,(IF(IH$49&gt;0,IH87/IH$49,"")),"")</f>
        <v/>
      </c>
      <c r="IK87" s="115"/>
      <c r="IL87" s="115"/>
      <c r="IM87" s="116"/>
      <c r="IN87" s="115"/>
      <c r="IO87" s="352">
        <f>SUM(IO76:IO86)</f>
        <v>0</v>
      </c>
      <c r="IP87" s="106" t="str">
        <f t="shared" si="668"/>
        <v/>
      </c>
      <c r="IQ87" s="115" t="str">
        <f t="shared" si="669"/>
        <v/>
      </c>
      <c r="IR87" s="115"/>
      <c r="IS87" s="117"/>
    </row>
    <row r="88" spans="1:253" s="119" customFormat="1" ht="12" customHeight="1" collapsed="1">
      <c r="A88" s="348"/>
      <c r="B88" s="115"/>
      <c r="C88" s="116"/>
      <c r="D88" s="115"/>
      <c r="E88" s="122"/>
      <c r="F88" s="6"/>
      <c r="G88" s="115"/>
      <c r="H88" s="122"/>
      <c r="I88" s="6"/>
      <c r="J88" s="115"/>
      <c r="K88" s="122"/>
      <c r="L88" s="6"/>
      <c r="M88" s="115"/>
      <c r="N88" s="115"/>
      <c r="O88" s="115"/>
      <c r="P88" s="116"/>
      <c r="Q88" s="115"/>
      <c r="R88" s="122"/>
      <c r="S88" s="106"/>
      <c r="T88" s="115"/>
      <c r="U88" s="115"/>
      <c r="V88" s="117"/>
      <c r="W88" s="115"/>
      <c r="X88" s="116"/>
      <c r="Y88" s="115"/>
      <c r="Z88" s="122"/>
      <c r="AA88" s="6"/>
      <c r="AB88" s="115"/>
      <c r="AC88" s="122"/>
      <c r="AD88" s="6"/>
      <c r="AE88" s="115"/>
      <c r="AF88" s="122"/>
      <c r="AG88" s="6"/>
      <c r="AH88" s="115"/>
      <c r="AI88" s="115"/>
      <c r="AJ88" s="115"/>
      <c r="AK88" s="116"/>
      <c r="AL88" s="115"/>
      <c r="AM88" s="122"/>
      <c r="AN88" s="106"/>
      <c r="AO88" s="115"/>
      <c r="AP88" s="115"/>
      <c r="AQ88" s="117"/>
      <c r="AR88" s="115"/>
      <c r="AS88" s="116"/>
      <c r="AT88" s="115"/>
      <c r="AU88" s="122"/>
      <c r="AV88" s="6"/>
      <c r="AW88" s="115"/>
      <c r="AX88" s="122"/>
      <c r="AY88" s="6"/>
      <c r="AZ88" s="115"/>
      <c r="BA88" s="122"/>
      <c r="BB88" s="6"/>
      <c r="BC88" s="115"/>
      <c r="BD88" s="115"/>
      <c r="BE88" s="115"/>
      <c r="BF88" s="116"/>
      <c r="BG88" s="115"/>
      <c r="BH88" s="122"/>
      <c r="BI88" s="106"/>
      <c r="BJ88" s="115"/>
      <c r="BK88" s="115"/>
      <c r="BL88" s="117"/>
      <c r="BM88" s="115"/>
      <c r="BN88" s="116"/>
      <c r="BO88" s="115"/>
      <c r="BP88" s="122"/>
      <c r="BQ88" s="6"/>
      <c r="BR88" s="115"/>
      <c r="BS88" s="122"/>
      <c r="BT88" s="6"/>
      <c r="BU88" s="115"/>
      <c r="BV88" s="122"/>
      <c r="BW88" s="6"/>
      <c r="BX88" s="115"/>
      <c r="BY88" s="115"/>
      <c r="BZ88" s="115"/>
      <c r="CA88" s="116"/>
      <c r="CB88" s="115"/>
      <c r="CC88" s="122"/>
      <c r="CD88" s="106"/>
      <c r="CE88" s="115"/>
      <c r="CF88" s="115"/>
      <c r="CG88" s="117"/>
      <c r="CH88" s="115"/>
      <c r="CI88" s="118"/>
      <c r="CJ88" s="115"/>
      <c r="CK88" s="122"/>
      <c r="CL88" s="6"/>
      <c r="CM88" s="115"/>
      <c r="CN88" s="122"/>
      <c r="CO88" s="6"/>
      <c r="CP88" s="115"/>
      <c r="CQ88" s="122"/>
      <c r="CR88" s="6"/>
      <c r="CS88" s="115"/>
      <c r="CT88" s="115"/>
      <c r="CU88" s="115"/>
      <c r="CV88" s="118"/>
      <c r="CW88" s="115"/>
      <c r="CX88" s="122"/>
      <c r="CY88" s="6"/>
      <c r="CZ88" s="115"/>
      <c r="DA88" s="115"/>
      <c r="DB88" s="1536"/>
      <c r="DC88" s="115"/>
      <c r="DD88" s="116"/>
      <c r="DE88" s="115"/>
      <c r="DF88" s="122"/>
      <c r="DG88" s="6"/>
      <c r="DH88" s="115"/>
      <c r="DI88" s="122"/>
      <c r="DJ88" s="6"/>
      <c r="DK88" s="115"/>
      <c r="DL88" s="122"/>
      <c r="DM88" s="6"/>
      <c r="DN88" s="115"/>
      <c r="DO88" s="115"/>
      <c r="DP88" s="115"/>
      <c r="DQ88" s="116"/>
      <c r="DR88" s="115"/>
      <c r="DS88" s="122"/>
      <c r="DT88" s="106"/>
      <c r="DU88" s="115"/>
      <c r="DV88" s="115"/>
      <c r="DW88" s="117"/>
      <c r="DX88" s="115"/>
      <c r="DY88" s="116"/>
      <c r="DZ88" s="115"/>
      <c r="EA88" s="122"/>
      <c r="EB88" s="6"/>
      <c r="EC88" s="115"/>
      <c r="ED88" s="122"/>
      <c r="EE88" s="6"/>
      <c r="EF88" s="115"/>
      <c r="EG88" s="122"/>
      <c r="EH88" s="6"/>
      <c r="EI88" s="115"/>
      <c r="EJ88" s="115"/>
      <c r="EK88" s="115"/>
      <c r="EL88" s="116"/>
      <c r="EM88" s="115"/>
      <c r="EN88" s="122"/>
      <c r="EO88" s="106"/>
      <c r="EP88" s="115"/>
      <c r="EQ88" s="115"/>
      <c r="ER88" s="117"/>
      <c r="ES88" s="115"/>
      <c r="ET88" s="116"/>
      <c r="EU88" s="115"/>
      <c r="EV88" s="122"/>
      <c r="EW88" s="6"/>
      <c r="EX88" s="115"/>
      <c r="EY88" s="122"/>
      <c r="EZ88" s="6"/>
      <c r="FA88" s="115"/>
      <c r="FB88" s="122"/>
      <c r="FC88" s="6"/>
      <c r="FD88" s="115"/>
      <c r="FE88" s="115"/>
      <c r="FF88" s="115"/>
      <c r="FG88" s="116"/>
      <c r="FH88" s="115"/>
      <c r="FI88" s="122"/>
      <c r="FJ88" s="106"/>
      <c r="FK88" s="115"/>
      <c r="FL88" s="115"/>
      <c r="FM88" s="117"/>
      <c r="FN88" s="115"/>
      <c r="FO88" s="116"/>
      <c r="FP88" s="115"/>
      <c r="FQ88" s="122"/>
      <c r="FR88" s="6"/>
      <c r="FS88" s="850"/>
      <c r="FT88" s="122"/>
      <c r="FU88" s="6"/>
      <c r="FV88" s="115"/>
      <c r="FW88" s="122"/>
      <c r="FX88" s="6"/>
      <c r="FY88" s="115"/>
      <c r="FZ88" s="115"/>
      <c r="GA88" s="115"/>
      <c r="GB88" s="116"/>
      <c r="GC88" s="115"/>
      <c r="GD88" s="122"/>
      <c r="GE88" s="106"/>
      <c r="GF88" s="115"/>
      <c r="GG88" s="115"/>
      <c r="GH88" s="117"/>
      <c r="GI88" s="115"/>
      <c r="GJ88" s="116"/>
      <c r="GK88" s="115"/>
      <c r="GL88" s="122"/>
      <c r="GM88" s="6"/>
      <c r="GN88" s="115"/>
      <c r="GO88" s="122"/>
      <c r="GP88" s="6"/>
      <c r="GQ88" s="115"/>
      <c r="GR88" s="122"/>
      <c r="GS88" s="6"/>
      <c r="GT88" s="115"/>
      <c r="GU88" s="115"/>
      <c r="GV88" s="115"/>
      <c r="GW88" s="116"/>
      <c r="GX88" s="115"/>
      <c r="GY88" s="122"/>
      <c r="GZ88" s="106"/>
      <c r="HA88" s="115"/>
      <c r="HB88" s="115"/>
      <c r="HC88" s="117"/>
      <c r="HD88" s="115"/>
      <c r="HE88" s="116"/>
      <c r="HF88" s="115"/>
      <c r="HG88" s="122"/>
      <c r="HH88" s="6"/>
      <c r="HI88" s="115"/>
      <c r="HJ88" s="122"/>
      <c r="HK88" s="6"/>
      <c r="HL88" s="115"/>
      <c r="HM88" s="122"/>
      <c r="HN88" s="6"/>
      <c r="HO88" s="115"/>
      <c r="HP88" s="115"/>
      <c r="HQ88" s="115"/>
      <c r="HR88" s="116"/>
      <c r="HS88" s="115"/>
      <c r="HT88" s="122"/>
      <c r="HU88" s="106"/>
      <c r="HV88" s="115"/>
      <c r="HW88" s="115"/>
      <c r="HX88" s="117"/>
      <c r="HY88" s="115"/>
      <c r="HZ88" s="116"/>
      <c r="IA88" s="115"/>
      <c r="IB88" s="122"/>
      <c r="IC88" s="6"/>
      <c r="ID88" s="115"/>
      <c r="IE88" s="122"/>
      <c r="IF88" s="6"/>
      <c r="IG88" s="115"/>
      <c r="IH88" s="122"/>
      <c r="II88" s="6"/>
      <c r="IJ88" s="115"/>
      <c r="IK88" s="115"/>
      <c r="IL88" s="115"/>
      <c r="IM88" s="116"/>
      <c r="IN88" s="115"/>
      <c r="IO88" s="122"/>
      <c r="IP88" s="106"/>
      <c r="IQ88" s="115"/>
      <c r="IR88" s="115"/>
      <c r="IS88" s="117"/>
    </row>
    <row r="89" spans="1:253" ht="12" customHeight="1" outlineLevel="1">
      <c r="A89" s="345" t="s">
        <v>70</v>
      </c>
      <c r="B89" s="97"/>
      <c r="C89" s="107"/>
      <c r="D89" s="97"/>
      <c r="E89" s="353"/>
      <c r="F89" s="106" t="s">
        <v>18</v>
      </c>
      <c r="G89" s="97"/>
      <c r="H89" s="353"/>
      <c r="I89" s="106" t="s">
        <v>18</v>
      </c>
      <c r="J89" s="97"/>
      <c r="K89" s="353"/>
      <c r="L89" s="106" t="s">
        <v>18</v>
      </c>
      <c r="M89" s="97"/>
      <c r="N89" s="97"/>
      <c r="O89" s="97"/>
      <c r="P89" s="107"/>
      <c r="Q89" s="97"/>
      <c r="R89" s="353"/>
      <c r="S89" s="106" t="s">
        <v>18</v>
      </c>
      <c r="T89" s="97"/>
      <c r="U89" s="97"/>
      <c r="V89" s="109"/>
      <c r="W89" s="97"/>
      <c r="X89" s="107"/>
      <c r="Y89" s="97"/>
      <c r="Z89" s="353"/>
      <c r="AA89" s="106" t="s">
        <v>18</v>
      </c>
      <c r="AB89" s="97"/>
      <c r="AC89" s="353"/>
      <c r="AD89" s="106" t="s">
        <v>18</v>
      </c>
      <c r="AE89" s="97"/>
      <c r="AF89" s="353"/>
      <c r="AG89" s="106" t="s">
        <v>18</v>
      </c>
      <c r="AH89" s="97"/>
      <c r="AI89" s="97"/>
      <c r="AJ89" s="97"/>
      <c r="AK89" s="107"/>
      <c r="AL89" s="97"/>
      <c r="AM89" s="353"/>
      <c r="AN89" s="106" t="s">
        <v>18</v>
      </c>
      <c r="AO89" s="97"/>
      <c r="AP89" s="97"/>
      <c r="AQ89" s="109"/>
      <c r="AR89" s="97"/>
      <c r="AS89" s="107"/>
      <c r="AT89" s="97"/>
      <c r="AU89" s="353"/>
      <c r="AV89" s="106" t="s">
        <v>18</v>
      </c>
      <c r="AW89" s="97"/>
      <c r="AX89" s="353"/>
      <c r="AY89" s="106" t="s">
        <v>18</v>
      </c>
      <c r="AZ89" s="97"/>
      <c r="BA89" s="353"/>
      <c r="BB89" s="106" t="s">
        <v>18</v>
      </c>
      <c r="BC89" s="97"/>
      <c r="BD89" s="97"/>
      <c r="BE89" s="97"/>
      <c r="BF89" s="107"/>
      <c r="BG89" s="97"/>
      <c r="BH89" s="353"/>
      <c r="BI89" s="106" t="s">
        <v>18</v>
      </c>
      <c r="BJ89" s="97"/>
      <c r="BK89" s="97"/>
      <c r="BL89" s="109"/>
      <c r="BM89" s="97"/>
      <c r="BN89" s="107"/>
      <c r="BO89" s="97"/>
      <c r="BP89" s="353"/>
      <c r="BQ89" s="106" t="s">
        <v>18</v>
      </c>
      <c r="BR89" s="97"/>
      <c r="BS89" s="353"/>
      <c r="BT89" s="106" t="s">
        <v>18</v>
      </c>
      <c r="BU89" s="97"/>
      <c r="BV89" s="353"/>
      <c r="BW89" s="106" t="s">
        <v>18</v>
      </c>
      <c r="BX89" s="97"/>
      <c r="BY89" s="97"/>
      <c r="BZ89" s="97"/>
      <c r="CA89" s="107"/>
      <c r="CB89" s="97"/>
      <c r="CC89" s="353"/>
      <c r="CD89" s="106" t="s">
        <v>18</v>
      </c>
      <c r="CE89" s="97"/>
      <c r="CF89" s="97"/>
      <c r="CG89" s="109"/>
      <c r="CH89" s="97"/>
      <c r="CI89" s="110"/>
      <c r="CJ89" s="97"/>
      <c r="CK89" s="353"/>
      <c r="CL89" s="106" t="s">
        <v>18</v>
      </c>
      <c r="CM89" s="97"/>
      <c r="CN89" s="353"/>
      <c r="CO89" s="106" t="s">
        <v>18</v>
      </c>
      <c r="CP89" s="97"/>
      <c r="CQ89" s="353"/>
      <c r="CR89" s="106" t="s">
        <v>18</v>
      </c>
      <c r="CS89" s="97"/>
      <c r="CT89" s="97"/>
      <c r="CU89" s="97"/>
      <c r="CV89" s="110"/>
      <c r="CW89" s="97"/>
      <c r="CX89" s="353"/>
      <c r="CY89" s="106" t="s">
        <v>18</v>
      </c>
      <c r="CZ89" s="97"/>
      <c r="DA89" s="97"/>
      <c r="DB89" s="1534"/>
      <c r="DC89" s="97"/>
      <c r="DD89" s="107"/>
      <c r="DE89" s="97"/>
      <c r="DF89" s="353"/>
      <c r="DG89" s="106" t="s">
        <v>18</v>
      </c>
      <c r="DH89" s="97"/>
      <c r="DI89" s="353"/>
      <c r="DJ89" s="106" t="s">
        <v>18</v>
      </c>
      <c r="DK89" s="97"/>
      <c r="DL89" s="353"/>
      <c r="DM89" s="106" t="s">
        <v>18</v>
      </c>
      <c r="DN89" s="97"/>
      <c r="DO89" s="97"/>
      <c r="DP89" s="97"/>
      <c r="DQ89" s="107"/>
      <c r="DR89" s="97"/>
      <c r="DS89" s="353"/>
      <c r="DT89" s="106" t="s">
        <v>18</v>
      </c>
      <c r="DU89" s="97"/>
      <c r="DV89" s="97"/>
      <c r="DW89" s="109"/>
      <c r="DX89" s="97"/>
      <c r="DY89" s="107"/>
      <c r="DZ89" s="97"/>
      <c r="EA89" s="353"/>
      <c r="EB89" s="106" t="s">
        <v>18</v>
      </c>
      <c r="EC89" s="97"/>
      <c r="ED89" s="353"/>
      <c r="EE89" s="106" t="s">
        <v>18</v>
      </c>
      <c r="EF89" s="97"/>
      <c r="EG89" s="353"/>
      <c r="EH89" s="106" t="s">
        <v>18</v>
      </c>
      <c r="EI89" s="97"/>
      <c r="EJ89" s="97"/>
      <c r="EK89" s="97"/>
      <c r="EL89" s="107"/>
      <c r="EM89" s="97"/>
      <c r="EN89" s="353"/>
      <c r="EO89" s="106" t="s">
        <v>18</v>
      </c>
      <c r="EP89" s="97"/>
      <c r="EQ89" s="97"/>
      <c r="ER89" s="109"/>
      <c r="ES89" s="97"/>
      <c r="ET89" s="107"/>
      <c r="EU89" s="97"/>
      <c r="EV89" s="353"/>
      <c r="EW89" s="106" t="s">
        <v>18</v>
      </c>
      <c r="EX89" s="97"/>
      <c r="EY89" s="353"/>
      <c r="EZ89" s="106" t="s">
        <v>18</v>
      </c>
      <c r="FA89" s="97"/>
      <c r="FB89" s="353"/>
      <c r="FC89" s="106" t="s">
        <v>18</v>
      </c>
      <c r="FD89" s="97"/>
      <c r="FE89" s="97"/>
      <c r="FF89" s="97"/>
      <c r="FG89" s="107"/>
      <c r="FH89" s="97"/>
      <c r="FI89" s="353"/>
      <c r="FJ89" s="106" t="s">
        <v>18</v>
      </c>
      <c r="FK89" s="97"/>
      <c r="FL89" s="97"/>
      <c r="FM89" s="109"/>
      <c r="FN89" s="97"/>
      <c r="FO89" s="107"/>
      <c r="FP89" s="97"/>
      <c r="FQ89" s="353"/>
      <c r="FR89" s="106" t="s">
        <v>18</v>
      </c>
      <c r="FS89" s="848"/>
      <c r="FT89" s="353"/>
      <c r="FU89" s="106" t="s">
        <v>18</v>
      </c>
      <c r="FV89" s="97"/>
      <c r="FW89" s="353"/>
      <c r="FX89" s="106" t="s">
        <v>18</v>
      </c>
      <c r="FY89" s="97"/>
      <c r="FZ89" s="97"/>
      <c r="GA89" s="97"/>
      <c r="GB89" s="107"/>
      <c r="GC89" s="97"/>
      <c r="GD89" s="353"/>
      <c r="GE89" s="106" t="s">
        <v>18</v>
      </c>
      <c r="GF89" s="97"/>
      <c r="GG89" s="97"/>
      <c r="GH89" s="109"/>
      <c r="GI89" s="97"/>
      <c r="GJ89" s="107"/>
      <c r="GK89" s="97"/>
      <c r="GL89" s="353"/>
      <c r="GM89" s="106" t="s">
        <v>18</v>
      </c>
      <c r="GN89" s="97"/>
      <c r="GO89" s="353"/>
      <c r="GP89" s="106" t="s">
        <v>18</v>
      </c>
      <c r="GQ89" s="97"/>
      <c r="GR89" s="353"/>
      <c r="GS89" s="106" t="s">
        <v>18</v>
      </c>
      <c r="GT89" s="97"/>
      <c r="GU89" s="97"/>
      <c r="GV89" s="97"/>
      <c r="GW89" s="107"/>
      <c r="GX89" s="97"/>
      <c r="GY89" s="353"/>
      <c r="GZ89" s="106" t="s">
        <v>18</v>
      </c>
      <c r="HA89" s="97"/>
      <c r="HB89" s="97"/>
      <c r="HC89" s="109"/>
      <c r="HD89" s="97"/>
      <c r="HE89" s="107"/>
      <c r="HF89" s="97"/>
      <c r="HG89" s="353"/>
      <c r="HH89" s="106" t="s">
        <v>18</v>
      </c>
      <c r="HI89" s="97"/>
      <c r="HJ89" s="353"/>
      <c r="HK89" s="106" t="s">
        <v>18</v>
      </c>
      <c r="HL89" s="97"/>
      <c r="HM89" s="353"/>
      <c r="HN89" s="106" t="s">
        <v>18</v>
      </c>
      <c r="HO89" s="97"/>
      <c r="HP89" s="97"/>
      <c r="HQ89" s="97"/>
      <c r="HR89" s="107"/>
      <c r="HS89" s="97"/>
      <c r="HT89" s="353"/>
      <c r="HU89" s="106" t="s">
        <v>18</v>
      </c>
      <c r="HV89" s="97"/>
      <c r="HW89" s="97"/>
      <c r="HX89" s="109"/>
      <c r="HY89" s="97"/>
      <c r="HZ89" s="107"/>
      <c r="IA89" s="97"/>
      <c r="IB89" s="353"/>
      <c r="IC89" s="106" t="s">
        <v>18</v>
      </c>
      <c r="ID89" s="97"/>
      <c r="IE89" s="353"/>
      <c r="IF89" s="106" t="s">
        <v>18</v>
      </c>
      <c r="IG89" s="97"/>
      <c r="IH89" s="353"/>
      <c r="II89" s="106" t="s">
        <v>18</v>
      </c>
      <c r="IJ89" s="97"/>
      <c r="IK89" s="97"/>
      <c r="IL89" s="97"/>
      <c r="IM89" s="107"/>
      <c r="IN89" s="97"/>
      <c r="IO89" s="353"/>
      <c r="IP89" s="106" t="s">
        <v>18</v>
      </c>
      <c r="IQ89" s="97"/>
      <c r="IR89" s="97"/>
      <c r="IS89" s="109"/>
    </row>
    <row r="90" spans="1:253" ht="12" customHeight="1" outlineLevel="1">
      <c r="A90" s="341" t="s">
        <v>71</v>
      </c>
      <c r="B90" s="111"/>
      <c r="C90" s="112"/>
      <c r="D90" s="111"/>
      <c r="E90" s="433">
        <v>0</v>
      </c>
      <c r="F90" s="106" t="str">
        <f>IF(E90&gt;0,(IF(E$7&gt;0,E90/E$7,"")),"")</f>
        <v/>
      </c>
      <c r="G90" s="111" t="str">
        <f>IF(E90&gt;0,(IF(E$49&gt;0,E90/E$49,"")),"")</f>
        <v/>
      </c>
      <c r="H90" s="433">
        <v>0</v>
      </c>
      <c r="I90" s="106" t="str">
        <f>IF(H90&gt;0,(IF(H$7&gt;0,H90/H$7,"")),"")</f>
        <v/>
      </c>
      <c r="J90" s="111" t="str">
        <f>IF(H90&gt;0,(IF(H$49&gt;0,H90/H$49,"")),"")</f>
        <v/>
      </c>
      <c r="K90" s="433">
        <v>0</v>
      </c>
      <c r="L90" s="106" t="str">
        <f>IF(K90&gt;0,(IF(K$7&gt;0,K90/K$7,"")),"")</f>
        <v/>
      </c>
      <c r="M90" s="111" t="str">
        <f>IF(K90&gt;0,(IF(K$49&gt;0,K90/K$49,"")),"")</f>
        <v/>
      </c>
      <c r="N90" s="111"/>
      <c r="O90" s="111"/>
      <c r="P90" s="112"/>
      <c r="Q90" s="111"/>
      <c r="R90" s="433">
        <f>E90+H90+K90</f>
        <v>0</v>
      </c>
      <c r="S90" s="106" t="str">
        <f>IF(R90&gt;0,(IF(R$7&gt;0,R90/R$7,"")),"")</f>
        <v/>
      </c>
      <c r="T90" s="111" t="str">
        <f>IF(R90&gt;0,(IF(R$49&gt;0,R90/R$49,"")),"")</f>
        <v/>
      </c>
      <c r="U90" s="111"/>
      <c r="V90" s="113"/>
      <c r="W90" s="111"/>
      <c r="X90" s="112"/>
      <c r="Y90" s="111"/>
      <c r="Z90" s="433">
        <v>0</v>
      </c>
      <c r="AA90" s="106" t="str">
        <f>IF(Z90&gt;0,(IF(Z$7&gt;0,Z90/Z$7,"")),"")</f>
        <v/>
      </c>
      <c r="AB90" s="111" t="str">
        <f>IF(Z90&gt;0,(IF(Z$49&gt;0,Z90/Z$49,"")),"")</f>
        <v/>
      </c>
      <c r="AC90" s="433">
        <v>0</v>
      </c>
      <c r="AD90" s="106" t="str">
        <f>IF(AC90&gt;0,(IF(AC$7&gt;0,AC90/AC$7,"")),"")</f>
        <v/>
      </c>
      <c r="AE90" s="111" t="str">
        <f>IF(AC90&gt;0,(IF(AC$49&gt;0,AC90/AC$49,"")),"")</f>
        <v/>
      </c>
      <c r="AF90" s="433">
        <v>0</v>
      </c>
      <c r="AG90" s="106" t="str">
        <f>IF(AF90&gt;0,(IF(AF$7&gt;0,AF90/AF$7,"")),"")</f>
        <v/>
      </c>
      <c r="AH90" s="111" t="str">
        <f>IF(AF90&gt;0,(IF(AF$49&gt;0,AF90/AF$49,"")),"")</f>
        <v/>
      </c>
      <c r="AI90" s="111"/>
      <c r="AJ90" s="111"/>
      <c r="AK90" s="112"/>
      <c r="AL90" s="111"/>
      <c r="AM90" s="433">
        <f>Z90+AC90+AF90</f>
        <v>0</v>
      </c>
      <c r="AN90" s="106" t="str">
        <f>IF(AM90&gt;0,(IF(AM$7&gt;0,AM90/AM$7,"")),"")</f>
        <v/>
      </c>
      <c r="AO90" s="111" t="str">
        <f>IF(AM90&gt;0,(IF(AM$49&gt;0,AM90/AM$49,"")),"")</f>
        <v/>
      </c>
      <c r="AP90" s="111"/>
      <c r="AQ90" s="113"/>
      <c r="AR90" s="111"/>
      <c r="AS90" s="112"/>
      <c r="AT90" s="111"/>
      <c r="AU90" s="433">
        <v>0</v>
      </c>
      <c r="AV90" s="106" t="str">
        <f>IF(AU90&gt;0,(IF(AU$7&gt;0,AU90/AU$7,"")),"")</f>
        <v/>
      </c>
      <c r="AW90" s="111" t="str">
        <f>IF(AU90&gt;0,(IF(AU$49&gt;0,AU90/AU$49,"")),"")</f>
        <v/>
      </c>
      <c r="AX90" s="433">
        <v>0</v>
      </c>
      <c r="AY90" s="106" t="str">
        <f>IF(AX90&gt;0,(IF(AX$7&gt;0,AX90/AX$7,"")),"")</f>
        <v/>
      </c>
      <c r="AZ90" s="111" t="str">
        <f>IF(AX90&gt;0,(IF(AX$49&gt;0,AX90/AX$49,"")),"")</f>
        <v/>
      </c>
      <c r="BA90" s="433">
        <v>0</v>
      </c>
      <c r="BB90" s="106" t="str">
        <f>IF(BA90&gt;0,(IF(BA$7&gt;0,BA90/BA$7,"")),"")</f>
        <v/>
      </c>
      <c r="BC90" s="111" t="str">
        <f>IF(BA90&gt;0,(IF(BA$49&gt;0,BA90/BA$49,"")),"")</f>
        <v/>
      </c>
      <c r="BD90" s="111"/>
      <c r="BE90" s="111"/>
      <c r="BF90" s="112"/>
      <c r="BG90" s="111"/>
      <c r="BH90" s="433">
        <f>AU90+AX90+BA90</f>
        <v>0</v>
      </c>
      <c r="BI90" s="106" t="str">
        <f>IF(BH90&gt;0,(IF(BH$7&gt;0,BH90/BH$7,"")),"")</f>
        <v/>
      </c>
      <c r="BJ90" s="111" t="str">
        <f>IF(BH90&gt;0,(IF(BH$49&gt;0,BH90/BH$49,"")),"")</f>
        <v/>
      </c>
      <c r="BK90" s="111"/>
      <c r="BL90" s="113"/>
      <c r="BM90" s="111"/>
      <c r="BN90" s="112"/>
      <c r="BO90" s="111"/>
      <c r="BP90" s="433">
        <v>0</v>
      </c>
      <c r="BQ90" s="106" t="str">
        <f>IF(BP90&gt;0,(IF(BP$7&gt;0,BP90/BP$7,"")),"")</f>
        <v/>
      </c>
      <c r="BR90" s="111" t="str">
        <f>IF(BP90&gt;0,(IF(BP$49&gt;0,BP90/BP$49,"")),"")</f>
        <v/>
      </c>
      <c r="BS90" s="433">
        <v>0</v>
      </c>
      <c r="BT90" s="106" t="str">
        <f>IF(BS90&gt;0,(IF(BS$7&gt;0,BS90/BS$7,"")),"")</f>
        <v/>
      </c>
      <c r="BU90" s="111" t="str">
        <f>IF(BS90&gt;0,(IF(BS$49&gt;0,BS90/BS$49,"")),"")</f>
        <v/>
      </c>
      <c r="BV90" s="433">
        <v>0</v>
      </c>
      <c r="BW90" s="106" t="str">
        <f>IF(BV90&gt;0,(IF(BV$7&gt;0,BV90/BV$7,"")),"")</f>
        <v/>
      </c>
      <c r="BX90" s="111" t="str">
        <f>IF(BV90&gt;0,(IF(BV$49&gt;0,BV90/BV$49,"")),"")</f>
        <v/>
      </c>
      <c r="BY90" s="111"/>
      <c r="BZ90" s="111"/>
      <c r="CA90" s="112"/>
      <c r="CB90" s="111"/>
      <c r="CC90" s="433">
        <f>BP90+BS90+BV90</f>
        <v>0</v>
      </c>
      <c r="CD90" s="106" t="str">
        <f>IF(CC90&gt;0,(IF(CC$7&gt;0,CC90/CC$7,"")),"")</f>
        <v/>
      </c>
      <c r="CE90" s="111" t="str">
        <f>IF(CC90&gt;0,(IF(CC$49&gt;0,CC90/CC$49,"")),"")</f>
        <v/>
      </c>
      <c r="CF90" s="111"/>
      <c r="CG90" s="113"/>
      <c r="CH90" s="111"/>
      <c r="CI90" s="114"/>
      <c r="CJ90" s="111"/>
      <c r="CK90" s="433">
        <f>(IF($CZ$5=4,(E90+Z90+AU90+BP90),0)+IF($CZ$5=3,(Z90+AU90+BP90))+IF($CZ$5=2,(AU90+BP90),0)+IF($CZ$5=1,BP90,0))/$CZ$5</f>
        <v>0</v>
      </c>
      <c r="CL90" s="106" t="str">
        <f>IF(CK90&gt;0,(IF(CK$7&gt;0,CK90/CK$7,"")),"")</f>
        <v/>
      </c>
      <c r="CM90" s="111" t="str">
        <f>IF(CK90&gt;0,(IF(CK$49&gt;0,CK90/CK$49,"")),"")</f>
        <v/>
      </c>
      <c r="CN90" s="433">
        <f>(IF($CZ$5=4,(H90+AC90+AX90+BS90),0)+IF($CZ$5=3,(AC90+AX90+BS90))+IF($CZ$5=2,(AX90+BS90),0)+IF($CZ$5=1,BS90,0))/$CZ$5</f>
        <v>0</v>
      </c>
      <c r="CO90" s="106" t="str">
        <f>IF(CN90&gt;0,(IF(CN$7&gt;0,CN90/CN$7,"")),"")</f>
        <v/>
      </c>
      <c r="CP90" s="111" t="str">
        <f>IF(CN90&gt;0,(IF(CN$49&gt;0,CN90/CN$49,"")),"")</f>
        <v/>
      </c>
      <c r="CQ90" s="433">
        <f>(IF($CZ$5=4,(K90+AF90+BA90+BV90),0)+IF($CZ$5=3,(AF90+BA90+BV90))+IF($CZ$5=2,(BA90+BV90),0)+IF($CZ$5=1,BV90,0))/$CZ$5</f>
        <v>0</v>
      </c>
      <c r="CR90" s="106" t="str">
        <f>IF(CQ90&gt;0,(IF(CQ$7&gt;0,CQ90/CQ$7,"")),"")</f>
        <v/>
      </c>
      <c r="CS90" s="111" t="str">
        <f>IF(CQ90&gt;0,(IF(CQ$49&gt;0,CQ90/CQ$49,"")),"")</f>
        <v/>
      </c>
      <c r="CT90" s="111"/>
      <c r="CU90" s="111"/>
      <c r="CV90" s="114"/>
      <c r="CW90" s="111"/>
      <c r="CX90" s="433">
        <f>(IF($CZ$5=4,(R90+AM90+BH90+CC90),0)+IF($CZ$5=3,(AM90+BH90+CC90))+IF($CZ$5=2,(BH90+CC90),0)+IF($CZ$5=1,CC90,0))/$CZ$5</f>
        <v>0</v>
      </c>
      <c r="CY90" s="106" t="str">
        <f>IF(CX90&gt;0,(IF(CX$7&gt;0,CX90/CX$7,"")),"")</f>
        <v/>
      </c>
      <c r="CZ90" s="111" t="str">
        <f>IF(CX90&gt;0,(IF(CX$49&gt;0,CX90/CX$49,"")),"")</f>
        <v/>
      </c>
      <c r="DA90" s="111"/>
      <c r="DB90" s="1535"/>
      <c r="DC90" s="111"/>
      <c r="DD90" s="112"/>
      <c r="DE90" s="111"/>
      <c r="DF90" s="433">
        <v>0</v>
      </c>
      <c r="DG90" s="106" t="str">
        <f>IF(DF90&gt;0,(IF(DF$7&gt;0,DF90/DF$7,"")),"")</f>
        <v/>
      </c>
      <c r="DH90" s="111" t="str">
        <f>IF(DF90&gt;0,(IF(DF$49&gt;0,DF90/DF$49,"")),"")</f>
        <v/>
      </c>
      <c r="DI90" s="433">
        <v>0</v>
      </c>
      <c r="DJ90" s="106" t="str">
        <f>IF(DI90&gt;0,(IF(DI$7&gt;0,DI90/DI$7,"")),"")</f>
        <v/>
      </c>
      <c r="DK90" s="111" t="str">
        <f>IF(DI90&gt;0,(IF(DI$49&gt;0,DI90/DI$49,"")),"")</f>
        <v/>
      </c>
      <c r="DL90" s="433">
        <v>0</v>
      </c>
      <c r="DM90" s="106" t="str">
        <f>IF(DL90&gt;0,(IF(DL$7&gt;0,DL90/DL$7,"")),"")</f>
        <v/>
      </c>
      <c r="DN90" s="111" t="str">
        <f>IF(DL90&gt;0,(IF(DL$49&gt;0,DL90/DL$49,"")),"")</f>
        <v/>
      </c>
      <c r="DO90" s="111"/>
      <c r="DP90" s="111"/>
      <c r="DQ90" s="112"/>
      <c r="DR90" s="111"/>
      <c r="DS90" s="433">
        <f>DF90+DI90+DL90</f>
        <v>0</v>
      </c>
      <c r="DT90" s="106" t="str">
        <f>IF(DS90&gt;0,(IF(DS$7&gt;0,DS90/DS$7,"")),"")</f>
        <v/>
      </c>
      <c r="DU90" s="111" t="str">
        <f>IF(DS90&gt;0,(IF(DS$49&gt;0,DS90/DS$49,"")),"")</f>
        <v/>
      </c>
      <c r="DV90" s="111"/>
      <c r="DW90" s="113"/>
      <c r="DX90" s="111"/>
      <c r="DY90" s="112"/>
      <c r="DZ90" s="111"/>
      <c r="EA90" s="433">
        <v>0</v>
      </c>
      <c r="EB90" s="106" t="str">
        <f>IF(EA90&gt;0,(IF(EA$7&gt;0,EA90/EA$7,"")),"")</f>
        <v/>
      </c>
      <c r="EC90" s="111" t="str">
        <f>IF(EA90&gt;0,(IF(EA$49&gt;0,EA90/EA$49,"")),"")</f>
        <v/>
      </c>
      <c r="ED90" s="433">
        <v>0</v>
      </c>
      <c r="EE90" s="106" t="str">
        <f>IF(ED90&gt;0,(IF(ED$7&gt;0,ED90/ED$7,"")),"")</f>
        <v/>
      </c>
      <c r="EF90" s="111" t="str">
        <f>IF(ED90&gt;0,(IF(ED$49&gt;0,ED90/ED$49,"")),"")</f>
        <v/>
      </c>
      <c r="EG90" s="433">
        <v>0</v>
      </c>
      <c r="EH90" s="106" t="str">
        <f>IF(EG90&gt;0,(IF(EG$7&gt;0,EG90/EG$7,"")),"")</f>
        <v/>
      </c>
      <c r="EI90" s="111" t="str">
        <f>IF(EG90&gt;0,(IF(EG$49&gt;0,EG90/EG$49,"")),"")</f>
        <v/>
      </c>
      <c r="EJ90" s="111"/>
      <c r="EK90" s="111"/>
      <c r="EL90" s="112"/>
      <c r="EM90" s="111"/>
      <c r="EN90" s="433">
        <f>EA90+ED90+EG90</f>
        <v>0</v>
      </c>
      <c r="EO90" s="106" t="str">
        <f>IF(EN90&gt;0,(IF(EN$7&gt;0,EN90/EN$7,"")),"")</f>
        <v/>
      </c>
      <c r="EP90" s="111" t="str">
        <f>IF(EN90&gt;0,(IF(EN$49&gt;0,EN90/EN$49,"")),"")</f>
        <v/>
      </c>
      <c r="EQ90" s="111"/>
      <c r="ER90" s="113"/>
      <c r="ES90" s="111"/>
      <c r="ET90" s="112"/>
      <c r="EU90" s="111"/>
      <c r="EV90" s="433">
        <f>+EV49*15%*5%</f>
        <v>0</v>
      </c>
      <c r="EW90" s="106" t="str">
        <f>IF(EV90&gt;0,(IF(EV$7&gt;0,EV90/EV$7,"")),"")</f>
        <v/>
      </c>
      <c r="EX90" s="111" t="str">
        <f>IF(EV90&gt;0,(IF(EV$49&gt;0,EV90/EV$49,"")),"")</f>
        <v/>
      </c>
      <c r="EY90" s="433">
        <f>+EY49*15%*5%</f>
        <v>28233.75</v>
      </c>
      <c r="EZ90" s="106">
        <f>IF(EY90&gt;0,(IF(EY$8&gt;0,EY90/EY$8,"")),"")</f>
        <v>40.333928571428572</v>
      </c>
      <c r="FA90" s="111">
        <f>IF(EY90&gt;0,(IF(EY$49&gt;0,EY90/EY$49,"")),"")</f>
        <v>7.4999999999999997E-3</v>
      </c>
      <c r="FB90" s="433">
        <v>0</v>
      </c>
      <c r="FC90" s="106" t="str">
        <f>IF(FB90&gt;0,(IF(FB$7&gt;0,FB90/FB$7,"")),"")</f>
        <v/>
      </c>
      <c r="FD90" s="111" t="str">
        <f>IF(FB90&gt;0,(IF(FB$49&gt;0,FB90/FB$49,"")),"")</f>
        <v/>
      </c>
      <c r="FE90" s="111"/>
      <c r="FF90" s="111"/>
      <c r="FG90" s="112"/>
      <c r="FH90" s="111"/>
      <c r="FI90" s="433">
        <f>EV90+EY90+FB90</f>
        <v>28233.75</v>
      </c>
      <c r="FJ90" s="106" t="e">
        <f>IF(FI90&gt;0,(IF(FI$7&gt;0,FI90/FI$7,"")),"")</f>
        <v>#VALUE!</v>
      </c>
      <c r="FK90" s="111">
        <f>IF(FI90&gt;0,(IF(FI$49&gt;0,FI90/FI$49,"")),"")</f>
        <v>7.4999999999999997E-3</v>
      </c>
      <c r="FL90" s="111"/>
      <c r="FM90" s="113"/>
      <c r="FN90" s="111"/>
      <c r="FO90" s="112"/>
      <c r="FP90" s="111"/>
      <c r="FQ90" s="433">
        <v>0</v>
      </c>
      <c r="FR90" s="106" t="str">
        <f>IF(FQ90&gt;0,(IF(FQ$7&gt;0,FQ90/FQ$7,"")),"")</f>
        <v/>
      </c>
      <c r="FS90" s="849" t="str">
        <f>IF(FQ90&gt;0,(IF(FQ$49&gt;0,FQ90/FQ$49,"")),"")</f>
        <v/>
      </c>
      <c r="FT90" s="433">
        <v>0</v>
      </c>
      <c r="FU90" s="106" t="str">
        <f>IF(FT90&gt;0,(IF(FT$7&gt;0,FT90/FT$7,"")),"")</f>
        <v/>
      </c>
      <c r="FV90" s="111" t="str">
        <f>IF(FT90&gt;0,(IF(FT$49&gt;0,FT90/FT$49,"")),"")</f>
        <v/>
      </c>
      <c r="FW90" s="433">
        <v>0</v>
      </c>
      <c r="FX90" s="106" t="str">
        <f>IF(FW90&gt;0,(IF(FW$7&gt;0,FW90/FW$7,"")),"")</f>
        <v/>
      </c>
      <c r="FY90" s="111" t="str">
        <f>IF(FW90&gt;0,(IF(FW$49&gt;0,FW90/FW$49,"")),"")</f>
        <v/>
      </c>
      <c r="FZ90" s="111"/>
      <c r="GA90" s="111"/>
      <c r="GB90" s="112"/>
      <c r="GC90" s="111"/>
      <c r="GD90" s="433">
        <f>FQ90+FT90+FW90</f>
        <v>0</v>
      </c>
      <c r="GE90" s="106" t="str">
        <f>IF(GD90&gt;0,(IF(GD$7&gt;0,GD90/GD$7,"")),"")</f>
        <v/>
      </c>
      <c r="GF90" s="111" t="str">
        <f>IF(GD90&gt;0,(IF(GD$49&gt;0,GD90/GD$49,"")),"")</f>
        <v/>
      </c>
      <c r="GG90" s="111"/>
      <c r="GH90" s="113"/>
      <c r="GI90" s="111"/>
      <c r="GJ90" s="112"/>
      <c r="GK90" s="111"/>
      <c r="GL90" s="433">
        <v>0</v>
      </c>
      <c r="GM90" s="106" t="str">
        <f>IF(GL90&gt;0,(IF(GL$7&gt;0,GL90/GL$7,"")),"")</f>
        <v/>
      </c>
      <c r="GN90" s="111" t="str">
        <f>IF(GL90&gt;0,(IF(GL$49&gt;0,GL90/GL$49,"")),"")</f>
        <v/>
      </c>
      <c r="GO90" s="433">
        <v>0</v>
      </c>
      <c r="GP90" s="106" t="str">
        <f>IF(GO90&gt;0,(IF(GO$7&gt;0,GO90/GO$7,"")),"")</f>
        <v/>
      </c>
      <c r="GQ90" s="111" t="str">
        <f>IF(GO90&gt;0,(IF(GO$49&gt;0,GO90/GO$49,"")),"")</f>
        <v/>
      </c>
      <c r="GR90" s="433">
        <v>0</v>
      </c>
      <c r="GS90" s="106" t="str">
        <f>IF(GR90&gt;0,(IF(GR$7&gt;0,GR90/GR$7,"")),"")</f>
        <v/>
      </c>
      <c r="GT90" s="111" t="str">
        <f>IF(GR90&gt;0,(IF(GR$49&gt;0,GR90/GR$49,"")),"")</f>
        <v/>
      </c>
      <c r="GU90" s="111"/>
      <c r="GV90" s="111"/>
      <c r="GW90" s="112"/>
      <c r="GX90" s="111"/>
      <c r="GY90" s="433">
        <f>GL90+GO90+GR90</f>
        <v>0</v>
      </c>
      <c r="GZ90" s="106" t="str">
        <f>IF(GY90&gt;0,(IF(GY$7&gt;0,GY90/GY$7,"")),"")</f>
        <v/>
      </c>
      <c r="HA90" s="111" t="str">
        <f>IF(GY90&gt;0,(IF(GY$49&gt;0,GY90/GY$49,"")),"")</f>
        <v/>
      </c>
      <c r="HB90" s="111"/>
      <c r="HC90" s="113"/>
      <c r="HD90" s="111"/>
      <c r="HE90" s="112"/>
      <c r="HF90" s="111"/>
      <c r="HG90" s="433">
        <v>0</v>
      </c>
      <c r="HH90" s="106" t="str">
        <f>IF(HG90&gt;0,(IF(HG$7&gt;0,HG90/HG$7,"")),"")</f>
        <v/>
      </c>
      <c r="HI90" s="111" t="str">
        <f>IF(HG90&gt;0,(IF(HG$49&gt;0,HG90/HG$49,"")),"")</f>
        <v/>
      </c>
      <c r="HJ90" s="433">
        <v>0</v>
      </c>
      <c r="HK90" s="106" t="str">
        <f>IF(HJ90&gt;0,(IF(HJ$7&gt;0,HJ90/HJ$7,"")),"")</f>
        <v/>
      </c>
      <c r="HL90" s="111" t="str">
        <f>IF(HJ90&gt;0,(IF(HJ$49&gt;0,HJ90/HJ$49,"")),"")</f>
        <v/>
      </c>
      <c r="HM90" s="433">
        <v>0</v>
      </c>
      <c r="HN90" s="106" t="str">
        <f>IF(HM90&gt;0,(IF(HM$7&gt;0,HM90/HM$7,"")),"")</f>
        <v/>
      </c>
      <c r="HO90" s="111" t="str">
        <f>IF(HM90&gt;0,(IF(HM$49&gt;0,HM90/HM$49,"")),"")</f>
        <v/>
      </c>
      <c r="HP90" s="111"/>
      <c r="HQ90" s="111"/>
      <c r="HR90" s="112"/>
      <c r="HS90" s="111"/>
      <c r="HT90" s="433">
        <f>HG90+HJ90+HM90</f>
        <v>0</v>
      </c>
      <c r="HU90" s="106" t="str">
        <f>IF(HT90&gt;0,(IF(HT$7&gt;0,HT90/HT$7,"")),"")</f>
        <v/>
      </c>
      <c r="HV90" s="111" t="str">
        <f>IF(HT90&gt;0,(IF(HT$49&gt;0,HT90/HT$49,"")),"")</f>
        <v/>
      </c>
      <c r="HW90" s="111"/>
      <c r="HX90" s="113"/>
      <c r="HY90" s="111"/>
      <c r="HZ90" s="112"/>
      <c r="IA90" s="111"/>
      <c r="IB90" s="433">
        <v>0</v>
      </c>
      <c r="IC90" s="106" t="str">
        <f>IF(IB90&gt;0,(IF(IB$7&gt;0,IB90/IB$7,"")),"")</f>
        <v/>
      </c>
      <c r="ID90" s="111" t="str">
        <f>IF(IB90&gt;0,(IF(IB$49&gt;0,IB90/IB$49,"")),"")</f>
        <v/>
      </c>
      <c r="IE90" s="433">
        <v>0</v>
      </c>
      <c r="IF90" s="106" t="str">
        <f>IF(IE90&gt;0,(IF(IE$7&gt;0,IE90/IE$7,"")),"")</f>
        <v/>
      </c>
      <c r="IG90" s="111" t="str">
        <f>IF(IE90&gt;0,(IF(IE$49&gt;0,IE90/IE$49,"")),"")</f>
        <v/>
      </c>
      <c r="IH90" s="433">
        <v>0</v>
      </c>
      <c r="II90" s="106" t="str">
        <f>IF(IH90&gt;0,(IF(IH$7&gt;0,IH90/IH$7,"")),"")</f>
        <v/>
      </c>
      <c r="IJ90" s="111" t="str">
        <f>IF(IH90&gt;0,(IF(IH$49&gt;0,IH90/IH$49,"")),"")</f>
        <v/>
      </c>
      <c r="IK90" s="111"/>
      <c r="IL90" s="111"/>
      <c r="IM90" s="112"/>
      <c r="IN90" s="111"/>
      <c r="IO90" s="433">
        <f>IB90+IE90+IH90</f>
        <v>0</v>
      </c>
      <c r="IP90" s="106" t="str">
        <f>IF(IO90&gt;0,(IF(IO$7&gt;0,IO90/IO$7,"")),"")</f>
        <v/>
      </c>
      <c r="IQ90" s="111" t="str">
        <f>IF(IO90&gt;0,(IF(IO$49&gt;0,IO90/IO$49,"")),"")</f>
        <v/>
      </c>
      <c r="IR90" s="111"/>
      <c r="IS90" s="113"/>
    </row>
    <row r="91" spans="1:253" ht="12" customHeight="1" outlineLevel="1">
      <c r="A91" s="341" t="s">
        <v>70</v>
      </c>
      <c r="B91" s="111"/>
      <c r="C91" s="112"/>
      <c r="D91" s="111"/>
      <c r="E91" s="433">
        <v>0</v>
      </c>
      <c r="F91" s="106" t="str">
        <f>IF(E91&gt;0,(IF(E$7&gt;0,E91/E$7,"")),"")</f>
        <v/>
      </c>
      <c r="G91" s="111" t="str">
        <f>IF(E91&gt;0,(IF(E$49&gt;0,E91/E$49,"")),"")</f>
        <v/>
      </c>
      <c r="H91" s="433">
        <v>0</v>
      </c>
      <c r="I91" s="106" t="str">
        <f>IF(H91&gt;0,(IF(H$7&gt;0,H91/H$7,"")),"")</f>
        <v/>
      </c>
      <c r="J91" s="111" t="str">
        <f>IF(H91&gt;0,(IF(H$49&gt;0,H91/H$49,"")),"")</f>
        <v/>
      </c>
      <c r="K91" s="433">
        <v>0</v>
      </c>
      <c r="L91" s="106" t="str">
        <f>IF(K91&gt;0,(IF(K$7&gt;0,K91/K$7,"")),"")</f>
        <v/>
      </c>
      <c r="M91" s="111" t="str">
        <f>IF(K91&gt;0,(IF(K$49&gt;0,K91/K$49,"")),"")</f>
        <v/>
      </c>
      <c r="N91" s="111"/>
      <c r="O91" s="111"/>
      <c r="P91" s="112"/>
      <c r="Q91" s="111"/>
      <c r="R91" s="433">
        <f>E91+H91+K91</f>
        <v>0</v>
      </c>
      <c r="S91" s="106" t="str">
        <f>IF(R91&gt;0,(IF(R$7&gt;0,R91/R$7,"")),"")</f>
        <v/>
      </c>
      <c r="T91" s="111" t="str">
        <f>IF(R91&gt;0,(IF(R$49&gt;0,R91/R$49,"")),"")</f>
        <v/>
      </c>
      <c r="U91" s="111"/>
      <c r="V91" s="113"/>
      <c r="W91" s="111"/>
      <c r="X91" s="112"/>
      <c r="Y91" s="111"/>
      <c r="Z91" s="433">
        <v>0</v>
      </c>
      <c r="AA91" s="106" t="str">
        <f>IF(Z91&gt;0,(IF(Z$7&gt;0,Z91/Z$7,"")),"")</f>
        <v/>
      </c>
      <c r="AB91" s="111" t="str">
        <f>IF(Z91&gt;0,(IF(Z$49&gt;0,Z91/Z$49,"")),"")</f>
        <v/>
      </c>
      <c r="AC91" s="433">
        <v>0</v>
      </c>
      <c r="AD91" s="106" t="str">
        <f>IF(AC91&gt;0,(IF(AC$7&gt;0,AC91/AC$7,"")),"")</f>
        <v/>
      </c>
      <c r="AE91" s="111" t="str">
        <f>IF(AC91&gt;0,(IF(AC$49&gt;0,AC91/AC$49,"")),"")</f>
        <v/>
      </c>
      <c r="AF91" s="433">
        <v>0</v>
      </c>
      <c r="AG91" s="106" t="str">
        <f>IF(AF91&gt;0,(IF(AF$7&gt;0,AF91/AF$7,"")),"")</f>
        <v/>
      </c>
      <c r="AH91" s="111" t="str">
        <f>IF(AF91&gt;0,(IF(AF$49&gt;0,AF91/AF$49,"")),"")</f>
        <v/>
      </c>
      <c r="AI91" s="111"/>
      <c r="AJ91" s="111"/>
      <c r="AK91" s="112"/>
      <c r="AL91" s="111"/>
      <c r="AM91" s="433">
        <f>Z91+AC91+AF91</f>
        <v>0</v>
      </c>
      <c r="AN91" s="106" t="str">
        <f>IF(AM91&gt;0,(IF(AM$7&gt;0,AM91/AM$7,"")),"")</f>
        <v/>
      </c>
      <c r="AO91" s="111" t="str">
        <f>IF(AM91&gt;0,(IF(AM$49&gt;0,AM91/AM$49,"")),"")</f>
        <v/>
      </c>
      <c r="AP91" s="111"/>
      <c r="AQ91" s="113"/>
      <c r="AR91" s="111"/>
      <c r="AS91" s="112"/>
      <c r="AT91" s="111"/>
      <c r="AU91" s="433">
        <v>0</v>
      </c>
      <c r="AV91" s="106" t="str">
        <f>IF(AU91&gt;0,(IF(AU$7&gt;0,AU91/AU$7,"")),"")</f>
        <v/>
      </c>
      <c r="AW91" s="111" t="str">
        <f>IF(AU91&gt;0,(IF(AU$49&gt;0,AU91/AU$49,"")),"")</f>
        <v/>
      </c>
      <c r="AX91" s="433">
        <v>0</v>
      </c>
      <c r="AY91" s="106" t="str">
        <f>IF(AX91&gt;0,(IF(AX$7&gt;0,AX91/AX$7,"")),"")</f>
        <v/>
      </c>
      <c r="AZ91" s="111" t="str">
        <f>IF(AX91&gt;0,(IF(AX$49&gt;0,AX91/AX$49,"")),"")</f>
        <v/>
      </c>
      <c r="BA91" s="433">
        <v>0</v>
      </c>
      <c r="BB91" s="106" t="str">
        <f>IF(BA91&gt;0,(IF(BA$7&gt;0,BA91/BA$7,"")),"")</f>
        <v/>
      </c>
      <c r="BC91" s="111" t="str">
        <f>IF(BA91&gt;0,(IF(BA$49&gt;0,BA91/BA$49,"")),"")</f>
        <v/>
      </c>
      <c r="BD91" s="111"/>
      <c r="BE91" s="111"/>
      <c r="BF91" s="112"/>
      <c r="BG91" s="111"/>
      <c r="BH91" s="433">
        <f>AU91+AX91+BA91</f>
        <v>0</v>
      </c>
      <c r="BI91" s="106" t="str">
        <f>IF(BH91&gt;0,(IF(BH$7&gt;0,BH91/BH$7,"")),"")</f>
        <v/>
      </c>
      <c r="BJ91" s="111" t="str">
        <f>IF(BH91&gt;0,(IF(BH$49&gt;0,BH91/BH$49,"")),"")</f>
        <v/>
      </c>
      <c r="BK91" s="111"/>
      <c r="BL91" s="113"/>
      <c r="BM91" s="111"/>
      <c r="BN91" s="112"/>
      <c r="BO91" s="111"/>
      <c r="BP91" s="433">
        <v>0</v>
      </c>
      <c r="BQ91" s="106" t="str">
        <f>IF(BP91&gt;0,(IF(BP$7&gt;0,BP91/BP$7,"")),"")</f>
        <v/>
      </c>
      <c r="BR91" s="111" t="str">
        <f>IF(BP91&gt;0,(IF(BP$49&gt;0,BP91/BP$49,"")),"")</f>
        <v/>
      </c>
      <c r="BS91" s="433">
        <v>0</v>
      </c>
      <c r="BT91" s="106" t="str">
        <f>IF(BS91&gt;0,(IF(BS$7&gt;0,BS91/BS$7,"")),"")</f>
        <v/>
      </c>
      <c r="BU91" s="111" t="str">
        <f>IF(BS91&gt;0,(IF(BS$49&gt;0,BS91/BS$49,"")),"")</f>
        <v/>
      </c>
      <c r="BV91" s="433">
        <v>0</v>
      </c>
      <c r="BW91" s="106" t="str">
        <f>IF(BV91&gt;0,(IF(BV$7&gt;0,BV91/BV$7,"")),"")</f>
        <v/>
      </c>
      <c r="BX91" s="111" t="str">
        <f>IF(BV91&gt;0,(IF(BV$49&gt;0,BV91/BV$49,"")),"")</f>
        <v/>
      </c>
      <c r="BY91" s="111"/>
      <c r="BZ91" s="111"/>
      <c r="CA91" s="112"/>
      <c r="CB91" s="111"/>
      <c r="CC91" s="433">
        <f>BP91+BS91+BV91</f>
        <v>0</v>
      </c>
      <c r="CD91" s="106" t="str">
        <f>IF(CC91&gt;0,(IF(CC$7&gt;0,CC91/CC$7,"")),"")</f>
        <v/>
      </c>
      <c r="CE91" s="111" t="str">
        <f>IF(CC91&gt;0,(IF(CC$49&gt;0,CC91/CC$49,"")),"")</f>
        <v/>
      </c>
      <c r="CF91" s="111"/>
      <c r="CG91" s="113"/>
      <c r="CH91" s="111"/>
      <c r="CI91" s="114"/>
      <c r="CJ91" s="111"/>
      <c r="CK91" s="433">
        <f>(IF($CZ$5=4,(E91+Z91+AU91+BP91),0)+IF($CZ$5=3,(Z91+AU91+BP91))+IF($CZ$5=2,(AU91+BP91),0)+IF($CZ$5=1,BP91,0))/$CZ$5</f>
        <v>0</v>
      </c>
      <c r="CL91" s="106" t="str">
        <f>IF(CK91&gt;0,(IF(CK$7&gt;0,CK91/CK$7,"")),"")</f>
        <v/>
      </c>
      <c r="CM91" s="111" t="str">
        <f>IF(CK91&gt;0,(IF(CK$49&gt;0,CK91/CK$49,"")),"")</f>
        <v/>
      </c>
      <c r="CN91" s="433">
        <f>(IF($CZ$5=4,(H91+AC91+AX91+BS91),0)+IF($CZ$5=3,(AC91+AX91+BS91))+IF($CZ$5=2,(AX91+BS91),0)+IF($CZ$5=1,BS91,0))/$CZ$5</f>
        <v>0</v>
      </c>
      <c r="CO91" s="106" t="str">
        <f>IF(CN91&gt;0,(IF(CN$7&gt;0,CN91/CN$7,"")),"")</f>
        <v/>
      </c>
      <c r="CP91" s="111" t="str">
        <f>IF(CN91&gt;0,(IF(CN$49&gt;0,CN91/CN$49,"")),"")</f>
        <v/>
      </c>
      <c r="CQ91" s="433">
        <f>(IF($CZ$5=4,(K91+AF91+BA91+BV91),0)+IF($CZ$5=3,(AF91+BA91+BV91))+IF($CZ$5=2,(BA91+BV91),0)+IF($CZ$5=1,BV91,0))/$CZ$5</f>
        <v>0</v>
      </c>
      <c r="CR91" s="106" t="str">
        <f>IF(CQ91&gt;0,(IF(CQ$7&gt;0,CQ91/CQ$7,"")),"")</f>
        <v/>
      </c>
      <c r="CS91" s="111" t="str">
        <f>IF(CQ91&gt;0,(IF(CQ$49&gt;0,CQ91/CQ$49,"")),"")</f>
        <v/>
      </c>
      <c r="CT91" s="111"/>
      <c r="CU91" s="111"/>
      <c r="CV91" s="114"/>
      <c r="CW91" s="111"/>
      <c r="CX91" s="433">
        <f>(IF($CZ$5=4,(R91+AM91+BH91+CC91),0)+IF($CZ$5=3,(AM91+BH91+CC91))+IF($CZ$5=2,(BH91+CC91),0)+IF($CZ$5=1,CC91,0))/$CZ$5</f>
        <v>0</v>
      </c>
      <c r="CY91" s="106" t="str">
        <f>IF(CX91&gt;0,(IF(CX$7&gt;0,CX91/CX$7,"")),"")</f>
        <v/>
      </c>
      <c r="CZ91" s="111" t="str">
        <f>IF(CX91&gt;0,(IF(CX$49&gt;0,CX91/CX$49,"")),"")</f>
        <v/>
      </c>
      <c r="DA91" s="111"/>
      <c r="DB91" s="1535"/>
      <c r="DC91" s="111"/>
      <c r="DD91" s="112"/>
      <c r="DE91" s="111"/>
      <c r="DF91" s="433">
        <v>0</v>
      </c>
      <c r="DG91" s="106" t="str">
        <f>IF(DF91&gt;0,(IF(DF$7&gt;0,DF91/DF$7,"")),"")</f>
        <v/>
      </c>
      <c r="DH91" s="111" t="str">
        <f>IF(DF91&gt;0,(IF(DF$49&gt;0,DF91/DF$49,"")),"")</f>
        <v/>
      </c>
      <c r="DI91" s="433">
        <v>0</v>
      </c>
      <c r="DJ91" s="106" t="str">
        <f>IF(DI91&gt;0,(IF(DI$7&gt;0,DI91/DI$7,"")),"")</f>
        <v/>
      </c>
      <c r="DK91" s="111" t="str">
        <f>IF(DI91&gt;0,(IF(DI$49&gt;0,DI91/DI$49,"")),"")</f>
        <v/>
      </c>
      <c r="DL91" s="433">
        <v>0</v>
      </c>
      <c r="DM91" s="106" t="str">
        <f>IF(DL91&gt;0,(IF(DL$7&gt;0,DL91/DL$7,"")),"")</f>
        <v/>
      </c>
      <c r="DN91" s="111" t="str">
        <f>IF(DL91&gt;0,(IF(DL$49&gt;0,DL91/DL$49,"")),"")</f>
        <v/>
      </c>
      <c r="DO91" s="111"/>
      <c r="DP91" s="111"/>
      <c r="DQ91" s="112"/>
      <c r="DR91" s="111"/>
      <c r="DS91" s="433">
        <f>DF91+DI91+DL91</f>
        <v>0</v>
      </c>
      <c r="DT91" s="106" t="str">
        <f>IF(DS91&gt;0,(IF(DS$7&gt;0,DS91/DS$7,"")),"")</f>
        <v/>
      </c>
      <c r="DU91" s="111" t="str">
        <f>IF(DS91&gt;0,(IF(DS$49&gt;0,DS91/DS$49,"")),"")</f>
        <v/>
      </c>
      <c r="DV91" s="111"/>
      <c r="DW91" s="113"/>
      <c r="DX91" s="111"/>
      <c r="DY91" s="112"/>
      <c r="DZ91" s="111"/>
      <c r="EA91" s="433">
        <v>0</v>
      </c>
      <c r="EB91" s="106" t="str">
        <f>IF(EA91&gt;0,(IF(EA$7&gt;0,EA91/EA$7,"")),"")</f>
        <v/>
      </c>
      <c r="EC91" s="111" t="str">
        <f>IF(EA91&gt;0,(IF(EA$49&gt;0,EA91/EA$49,"")),"")</f>
        <v/>
      </c>
      <c r="ED91" s="433">
        <v>0</v>
      </c>
      <c r="EE91" s="106" t="str">
        <f>IF(ED91&gt;0,(IF(ED$7&gt;0,ED91/ED$7,"")),"")</f>
        <v/>
      </c>
      <c r="EF91" s="111" t="str">
        <f>IF(ED91&gt;0,(IF(ED$49&gt;0,ED91/ED$49,"")),"")</f>
        <v/>
      </c>
      <c r="EG91" s="433">
        <v>0</v>
      </c>
      <c r="EH91" s="106" t="str">
        <f>IF(EG91&gt;0,(IF(EG$7&gt;0,EG91/EG$7,"")),"")</f>
        <v/>
      </c>
      <c r="EI91" s="111" t="str">
        <f>IF(EG91&gt;0,(IF(EG$49&gt;0,EG91/EG$49,"")),"")</f>
        <v/>
      </c>
      <c r="EJ91" s="111"/>
      <c r="EK91" s="111"/>
      <c r="EL91" s="112"/>
      <c r="EM91" s="111"/>
      <c r="EN91" s="433">
        <f>EA91+ED91+EG91</f>
        <v>0</v>
      </c>
      <c r="EO91" s="106" t="str">
        <f>IF(EN91&gt;0,(IF(EN$7&gt;0,EN91/EN$7,"")),"")</f>
        <v/>
      </c>
      <c r="EP91" s="111" t="str">
        <f>IF(EN91&gt;0,(IF(EN$49&gt;0,EN91/EN$49,"")),"")</f>
        <v/>
      </c>
      <c r="EQ91" s="111"/>
      <c r="ER91" s="113"/>
      <c r="ES91" s="111"/>
      <c r="ET91" s="112"/>
      <c r="EU91" s="111"/>
      <c r="EV91" s="433">
        <v>1500</v>
      </c>
      <c r="EW91" s="106">
        <f>IF(EV91&gt;0,(IF(EV$7&gt;0,EV91/EV$7,"")),"")</f>
        <v>0.75</v>
      </c>
      <c r="EX91" s="111" t="str">
        <f>IF(EV91&gt;0,(IF(EV$49&gt;0,EV91/EV$49,"")),"")</f>
        <v/>
      </c>
      <c r="EY91" s="433">
        <v>1500</v>
      </c>
      <c r="EZ91" s="106">
        <f>IF(EY91&gt;0,(IF(EY$8&gt;0,EY91/EY$8,"")),"")</f>
        <v>2.1428571428571428</v>
      </c>
      <c r="FA91" s="111">
        <f>IF(EY91&gt;0,(IF(EY$49&gt;0,EY91/EY$49,"")),"")</f>
        <v>3.9845929074246248E-4</v>
      </c>
      <c r="FB91" s="433">
        <v>0</v>
      </c>
      <c r="FC91" s="106" t="str">
        <f>IF(FB91&gt;0,(IF(FB$7&gt;0,FB91/FB$7,"")),"")</f>
        <v/>
      </c>
      <c r="FD91" s="111" t="str">
        <f>IF(FB91&gt;0,(IF(FB$49&gt;0,FB91/FB$49,"")),"")</f>
        <v/>
      </c>
      <c r="FE91" s="111"/>
      <c r="FF91" s="111"/>
      <c r="FG91" s="112"/>
      <c r="FH91" s="111"/>
      <c r="FI91" s="433">
        <f>EV91+EY91+FB91</f>
        <v>3000</v>
      </c>
      <c r="FJ91" s="106" t="e">
        <f>IF(FI91&gt;0,(IF(FI$7&gt;0,FI91/FI$7,"")),"")</f>
        <v>#VALUE!</v>
      </c>
      <c r="FK91" s="111">
        <f>IF(FI91&gt;0,(IF(FI$49&gt;0,FI91/FI$49,"")),"")</f>
        <v>7.9691858148492496E-4</v>
      </c>
      <c r="FL91" s="111"/>
      <c r="FM91" s="113"/>
      <c r="FN91" s="111"/>
      <c r="FO91" s="112"/>
      <c r="FP91" s="111"/>
      <c r="FQ91" s="433">
        <v>1000</v>
      </c>
      <c r="FR91" s="106">
        <f>IF(FQ91&gt;0,(IF(FQ$7&gt;0,FQ91/FQ$7,"")),"")</f>
        <v>0.23148148148148148</v>
      </c>
      <c r="FS91" s="849">
        <f>IF(FQ91&gt;0,(IF(FQ$49&gt;0,FQ91/FQ$49,"")),"")</f>
        <v>4.5197740112994352E-3</v>
      </c>
      <c r="FT91" s="433">
        <v>0</v>
      </c>
      <c r="FU91" s="106" t="str">
        <f>IF(FT91&gt;0,(IF(FT$7&gt;0,FT91/FT$7,"")),"")</f>
        <v/>
      </c>
      <c r="FV91" s="111" t="str">
        <f>IF(FT91&gt;0,(IF(FT$49&gt;0,FT91/FT$49,"")),"")</f>
        <v/>
      </c>
      <c r="FW91" s="433">
        <v>0</v>
      </c>
      <c r="FX91" s="106" t="str">
        <f>IF(FW91&gt;0,(IF(FW$7&gt;0,FW91/FW$7,"")),"")</f>
        <v/>
      </c>
      <c r="FY91" s="111" t="str">
        <f>IF(FW91&gt;0,(IF(FW$49&gt;0,FW91/FW$49,"")),"")</f>
        <v/>
      </c>
      <c r="FZ91" s="111"/>
      <c r="GA91" s="111"/>
      <c r="GB91" s="112"/>
      <c r="GC91" s="111"/>
      <c r="GD91" s="433">
        <f>FQ91+FT91+FW91</f>
        <v>1000</v>
      </c>
      <c r="GE91" s="106" t="e">
        <f>IF(GD91&gt;0,(IF(GD$7&gt;0,GD91/GD$7,"")),"")</f>
        <v>#REF!</v>
      </c>
      <c r="GF91" s="111">
        <f>IF(GD91&gt;0,(IF(GD$49&gt;0,GD91/GD$49,"")),"")</f>
        <v>4.5197740112994352E-3</v>
      </c>
      <c r="GG91" s="111"/>
      <c r="GH91" s="113"/>
      <c r="GI91" s="111"/>
      <c r="GJ91" s="112"/>
      <c r="GK91" s="111"/>
      <c r="GL91" s="433">
        <v>0</v>
      </c>
      <c r="GM91" s="106" t="str">
        <f>IF(GL91&gt;0,(IF(GL$7&gt;0,GL91/GL$7,"")),"")</f>
        <v/>
      </c>
      <c r="GN91" s="111" t="str">
        <f>IF(GL91&gt;0,(IF(GL$49&gt;0,GL91/GL$49,"")),"")</f>
        <v/>
      </c>
      <c r="GO91" s="433">
        <v>0</v>
      </c>
      <c r="GP91" s="106" t="str">
        <f>IF(GO91&gt;0,(IF(GO$7&gt;0,GO91/GO$7,"")),"")</f>
        <v/>
      </c>
      <c r="GQ91" s="111" t="str">
        <f>IF(GO91&gt;0,(IF(GO$49&gt;0,GO91/GO$49,"")),"")</f>
        <v/>
      </c>
      <c r="GR91" s="433">
        <v>0</v>
      </c>
      <c r="GS91" s="106" t="str">
        <f>IF(GR91&gt;0,(IF(GR$7&gt;0,GR91/GR$7,"")),"")</f>
        <v/>
      </c>
      <c r="GT91" s="111" t="str">
        <f>IF(GR91&gt;0,(IF(GR$49&gt;0,GR91/GR$49,"")),"")</f>
        <v/>
      </c>
      <c r="GU91" s="111"/>
      <c r="GV91" s="111"/>
      <c r="GW91" s="112"/>
      <c r="GX91" s="111"/>
      <c r="GY91" s="433">
        <f>GL91+GO91+GR91</f>
        <v>0</v>
      </c>
      <c r="GZ91" s="106" t="str">
        <f>IF(GY91&gt;0,(IF(GY$7&gt;0,GY91/GY$7,"")),"")</f>
        <v/>
      </c>
      <c r="HA91" s="111" t="str">
        <f>IF(GY91&gt;0,(IF(GY$49&gt;0,GY91/GY$49,"")),"")</f>
        <v/>
      </c>
      <c r="HB91" s="111"/>
      <c r="HC91" s="113"/>
      <c r="HD91" s="111"/>
      <c r="HE91" s="112"/>
      <c r="HF91" s="111"/>
      <c r="HG91" s="433">
        <v>0</v>
      </c>
      <c r="HH91" s="106" t="str">
        <f>IF(HG91&gt;0,(IF(HG$7&gt;0,HG91/HG$7,"")),"")</f>
        <v/>
      </c>
      <c r="HI91" s="111" t="str">
        <f>IF(HG91&gt;0,(IF(HG$49&gt;0,HG91/HG$49,"")),"")</f>
        <v/>
      </c>
      <c r="HJ91" s="433">
        <v>0</v>
      </c>
      <c r="HK91" s="106" t="str">
        <f>IF(HJ91&gt;0,(IF(HJ$7&gt;0,HJ91/HJ$7,"")),"")</f>
        <v/>
      </c>
      <c r="HL91" s="111" t="str">
        <f>IF(HJ91&gt;0,(IF(HJ$49&gt;0,HJ91/HJ$49,"")),"")</f>
        <v/>
      </c>
      <c r="HM91" s="433">
        <v>0</v>
      </c>
      <c r="HN91" s="106" t="str">
        <f>IF(HM91&gt;0,(IF(HM$7&gt;0,HM91/HM$7,"")),"")</f>
        <v/>
      </c>
      <c r="HO91" s="111" t="str">
        <f>IF(HM91&gt;0,(IF(HM$49&gt;0,HM91/HM$49,"")),"")</f>
        <v/>
      </c>
      <c r="HP91" s="111"/>
      <c r="HQ91" s="111"/>
      <c r="HR91" s="112"/>
      <c r="HS91" s="111"/>
      <c r="HT91" s="433">
        <f>HG91+HJ91+HM91</f>
        <v>0</v>
      </c>
      <c r="HU91" s="106" t="str">
        <f>IF(HT91&gt;0,(IF(HT$7&gt;0,HT91/HT$7,"")),"")</f>
        <v/>
      </c>
      <c r="HV91" s="111" t="str">
        <f>IF(HT91&gt;0,(IF(HT$49&gt;0,HT91/HT$49,"")),"")</f>
        <v/>
      </c>
      <c r="HW91" s="111"/>
      <c r="HX91" s="113"/>
      <c r="HY91" s="111"/>
      <c r="HZ91" s="112"/>
      <c r="IA91" s="111"/>
      <c r="IB91" s="433">
        <v>0</v>
      </c>
      <c r="IC91" s="106" t="str">
        <f>IF(IB91&gt;0,(IF(IB$7&gt;0,IB91/IB$7,"")),"")</f>
        <v/>
      </c>
      <c r="ID91" s="111" t="str">
        <f>IF(IB91&gt;0,(IF(IB$49&gt;0,IB91/IB$49,"")),"")</f>
        <v/>
      </c>
      <c r="IE91" s="433">
        <v>0</v>
      </c>
      <c r="IF91" s="106" t="str">
        <f>IF(IE91&gt;0,(IF(IE$7&gt;0,IE91/IE$7,"")),"")</f>
        <v/>
      </c>
      <c r="IG91" s="111" t="str">
        <f>IF(IE91&gt;0,(IF(IE$49&gt;0,IE91/IE$49,"")),"")</f>
        <v/>
      </c>
      <c r="IH91" s="433">
        <v>0</v>
      </c>
      <c r="II91" s="106" t="str">
        <f>IF(IH91&gt;0,(IF(IH$7&gt;0,IH91/IH$7,"")),"")</f>
        <v/>
      </c>
      <c r="IJ91" s="111" t="str">
        <f>IF(IH91&gt;0,(IF(IH$49&gt;0,IH91/IH$49,"")),"")</f>
        <v/>
      </c>
      <c r="IK91" s="111"/>
      <c r="IL91" s="111"/>
      <c r="IM91" s="112"/>
      <c r="IN91" s="111"/>
      <c r="IO91" s="433">
        <f>IB91+IE91+IH91</f>
        <v>0</v>
      </c>
      <c r="IP91" s="106" t="str">
        <f>IF(IO91&gt;0,(IF(IO$7&gt;0,IO91/IO$7,"")),"")</f>
        <v/>
      </c>
      <c r="IQ91" s="111" t="str">
        <f>IF(IO91&gt;0,(IF(IO$49&gt;0,IO91/IO$49,"")),"")</f>
        <v/>
      </c>
      <c r="IR91" s="111"/>
      <c r="IS91" s="113"/>
    </row>
    <row r="92" spans="1:253" s="119" customFormat="1" ht="12" customHeight="1" outlineLevel="1">
      <c r="A92" s="348" t="s">
        <v>72</v>
      </c>
      <c r="B92" s="115"/>
      <c r="C92" s="116"/>
      <c r="D92" s="115"/>
      <c r="E92" s="122">
        <f>SUM(E90:E91)</f>
        <v>0</v>
      </c>
      <c r="F92" s="6" t="str">
        <f>IF(E92&gt;0,(IF(E$7&gt;0,E92/E$7,"")),"")</f>
        <v/>
      </c>
      <c r="G92" s="115" t="str">
        <f>IF(E92&gt;0,(IF(E$49&gt;0,E92/E$49,"")),"")</f>
        <v/>
      </c>
      <c r="H92" s="122">
        <f>SUM(H90:H91)</f>
        <v>0</v>
      </c>
      <c r="I92" s="6" t="str">
        <f>IF(H92&gt;0,(IF(H$7&gt;0,H92/H$7,"")),"")</f>
        <v/>
      </c>
      <c r="J92" s="115" t="str">
        <f>IF(H92&gt;0,(IF(H$49&gt;0,H92/H$49,"")),"")</f>
        <v/>
      </c>
      <c r="K92" s="122">
        <f>SUM(K90:K91)</f>
        <v>0</v>
      </c>
      <c r="L92" s="6" t="str">
        <f>IF(K92&gt;0,(IF(K$7&gt;0,K92/K$7,"")),"")</f>
        <v/>
      </c>
      <c r="M92" s="115" t="str">
        <f>IF(K92&gt;0,(IF(K$49&gt;0,K92/K$49,"")),"")</f>
        <v/>
      </c>
      <c r="N92" s="115"/>
      <c r="O92" s="115"/>
      <c r="P92" s="116"/>
      <c r="Q92" s="115"/>
      <c r="R92" s="122">
        <f>SUM(R90:R91)</f>
        <v>0</v>
      </c>
      <c r="S92" s="106" t="str">
        <f>IF(R92&gt;0,(IF(R$7&gt;0,R92/R$7,"")),"")</f>
        <v/>
      </c>
      <c r="T92" s="115" t="str">
        <f>IF(R92&gt;0,(IF(R$49&gt;0,R92/R$49,"")),"")</f>
        <v/>
      </c>
      <c r="U92" s="115"/>
      <c r="V92" s="117"/>
      <c r="W92" s="115"/>
      <c r="X92" s="116"/>
      <c r="Y92" s="115"/>
      <c r="Z92" s="122">
        <f>SUM(Z90:Z91)</f>
        <v>0</v>
      </c>
      <c r="AA92" s="6" t="str">
        <f>IF(Z92&gt;0,(IF(Z$7&gt;0,Z92/Z$7,"")),"")</f>
        <v/>
      </c>
      <c r="AB92" s="115" t="str">
        <f>IF(Z92&gt;0,(IF(Z$49&gt;0,Z92/Z$49,"")),"")</f>
        <v/>
      </c>
      <c r="AC92" s="122">
        <f>SUM(AC90:AC91)</f>
        <v>0</v>
      </c>
      <c r="AD92" s="6" t="str">
        <f>IF(AC92&gt;0,(IF(AC$7&gt;0,AC92/AC$7,"")),"")</f>
        <v/>
      </c>
      <c r="AE92" s="115" t="str">
        <f>IF(AC92&gt;0,(IF(AC$49&gt;0,AC92/AC$49,"")),"")</f>
        <v/>
      </c>
      <c r="AF92" s="122">
        <f>SUM(AF90:AF91)</f>
        <v>0</v>
      </c>
      <c r="AG92" s="6" t="str">
        <f>IF(AF92&gt;0,(IF(AF$7&gt;0,AF92/AF$7,"")),"")</f>
        <v/>
      </c>
      <c r="AH92" s="115" t="str">
        <f>IF(AF92&gt;0,(IF(AF$49&gt;0,AF92/AF$49,"")),"")</f>
        <v/>
      </c>
      <c r="AI92" s="115"/>
      <c r="AJ92" s="115"/>
      <c r="AK92" s="116"/>
      <c r="AL92" s="115"/>
      <c r="AM92" s="122">
        <f>SUM(AM90:AM91)</f>
        <v>0</v>
      </c>
      <c r="AN92" s="106" t="str">
        <f>IF(AM92&gt;0,(IF(AM$7&gt;0,AM92/AM$7,"")),"")</f>
        <v/>
      </c>
      <c r="AO92" s="115" t="str">
        <f>IF(AM92&gt;0,(IF(AM$49&gt;0,AM92/AM$49,"")),"")</f>
        <v/>
      </c>
      <c r="AP92" s="115"/>
      <c r="AQ92" s="117"/>
      <c r="AR92" s="115"/>
      <c r="AS92" s="116"/>
      <c r="AT92" s="115"/>
      <c r="AU92" s="122">
        <f>SUM(AU90:AU91)</f>
        <v>0</v>
      </c>
      <c r="AV92" s="6" t="str">
        <f>IF(AU92&gt;0,(IF(AU$7&gt;0,AU92/AU$7,"")),"")</f>
        <v/>
      </c>
      <c r="AW92" s="115" t="str">
        <f>IF(AU92&gt;0,(IF(AU$49&gt;0,AU92/AU$49,"")),"")</f>
        <v/>
      </c>
      <c r="AX92" s="122">
        <f>SUM(AX90:AX91)</f>
        <v>0</v>
      </c>
      <c r="AY92" s="6" t="str">
        <f>IF(AX92&gt;0,(IF(AX$7&gt;0,AX92/AX$7,"")),"")</f>
        <v/>
      </c>
      <c r="AZ92" s="115" t="str">
        <f>IF(AX92&gt;0,(IF(AX$49&gt;0,AX92/AX$49,"")),"")</f>
        <v/>
      </c>
      <c r="BA92" s="122">
        <f>SUM(BA90:BA91)</f>
        <v>0</v>
      </c>
      <c r="BB92" s="6" t="str">
        <f>IF(BA92&gt;0,(IF(BA$7&gt;0,BA92/BA$7,"")),"")</f>
        <v/>
      </c>
      <c r="BC92" s="115" t="str">
        <f>IF(BA92&gt;0,(IF(BA$49&gt;0,BA92/BA$49,"")),"")</f>
        <v/>
      </c>
      <c r="BD92" s="115"/>
      <c r="BE92" s="115"/>
      <c r="BF92" s="116"/>
      <c r="BG92" s="115"/>
      <c r="BH92" s="122">
        <f>SUM(BH90:BH91)</f>
        <v>0</v>
      </c>
      <c r="BI92" s="106" t="str">
        <f>IF(BH92&gt;0,(IF(BH$7&gt;0,BH92/BH$7,"")),"")</f>
        <v/>
      </c>
      <c r="BJ92" s="115" t="str">
        <f>IF(BH92&gt;0,(IF(BH$49&gt;0,BH92/BH$49,"")),"")</f>
        <v/>
      </c>
      <c r="BK92" s="115"/>
      <c r="BL92" s="117"/>
      <c r="BM92" s="115"/>
      <c r="BN92" s="116"/>
      <c r="BO92" s="115"/>
      <c r="BP92" s="122">
        <f>SUM(BP90:BP91)</f>
        <v>0</v>
      </c>
      <c r="BQ92" s="6" t="str">
        <f>IF(BP92&gt;0,(IF(BP$7&gt;0,BP92/BP$7,"")),"")</f>
        <v/>
      </c>
      <c r="BR92" s="115" t="str">
        <f>IF(BP92&gt;0,(IF(BP$49&gt;0,BP92/BP$49,"")),"")</f>
        <v/>
      </c>
      <c r="BS92" s="122">
        <f>SUM(BS90:BS91)</f>
        <v>0</v>
      </c>
      <c r="BT92" s="6" t="str">
        <f>IF(BS92&gt;0,(IF(BS$7&gt;0,BS92/BS$7,"")),"")</f>
        <v/>
      </c>
      <c r="BU92" s="115" t="str">
        <f>IF(BS92&gt;0,(IF(BS$49&gt;0,BS92/BS$49,"")),"")</f>
        <v/>
      </c>
      <c r="BV92" s="122">
        <f>SUM(BV90:BV91)</f>
        <v>0</v>
      </c>
      <c r="BW92" s="6" t="str">
        <f>IF(BV92&gt;0,(IF(BV$7&gt;0,BV92/BV$7,"")),"")</f>
        <v/>
      </c>
      <c r="BX92" s="115" t="str">
        <f>IF(BV92&gt;0,(IF(BV$49&gt;0,BV92/BV$49,"")),"")</f>
        <v/>
      </c>
      <c r="BY92" s="115"/>
      <c r="BZ92" s="115"/>
      <c r="CA92" s="116"/>
      <c r="CB92" s="115"/>
      <c r="CC92" s="122">
        <f>SUM(CC90:CC91)</f>
        <v>0</v>
      </c>
      <c r="CD92" s="106" t="str">
        <f>IF(CC92&gt;0,(IF(CC$7&gt;0,CC92/CC$7,"")),"")</f>
        <v/>
      </c>
      <c r="CE92" s="115" t="str">
        <f>IF(CC92&gt;0,(IF(CC$49&gt;0,CC92/CC$49,"")),"")</f>
        <v/>
      </c>
      <c r="CF92" s="115"/>
      <c r="CG92" s="117"/>
      <c r="CH92" s="115"/>
      <c r="CI92" s="118"/>
      <c r="CJ92" s="115"/>
      <c r="CK92" s="122">
        <f>SUM(CK90:CK91)</f>
        <v>0</v>
      </c>
      <c r="CL92" s="6" t="str">
        <f>IF(CK92&gt;0,(IF(CK$7&gt;0,CK92/CK$7,"")),"")</f>
        <v/>
      </c>
      <c r="CM92" s="115" t="str">
        <f>IF(CK92&gt;0,(IF(CK$49&gt;0,CK92/CK$49,"")),"")</f>
        <v/>
      </c>
      <c r="CN92" s="122">
        <f>SUM(CN90:CN91)</f>
        <v>0</v>
      </c>
      <c r="CO92" s="6" t="str">
        <f>IF(CN92&gt;0,(IF(CN$7&gt;0,CN92/CN$7,"")),"")</f>
        <v/>
      </c>
      <c r="CP92" s="115" t="str">
        <f>IF(CN92&gt;0,(IF(CN$49&gt;0,CN92/CN$49,"")),"")</f>
        <v/>
      </c>
      <c r="CQ92" s="122">
        <f>SUM(CQ90:CQ91)</f>
        <v>0</v>
      </c>
      <c r="CR92" s="6" t="str">
        <f>IF(CQ92&gt;0,(IF(CQ$7&gt;0,CQ92/CQ$7,"")),"")</f>
        <v/>
      </c>
      <c r="CS92" s="115" t="str">
        <f>IF(CQ92&gt;0,(IF(CQ$49&gt;0,CQ92/CQ$49,"")),"")</f>
        <v/>
      </c>
      <c r="CT92" s="115"/>
      <c r="CU92" s="115"/>
      <c r="CV92" s="118"/>
      <c r="CW92" s="115"/>
      <c r="CX92" s="122">
        <f>SUM(CX90:CX91)</f>
        <v>0</v>
      </c>
      <c r="CY92" s="106" t="str">
        <f>IF(CX92&gt;0,(IF(CX$7&gt;0,CX92/CX$7,"")),"")</f>
        <v/>
      </c>
      <c r="CZ92" s="115" t="str">
        <f>IF(CX92&gt;0,(IF(CX$49&gt;0,CX92/CX$49,"")),"")</f>
        <v/>
      </c>
      <c r="DA92" s="115"/>
      <c r="DB92" s="1536"/>
      <c r="DC92" s="115"/>
      <c r="DD92" s="116"/>
      <c r="DE92" s="115"/>
      <c r="DF92" s="122">
        <f>SUM(DF90:DF91)</f>
        <v>0</v>
      </c>
      <c r="DG92" s="6" t="str">
        <f>IF(DF92&gt;0,(IF(DF$7&gt;0,DF92/DF$7,"")),"")</f>
        <v/>
      </c>
      <c r="DH92" s="115" t="str">
        <f>IF(DF92&gt;0,(IF(DF$49&gt;0,DF92/DF$49,"")),"")</f>
        <v/>
      </c>
      <c r="DI92" s="122">
        <f>SUM(DI90:DI91)</f>
        <v>0</v>
      </c>
      <c r="DJ92" s="6" t="str">
        <f>IF(DI92&gt;0,(IF(DI$7&gt;0,DI92/DI$7,"")),"")</f>
        <v/>
      </c>
      <c r="DK92" s="115" t="str">
        <f>IF(DI92&gt;0,(IF(DI$49&gt;0,DI92/DI$49,"")),"")</f>
        <v/>
      </c>
      <c r="DL92" s="122">
        <f>SUM(DL90:DL91)</f>
        <v>0</v>
      </c>
      <c r="DM92" s="6" t="str">
        <f>IF(DL92&gt;0,(IF(DL$7&gt;0,DL92/DL$7,"")),"")</f>
        <v/>
      </c>
      <c r="DN92" s="115" t="str">
        <f>IF(DL92&gt;0,(IF(DL$49&gt;0,DL92/DL$49,"")),"")</f>
        <v/>
      </c>
      <c r="DO92" s="115"/>
      <c r="DP92" s="115"/>
      <c r="DQ92" s="116"/>
      <c r="DR92" s="115"/>
      <c r="DS92" s="122">
        <f>SUM(DS90:DS91)</f>
        <v>0</v>
      </c>
      <c r="DT92" s="106" t="str">
        <f>IF(DS92&gt;0,(IF(DS$7&gt;0,DS92/DS$7,"")),"")</f>
        <v/>
      </c>
      <c r="DU92" s="115" t="str">
        <f>IF(DS92&gt;0,(IF(DS$49&gt;0,DS92/DS$49,"")),"")</f>
        <v/>
      </c>
      <c r="DV92" s="115"/>
      <c r="DW92" s="117"/>
      <c r="DX92" s="115"/>
      <c r="DY92" s="116"/>
      <c r="DZ92" s="115"/>
      <c r="EA92" s="122">
        <f>SUM(EA90:EA91)</f>
        <v>0</v>
      </c>
      <c r="EB92" s="6" t="str">
        <f>IF(EA92&gt;0,(IF(EA$7&gt;0,EA92/EA$7,"")),"")</f>
        <v/>
      </c>
      <c r="EC92" s="115" t="str">
        <f>IF(EA92&gt;0,(IF(EA$49&gt;0,EA92/EA$49,"")),"")</f>
        <v/>
      </c>
      <c r="ED92" s="122">
        <f>SUM(ED90:ED91)</f>
        <v>0</v>
      </c>
      <c r="EE92" s="6" t="str">
        <f>IF(ED92&gt;0,(IF(ED$7&gt;0,ED92/ED$7,"")),"")</f>
        <v/>
      </c>
      <c r="EF92" s="115" t="str">
        <f>IF(ED92&gt;0,(IF(ED$49&gt;0,ED92/ED$49,"")),"")</f>
        <v/>
      </c>
      <c r="EG92" s="122">
        <f>SUM(EG90:EG91)</f>
        <v>0</v>
      </c>
      <c r="EH92" s="6" t="str">
        <f>IF(EG92&gt;0,(IF(EG$7&gt;0,EG92/EG$7,"")),"")</f>
        <v/>
      </c>
      <c r="EI92" s="115" t="str">
        <f>IF(EG92&gt;0,(IF(EG$49&gt;0,EG92/EG$49,"")),"")</f>
        <v/>
      </c>
      <c r="EJ92" s="115"/>
      <c r="EK92" s="115"/>
      <c r="EL92" s="116"/>
      <c r="EM92" s="115"/>
      <c r="EN92" s="122">
        <f>SUM(EN90:EN91)</f>
        <v>0</v>
      </c>
      <c r="EO92" s="106" t="str">
        <f>IF(EN92&gt;0,(IF(EN$7&gt;0,EN92/EN$7,"")),"")</f>
        <v/>
      </c>
      <c r="EP92" s="115" t="str">
        <f>IF(EN92&gt;0,(IF(EN$49&gt;0,EN92/EN$49,"")),"")</f>
        <v/>
      </c>
      <c r="EQ92" s="115"/>
      <c r="ER92" s="117"/>
      <c r="ES92" s="115"/>
      <c r="ET92" s="116"/>
      <c r="EU92" s="115"/>
      <c r="EV92" s="122">
        <f>SUM(EV90:EV91)</f>
        <v>1500</v>
      </c>
      <c r="EW92" s="6">
        <f>IF(EV92&gt;0,(IF(EV$7&gt;0,EV92/EV$7,"")),"")</f>
        <v>0.75</v>
      </c>
      <c r="EX92" s="115" t="str">
        <f>IF(EV92&gt;0,(IF(EV$49&gt;0,EV92/EV$49,"")),"")</f>
        <v/>
      </c>
      <c r="EY92" s="122">
        <f>SUM(EY90:EY91)</f>
        <v>29733.75</v>
      </c>
      <c r="EZ92" s="106">
        <f>IF(EY92&gt;0,(IF(EY$8&gt;0,EY92/EY$8,"")),"")</f>
        <v>42.476785714285711</v>
      </c>
      <c r="FA92" s="115">
        <f>IF(EY92&gt;0,(IF(EY$49&gt;0,EY92/EY$49,"")),"")</f>
        <v>7.8984592907424631E-3</v>
      </c>
      <c r="FB92" s="122">
        <f>SUM(FB90:FB91)</f>
        <v>0</v>
      </c>
      <c r="FC92" s="6" t="str">
        <f>IF(FB92&gt;0,(IF(FB$7&gt;0,FB92/FB$7,"")),"")</f>
        <v/>
      </c>
      <c r="FD92" s="115" t="str">
        <f>IF(FB92&gt;0,(IF(FB$49&gt;0,FB92/FB$49,"")),"")</f>
        <v/>
      </c>
      <c r="FE92" s="115"/>
      <c r="FF92" s="115"/>
      <c r="FG92" s="116"/>
      <c r="FH92" s="115"/>
      <c r="FI92" s="122">
        <f>SUM(FI90:FI91)</f>
        <v>31233.75</v>
      </c>
      <c r="FJ92" s="106" t="e">
        <f>IF(FI92&gt;0,(IF(FI$7&gt;0,FI92/FI$7,"")),"")</f>
        <v>#VALUE!</v>
      </c>
      <c r="FK92" s="115">
        <f>IF(FI92&gt;0,(IF(FI$49&gt;0,FI92/FI$49,"")),"")</f>
        <v>8.2969185814849248E-3</v>
      </c>
      <c r="FL92" s="115"/>
      <c r="FM92" s="117"/>
      <c r="FN92" s="115"/>
      <c r="FO92" s="116"/>
      <c r="FP92" s="115"/>
      <c r="FQ92" s="122">
        <f>SUM(FQ90:FQ91)</f>
        <v>1000</v>
      </c>
      <c r="FR92" s="6">
        <f>IF(FQ92&gt;0,(IF(FQ$7&gt;0,FQ92/FQ$7,"")),"")</f>
        <v>0.23148148148148148</v>
      </c>
      <c r="FS92" s="850">
        <f>IF(FQ92&gt;0,(IF(FQ$49&gt;0,FQ92/FQ$49,"")),"")</f>
        <v>4.5197740112994352E-3</v>
      </c>
      <c r="FT92" s="122">
        <f>SUM(FT90:FT91)</f>
        <v>0</v>
      </c>
      <c r="FU92" s="6" t="str">
        <f>IF(FT92&gt;0,(IF(FT$7&gt;0,FT92/FT$7,"")),"")</f>
        <v/>
      </c>
      <c r="FV92" s="115" t="str">
        <f>IF(FT92&gt;0,(IF(FT$49&gt;0,FT92/FT$49,"")),"")</f>
        <v/>
      </c>
      <c r="FW92" s="122">
        <f>SUM(FW90:FW91)</f>
        <v>0</v>
      </c>
      <c r="FX92" s="6" t="str">
        <f>IF(FW92&gt;0,(IF(FW$7&gt;0,FW92/FW$7,"")),"")</f>
        <v/>
      </c>
      <c r="FY92" s="115" t="str">
        <f>IF(FW92&gt;0,(IF(FW$49&gt;0,FW92/FW$49,"")),"")</f>
        <v/>
      </c>
      <c r="FZ92" s="115"/>
      <c r="GA92" s="115"/>
      <c r="GB92" s="116"/>
      <c r="GC92" s="115"/>
      <c r="GD92" s="122">
        <f>SUM(GD90:GD91)</f>
        <v>1000</v>
      </c>
      <c r="GE92" s="106" t="e">
        <f>IF(GD92&gt;0,(IF(GD$7&gt;0,GD92/GD$7,"")),"")</f>
        <v>#REF!</v>
      </c>
      <c r="GF92" s="115">
        <f>IF(GD92&gt;0,(IF(GD$49&gt;0,GD92/GD$49,"")),"")</f>
        <v>4.5197740112994352E-3</v>
      </c>
      <c r="GG92" s="115"/>
      <c r="GH92" s="117"/>
      <c r="GI92" s="115"/>
      <c r="GJ92" s="116"/>
      <c r="GK92" s="115"/>
      <c r="GL92" s="122">
        <f>SUM(GL90:GL91)</f>
        <v>0</v>
      </c>
      <c r="GM92" s="6" t="str">
        <f>IF(GL92&gt;0,(IF(GL$7&gt;0,GL92/GL$7,"")),"")</f>
        <v/>
      </c>
      <c r="GN92" s="115" t="str">
        <f>IF(GL92&gt;0,(IF(GL$49&gt;0,GL92/GL$49,"")),"")</f>
        <v/>
      </c>
      <c r="GO92" s="122">
        <f>SUM(GO90:GO91)</f>
        <v>0</v>
      </c>
      <c r="GP92" s="6" t="str">
        <f>IF(GO92&gt;0,(IF(GO$7&gt;0,GO92/GO$7,"")),"")</f>
        <v/>
      </c>
      <c r="GQ92" s="115" t="str">
        <f>IF(GO92&gt;0,(IF(GO$49&gt;0,GO92/GO$49,"")),"")</f>
        <v/>
      </c>
      <c r="GR92" s="122">
        <f>SUM(GR90:GR91)</f>
        <v>0</v>
      </c>
      <c r="GS92" s="6" t="str">
        <f>IF(GR92&gt;0,(IF(GR$7&gt;0,GR92/GR$7,"")),"")</f>
        <v/>
      </c>
      <c r="GT92" s="115" t="str">
        <f>IF(GR92&gt;0,(IF(GR$49&gt;0,GR92/GR$49,"")),"")</f>
        <v/>
      </c>
      <c r="GU92" s="115"/>
      <c r="GV92" s="115"/>
      <c r="GW92" s="116"/>
      <c r="GX92" s="115"/>
      <c r="GY92" s="122">
        <f>SUM(GY90:GY91)</f>
        <v>0</v>
      </c>
      <c r="GZ92" s="106" t="str">
        <f>IF(GY92&gt;0,(IF(GY$7&gt;0,GY92/GY$7,"")),"")</f>
        <v/>
      </c>
      <c r="HA92" s="115" t="str">
        <f>IF(GY92&gt;0,(IF(GY$49&gt;0,GY92/GY$49,"")),"")</f>
        <v/>
      </c>
      <c r="HB92" s="115"/>
      <c r="HC92" s="117"/>
      <c r="HD92" s="115"/>
      <c r="HE92" s="116"/>
      <c r="HF92" s="115"/>
      <c r="HG92" s="122">
        <f>SUM(HG90:HG91)</f>
        <v>0</v>
      </c>
      <c r="HH92" s="6" t="str">
        <f>IF(HG92&gt;0,(IF(HG$7&gt;0,HG92/HG$7,"")),"")</f>
        <v/>
      </c>
      <c r="HI92" s="115" t="str">
        <f>IF(HG92&gt;0,(IF(HG$49&gt;0,HG92/HG$49,"")),"")</f>
        <v/>
      </c>
      <c r="HJ92" s="122">
        <f>SUM(HJ90:HJ91)</f>
        <v>0</v>
      </c>
      <c r="HK92" s="6" t="str">
        <f>IF(HJ92&gt;0,(IF(HJ$7&gt;0,HJ92/HJ$7,"")),"")</f>
        <v/>
      </c>
      <c r="HL92" s="115" t="str">
        <f>IF(HJ92&gt;0,(IF(HJ$49&gt;0,HJ92/HJ$49,"")),"")</f>
        <v/>
      </c>
      <c r="HM92" s="122">
        <f>SUM(HM90:HM91)</f>
        <v>0</v>
      </c>
      <c r="HN92" s="6" t="str">
        <f>IF(HM92&gt;0,(IF(HM$7&gt;0,HM92/HM$7,"")),"")</f>
        <v/>
      </c>
      <c r="HO92" s="115" t="str">
        <f>IF(HM92&gt;0,(IF(HM$49&gt;0,HM92/HM$49,"")),"")</f>
        <v/>
      </c>
      <c r="HP92" s="115"/>
      <c r="HQ92" s="115"/>
      <c r="HR92" s="116"/>
      <c r="HS92" s="115"/>
      <c r="HT92" s="122">
        <f>SUM(HT90:HT91)</f>
        <v>0</v>
      </c>
      <c r="HU92" s="106" t="str">
        <f>IF(HT92&gt;0,(IF(HT$7&gt;0,HT92/HT$7,"")),"")</f>
        <v/>
      </c>
      <c r="HV92" s="115" t="str">
        <f>IF(HT92&gt;0,(IF(HT$49&gt;0,HT92/HT$49,"")),"")</f>
        <v/>
      </c>
      <c r="HW92" s="115"/>
      <c r="HX92" s="117"/>
      <c r="HY92" s="115"/>
      <c r="HZ92" s="116"/>
      <c r="IA92" s="115"/>
      <c r="IB92" s="122">
        <f>SUM(IB90:IB91)</f>
        <v>0</v>
      </c>
      <c r="IC92" s="6" t="str">
        <f>IF(IB92&gt;0,(IF(IB$7&gt;0,IB92/IB$7,"")),"")</f>
        <v/>
      </c>
      <c r="ID92" s="115" t="str">
        <f>IF(IB92&gt;0,(IF(IB$49&gt;0,IB92/IB$49,"")),"")</f>
        <v/>
      </c>
      <c r="IE92" s="122">
        <f>SUM(IE90:IE91)</f>
        <v>0</v>
      </c>
      <c r="IF92" s="6" t="str">
        <f>IF(IE92&gt;0,(IF(IE$7&gt;0,IE92/IE$7,"")),"")</f>
        <v/>
      </c>
      <c r="IG92" s="115" t="str">
        <f>IF(IE92&gt;0,(IF(IE$49&gt;0,IE92/IE$49,"")),"")</f>
        <v/>
      </c>
      <c r="IH92" s="122">
        <f>SUM(IH90:IH91)</f>
        <v>0</v>
      </c>
      <c r="II92" s="6" t="str">
        <f>IF(IH92&gt;0,(IF(IH$7&gt;0,IH92/IH$7,"")),"")</f>
        <v/>
      </c>
      <c r="IJ92" s="115" t="str">
        <f>IF(IH92&gt;0,(IF(IH$49&gt;0,IH92/IH$49,"")),"")</f>
        <v/>
      </c>
      <c r="IK92" s="115"/>
      <c r="IL92" s="115"/>
      <c r="IM92" s="116"/>
      <c r="IN92" s="115"/>
      <c r="IO92" s="122">
        <f>SUM(IO90:IO91)</f>
        <v>0</v>
      </c>
      <c r="IP92" s="106" t="str">
        <f>IF(IO92&gt;0,(IF(IO$7&gt;0,IO92/IO$7,"")),"")</f>
        <v/>
      </c>
      <c r="IQ92" s="115" t="str">
        <f>IF(IO92&gt;0,(IF(IO$49&gt;0,IO92/IO$49,"")),"")</f>
        <v/>
      </c>
      <c r="IR92" s="115"/>
      <c r="IS92" s="117"/>
    </row>
    <row r="93" spans="1:253" s="119" customFormat="1" ht="12" customHeight="1">
      <c r="A93" s="348"/>
      <c r="B93" s="115"/>
      <c r="C93" s="116"/>
      <c r="D93" s="115"/>
      <c r="E93" s="122"/>
      <c r="F93" s="6"/>
      <c r="G93" s="115"/>
      <c r="H93" s="122"/>
      <c r="I93" s="6"/>
      <c r="J93" s="115"/>
      <c r="K93" s="122"/>
      <c r="L93" s="6"/>
      <c r="M93" s="115"/>
      <c r="N93" s="115"/>
      <c r="O93" s="115"/>
      <c r="P93" s="116"/>
      <c r="Q93" s="115"/>
      <c r="R93" s="122"/>
      <c r="S93" s="106"/>
      <c r="T93" s="115"/>
      <c r="U93" s="115"/>
      <c r="V93" s="117"/>
      <c r="W93" s="115"/>
      <c r="X93" s="116"/>
      <c r="Y93" s="115"/>
      <c r="Z93" s="122"/>
      <c r="AA93" s="6"/>
      <c r="AB93" s="115"/>
      <c r="AC93" s="122"/>
      <c r="AD93" s="6"/>
      <c r="AE93" s="115"/>
      <c r="AF93" s="122"/>
      <c r="AG93" s="6"/>
      <c r="AH93" s="115"/>
      <c r="AI93" s="115"/>
      <c r="AJ93" s="115"/>
      <c r="AK93" s="116"/>
      <c r="AL93" s="115"/>
      <c r="AM93" s="122"/>
      <c r="AN93" s="106"/>
      <c r="AO93" s="115"/>
      <c r="AP93" s="115"/>
      <c r="AQ93" s="117"/>
      <c r="AR93" s="115"/>
      <c r="AS93" s="116"/>
      <c r="AT93" s="115"/>
      <c r="AU93" s="122"/>
      <c r="AV93" s="6"/>
      <c r="AW93" s="115"/>
      <c r="AX93" s="122"/>
      <c r="AY93" s="6"/>
      <c r="AZ93" s="115"/>
      <c r="BA93" s="122"/>
      <c r="BB93" s="6"/>
      <c r="BC93" s="115"/>
      <c r="BD93" s="115"/>
      <c r="BE93" s="115"/>
      <c r="BF93" s="116"/>
      <c r="BG93" s="115"/>
      <c r="BH93" s="122"/>
      <c r="BI93" s="106"/>
      <c r="BJ93" s="115"/>
      <c r="BK93" s="115"/>
      <c r="BL93" s="117"/>
      <c r="BM93" s="115"/>
      <c r="BN93" s="116"/>
      <c r="BO93" s="115"/>
      <c r="BP93" s="122"/>
      <c r="BQ93" s="6"/>
      <c r="BR93" s="115"/>
      <c r="BS93" s="122"/>
      <c r="BT93" s="6"/>
      <c r="BU93" s="115"/>
      <c r="BV93" s="122"/>
      <c r="BW93" s="6"/>
      <c r="BX93" s="115"/>
      <c r="BY93" s="115"/>
      <c r="BZ93" s="115"/>
      <c r="CA93" s="116"/>
      <c r="CB93" s="115"/>
      <c r="CC93" s="122"/>
      <c r="CD93" s="106"/>
      <c r="CE93" s="115"/>
      <c r="CF93" s="115"/>
      <c r="CG93" s="117"/>
      <c r="CH93" s="115"/>
      <c r="CI93" s="118"/>
      <c r="CJ93" s="115"/>
      <c r="CK93" s="122"/>
      <c r="CL93" s="6"/>
      <c r="CM93" s="115"/>
      <c r="CN93" s="122"/>
      <c r="CO93" s="6"/>
      <c r="CP93" s="115"/>
      <c r="CQ93" s="122"/>
      <c r="CR93" s="6"/>
      <c r="CS93" s="115"/>
      <c r="CT93" s="115"/>
      <c r="CU93" s="115"/>
      <c r="CV93" s="118"/>
      <c r="CW93" s="115"/>
      <c r="CX93" s="122"/>
      <c r="CY93" s="106"/>
      <c r="CZ93" s="115"/>
      <c r="DA93" s="115"/>
      <c r="DB93" s="1536"/>
      <c r="DC93" s="115"/>
      <c r="DD93" s="116"/>
      <c r="DE93" s="115"/>
      <c r="DF93" s="122"/>
      <c r="DG93" s="6"/>
      <c r="DH93" s="115"/>
      <c r="DI93" s="122"/>
      <c r="DJ93" s="6"/>
      <c r="DK93" s="115"/>
      <c r="DL93" s="122"/>
      <c r="DM93" s="6"/>
      <c r="DN93" s="115"/>
      <c r="DO93" s="115"/>
      <c r="DP93" s="115"/>
      <c r="DQ93" s="116"/>
      <c r="DR93" s="115"/>
      <c r="DS93" s="122"/>
      <c r="DT93" s="106"/>
      <c r="DU93" s="115"/>
      <c r="DV93" s="115"/>
      <c r="DW93" s="117"/>
      <c r="DX93" s="115"/>
      <c r="DY93" s="116"/>
      <c r="DZ93" s="115"/>
      <c r="EA93" s="122"/>
      <c r="EB93" s="6"/>
      <c r="EC93" s="115"/>
      <c r="ED93" s="122"/>
      <c r="EE93" s="6"/>
      <c r="EF93" s="115"/>
      <c r="EG93" s="122"/>
      <c r="EH93" s="6"/>
      <c r="EI93" s="115"/>
      <c r="EJ93" s="115"/>
      <c r="EK93" s="115"/>
      <c r="EL93" s="116"/>
      <c r="EM93" s="115"/>
      <c r="EN93" s="122"/>
      <c r="EO93" s="106"/>
      <c r="EP93" s="115"/>
      <c r="EQ93" s="115"/>
      <c r="ER93" s="117"/>
      <c r="ES93" s="115"/>
      <c r="ET93" s="116"/>
      <c r="EU93" s="115"/>
      <c r="EV93" s="122"/>
      <c r="EW93" s="6"/>
      <c r="EX93" s="115"/>
      <c r="EY93" s="122"/>
      <c r="EZ93" s="6"/>
      <c r="FA93" s="115"/>
      <c r="FB93" s="122"/>
      <c r="FC93" s="6"/>
      <c r="FD93" s="115"/>
      <c r="FE93" s="115"/>
      <c r="FF93" s="115"/>
      <c r="FG93" s="116"/>
      <c r="FH93" s="115"/>
      <c r="FI93" s="122"/>
      <c r="FJ93" s="106"/>
      <c r="FK93" s="115"/>
      <c r="FL93" s="115"/>
      <c r="FM93" s="117"/>
      <c r="FN93" s="115"/>
      <c r="FO93" s="116"/>
      <c r="FP93" s="115"/>
      <c r="FQ93" s="122"/>
      <c r="FR93" s="6"/>
      <c r="FS93" s="850"/>
      <c r="FT93" s="122"/>
      <c r="FU93" s="6"/>
      <c r="FV93" s="115"/>
      <c r="FW93" s="122"/>
      <c r="FX93" s="6"/>
      <c r="FY93" s="115"/>
      <c r="FZ93" s="115"/>
      <c r="GA93" s="115"/>
      <c r="GB93" s="116"/>
      <c r="GC93" s="115"/>
      <c r="GD93" s="122"/>
      <c r="GE93" s="106"/>
      <c r="GF93" s="115"/>
      <c r="GG93" s="115"/>
      <c r="GH93" s="117"/>
      <c r="GI93" s="115"/>
      <c r="GJ93" s="116"/>
      <c r="GK93" s="115"/>
      <c r="GL93" s="122"/>
      <c r="GM93" s="6"/>
      <c r="GN93" s="115"/>
      <c r="GO93" s="122"/>
      <c r="GP93" s="6"/>
      <c r="GQ93" s="115"/>
      <c r="GR93" s="122"/>
      <c r="GS93" s="6"/>
      <c r="GT93" s="115"/>
      <c r="GU93" s="115"/>
      <c r="GV93" s="115"/>
      <c r="GW93" s="116"/>
      <c r="GX93" s="115"/>
      <c r="GY93" s="122"/>
      <c r="GZ93" s="106"/>
      <c r="HA93" s="115"/>
      <c r="HB93" s="115"/>
      <c r="HC93" s="117"/>
      <c r="HD93" s="115"/>
      <c r="HE93" s="116"/>
      <c r="HF93" s="115"/>
      <c r="HG93" s="122"/>
      <c r="HH93" s="6"/>
      <c r="HI93" s="115"/>
      <c r="HJ93" s="122"/>
      <c r="HK93" s="6"/>
      <c r="HL93" s="115"/>
      <c r="HM93" s="122"/>
      <c r="HN93" s="6"/>
      <c r="HO93" s="115"/>
      <c r="HP93" s="115"/>
      <c r="HQ93" s="115"/>
      <c r="HR93" s="116"/>
      <c r="HS93" s="115"/>
      <c r="HT93" s="122"/>
      <c r="HU93" s="106"/>
      <c r="HV93" s="115"/>
      <c r="HW93" s="115"/>
      <c r="HX93" s="117"/>
      <c r="HY93" s="115"/>
      <c r="HZ93" s="116"/>
      <c r="IA93" s="115"/>
      <c r="IB93" s="122"/>
      <c r="IC93" s="6"/>
      <c r="ID93" s="115"/>
      <c r="IE93" s="122"/>
      <c r="IF93" s="6"/>
      <c r="IG93" s="115"/>
      <c r="IH93" s="122"/>
      <c r="II93" s="6"/>
      <c r="IJ93" s="115"/>
      <c r="IK93" s="115"/>
      <c r="IL93" s="115"/>
      <c r="IM93" s="116"/>
      <c r="IN93" s="115"/>
      <c r="IO93" s="122"/>
      <c r="IP93" s="106"/>
      <c r="IQ93" s="115"/>
      <c r="IR93" s="115"/>
      <c r="IS93" s="117"/>
    </row>
    <row r="94" spans="1:253" ht="12" customHeight="1" outlineLevel="1">
      <c r="A94" s="345" t="s">
        <v>73</v>
      </c>
      <c r="B94" s="97"/>
      <c r="C94" s="107"/>
      <c r="D94" s="97"/>
      <c r="E94" s="353"/>
      <c r="F94" s="106" t="s">
        <v>18</v>
      </c>
      <c r="G94" s="97"/>
      <c r="H94" s="353"/>
      <c r="I94" s="106" t="s">
        <v>18</v>
      </c>
      <c r="J94" s="97"/>
      <c r="K94" s="353"/>
      <c r="L94" s="106" t="s">
        <v>18</v>
      </c>
      <c r="M94" s="97"/>
      <c r="N94" s="97"/>
      <c r="O94" s="97"/>
      <c r="P94" s="107"/>
      <c r="Q94" s="97"/>
      <c r="R94" s="353"/>
      <c r="S94" s="106" t="s">
        <v>18</v>
      </c>
      <c r="T94" s="97"/>
      <c r="U94" s="97"/>
      <c r="V94" s="109"/>
      <c r="W94" s="97"/>
      <c r="X94" s="107"/>
      <c r="Y94" s="97"/>
      <c r="Z94" s="353"/>
      <c r="AA94" s="106" t="s">
        <v>18</v>
      </c>
      <c r="AB94" s="97"/>
      <c r="AC94" s="353"/>
      <c r="AD94" s="106" t="s">
        <v>18</v>
      </c>
      <c r="AE94" s="97"/>
      <c r="AF94" s="353"/>
      <c r="AG94" s="106" t="s">
        <v>18</v>
      </c>
      <c r="AH94" s="97"/>
      <c r="AI94" s="97"/>
      <c r="AJ94" s="97"/>
      <c r="AK94" s="107"/>
      <c r="AL94" s="97"/>
      <c r="AM94" s="353"/>
      <c r="AN94" s="106" t="s">
        <v>18</v>
      </c>
      <c r="AO94" s="97"/>
      <c r="AP94" s="97"/>
      <c r="AQ94" s="109"/>
      <c r="AR94" s="97"/>
      <c r="AS94" s="107"/>
      <c r="AT94" s="97"/>
      <c r="AU94" s="353"/>
      <c r="AV94" s="106" t="s">
        <v>18</v>
      </c>
      <c r="AW94" s="97"/>
      <c r="AX94" s="353"/>
      <c r="AY94" s="106" t="s">
        <v>18</v>
      </c>
      <c r="AZ94" s="97"/>
      <c r="BA94" s="353"/>
      <c r="BB94" s="106" t="s">
        <v>18</v>
      </c>
      <c r="BC94" s="97"/>
      <c r="BD94" s="97"/>
      <c r="BE94" s="97"/>
      <c r="BF94" s="107"/>
      <c r="BG94" s="97"/>
      <c r="BH94" s="353"/>
      <c r="BI94" s="106" t="s">
        <v>18</v>
      </c>
      <c r="BJ94" s="97"/>
      <c r="BK94" s="97"/>
      <c r="BL94" s="109"/>
      <c r="BM94" s="97"/>
      <c r="BN94" s="107"/>
      <c r="BO94" s="97"/>
      <c r="BP94" s="353"/>
      <c r="BQ94" s="106" t="s">
        <v>18</v>
      </c>
      <c r="BR94" s="97"/>
      <c r="BS94" s="353"/>
      <c r="BT94" s="106" t="s">
        <v>18</v>
      </c>
      <c r="BU94" s="97"/>
      <c r="BV94" s="353"/>
      <c r="BW94" s="106" t="s">
        <v>18</v>
      </c>
      <c r="BX94" s="97"/>
      <c r="BY94" s="97"/>
      <c r="BZ94" s="97"/>
      <c r="CA94" s="107"/>
      <c r="CB94" s="97"/>
      <c r="CC94" s="353"/>
      <c r="CD94" s="106" t="s">
        <v>18</v>
      </c>
      <c r="CE94" s="97"/>
      <c r="CF94" s="97"/>
      <c r="CG94" s="109"/>
      <c r="CH94" s="97"/>
      <c r="CI94" s="110"/>
      <c r="CJ94" s="97"/>
      <c r="CK94" s="353"/>
      <c r="CL94" s="106" t="s">
        <v>18</v>
      </c>
      <c r="CM94" s="97"/>
      <c r="CN94" s="353"/>
      <c r="CO94" s="106" t="s">
        <v>18</v>
      </c>
      <c r="CP94" s="97"/>
      <c r="CQ94" s="353"/>
      <c r="CR94" s="106" t="s">
        <v>18</v>
      </c>
      <c r="CS94" s="97"/>
      <c r="CT94" s="97"/>
      <c r="CU94" s="97"/>
      <c r="CV94" s="110"/>
      <c r="CW94" s="97"/>
      <c r="CX94" s="353"/>
      <c r="CY94" s="106" t="s">
        <v>18</v>
      </c>
      <c r="CZ94" s="97"/>
      <c r="DA94" s="97"/>
      <c r="DB94" s="1534"/>
      <c r="DC94" s="97"/>
      <c r="DD94" s="107"/>
      <c r="DE94" s="97"/>
      <c r="DF94" s="353"/>
      <c r="DG94" s="106" t="s">
        <v>18</v>
      </c>
      <c r="DH94" s="97"/>
      <c r="DI94" s="353"/>
      <c r="DJ94" s="106" t="s">
        <v>18</v>
      </c>
      <c r="DK94" s="97"/>
      <c r="DL94" s="353"/>
      <c r="DM94" s="106" t="s">
        <v>18</v>
      </c>
      <c r="DN94" s="97"/>
      <c r="DO94" s="97"/>
      <c r="DP94" s="97"/>
      <c r="DQ94" s="107"/>
      <c r="DR94" s="97"/>
      <c r="DS94" s="353"/>
      <c r="DT94" s="106" t="s">
        <v>18</v>
      </c>
      <c r="DU94" s="97"/>
      <c r="DV94" s="97"/>
      <c r="DW94" s="109"/>
      <c r="DX94" s="97"/>
      <c r="DY94" s="107"/>
      <c r="DZ94" s="97"/>
      <c r="EA94" s="353"/>
      <c r="EB94" s="106" t="s">
        <v>18</v>
      </c>
      <c r="EC94" s="97"/>
      <c r="ED94" s="353"/>
      <c r="EE94" s="106" t="s">
        <v>18</v>
      </c>
      <c r="EF94" s="97"/>
      <c r="EG94" s="353"/>
      <c r="EH94" s="106" t="s">
        <v>18</v>
      </c>
      <c r="EI94" s="97"/>
      <c r="EJ94" s="97"/>
      <c r="EK94" s="97"/>
      <c r="EL94" s="107"/>
      <c r="EM94" s="97"/>
      <c r="EN94" s="353"/>
      <c r="EO94" s="106" t="s">
        <v>18</v>
      </c>
      <c r="EP94" s="97"/>
      <c r="EQ94" s="97"/>
      <c r="ER94" s="109"/>
      <c r="ES94" s="97"/>
      <c r="ET94" s="107"/>
      <c r="EU94" s="97"/>
      <c r="EV94" s="353"/>
      <c r="EW94" s="106" t="s">
        <v>18</v>
      </c>
      <c r="EX94" s="97"/>
      <c r="EY94" s="353"/>
      <c r="EZ94" s="106" t="s">
        <v>18</v>
      </c>
      <c r="FA94" s="97"/>
      <c r="FB94" s="353"/>
      <c r="FC94" s="106" t="s">
        <v>18</v>
      </c>
      <c r="FD94" s="97"/>
      <c r="FE94" s="97"/>
      <c r="FF94" s="97"/>
      <c r="FG94" s="107"/>
      <c r="FH94" s="97"/>
      <c r="FI94" s="353"/>
      <c r="FJ94" s="106" t="s">
        <v>18</v>
      </c>
      <c r="FK94" s="97"/>
      <c r="FL94" s="97"/>
      <c r="FM94" s="109"/>
      <c r="FN94" s="97"/>
      <c r="FO94" s="107"/>
      <c r="FP94" s="97"/>
      <c r="FQ94" s="353"/>
      <c r="FR94" s="106" t="s">
        <v>18</v>
      </c>
      <c r="FS94" s="848"/>
      <c r="FT94" s="353"/>
      <c r="FU94" s="106" t="s">
        <v>18</v>
      </c>
      <c r="FV94" s="97"/>
      <c r="FW94" s="353"/>
      <c r="FX94" s="106" t="s">
        <v>18</v>
      </c>
      <c r="FY94" s="97"/>
      <c r="FZ94" s="97"/>
      <c r="GA94" s="97"/>
      <c r="GB94" s="107"/>
      <c r="GC94" s="97"/>
      <c r="GD94" s="353"/>
      <c r="GE94" s="106" t="s">
        <v>18</v>
      </c>
      <c r="GF94" s="97"/>
      <c r="GG94" s="97"/>
      <c r="GH94" s="109"/>
      <c r="GI94" s="97"/>
      <c r="GJ94" s="107"/>
      <c r="GK94" s="97"/>
      <c r="GL94" s="353"/>
      <c r="GM94" s="106" t="s">
        <v>18</v>
      </c>
      <c r="GN94" s="97"/>
      <c r="GO94" s="353"/>
      <c r="GP94" s="106" t="s">
        <v>18</v>
      </c>
      <c r="GQ94" s="97"/>
      <c r="GR94" s="353"/>
      <c r="GS94" s="106" t="s">
        <v>18</v>
      </c>
      <c r="GT94" s="97"/>
      <c r="GU94" s="97"/>
      <c r="GV94" s="97"/>
      <c r="GW94" s="107"/>
      <c r="GX94" s="97"/>
      <c r="GY94" s="353"/>
      <c r="GZ94" s="106" t="s">
        <v>18</v>
      </c>
      <c r="HA94" s="97"/>
      <c r="HB94" s="97"/>
      <c r="HC94" s="109"/>
      <c r="HD94" s="97"/>
      <c r="HE94" s="107"/>
      <c r="HF94" s="97"/>
      <c r="HG94" s="353"/>
      <c r="HH94" s="106" t="s">
        <v>18</v>
      </c>
      <c r="HI94" s="97"/>
      <c r="HJ94" s="353"/>
      <c r="HK94" s="106" t="s">
        <v>18</v>
      </c>
      <c r="HL94" s="97"/>
      <c r="HM94" s="353"/>
      <c r="HN94" s="106" t="s">
        <v>18</v>
      </c>
      <c r="HO94" s="97"/>
      <c r="HP94" s="97"/>
      <c r="HQ94" s="97"/>
      <c r="HR94" s="107"/>
      <c r="HS94" s="97"/>
      <c r="HT94" s="353"/>
      <c r="HU94" s="106" t="s">
        <v>18</v>
      </c>
      <c r="HV94" s="97"/>
      <c r="HW94" s="97"/>
      <c r="HX94" s="109"/>
      <c r="HY94" s="97"/>
      <c r="HZ94" s="107"/>
      <c r="IA94" s="97"/>
      <c r="IB94" s="353"/>
      <c r="IC94" s="106" t="s">
        <v>18</v>
      </c>
      <c r="ID94" s="97"/>
      <c r="IE94" s="353"/>
      <c r="IF94" s="106" t="s">
        <v>18</v>
      </c>
      <c r="IG94" s="97"/>
      <c r="IH94" s="353"/>
      <c r="II94" s="106" t="s">
        <v>18</v>
      </c>
      <c r="IJ94" s="97"/>
      <c r="IK94" s="97"/>
      <c r="IL94" s="97"/>
      <c r="IM94" s="107"/>
      <c r="IN94" s="97"/>
      <c r="IO94" s="353"/>
      <c r="IP94" s="106" t="s">
        <v>18</v>
      </c>
      <c r="IQ94" s="97"/>
      <c r="IR94" s="97"/>
      <c r="IS94" s="109"/>
    </row>
    <row r="95" spans="1:253" ht="12" customHeight="1" outlineLevel="1">
      <c r="A95" s="341" t="s">
        <v>74</v>
      </c>
      <c r="B95" s="111"/>
      <c r="C95" s="112"/>
      <c r="D95" s="111"/>
      <c r="E95" s="433">
        <v>0</v>
      </c>
      <c r="F95" s="106" t="str">
        <f>IF(E95&gt;0,(IF(E$7&gt;0,E95/E$7,"")),"")</f>
        <v/>
      </c>
      <c r="G95" s="111" t="str">
        <f>IF(E95&gt;0,(IF(E$49&gt;0,E95/E$49,"")),"")</f>
        <v/>
      </c>
      <c r="H95" s="433">
        <v>0</v>
      </c>
      <c r="I95" s="106" t="str">
        <f>IF(H95&gt;0,(IF(H$7&gt;0,H95/H$7,"")),"")</f>
        <v/>
      </c>
      <c r="J95" s="111" t="str">
        <f>IF(H95&gt;0,(IF(H$49&gt;0,H95/H$49,"")),"")</f>
        <v/>
      </c>
      <c r="K95" s="433">
        <v>0</v>
      </c>
      <c r="L95" s="106" t="str">
        <f>IF(K95&gt;0,(IF(K$7&gt;0,K95/K$7,"")),"")</f>
        <v/>
      </c>
      <c r="M95" s="111" t="str">
        <f>IF(K95&gt;0,(IF(K$49&gt;0,K95/K$49,"")),"")</f>
        <v/>
      </c>
      <c r="N95" s="111"/>
      <c r="O95" s="111"/>
      <c r="P95" s="112"/>
      <c r="Q95" s="111"/>
      <c r="R95" s="433">
        <f>E95+H95+K95</f>
        <v>0</v>
      </c>
      <c r="S95" s="106" t="str">
        <f>IF(R95&gt;0,(IF(R$7&gt;0,R95/R$7,"")),"")</f>
        <v/>
      </c>
      <c r="T95" s="111" t="str">
        <f>IF(R95&gt;0,(IF(R$49&gt;0,R95/R$49,"")),"")</f>
        <v/>
      </c>
      <c r="U95" s="111"/>
      <c r="V95" s="113"/>
      <c r="W95" s="111"/>
      <c r="X95" s="112"/>
      <c r="Y95" s="111"/>
      <c r="Z95" s="433">
        <v>0</v>
      </c>
      <c r="AA95" s="106" t="str">
        <f>IF(Z95&gt;0,(IF(Z$7&gt;0,Z95/Z$7,"")),"")</f>
        <v/>
      </c>
      <c r="AB95" s="111" t="str">
        <f>IF(Z95&gt;0,(IF(Z$49&gt;0,Z95/Z$49,"")),"")</f>
        <v/>
      </c>
      <c r="AC95" s="433">
        <v>0</v>
      </c>
      <c r="AD95" s="106" t="str">
        <f>IF(AC95&gt;0,(IF(AC$7&gt;0,AC95/AC$7,"")),"")</f>
        <v/>
      </c>
      <c r="AE95" s="111" t="str">
        <f>IF(AC95&gt;0,(IF(AC$49&gt;0,AC95/AC$49,"")),"")</f>
        <v/>
      </c>
      <c r="AF95" s="433">
        <v>0</v>
      </c>
      <c r="AG95" s="106" t="str">
        <f>IF(AF95&gt;0,(IF(AF$7&gt;0,AF95/AF$7,"")),"")</f>
        <v/>
      </c>
      <c r="AH95" s="111" t="str">
        <f>IF(AF95&gt;0,(IF(AF$49&gt;0,AF95/AF$49,"")),"")</f>
        <v/>
      </c>
      <c r="AI95" s="111"/>
      <c r="AJ95" s="111"/>
      <c r="AK95" s="112"/>
      <c r="AL95" s="111"/>
      <c r="AM95" s="433">
        <f>Z95+AC95+AF95</f>
        <v>0</v>
      </c>
      <c r="AN95" s="106" t="str">
        <f>IF(AM95&gt;0,(IF(AM$7&gt;0,AM95/AM$7,"")),"")</f>
        <v/>
      </c>
      <c r="AO95" s="111" t="str">
        <f>IF(AM95&gt;0,(IF(AM$49&gt;0,AM95/AM$49,"")),"")</f>
        <v/>
      </c>
      <c r="AP95" s="111"/>
      <c r="AQ95" s="113"/>
      <c r="AR95" s="111"/>
      <c r="AS95" s="112"/>
      <c r="AT95" s="111"/>
      <c r="AU95" s="433">
        <v>0</v>
      </c>
      <c r="AV95" s="106" t="str">
        <f>IF(AU95&gt;0,(IF(AU$7&gt;0,AU95/AU$7,"")),"")</f>
        <v/>
      </c>
      <c r="AW95" s="111" t="str">
        <f>IF(AU95&gt;0,(IF(AU$49&gt;0,AU95/AU$49,"")),"")</f>
        <v/>
      </c>
      <c r="AX95" s="433">
        <v>0</v>
      </c>
      <c r="AY95" s="106" t="str">
        <f>IF(AX95&gt;0,(IF(AX$7&gt;0,AX95/AX$7,"")),"")</f>
        <v/>
      </c>
      <c r="AZ95" s="111" t="str">
        <f>IF(AX95&gt;0,(IF(AX$49&gt;0,AX95/AX$49,"")),"")</f>
        <v/>
      </c>
      <c r="BA95" s="433">
        <v>0</v>
      </c>
      <c r="BB95" s="106" t="str">
        <f>IF(BA95&gt;0,(IF(BA$7&gt;0,BA95/BA$7,"")),"")</f>
        <v/>
      </c>
      <c r="BC95" s="111" t="str">
        <f>IF(BA95&gt;0,(IF(BA$49&gt;0,BA95/BA$49,"")),"")</f>
        <v/>
      </c>
      <c r="BD95" s="111"/>
      <c r="BE95" s="111"/>
      <c r="BF95" s="112"/>
      <c r="BG95" s="111"/>
      <c r="BH95" s="433">
        <f>AU95+AX95+BA95</f>
        <v>0</v>
      </c>
      <c r="BI95" s="106" t="str">
        <f>IF(BH95&gt;0,(IF(BH$7&gt;0,BH95/BH$7,"")),"")</f>
        <v/>
      </c>
      <c r="BJ95" s="111" t="str">
        <f>IF(BH95&gt;0,(IF(BH$49&gt;0,BH95/BH$49,"")),"")</f>
        <v/>
      </c>
      <c r="BK95" s="111"/>
      <c r="BL95" s="113"/>
      <c r="BM95" s="111"/>
      <c r="BN95" s="112"/>
      <c r="BO95" s="111"/>
      <c r="BP95" s="433">
        <v>0</v>
      </c>
      <c r="BQ95" s="106" t="str">
        <f>IF(BP95&gt;0,(IF(BP$7&gt;0,BP95/BP$7,"")),"")</f>
        <v/>
      </c>
      <c r="BR95" s="111" t="str">
        <f>IF(BP95&gt;0,(IF(BP$49&gt;0,BP95/BP$49,"")),"")</f>
        <v/>
      </c>
      <c r="BS95" s="433">
        <v>0</v>
      </c>
      <c r="BT95" s="106" t="str">
        <f>IF(BS95&gt;0,(IF(BS$7&gt;0,BS95/BS$7,"")),"")</f>
        <v/>
      </c>
      <c r="BU95" s="111" t="str">
        <f>IF(BS95&gt;0,(IF(BS$49&gt;0,BS95/BS$49,"")),"")</f>
        <v/>
      </c>
      <c r="BV95" s="433">
        <v>0</v>
      </c>
      <c r="BW95" s="106" t="str">
        <f>IF(BV95&gt;0,(IF(BV$7&gt;0,BV95/BV$7,"")),"")</f>
        <v/>
      </c>
      <c r="BX95" s="111" t="str">
        <f>IF(BV95&gt;0,(IF(BV$49&gt;0,BV95/BV$49,"")),"")</f>
        <v/>
      </c>
      <c r="BY95" s="111"/>
      <c r="BZ95" s="111"/>
      <c r="CA95" s="112"/>
      <c r="CB95" s="111"/>
      <c r="CC95" s="433">
        <f>BP95+BS95+BV95</f>
        <v>0</v>
      </c>
      <c r="CD95" s="106" t="str">
        <f>IF(CC95&gt;0,(IF(CC$7&gt;0,CC95/CC$7,"")),"")</f>
        <v/>
      </c>
      <c r="CE95" s="111" t="str">
        <f>IF(CC95&gt;0,(IF(CC$49&gt;0,CC95/CC$49,"")),"")</f>
        <v/>
      </c>
      <c r="CF95" s="111"/>
      <c r="CG95" s="113"/>
      <c r="CH95" s="111"/>
      <c r="CI95" s="114"/>
      <c r="CJ95" s="111"/>
      <c r="CK95" s="433">
        <f>(IF($CZ$5=4,(E95+Z95+AU95+BP95),0)+IF($CZ$5=3,(Z95+AU95+BP95))+IF($CZ$5=2,(AU95+BP95),0)+IF($CZ$5=1,BP95,0))/$CZ$5</f>
        <v>0</v>
      </c>
      <c r="CL95" s="106" t="str">
        <f>IF(CK95&gt;0,(IF(CK$7&gt;0,CK95/CK$7,"")),"")</f>
        <v/>
      </c>
      <c r="CM95" s="111" t="str">
        <f>IF(CK95&gt;0,(IF(CK$49&gt;0,CK95/CK$49,"")),"")</f>
        <v/>
      </c>
      <c r="CN95" s="433">
        <f>(IF($CZ$5=4,(H95+AC95+AX95+BS95),0)+IF($CZ$5=3,(AC95+AX95+BS95))+IF($CZ$5=2,(AX95+BS95),0)+IF($CZ$5=1,BS95,0))/$CZ$5</f>
        <v>0</v>
      </c>
      <c r="CO95" s="106" t="str">
        <f>IF(CN95&gt;0,(IF(CN$7&gt;0,CN95/CN$7,"")),"")</f>
        <v/>
      </c>
      <c r="CP95" s="111" t="str">
        <f>IF(CN95&gt;0,(IF(CN$49&gt;0,CN95/CN$49,"")),"")</f>
        <v/>
      </c>
      <c r="CQ95" s="433">
        <f>(IF($CZ$5=4,(K95+AF95+BA95+BV95),0)+IF($CZ$5=3,(AF95+BA95+BV95))+IF($CZ$5=2,(BA95+BV95),0)+IF($CZ$5=1,BV95,0))/$CZ$5</f>
        <v>0</v>
      </c>
      <c r="CR95" s="106" t="str">
        <f>IF(CQ95&gt;0,(IF(CQ$7&gt;0,CQ95/CQ$7,"")),"")</f>
        <v/>
      </c>
      <c r="CS95" s="111" t="str">
        <f>IF(CQ95&gt;0,(IF(CQ$49&gt;0,CQ95/CQ$49,"")),"")</f>
        <v/>
      </c>
      <c r="CT95" s="111"/>
      <c r="CU95" s="111"/>
      <c r="CV95" s="114"/>
      <c r="CW95" s="111"/>
      <c r="CX95" s="433">
        <f>(IF($CZ$5=4,(R95+AM95+BH95+CC95),0)+IF($CZ$5=3,(AM95+BH95+CC95))+IF($CZ$5=2,(BH95+CC95),0)+IF($CZ$5=1,CC95,0))/$CZ$5</f>
        <v>0</v>
      </c>
      <c r="CY95" s="106" t="str">
        <f>IF(CX95&gt;0,(IF(CX$7&gt;0,CX95/CX$7,"")),"")</f>
        <v/>
      </c>
      <c r="CZ95" s="111" t="str">
        <f>IF(CX95&gt;0,(IF(CX$49&gt;0,CX95/CX$49,"")),"")</f>
        <v/>
      </c>
      <c r="DA95" s="111"/>
      <c r="DB95" s="1535"/>
      <c r="DC95" s="111"/>
      <c r="DD95" s="112"/>
      <c r="DE95" s="111"/>
      <c r="DF95" s="433">
        <v>0</v>
      </c>
      <c r="DG95" s="106" t="str">
        <f>IF(DF95&gt;0,(IF(DF$7&gt;0,DF95/DF$7,"")),"")</f>
        <v/>
      </c>
      <c r="DH95" s="111" t="str">
        <f>IF(DF95&gt;0,(IF(DF$49&gt;0,DF95/DF$49,"")),"")</f>
        <v/>
      </c>
      <c r="DI95" s="433">
        <v>0</v>
      </c>
      <c r="DJ95" s="106" t="str">
        <f>IF(DI95&gt;0,(IF(DI$7&gt;0,DI95/DI$7,"")),"")</f>
        <v/>
      </c>
      <c r="DK95" s="111" t="str">
        <f>IF(DI95&gt;0,(IF(DI$49&gt;0,DI95/DI$49,"")),"")</f>
        <v/>
      </c>
      <c r="DL95" s="433">
        <v>0</v>
      </c>
      <c r="DM95" s="106" t="str">
        <f>IF(DL95&gt;0,(IF(DL$7&gt;0,DL95/DL$7,"")),"")</f>
        <v/>
      </c>
      <c r="DN95" s="111" t="str">
        <f>IF(DL95&gt;0,(IF(DL$49&gt;0,DL95/DL$49,"")),"")</f>
        <v/>
      </c>
      <c r="DO95" s="111"/>
      <c r="DP95" s="111"/>
      <c r="DQ95" s="112"/>
      <c r="DR95" s="111"/>
      <c r="DS95" s="433">
        <f>DF95+DI95+DL95</f>
        <v>0</v>
      </c>
      <c r="DT95" s="106" t="str">
        <f>IF(DS95&gt;0,(IF(DS$7&gt;0,DS95/DS$7,"")),"")</f>
        <v/>
      </c>
      <c r="DU95" s="111" t="str">
        <f>IF(DS95&gt;0,(IF(DS$49&gt;0,DS95/DS$49,"")),"")</f>
        <v/>
      </c>
      <c r="DV95" s="111"/>
      <c r="DW95" s="113"/>
      <c r="DX95" s="111"/>
      <c r="DY95" s="112"/>
      <c r="DZ95" s="111"/>
      <c r="EA95" s="433">
        <v>0</v>
      </c>
      <c r="EB95" s="106" t="str">
        <f>IF(EA95&gt;0,(IF(EA$7&gt;0,EA95/EA$7,"")),"")</f>
        <v/>
      </c>
      <c r="EC95" s="111" t="str">
        <f>IF(EA95&gt;0,(IF(EA$49&gt;0,EA95/EA$49,"")),"")</f>
        <v/>
      </c>
      <c r="ED95" s="433">
        <v>0</v>
      </c>
      <c r="EE95" s="106" t="str">
        <f>IF(ED95&gt;0,(IF(ED$7&gt;0,ED95/ED$7,"")),"")</f>
        <v/>
      </c>
      <c r="EF95" s="111" t="str">
        <f>IF(ED95&gt;0,(IF(ED$49&gt;0,ED95/ED$49,"")),"")</f>
        <v/>
      </c>
      <c r="EG95" s="433">
        <v>0</v>
      </c>
      <c r="EH95" s="106" t="str">
        <f>IF(EG95&gt;0,(IF(EG$7&gt;0,EG95/EG$7,"")),"")</f>
        <v/>
      </c>
      <c r="EI95" s="111" t="str">
        <f>IF(EG95&gt;0,(IF(EG$49&gt;0,EG95/EG$49,"")),"")</f>
        <v/>
      </c>
      <c r="EJ95" s="111"/>
      <c r="EK95" s="111"/>
      <c r="EL95" s="112"/>
      <c r="EM95" s="111"/>
      <c r="EN95" s="433">
        <f>EA95+ED95+EG95</f>
        <v>0</v>
      </c>
      <c r="EO95" s="106" t="str">
        <f>IF(EN95&gt;0,(IF(EN$7&gt;0,EN95/EN$7,"")),"")</f>
        <v/>
      </c>
      <c r="EP95" s="111" t="str">
        <f>IF(EN95&gt;0,(IF(EN$49&gt;0,EN95/EN$49,"")),"")</f>
        <v/>
      </c>
      <c r="EQ95" s="111"/>
      <c r="ER95" s="113"/>
      <c r="ES95" s="111"/>
      <c r="ET95" s="112"/>
      <c r="EU95" s="111"/>
      <c r="EV95" s="433">
        <v>691200</v>
      </c>
      <c r="EW95" s="106">
        <f>IF(EV95&gt;0,(IF(EV$7&gt;0,EV95/EV$7,"")),"")</f>
        <v>345.6</v>
      </c>
      <c r="EX95" s="111" t="str">
        <f>IF(EV95&gt;0,(IF(EV$49&gt;0,EV95/EV$49,"")),"")</f>
        <v/>
      </c>
      <c r="EY95" s="433">
        <v>850000</v>
      </c>
      <c r="EZ95" s="106">
        <f>IF(EY95&gt;0,(IF(EY$8&gt;0,EY95/EY$8,"")),"")</f>
        <v>1214.2857142857142</v>
      </c>
      <c r="FA95" s="111">
        <f>IF(EY95&gt;0,(IF(EY$49&gt;0,EY95/EY$49,"")),"")</f>
        <v>0.22579359808739541</v>
      </c>
      <c r="FB95" s="433">
        <v>0</v>
      </c>
      <c r="FC95" s="106" t="str">
        <f>IF(FB95&gt;0,(IF(FB$7&gt;0,FB95/FB$7,"")),"")</f>
        <v/>
      </c>
      <c r="FD95" s="111" t="str">
        <f>IF(FB95&gt;0,(IF(FB$49&gt;0,FB95/FB$49,"")),"")</f>
        <v/>
      </c>
      <c r="FE95" s="111"/>
      <c r="FF95" s="111"/>
      <c r="FG95" s="112"/>
      <c r="FH95" s="111"/>
      <c r="FI95" s="433">
        <f>EV95+EY95+FB95</f>
        <v>1541200</v>
      </c>
      <c r="FJ95" s="106" t="e">
        <f>IF(FI95&gt;0,(IF(FI$7&gt;0,FI95/FI$7,"")),"")</f>
        <v>#VALUE!</v>
      </c>
      <c r="FK95" s="111">
        <f>IF(FI95&gt;0,(IF(FI$49&gt;0,FI95/FI$49,"")),"")</f>
        <v>0.40940363926152212</v>
      </c>
      <c r="FL95" s="111"/>
      <c r="FM95" s="113"/>
      <c r="FN95" s="111"/>
      <c r="FO95" s="112"/>
      <c r="FP95" s="111"/>
      <c r="FQ95" s="838">
        <f>+(FQ49*25%)*25%+50000</f>
        <v>63828.125</v>
      </c>
      <c r="FR95" s="106">
        <f>IF(FQ95&gt;0,(IF(FQ$7&gt;0,FQ95/FQ$7,"")),"")</f>
        <v>14.775028935185185</v>
      </c>
      <c r="FS95" s="849">
        <f>IF(FQ95&gt;0,(IF(FQ$49&gt;0,FQ95/FQ$49,"")),"")</f>
        <v>0.28848870056497178</v>
      </c>
      <c r="FT95" s="433">
        <v>0</v>
      </c>
      <c r="FU95" s="106" t="str">
        <f>IF(FT95&gt;0,(IF(FT$7&gt;0,FT95/FT$7,"")),"")</f>
        <v/>
      </c>
      <c r="FV95" s="111" t="str">
        <f>IF(FT95&gt;0,(IF(FT$49&gt;0,FT95/FT$49,"")),"")</f>
        <v/>
      </c>
      <c r="FW95" s="433">
        <v>0</v>
      </c>
      <c r="FX95" s="106" t="str">
        <f>IF(FW95&gt;0,(IF(FW$7&gt;0,FW95/FW$7,"")),"")</f>
        <v/>
      </c>
      <c r="FY95" s="111" t="str">
        <f>IF(FW95&gt;0,(IF(FW$49&gt;0,FW95/FW$49,"")),"")</f>
        <v/>
      </c>
      <c r="FZ95" s="111"/>
      <c r="GA95" s="111"/>
      <c r="GB95" s="112"/>
      <c r="GC95" s="111"/>
      <c r="GD95" s="433">
        <f>FQ95+FT95+FW95</f>
        <v>63828.125</v>
      </c>
      <c r="GE95" s="106" t="e">
        <f>IF(GD95&gt;0,(IF(GD$7&gt;0,GD95/GD$7,"")),"")</f>
        <v>#REF!</v>
      </c>
      <c r="GF95" s="111">
        <f>IF(GD95&gt;0,(IF(GD$49&gt;0,GD95/GD$49,"")),"")</f>
        <v>0.28848870056497178</v>
      </c>
      <c r="GG95" s="111"/>
      <c r="GH95" s="113"/>
      <c r="GI95" s="111"/>
      <c r="GJ95" s="112"/>
      <c r="GK95" s="111"/>
      <c r="GL95" s="433">
        <v>0</v>
      </c>
      <c r="GM95" s="106" t="str">
        <f>IF(GL95&gt;0,(IF(GL$7&gt;0,GL95/GL$7,"")),"")</f>
        <v/>
      </c>
      <c r="GN95" s="111" t="str">
        <f>IF(GL95&gt;0,(IF(GL$49&gt;0,GL95/GL$49,"")),"")</f>
        <v/>
      </c>
      <c r="GO95" s="433">
        <v>0</v>
      </c>
      <c r="GP95" s="106" t="str">
        <f>IF(GO95&gt;0,(IF(GO$7&gt;0,GO95/GO$7,"")),"")</f>
        <v/>
      </c>
      <c r="GQ95" s="111" t="str">
        <f>IF(GO95&gt;0,(IF(GO$49&gt;0,GO95/GO$49,"")),"")</f>
        <v/>
      </c>
      <c r="GR95" s="433">
        <v>0</v>
      </c>
      <c r="GS95" s="106" t="str">
        <f>IF(GR95&gt;0,(IF(GR$7&gt;0,GR95/GR$7,"")),"")</f>
        <v/>
      </c>
      <c r="GT95" s="111" t="str">
        <f>IF(GR95&gt;0,(IF(GR$49&gt;0,GR95/GR$49,"")),"")</f>
        <v/>
      </c>
      <c r="GU95" s="111"/>
      <c r="GV95" s="111"/>
      <c r="GW95" s="112"/>
      <c r="GX95" s="111"/>
      <c r="GY95" s="433">
        <f>GL95+GO95+GR95</f>
        <v>0</v>
      </c>
      <c r="GZ95" s="106" t="str">
        <f>IF(GY95&gt;0,(IF(GY$7&gt;0,GY95/GY$7,"")),"")</f>
        <v/>
      </c>
      <c r="HA95" s="111" t="str">
        <f>IF(GY95&gt;0,(IF(GY$49&gt;0,GY95/GY$49,"")),"")</f>
        <v/>
      </c>
      <c r="HB95" s="111"/>
      <c r="HC95" s="113"/>
      <c r="HD95" s="111"/>
      <c r="HE95" s="112"/>
      <c r="HF95" s="111"/>
      <c r="HG95" s="433">
        <v>0</v>
      </c>
      <c r="HH95" s="106" t="str">
        <f>IF(HG95&gt;0,(IF(HG$7&gt;0,HG95/HG$7,"")),"")</f>
        <v/>
      </c>
      <c r="HI95" s="111" t="str">
        <f>IF(HG95&gt;0,(IF(HG$49&gt;0,HG95/HG$49,"")),"")</f>
        <v/>
      </c>
      <c r="HJ95" s="433">
        <v>0</v>
      </c>
      <c r="HK95" s="106" t="str">
        <f>IF(HJ95&gt;0,(IF(HJ$7&gt;0,HJ95/HJ$7,"")),"")</f>
        <v/>
      </c>
      <c r="HL95" s="111" t="str">
        <f>IF(HJ95&gt;0,(IF(HJ$49&gt;0,HJ95/HJ$49,"")),"")</f>
        <v/>
      </c>
      <c r="HM95" s="433">
        <v>0</v>
      </c>
      <c r="HN95" s="106" t="str">
        <f>IF(HM95&gt;0,(IF(HM$7&gt;0,HM95/HM$7,"")),"")</f>
        <v/>
      </c>
      <c r="HO95" s="111" t="str">
        <f>IF(HM95&gt;0,(IF(HM$49&gt;0,HM95/HM$49,"")),"")</f>
        <v/>
      </c>
      <c r="HP95" s="111"/>
      <c r="HQ95" s="111"/>
      <c r="HR95" s="112"/>
      <c r="HS95" s="111"/>
      <c r="HT95" s="433">
        <f>HG95+HJ95+HM95</f>
        <v>0</v>
      </c>
      <c r="HU95" s="106" t="str">
        <f>IF(HT95&gt;0,(IF(HT$7&gt;0,HT95/HT$7,"")),"")</f>
        <v/>
      </c>
      <c r="HV95" s="111" t="str">
        <f>IF(HT95&gt;0,(IF(HT$49&gt;0,HT95/HT$49,"")),"")</f>
        <v/>
      </c>
      <c r="HW95" s="111"/>
      <c r="HX95" s="113"/>
      <c r="HY95" s="111"/>
      <c r="HZ95" s="112"/>
      <c r="IA95" s="111"/>
      <c r="IB95" s="433">
        <v>0</v>
      </c>
      <c r="IC95" s="106" t="str">
        <f>IF(IB95&gt;0,(IF(IB$7&gt;0,IB95/IB$7,"")),"")</f>
        <v/>
      </c>
      <c r="ID95" s="111" t="str">
        <f>IF(IB95&gt;0,(IF(IB$49&gt;0,IB95/IB$49,"")),"")</f>
        <v/>
      </c>
      <c r="IE95" s="433">
        <v>0</v>
      </c>
      <c r="IF95" s="106" t="str">
        <f>IF(IE95&gt;0,(IF(IE$7&gt;0,IE95/IE$7,"")),"")</f>
        <v/>
      </c>
      <c r="IG95" s="111" t="str">
        <f>IF(IE95&gt;0,(IF(IE$49&gt;0,IE95/IE$49,"")),"")</f>
        <v/>
      </c>
      <c r="IH95" s="433">
        <v>0</v>
      </c>
      <c r="II95" s="106" t="str">
        <f>IF(IH95&gt;0,(IF(IH$7&gt;0,IH95/IH$7,"")),"")</f>
        <v/>
      </c>
      <c r="IJ95" s="111" t="str">
        <f>IF(IH95&gt;0,(IF(IH$49&gt;0,IH95/IH$49,"")),"")</f>
        <v/>
      </c>
      <c r="IK95" s="111"/>
      <c r="IL95" s="111"/>
      <c r="IM95" s="112"/>
      <c r="IN95" s="111"/>
      <c r="IO95" s="433">
        <f>IB95+IE95+IH95</f>
        <v>0</v>
      </c>
      <c r="IP95" s="106" t="str">
        <f>IF(IO95&gt;0,(IF(IO$7&gt;0,IO95/IO$7,"")),"")</f>
        <v/>
      </c>
      <c r="IQ95" s="111" t="str">
        <f>IF(IO95&gt;0,(IF(IO$49&gt;0,IO95/IO$49,"")),"")</f>
        <v/>
      </c>
      <c r="IR95" s="111"/>
      <c r="IS95" s="113"/>
    </row>
    <row r="96" spans="1:253" ht="12" hidden="1" customHeight="1" outlineLevel="1">
      <c r="A96" s="341" t="s">
        <v>75</v>
      </c>
      <c r="B96" s="111"/>
      <c r="C96" s="112"/>
      <c r="D96" s="111"/>
      <c r="E96" s="432">
        <v>0</v>
      </c>
      <c r="F96" s="106" t="str">
        <f>IF(E96&gt;0,(IF(E$7&gt;0,E96/E$7,"")),"")</f>
        <v/>
      </c>
      <c r="G96" s="111" t="str">
        <f>IF(E96&gt;0,(IF(E$49&gt;0,E96/E$49,"")),"")</f>
        <v/>
      </c>
      <c r="H96" s="432">
        <v>0</v>
      </c>
      <c r="I96" s="106" t="str">
        <f>IF(H96&gt;0,(IF(H$7&gt;0,H96/H$7,"")),"")</f>
        <v/>
      </c>
      <c r="J96" s="111" t="str">
        <f>IF(H96&gt;0,(IF(H$49&gt;0,H96/H$49,"")),"")</f>
        <v/>
      </c>
      <c r="K96" s="432">
        <v>0</v>
      </c>
      <c r="L96" s="106" t="str">
        <f>IF(K96&gt;0,(IF(K$7&gt;0,K96/K$7,"")),"")</f>
        <v/>
      </c>
      <c r="M96" s="111" t="str">
        <f>IF(K96&gt;0,(IF(K$49&gt;0,K96/K$49,"")),"")</f>
        <v/>
      </c>
      <c r="N96" s="111"/>
      <c r="O96" s="111"/>
      <c r="P96" s="112"/>
      <c r="Q96" s="111"/>
      <c r="R96" s="432">
        <f>E96+H96+K96</f>
        <v>0</v>
      </c>
      <c r="S96" s="106" t="str">
        <f>IF(R96&gt;0,(IF(R$7&gt;0,R96/R$7,"")),"")</f>
        <v/>
      </c>
      <c r="T96" s="111" t="str">
        <f>IF(R96&gt;0,(IF(R$49&gt;0,R96/R$49,"")),"")</f>
        <v/>
      </c>
      <c r="U96" s="111"/>
      <c r="V96" s="113"/>
      <c r="W96" s="111"/>
      <c r="X96" s="112"/>
      <c r="Y96" s="111"/>
      <c r="Z96" s="432">
        <v>0</v>
      </c>
      <c r="AA96" s="106" t="str">
        <f>IF(Z96&gt;0,(IF(Z$7&gt;0,Z96/Z$7,"")),"")</f>
        <v/>
      </c>
      <c r="AB96" s="111" t="str">
        <f>IF(Z96&gt;0,(IF(Z$49&gt;0,Z96/Z$49,"")),"")</f>
        <v/>
      </c>
      <c r="AC96" s="432">
        <v>0</v>
      </c>
      <c r="AD96" s="106" t="str">
        <f>IF(AC96&gt;0,(IF(AC$7&gt;0,AC96/AC$7,"")),"")</f>
        <v/>
      </c>
      <c r="AE96" s="111" t="str">
        <f>IF(AC96&gt;0,(IF(AC$49&gt;0,AC96/AC$49,"")),"")</f>
        <v/>
      </c>
      <c r="AF96" s="432">
        <v>0</v>
      </c>
      <c r="AG96" s="106" t="str">
        <f>IF(AF96&gt;0,(IF(AF$7&gt;0,AF96/AF$7,"")),"")</f>
        <v/>
      </c>
      <c r="AH96" s="111" t="str">
        <f>IF(AF96&gt;0,(IF(AF$49&gt;0,AF96/AF$49,"")),"")</f>
        <v/>
      </c>
      <c r="AI96" s="111"/>
      <c r="AJ96" s="111"/>
      <c r="AK96" s="112"/>
      <c r="AL96" s="111"/>
      <c r="AM96" s="432">
        <f>Z96+AC96+AF96</f>
        <v>0</v>
      </c>
      <c r="AN96" s="106" t="str">
        <f>IF(AM96&gt;0,(IF(AM$7&gt;0,AM96/AM$7,"")),"")</f>
        <v/>
      </c>
      <c r="AO96" s="111" t="str">
        <f>IF(AM96&gt;0,(IF(AM$49&gt;0,AM96/AM$49,"")),"")</f>
        <v/>
      </c>
      <c r="AP96" s="111"/>
      <c r="AQ96" s="113"/>
      <c r="AR96" s="111"/>
      <c r="AS96" s="112"/>
      <c r="AT96" s="111"/>
      <c r="AU96" s="432">
        <v>0</v>
      </c>
      <c r="AV96" s="106" t="str">
        <f>IF(AU96&gt;0,(IF(AU$7&gt;0,AU96/AU$7,"")),"")</f>
        <v/>
      </c>
      <c r="AW96" s="111" t="str">
        <f>IF(AU96&gt;0,(IF(AU$49&gt;0,AU96/AU$49,"")),"")</f>
        <v/>
      </c>
      <c r="AX96" s="432">
        <v>0</v>
      </c>
      <c r="AY96" s="106" t="str">
        <f>IF(AX96&gt;0,(IF(AX$7&gt;0,AX96/AX$7,"")),"")</f>
        <v/>
      </c>
      <c r="AZ96" s="111" t="str">
        <f>IF(AX96&gt;0,(IF(AX$49&gt;0,AX96/AX$49,"")),"")</f>
        <v/>
      </c>
      <c r="BA96" s="432">
        <v>0</v>
      </c>
      <c r="BB96" s="106" t="str">
        <f>IF(BA96&gt;0,(IF(BA$7&gt;0,BA96/BA$7,"")),"")</f>
        <v/>
      </c>
      <c r="BC96" s="111" t="str">
        <f>IF(BA96&gt;0,(IF(BA$49&gt;0,BA96/BA$49,"")),"")</f>
        <v/>
      </c>
      <c r="BD96" s="111"/>
      <c r="BE96" s="111"/>
      <c r="BF96" s="112"/>
      <c r="BG96" s="111"/>
      <c r="BH96" s="432">
        <f>AU96+AX96+BA96</f>
        <v>0</v>
      </c>
      <c r="BI96" s="106" t="str">
        <f>IF(BH96&gt;0,(IF(BH$7&gt;0,BH96/BH$7,"")),"")</f>
        <v/>
      </c>
      <c r="BJ96" s="111" t="str">
        <f>IF(BH96&gt;0,(IF(BH$49&gt;0,BH96/BH$49,"")),"")</f>
        <v/>
      </c>
      <c r="BK96" s="111"/>
      <c r="BL96" s="113"/>
      <c r="BM96" s="111"/>
      <c r="BN96" s="112"/>
      <c r="BO96" s="111"/>
      <c r="BP96" s="432">
        <v>0</v>
      </c>
      <c r="BQ96" s="106" t="str">
        <f>IF(BP96&gt;0,(IF(BP$7&gt;0,BP96/BP$7,"")),"")</f>
        <v/>
      </c>
      <c r="BR96" s="111" t="str">
        <f>IF(BP96&gt;0,(IF(BP$49&gt;0,BP96/BP$49,"")),"")</f>
        <v/>
      </c>
      <c r="BS96" s="432">
        <v>0</v>
      </c>
      <c r="BT96" s="106" t="str">
        <f>IF(BS96&gt;0,(IF(BS$7&gt;0,BS96/BS$7,"")),"")</f>
        <v/>
      </c>
      <c r="BU96" s="111" t="str">
        <f>IF(BS96&gt;0,(IF(BS$49&gt;0,BS96/BS$49,"")),"")</f>
        <v/>
      </c>
      <c r="BV96" s="432">
        <v>0</v>
      </c>
      <c r="BW96" s="106" t="str">
        <f>IF(BV96&gt;0,(IF(BV$7&gt;0,BV96/BV$7,"")),"")</f>
        <v/>
      </c>
      <c r="BX96" s="111" t="str">
        <f>IF(BV96&gt;0,(IF(BV$49&gt;0,BV96/BV$49,"")),"")</f>
        <v/>
      </c>
      <c r="BY96" s="111"/>
      <c r="BZ96" s="111"/>
      <c r="CA96" s="112"/>
      <c r="CB96" s="111"/>
      <c r="CC96" s="432">
        <f>BP96+BS96+BV96</f>
        <v>0</v>
      </c>
      <c r="CD96" s="106" t="str">
        <f>IF(CC96&gt;0,(IF(CC$7&gt;0,CC96/CC$7,"")),"")</f>
        <v/>
      </c>
      <c r="CE96" s="111" t="str">
        <f>IF(CC96&gt;0,(IF(CC$49&gt;0,CC96/CC$49,"")),"")</f>
        <v/>
      </c>
      <c r="CF96" s="111"/>
      <c r="CG96" s="113"/>
      <c r="CH96" s="111"/>
      <c r="CI96" s="114"/>
      <c r="CJ96" s="111"/>
      <c r="CK96" s="432">
        <f>(IF($CZ$5=4,(E96+Z96+AU96+BP96),0)+IF($CZ$5=3,(Z96+AU96+BP96))+IF($CZ$5=2,(AU96+BP96),0)+IF($CZ$5=1,BP96,0))/$CZ$5</f>
        <v>0</v>
      </c>
      <c r="CL96" s="106" t="str">
        <f>IF(CK96&gt;0,(IF(CK$7&gt;0,CK96/CK$7,"")),"")</f>
        <v/>
      </c>
      <c r="CM96" s="111" t="str">
        <f>IF(CK96&gt;0,(IF(CK$49&gt;0,CK96/CK$49,"")),"")</f>
        <v/>
      </c>
      <c r="CN96" s="432">
        <f>(IF($CZ$5=4,(H96+AC96+AX96+BS96),0)+IF($CZ$5=3,(AC96+AX96+BS96))+IF($CZ$5=2,(AX96+BS96),0)+IF($CZ$5=1,BS96,0))/$CZ$5</f>
        <v>0</v>
      </c>
      <c r="CO96" s="106" t="str">
        <f>IF(CN96&gt;0,(IF(CN$7&gt;0,CN96/CN$7,"")),"")</f>
        <v/>
      </c>
      <c r="CP96" s="111" t="str">
        <f>IF(CN96&gt;0,(IF(CN$49&gt;0,CN96/CN$49,"")),"")</f>
        <v/>
      </c>
      <c r="CQ96" s="432">
        <f>(IF($CZ$5=4,(K96+AF96+BA96+BV96),0)+IF($CZ$5=3,(AF96+BA96+BV96))+IF($CZ$5=2,(BA96+BV96),0)+IF($CZ$5=1,BV96,0))/$CZ$5</f>
        <v>0</v>
      </c>
      <c r="CR96" s="106" t="str">
        <f>IF(CQ96&gt;0,(IF(CQ$7&gt;0,CQ96/CQ$7,"")),"")</f>
        <v/>
      </c>
      <c r="CS96" s="111" t="str">
        <f>IF(CQ96&gt;0,(IF(CQ$49&gt;0,CQ96/CQ$49,"")),"")</f>
        <v/>
      </c>
      <c r="CT96" s="111"/>
      <c r="CU96" s="111"/>
      <c r="CV96" s="114"/>
      <c r="CW96" s="111"/>
      <c r="CX96" s="432">
        <f>(IF($CZ$5=4,(R96+AM96+BH96+CC96),0)+IF($CZ$5=3,(AM96+BH96+CC96))+IF($CZ$5=2,(BH96+CC96),0)+IF($CZ$5=1,CC96,0))/$CZ$5</f>
        <v>0</v>
      </c>
      <c r="CY96" s="106" t="str">
        <f>IF(CX96&gt;0,(IF(CX$7&gt;0,CX96/CX$7,"")),"")</f>
        <v/>
      </c>
      <c r="CZ96" s="111" t="str">
        <f>IF(CX96&gt;0,(IF(CX$49&gt;0,CX96/CX$49,"")),"")</f>
        <v/>
      </c>
      <c r="DA96" s="111"/>
      <c r="DB96" s="1535"/>
      <c r="DC96" s="111"/>
      <c r="DD96" s="112"/>
      <c r="DE96" s="111"/>
      <c r="DF96" s="432">
        <v>0</v>
      </c>
      <c r="DG96" s="106" t="str">
        <f>IF(DF96&gt;0,(IF(DF$7&gt;0,DF96/DF$7,"")),"")</f>
        <v/>
      </c>
      <c r="DH96" s="111" t="str">
        <f>IF(DF96&gt;0,(IF(DF$49&gt;0,DF96/DF$49,"")),"")</f>
        <v/>
      </c>
      <c r="DI96" s="432">
        <v>0</v>
      </c>
      <c r="DJ96" s="106" t="str">
        <f>IF(DI96&gt;0,(IF(DI$7&gt;0,DI96/DI$7,"")),"")</f>
        <v/>
      </c>
      <c r="DK96" s="111" t="str">
        <f>IF(DI96&gt;0,(IF(DI$49&gt;0,DI96/DI$49,"")),"")</f>
        <v/>
      </c>
      <c r="DL96" s="432">
        <v>0</v>
      </c>
      <c r="DM96" s="106" t="str">
        <f>IF(DL96&gt;0,(IF(DL$7&gt;0,DL96/DL$7,"")),"")</f>
        <v/>
      </c>
      <c r="DN96" s="111" t="str">
        <f>IF(DL96&gt;0,(IF(DL$49&gt;0,DL96/DL$49,"")),"")</f>
        <v/>
      </c>
      <c r="DO96" s="111"/>
      <c r="DP96" s="111"/>
      <c r="DQ96" s="112"/>
      <c r="DR96" s="111"/>
      <c r="DS96" s="432">
        <f>DF96+DI96+DL96</f>
        <v>0</v>
      </c>
      <c r="DT96" s="106" t="str">
        <f>IF(DS96&gt;0,(IF(DS$7&gt;0,DS96/DS$7,"")),"")</f>
        <v/>
      </c>
      <c r="DU96" s="111" t="str">
        <f>IF(DS96&gt;0,(IF(DS$49&gt;0,DS96/DS$49,"")),"")</f>
        <v/>
      </c>
      <c r="DV96" s="111"/>
      <c r="DW96" s="113"/>
      <c r="DX96" s="111"/>
      <c r="DY96" s="112"/>
      <c r="DZ96" s="111"/>
      <c r="EA96" s="432">
        <v>0</v>
      </c>
      <c r="EB96" s="106" t="str">
        <f>IF(EA96&gt;0,(IF(EA$7&gt;0,EA96/EA$7,"")),"")</f>
        <v/>
      </c>
      <c r="EC96" s="111" t="str">
        <f>IF(EA96&gt;0,(IF(EA$49&gt;0,EA96/EA$49,"")),"")</f>
        <v/>
      </c>
      <c r="ED96" s="432">
        <v>0</v>
      </c>
      <c r="EE96" s="106" t="str">
        <f>IF(ED96&gt;0,(IF(ED$7&gt;0,ED96/ED$7,"")),"")</f>
        <v/>
      </c>
      <c r="EF96" s="111" t="str">
        <f>IF(ED96&gt;0,(IF(ED$49&gt;0,ED96/ED$49,"")),"")</f>
        <v/>
      </c>
      <c r="EG96" s="432">
        <v>0</v>
      </c>
      <c r="EH96" s="106" t="str">
        <f>IF(EG96&gt;0,(IF(EG$7&gt;0,EG96/EG$7,"")),"")</f>
        <v/>
      </c>
      <c r="EI96" s="111" t="str">
        <f>IF(EG96&gt;0,(IF(EG$49&gt;0,EG96/EG$49,"")),"")</f>
        <v/>
      </c>
      <c r="EJ96" s="111"/>
      <c r="EK96" s="111"/>
      <c r="EL96" s="112"/>
      <c r="EM96" s="111"/>
      <c r="EN96" s="432">
        <f>EA96+ED96+EG96</f>
        <v>0</v>
      </c>
      <c r="EO96" s="106" t="str">
        <f>IF(EN96&gt;0,(IF(EN$7&gt;0,EN96/EN$7,"")),"")</f>
        <v/>
      </c>
      <c r="EP96" s="111" t="str">
        <f>IF(EN96&gt;0,(IF(EN$49&gt;0,EN96/EN$49,"")),"")</f>
        <v/>
      </c>
      <c r="EQ96" s="111"/>
      <c r="ER96" s="113"/>
      <c r="ES96" s="111"/>
      <c r="ET96" s="112"/>
      <c r="EU96" s="111"/>
      <c r="EV96" s="432">
        <v>0</v>
      </c>
      <c r="EW96" s="106" t="str">
        <f>IF(EV96&gt;0,(IF(EV$7&gt;0,EV96/EV$7,"")),"")</f>
        <v/>
      </c>
      <c r="EX96" s="111" t="str">
        <f>IF(EV96&gt;0,(IF(EV$49&gt;0,EV96/EV$49,"")),"")</f>
        <v/>
      </c>
      <c r="EY96" s="432">
        <v>0</v>
      </c>
      <c r="EZ96" s="106" t="str">
        <f>IF(EY96&gt;0,(IF(EY$8&gt;0,EY96/EY$8,"")),"")</f>
        <v/>
      </c>
      <c r="FA96" s="111" t="str">
        <f>IF(EY96&gt;0,(IF(EY$49&gt;0,EY96/EY$49,"")),"")</f>
        <v/>
      </c>
      <c r="FB96" s="432">
        <v>0</v>
      </c>
      <c r="FC96" s="106" t="str">
        <f>IF(FB96&gt;0,(IF(FB$7&gt;0,FB96/FB$7,"")),"")</f>
        <v/>
      </c>
      <c r="FD96" s="111" t="str">
        <f>IF(FB96&gt;0,(IF(FB$49&gt;0,FB96/FB$49,"")),"")</f>
        <v/>
      </c>
      <c r="FE96" s="111"/>
      <c r="FF96" s="111"/>
      <c r="FG96" s="112"/>
      <c r="FH96" s="111"/>
      <c r="FI96" s="432">
        <f>EV96+EY96+FB96</f>
        <v>0</v>
      </c>
      <c r="FJ96" s="106" t="str">
        <f>IF(FI96&gt;0,(IF(FI$7&gt;0,FI96/FI$7,"")),"")</f>
        <v/>
      </c>
      <c r="FK96" s="111" t="str">
        <f>IF(FI96&gt;0,(IF(FI$49&gt;0,FI96/FI$49,"")),"")</f>
        <v/>
      </c>
      <c r="FL96" s="111"/>
      <c r="FM96" s="113"/>
      <c r="FN96" s="111"/>
      <c r="FO96" s="112"/>
      <c r="FP96" s="111"/>
      <c r="FQ96" s="432">
        <v>0</v>
      </c>
      <c r="FR96" s="106" t="str">
        <f>IF(FQ96&gt;0,(IF(FQ$7&gt;0,FQ96/FQ$7,"")),"")</f>
        <v/>
      </c>
      <c r="FS96" s="849" t="str">
        <f>IF(FQ96&gt;0,(IF(FQ$49&gt;0,FQ96/FQ$49,"")),"")</f>
        <v/>
      </c>
      <c r="FT96" s="432">
        <v>0</v>
      </c>
      <c r="FU96" s="106" t="str">
        <f>IF(FT96&gt;0,(IF(FT$7&gt;0,FT96/FT$7,"")),"")</f>
        <v/>
      </c>
      <c r="FV96" s="111" t="str">
        <f>IF(FT96&gt;0,(IF(FT$49&gt;0,FT96/FT$49,"")),"")</f>
        <v/>
      </c>
      <c r="FW96" s="432">
        <v>0</v>
      </c>
      <c r="FX96" s="106" t="str">
        <f>IF(FW96&gt;0,(IF(FW$7&gt;0,FW96/FW$7,"")),"")</f>
        <v/>
      </c>
      <c r="FY96" s="111" t="str">
        <f>IF(FW96&gt;0,(IF(FW$49&gt;0,FW96/FW$49,"")),"")</f>
        <v/>
      </c>
      <c r="FZ96" s="111"/>
      <c r="GA96" s="111"/>
      <c r="GB96" s="112"/>
      <c r="GC96" s="111"/>
      <c r="GD96" s="432">
        <f>FQ96+FT96+FW96</f>
        <v>0</v>
      </c>
      <c r="GE96" s="106" t="str">
        <f>IF(GD96&gt;0,(IF(GD$7&gt;0,GD96/GD$7,"")),"")</f>
        <v/>
      </c>
      <c r="GF96" s="111" t="str">
        <f>IF(GD96&gt;0,(IF(GD$49&gt;0,GD96/GD$49,"")),"")</f>
        <v/>
      </c>
      <c r="GG96" s="111"/>
      <c r="GH96" s="113"/>
      <c r="GI96" s="111"/>
      <c r="GJ96" s="112"/>
      <c r="GK96" s="111"/>
      <c r="GL96" s="432">
        <v>0</v>
      </c>
      <c r="GM96" s="106" t="str">
        <f>IF(GL96&gt;0,(IF(GL$7&gt;0,GL96/GL$7,"")),"")</f>
        <v/>
      </c>
      <c r="GN96" s="111" t="str">
        <f>IF(GL96&gt;0,(IF(GL$49&gt;0,GL96/GL$49,"")),"")</f>
        <v/>
      </c>
      <c r="GO96" s="432">
        <v>0</v>
      </c>
      <c r="GP96" s="106" t="str">
        <f>IF(GO96&gt;0,(IF(GO$7&gt;0,GO96/GO$7,"")),"")</f>
        <v/>
      </c>
      <c r="GQ96" s="111" t="str">
        <f>IF(GO96&gt;0,(IF(GO$49&gt;0,GO96/GO$49,"")),"")</f>
        <v/>
      </c>
      <c r="GR96" s="432">
        <v>0</v>
      </c>
      <c r="GS96" s="106" t="str">
        <f>IF(GR96&gt;0,(IF(GR$7&gt;0,GR96/GR$7,"")),"")</f>
        <v/>
      </c>
      <c r="GT96" s="111" t="str">
        <f>IF(GR96&gt;0,(IF(GR$49&gt;0,GR96/GR$49,"")),"")</f>
        <v/>
      </c>
      <c r="GU96" s="111"/>
      <c r="GV96" s="111"/>
      <c r="GW96" s="112"/>
      <c r="GX96" s="111"/>
      <c r="GY96" s="432">
        <f>GL96+GO96+GR96</f>
        <v>0</v>
      </c>
      <c r="GZ96" s="106" t="str">
        <f>IF(GY96&gt;0,(IF(GY$7&gt;0,GY96/GY$7,"")),"")</f>
        <v/>
      </c>
      <c r="HA96" s="111" t="str">
        <f>IF(GY96&gt;0,(IF(GY$49&gt;0,GY96/GY$49,"")),"")</f>
        <v/>
      </c>
      <c r="HB96" s="111"/>
      <c r="HC96" s="113"/>
      <c r="HD96" s="111"/>
      <c r="HE96" s="112"/>
      <c r="HF96" s="111"/>
      <c r="HG96" s="432">
        <v>0</v>
      </c>
      <c r="HH96" s="106" t="str">
        <f>IF(HG96&gt;0,(IF(HG$7&gt;0,HG96/HG$7,"")),"")</f>
        <v/>
      </c>
      <c r="HI96" s="111" t="str">
        <f>IF(HG96&gt;0,(IF(HG$49&gt;0,HG96/HG$49,"")),"")</f>
        <v/>
      </c>
      <c r="HJ96" s="432">
        <v>0</v>
      </c>
      <c r="HK96" s="106" t="str">
        <f>IF(HJ96&gt;0,(IF(HJ$7&gt;0,HJ96/HJ$7,"")),"")</f>
        <v/>
      </c>
      <c r="HL96" s="111" t="str">
        <f>IF(HJ96&gt;0,(IF(HJ$49&gt;0,HJ96/HJ$49,"")),"")</f>
        <v/>
      </c>
      <c r="HM96" s="432">
        <v>0</v>
      </c>
      <c r="HN96" s="106" t="str">
        <f>IF(HM96&gt;0,(IF(HM$7&gt;0,HM96/HM$7,"")),"")</f>
        <v/>
      </c>
      <c r="HO96" s="111" t="str">
        <f>IF(HM96&gt;0,(IF(HM$49&gt;0,HM96/HM$49,"")),"")</f>
        <v/>
      </c>
      <c r="HP96" s="111"/>
      <c r="HQ96" s="111"/>
      <c r="HR96" s="112"/>
      <c r="HS96" s="111"/>
      <c r="HT96" s="432">
        <f>HG96+HJ96+HM96</f>
        <v>0</v>
      </c>
      <c r="HU96" s="106" t="str">
        <f>IF(HT96&gt;0,(IF(HT$7&gt;0,HT96/HT$7,"")),"")</f>
        <v/>
      </c>
      <c r="HV96" s="111" t="str">
        <f>IF(HT96&gt;0,(IF(HT$49&gt;0,HT96/HT$49,"")),"")</f>
        <v/>
      </c>
      <c r="HW96" s="111"/>
      <c r="HX96" s="113"/>
      <c r="HY96" s="111"/>
      <c r="HZ96" s="112"/>
      <c r="IA96" s="111"/>
      <c r="IB96" s="432">
        <v>0</v>
      </c>
      <c r="IC96" s="106" t="str">
        <f>IF(IB96&gt;0,(IF(IB$7&gt;0,IB96/IB$7,"")),"")</f>
        <v/>
      </c>
      <c r="ID96" s="111" t="str">
        <f>IF(IB96&gt;0,(IF(IB$49&gt;0,IB96/IB$49,"")),"")</f>
        <v/>
      </c>
      <c r="IE96" s="432">
        <v>0</v>
      </c>
      <c r="IF96" s="106" t="str">
        <f>IF(IE96&gt;0,(IF(IE$7&gt;0,IE96/IE$7,"")),"")</f>
        <v/>
      </c>
      <c r="IG96" s="111" t="str">
        <f>IF(IE96&gt;0,(IF(IE$49&gt;0,IE96/IE$49,"")),"")</f>
        <v/>
      </c>
      <c r="IH96" s="432">
        <v>0</v>
      </c>
      <c r="II96" s="106" t="str">
        <f>IF(IH96&gt;0,(IF(IH$7&gt;0,IH96/IH$7,"")),"")</f>
        <v/>
      </c>
      <c r="IJ96" s="111" t="str">
        <f>IF(IH96&gt;0,(IF(IH$49&gt;0,IH96/IH$49,"")),"")</f>
        <v/>
      </c>
      <c r="IK96" s="111"/>
      <c r="IL96" s="111"/>
      <c r="IM96" s="112"/>
      <c r="IN96" s="111"/>
      <c r="IO96" s="432">
        <f>IB96+IE96+IH96</f>
        <v>0</v>
      </c>
      <c r="IP96" s="106" t="str">
        <f>IF(IO96&gt;0,(IF(IO$7&gt;0,IO96/IO$7,"")),"")</f>
        <v/>
      </c>
      <c r="IQ96" s="111" t="str">
        <f>IF(IO96&gt;0,(IF(IO$49&gt;0,IO96/IO$49,"")),"")</f>
        <v/>
      </c>
      <c r="IR96" s="111"/>
      <c r="IS96" s="113"/>
    </row>
    <row r="97" spans="1:253" ht="12" hidden="1" customHeight="1" outlineLevel="1">
      <c r="A97" s="341" t="s">
        <v>76</v>
      </c>
      <c r="B97" s="111"/>
      <c r="C97" s="112"/>
      <c r="D97" s="111"/>
      <c r="E97" s="433">
        <v>0</v>
      </c>
      <c r="F97" s="106" t="str">
        <f>IF(E97&gt;0,(IF(E$7&gt;0,E97/E$7,"")),"")</f>
        <v/>
      </c>
      <c r="G97" s="111" t="str">
        <f>IF(E97&gt;0,(IF(E$49&gt;0,E97/E$49,"")),"")</f>
        <v/>
      </c>
      <c r="H97" s="433">
        <v>0</v>
      </c>
      <c r="I97" s="106" t="str">
        <f>IF(H97&gt;0,(IF(H$7&gt;0,H97/H$7,"")),"")</f>
        <v/>
      </c>
      <c r="J97" s="111" t="str">
        <f>IF(H97&gt;0,(IF(H$49&gt;0,H97/H$49,"")),"")</f>
        <v/>
      </c>
      <c r="K97" s="433">
        <v>0</v>
      </c>
      <c r="L97" s="106" t="str">
        <f>IF(K97&gt;0,(IF(K$7&gt;0,K97/K$7,"")),"")</f>
        <v/>
      </c>
      <c r="M97" s="111" t="str">
        <f>IF(K97&gt;0,(IF(K$49&gt;0,K97/K$49,"")),"")</f>
        <v/>
      </c>
      <c r="N97" s="111"/>
      <c r="O97" s="111"/>
      <c r="P97" s="112"/>
      <c r="Q97" s="111"/>
      <c r="R97" s="433">
        <f>E97+H97+K97</f>
        <v>0</v>
      </c>
      <c r="S97" s="106" t="str">
        <f>IF(R97&gt;0,(IF(R$7&gt;0,R97/R$7,"")),"")</f>
        <v/>
      </c>
      <c r="T97" s="111" t="str">
        <f>IF(R97&gt;0,(IF(R$49&gt;0,R97/R$49,"")),"")</f>
        <v/>
      </c>
      <c r="U97" s="111"/>
      <c r="V97" s="113"/>
      <c r="W97" s="111"/>
      <c r="X97" s="112"/>
      <c r="Y97" s="111"/>
      <c r="Z97" s="433">
        <v>0</v>
      </c>
      <c r="AA97" s="106" t="str">
        <f>IF(Z97&gt;0,(IF(Z$7&gt;0,Z97/Z$7,"")),"")</f>
        <v/>
      </c>
      <c r="AB97" s="111" t="str">
        <f>IF(Z97&gt;0,(IF(Z$49&gt;0,Z97/Z$49,"")),"")</f>
        <v/>
      </c>
      <c r="AC97" s="433">
        <v>0</v>
      </c>
      <c r="AD97" s="106" t="str">
        <f>IF(AC97&gt;0,(IF(AC$7&gt;0,AC97/AC$7,"")),"")</f>
        <v/>
      </c>
      <c r="AE97" s="111" t="str">
        <f>IF(AC97&gt;0,(IF(AC$49&gt;0,AC97/AC$49,"")),"")</f>
        <v/>
      </c>
      <c r="AF97" s="433">
        <v>0</v>
      </c>
      <c r="AG97" s="106" t="str">
        <f>IF(AF97&gt;0,(IF(AF$7&gt;0,AF97/AF$7,"")),"")</f>
        <v/>
      </c>
      <c r="AH97" s="111" t="str">
        <f>IF(AF97&gt;0,(IF(AF$49&gt;0,AF97/AF$49,"")),"")</f>
        <v/>
      </c>
      <c r="AI97" s="111"/>
      <c r="AJ97" s="111"/>
      <c r="AK97" s="112"/>
      <c r="AL97" s="111"/>
      <c r="AM97" s="433">
        <f>Z97+AC97+AF97</f>
        <v>0</v>
      </c>
      <c r="AN97" s="106" t="str">
        <f>IF(AM97&gt;0,(IF(AM$7&gt;0,AM97/AM$7,"")),"")</f>
        <v/>
      </c>
      <c r="AO97" s="111" t="str">
        <f>IF(AM97&gt;0,(IF(AM$49&gt;0,AM97/AM$49,"")),"")</f>
        <v/>
      </c>
      <c r="AP97" s="111"/>
      <c r="AQ97" s="113"/>
      <c r="AR97" s="111"/>
      <c r="AS97" s="112"/>
      <c r="AT97" s="111"/>
      <c r="AU97" s="433">
        <v>0</v>
      </c>
      <c r="AV97" s="106" t="str">
        <f>IF(AU97&gt;0,(IF(AU$7&gt;0,AU97/AU$7,"")),"")</f>
        <v/>
      </c>
      <c r="AW97" s="111" t="str">
        <f>IF(AU97&gt;0,(IF(AU$49&gt;0,AU97/AU$49,"")),"")</f>
        <v/>
      </c>
      <c r="AX97" s="433">
        <v>0</v>
      </c>
      <c r="AY97" s="106" t="str">
        <f>IF(AX97&gt;0,(IF(AX$7&gt;0,AX97/AX$7,"")),"")</f>
        <v/>
      </c>
      <c r="AZ97" s="111" t="str">
        <f>IF(AX97&gt;0,(IF(AX$49&gt;0,AX97/AX$49,"")),"")</f>
        <v/>
      </c>
      <c r="BA97" s="433">
        <v>0</v>
      </c>
      <c r="BB97" s="106" t="str">
        <f>IF(BA97&gt;0,(IF(BA$7&gt;0,BA97/BA$7,"")),"")</f>
        <v/>
      </c>
      <c r="BC97" s="111" t="str">
        <f>IF(BA97&gt;0,(IF(BA$49&gt;0,BA97/BA$49,"")),"")</f>
        <v/>
      </c>
      <c r="BD97" s="111"/>
      <c r="BE97" s="111"/>
      <c r="BF97" s="112"/>
      <c r="BG97" s="111"/>
      <c r="BH97" s="433">
        <f>AU97+AX97+BA97</f>
        <v>0</v>
      </c>
      <c r="BI97" s="106" t="str">
        <f>IF(BH97&gt;0,(IF(BH$7&gt;0,BH97/BH$7,"")),"")</f>
        <v/>
      </c>
      <c r="BJ97" s="111" t="str">
        <f>IF(BH97&gt;0,(IF(BH$49&gt;0,BH97/BH$49,"")),"")</f>
        <v/>
      </c>
      <c r="BK97" s="111"/>
      <c r="BL97" s="113"/>
      <c r="BM97" s="111"/>
      <c r="BN97" s="112"/>
      <c r="BO97" s="111"/>
      <c r="BP97" s="433">
        <v>0</v>
      </c>
      <c r="BQ97" s="106" t="str">
        <f>IF(BP97&gt;0,(IF(BP$7&gt;0,BP97/BP$7,"")),"")</f>
        <v/>
      </c>
      <c r="BR97" s="111" t="str">
        <f>IF(BP97&gt;0,(IF(BP$49&gt;0,BP97/BP$49,"")),"")</f>
        <v/>
      </c>
      <c r="BS97" s="433">
        <v>0</v>
      </c>
      <c r="BT97" s="106" t="str">
        <f>IF(BS97&gt;0,(IF(BS$7&gt;0,BS97/BS$7,"")),"")</f>
        <v/>
      </c>
      <c r="BU97" s="111" t="str">
        <f>IF(BS97&gt;0,(IF(BS$49&gt;0,BS97/BS$49,"")),"")</f>
        <v/>
      </c>
      <c r="BV97" s="433">
        <v>0</v>
      </c>
      <c r="BW97" s="106" t="str">
        <f>IF(BV97&gt;0,(IF(BV$7&gt;0,BV97/BV$7,"")),"")</f>
        <v/>
      </c>
      <c r="BX97" s="111" t="str">
        <f>IF(BV97&gt;0,(IF(BV$49&gt;0,BV97/BV$49,"")),"")</f>
        <v/>
      </c>
      <c r="BY97" s="111"/>
      <c r="BZ97" s="111"/>
      <c r="CA97" s="112"/>
      <c r="CB97" s="111"/>
      <c r="CC97" s="433">
        <f>BP97+BS97+BV97</f>
        <v>0</v>
      </c>
      <c r="CD97" s="106" t="str">
        <f>IF(CC97&gt;0,(IF(CC$7&gt;0,CC97/CC$7,"")),"")</f>
        <v/>
      </c>
      <c r="CE97" s="111" t="str">
        <f>IF(CC97&gt;0,(IF(CC$49&gt;0,CC97/CC$49,"")),"")</f>
        <v/>
      </c>
      <c r="CF97" s="111"/>
      <c r="CG97" s="113"/>
      <c r="CH97" s="111"/>
      <c r="CI97" s="114"/>
      <c r="CJ97" s="111"/>
      <c r="CK97" s="433">
        <f>(IF($CZ$5=4,(E97+Z97+AU97+BP97),0)+IF($CZ$5=3,(Z97+AU97+BP97))+IF($CZ$5=2,(AU97+BP97),0)+IF($CZ$5=1,BP97,0))/$CZ$5</f>
        <v>0</v>
      </c>
      <c r="CL97" s="106" t="str">
        <f>IF(CK97&gt;0,(IF(CK$7&gt;0,CK97/CK$7,"")),"")</f>
        <v/>
      </c>
      <c r="CM97" s="111" t="str">
        <f>IF(CK97&gt;0,(IF(CK$49&gt;0,CK97/CK$49,"")),"")</f>
        <v/>
      </c>
      <c r="CN97" s="433">
        <f>(IF($CZ$5=4,(H97+AC97+AX97+BS97),0)+IF($CZ$5=3,(AC97+AX97+BS97))+IF($CZ$5=2,(AX97+BS97),0)+IF($CZ$5=1,BS97,0))/$CZ$5</f>
        <v>0</v>
      </c>
      <c r="CO97" s="106" t="str">
        <f>IF(CN97&gt;0,(IF(CN$7&gt;0,CN97/CN$7,"")),"")</f>
        <v/>
      </c>
      <c r="CP97" s="111" t="str">
        <f>IF(CN97&gt;0,(IF(CN$49&gt;0,CN97/CN$49,"")),"")</f>
        <v/>
      </c>
      <c r="CQ97" s="433">
        <f>(IF($CZ$5=4,(K97+AF97+BA97+BV97),0)+IF($CZ$5=3,(AF97+BA97+BV97))+IF($CZ$5=2,(BA97+BV97),0)+IF($CZ$5=1,BV97,0))/$CZ$5</f>
        <v>0</v>
      </c>
      <c r="CR97" s="106" t="str">
        <f>IF(CQ97&gt;0,(IF(CQ$7&gt;0,CQ97/CQ$7,"")),"")</f>
        <v/>
      </c>
      <c r="CS97" s="111" t="str">
        <f>IF(CQ97&gt;0,(IF(CQ$49&gt;0,CQ97/CQ$49,"")),"")</f>
        <v/>
      </c>
      <c r="CT97" s="111"/>
      <c r="CU97" s="111"/>
      <c r="CV97" s="114"/>
      <c r="CW97" s="111"/>
      <c r="CX97" s="433">
        <f>(IF($CZ$5=4,(R97+AM97+BH97+CC97),0)+IF($CZ$5=3,(AM97+BH97+CC97))+IF($CZ$5=2,(BH97+CC97),0)+IF($CZ$5=1,CC97,0))/$CZ$5</f>
        <v>0</v>
      </c>
      <c r="CY97" s="106" t="str">
        <f>IF(CX97&gt;0,(IF(CX$7&gt;0,CX97/CX$7,"")),"")</f>
        <v/>
      </c>
      <c r="CZ97" s="111" t="str">
        <f>IF(CX97&gt;0,(IF(CX$49&gt;0,CX97/CX$49,"")),"")</f>
        <v/>
      </c>
      <c r="DA97" s="111"/>
      <c r="DB97" s="1535"/>
      <c r="DC97" s="111"/>
      <c r="DD97" s="112"/>
      <c r="DE97" s="111"/>
      <c r="DF97" s="433">
        <v>0</v>
      </c>
      <c r="DG97" s="106" t="str">
        <f>IF(DF97&gt;0,(IF(DF$7&gt;0,DF97/DF$7,"")),"")</f>
        <v/>
      </c>
      <c r="DH97" s="111" t="str">
        <f>IF(DF97&gt;0,(IF(DF$49&gt;0,DF97/DF$49,"")),"")</f>
        <v/>
      </c>
      <c r="DI97" s="433">
        <v>0</v>
      </c>
      <c r="DJ97" s="106" t="str">
        <f>IF(DI97&gt;0,(IF(DI$7&gt;0,DI97/DI$7,"")),"")</f>
        <v/>
      </c>
      <c r="DK97" s="111" t="str">
        <f>IF(DI97&gt;0,(IF(DI$49&gt;0,DI97/DI$49,"")),"")</f>
        <v/>
      </c>
      <c r="DL97" s="433">
        <v>0</v>
      </c>
      <c r="DM97" s="106" t="str">
        <f>IF(DL97&gt;0,(IF(DL$7&gt;0,DL97/DL$7,"")),"")</f>
        <v/>
      </c>
      <c r="DN97" s="111" t="str">
        <f>IF(DL97&gt;0,(IF(DL$49&gt;0,DL97/DL$49,"")),"")</f>
        <v/>
      </c>
      <c r="DO97" s="111"/>
      <c r="DP97" s="111"/>
      <c r="DQ97" s="112"/>
      <c r="DR97" s="111"/>
      <c r="DS97" s="433">
        <f>DF97+DI97+DL97</f>
        <v>0</v>
      </c>
      <c r="DT97" s="106" t="str">
        <f>IF(DS97&gt;0,(IF(DS$7&gt;0,DS97/DS$7,"")),"")</f>
        <v/>
      </c>
      <c r="DU97" s="111" t="str">
        <f>IF(DS97&gt;0,(IF(DS$49&gt;0,DS97/DS$49,"")),"")</f>
        <v/>
      </c>
      <c r="DV97" s="111"/>
      <c r="DW97" s="113"/>
      <c r="DX97" s="111"/>
      <c r="DY97" s="112"/>
      <c r="DZ97" s="111"/>
      <c r="EA97" s="433">
        <v>0</v>
      </c>
      <c r="EB97" s="106" t="str">
        <f>IF(EA97&gt;0,(IF(EA$7&gt;0,EA97/EA$7,"")),"")</f>
        <v/>
      </c>
      <c r="EC97" s="111" t="str">
        <f>IF(EA97&gt;0,(IF(EA$49&gt;0,EA97/EA$49,"")),"")</f>
        <v/>
      </c>
      <c r="ED97" s="433">
        <v>0</v>
      </c>
      <c r="EE97" s="106" t="str">
        <f>IF(ED97&gt;0,(IF(ED$7&gt;0,ED97/ED$7,"")),"")</f>
        <v/>
      </c>
      <c r="EF97" s="111" t="str">
        <f>IF(ED97&gt;0,(IF(ED$49&gt;0,ED97/ED$49,"")),"")</f>
        <v/>
      </c>
      <c r="EG97" s="433">
        <v>0</v>
      </c>
      <c r="EH97" s="106" t="str">
        <f>IF(EG97&gt;0,(IF(EG$7&gt;0,EG97/EG$7,"")),"")</f>
        <v/>
      </c>
      <c r="EI97" s="111" t="str">
        <f>IF(EG97&gt;0,(IF(EG$49&gt;0,EG97/EG$49,"")),"")</f>
        <v/>
      </c>
      <c r="EJ97" s="111"/>
      <c r="EK97" s="111"/>
      <c r="EL97" s="112"/>
      <c r="EM97" s="111"/>
      <c r="EN97" s="433">
        <f>EA97+ED97+EG97</f>
        <v>0</v>
      </c>
      <c r="EO97" s="106" t="str">
        <f>IF(EN97&gt;0,(IF(EN$7&gt;0,EN97/EN$7,"")),"")</f>
        <v/>
      </c>
      <c r="EP97" s="111" t="str">
        <f>IF(EN97&gt;0,(IF(EN$49&gt;0,EN97/EN$49,"")),"")</f>
        <v/>
      </c>
      <c r="EQ97" s="111"/>
      <c r="ER97" s="113"/>
      <c r="ES97" s="111"/>
      <c r="ET97" s="112"/>
      <c r="EU97" s="111"/>
      <c r="EV97" s="433">
        <v>0</v>
      </c>
      <c r="EW97" s="106" t="str">
        <f>IF(EV97&gt;0,(IF(EV$7&gt;0,EV97/EV$7,"")),"")</f>
        <v/>
      </c>
      <c r="EX97" s="111" t="str">
        <f>IF(EV97&gt;0,(IF(EV$49&gt;0,EV97/EV$49,"")),"")</f>
        <v/>
      </c>
      <c r="EY97" s="433">
        <v>0</v>
      </c>
      <c r="EZ97" s="106" t="str">
        <f>IF(EY97&gt;0,(IF(EY$8&gt;0,EY97/EY$8,"")),"")</f>
        <v/>
      </c>
      <c r="FA97" s="111" t="str">
        <f>IF(EY97&gt;0,(IF(EY$49&gt;0,EY97/EY$49,"")),"")</f>
        <v/>
      </c>
      <c r="FB97" s="433">
        <v>0</v>
      </c>
      <c r="FC97" s="106" t="str">
        <f>IF(FB97&gt;0,(IF(FB$7&gt;0,FB97/FB$7,"")),"")</f>
        <v/>
      </c>
      <c r="FD97" s="111" t="str">
        <f>IF(FB97&gt;0,(IF(FB$49&gt;0,FB97/FB$49,"")),"")</f>
        <v/>
      </c>
      <c r="FE97" s="111"/>
      <c r="FF97" s="111"/>
      <c r="FG97" s="112"/>
      <c r="FH97" s="111"/>
      <c r="FI97" s="433">
        <f>EV97+EY97+FB97</f>
        <v>0</v>
      </c>
      <c r="FJ97" s="106" t="str">
        <f>IF(FI97&gt;0,(IF(FI$7&gt;0,FI97/FI$7,"")),"")</f>
        <v/>
      </c>
      <c r="FK97" s="111" t="str">
        <f>IF(FI97&gt;0,(IF(FI$49&gt;0,FI97/FI$49,"")),"")</f>
        <v/>
      </c>
      <c r="FL97" s="111"/>
      <c r="FM97" s="113"/>
      <c r="FN97" s="111"/>
      <c r="FO97" s="112"/>
      <c r="FP97" s="111"/>
      <c r="FQ97" s="433">
        <v>0</v>
      </c>
      <c r="FR97" s="106" t="str">
        <f>IF(FQ97&gt;0,(IF(FQ$7&gt;0,FQ97/FQ$7,"")),"")</f>
        <v/>
      </c>
      <c r="FS97" s="849" t="str">
        <f>IF(FQ97&gt;0,(IF(FQ$49&gt;0,FQ97/FQ$49,"")),"")</f>
        <v/>
      </c>
      <c r="FT97" s="433">
        <v>0</v>
      </c>
      <c r="FU97" s="106" t="str">
        <f>IF(FT97&gt;0,(IF(FT$7&gt;0,FT97/FT$7,"")),"")</f>
        <v/>
      </c>
      <c r="FV97" s="111" t="str">
        <f>IF(FT97&gt;0,(IF(FT$49&gt;0,FT97/FT$49,"")),"")</f>
        <v/>
      </c>
      <c r="FW97" s="433">
        <v>0</v>
      </c>
      <c r="FX97" s="106" t="str">
        <f>IF(FW97&gt;0,(IF(FW$7&gt;0,FW97/FW$7,"")),"")</f>
        <v/>
      </c>
      <c r="FY97" s="111" t="str">
        <f>IF(FW97&gt;0,(IF(FW$49&gt;0,FW97/FW$49,"")),"")</f>
        <v/>
      </c>
      <c r="FZ97" s="111"/>
      <c r="GA97" s="111"/>
      <c r="GB97" s="112"/>
      <c r="GC97" s="111"/>
      <c r="GD97" s="433">
        <f>FQ97+FT97+FW97</f>
        <v>0</v>
      </c>
      <c r="GE97" s="106" t="str">
        <f>IF(GD97&gt;0,(IF(GD$7&gt;0,GD97/GD$7,"")),"")</f>
        <v/>
      </c>
      <c r="GF97" s="111" t="str">
        <f>IF(GD97&gt;0,(IF(GD$49&gt;0,GD97/GD$49,"")),"")</f>
        <v/>
      </c>
      <c r="GG97" s="111"/>
      <c r="GH97" s="113"/>
      <c r="GI97" s="111"/>
      <c r="GJ97" s="112"/>
      <c r="GK97" s="111"/>
      <c r="GL97" s="433">
        <v>0</v>
      </c>
      <c r="GM97" s="106" t="str">
        <f>IF(GL97&gt;0,(IF(GL$7&gt;0,GL97/GL$7,"")),"")</f>
        <v/>
      </c>
      <c r="GN97" s="111" t="str">
        <f>IF(GL97&gt;0,(IF(GL$49&gt;0,GL97/GL$49,"")),"")</f>
        <v/>
      </c>
      <c r="GO97" s="433">
        <v>0</v>
      </c>
      <c r="GP97" s="106" t="str">
        <f>IF(GO97&gt;0,(IF(GO$7&gt;0,GO97/GO$7,"")),"")</f>
        <v/>
      </c>
      <c r="GQ97" s="111" t="str">
        <f>IF(GO97&gt;0,(IF(GO$49&gt;0,GO97/GO$49,"")),"")</f>
        <v/>
      </c>
      <c r="GR97" s="433">
        <v>0</v>
      </c>
      <c r="GS97" s="106" t="str">
        <f>IF(GR97&gt;0,(IF(GR$7&gt;0,GR97/GR$7,"")),"")</f>
        <v/>
      </c>
      <c r="GT97" s="111" t="str">
        <f>IF(GR97&gt;0,(IF(GR$49&gt;0,GR97/GR$49,"")),"")</f>
        <v/>
      </c>
      <c r="GU97" s="111"/>
      <c r="GV97" s="111"/>
      <c r="GW97" s="112"/>
      <c r="GX97" s="111"/>
      <c r="GY97" s="433">
        <f>GL97+GO97+GR97</f>
        <v>0</v>
      </c>
      <c r="GZ97" s="106" t="str">
        <f>IF(GY97&gt;0,(IF(GY$7&gt;0,GY97/GY$7,"")),"")</f>
        <v/>
      </c>
      <c r="HA97" s="111" t="str">
        <f>IF(GY97&gt;0,(IF(GY$49&gt;0,GY97/GY$49,"")),"")</f>
        <v/>
      </c>
      <c r="HB97" s="111"/>
      <c r="HC97" s="113"/>
      <c r="HD97" s="111"/>
      <c r="HE97" s="112"/>
      <c r="HF97" s="111"/>
      <c r="HG97" s="433">
        <v>0</v>
      </c>
      <c r="HH97" s="106" t="str">
        <f>IF(HG97&gt;0,(IF(HG$7&gt;0,HG97/HG$7,"")),"")</f>
        <v/>
      </c>
      <c r="HI97" s="111" t="str">
        <f>IF(HG97&gt;0,(IF(HG$49&gt;0,HG97/HG$49,"")),"")</f>
        <v/>
      </c>
      <c r="HJ97" s="433">
        <v>0</v>
      </c>
      <c r="HK97" s="106" t="str">
        <f>IF(HJ97&gt;0,(IF(HJ$7&gt;0,HJ97/HJ$7,"")),"")</f>
        <v/>
      </c>
      <c r="HL97" s="111" t="str">
        <f>IF(HJ97&gt;0,(IF(HJ$49&gt;0,HJ97/HJ$49,"")),"")</f>
        <v/>
      </c>
      <c r="HM97" s="433">
        <v>0</v>
      </c>
      <c r="HN97" s="106" t="str">
        <f>IF(HM97&gt;0,(IF(HM$7&gt;0,HM97/HM$7,"")),"")</f>
        <v/>
      </c>
      <c r="HO97" s="111" t="str">
        <f>IF(HM97&gt;0,(IF(HM$49&gt;0,HM97/HM$49,"")),"")</f>
        <v/>
      </c>
      <c r="HP97" s="111"/>
      <c r="HQ97" s="111"/>
      <c r="HR97" s="112"/>
      <c r="HS97" s="111"/>
      <c r="HT97" s="433">
        <f>HG97+HJ97+HM97</f>
        <v>0</v>
      </c>
      <c r="HU97" s="106" t="str">
        <f>IF(HT97&gt;0,(IF(HT$7&gt;0,HT97/HT$7,"")),"")</f>
        <v/>
      </c>
      <c r="HV97" s="111" t="str">
        <f>IF(HT97&gt;0,(IF(HT$49&gt;0,HT97/HT$49,"")),"")</f>
        <v/>
      </c>
      <c r="HW97" s="111"/>
      <c r="HX97" s="113"/>
      <c r="HY97" s="111"/>
      <c r="HZ97" s="112"/>
      <c r="IA97" s="111"/>
      <c r="IB97" s="433">
        <v>0</v>
      </c>
      <c r="IC97" s="106" t="str">
        <f>IF(IB97&gt;0,(IF(IB$7&gt;0,IB97/IB$7,"")),"")</f>
        <v/>
      </c>
      <c r="ID97" s="111" t="str">
        <f>IF(IB97&gt;0,(IF(IB$49&gt;0,IB97/IB$49,"")),"")</f>
        <v/>
      </c>
      <c r="IE97" s="433">
        <v>0</v>
      </c>
      <c r="IF97" s="106" t="str">
        <f>IF(IE97&gt;0,(IF(IE$7&gt;0,IE97/IE$7,"")),"")</f>
        <v/>
      </c>
      <c r="IG97" s="111" t="str">
        <f>IF(IE97&gt;0,(IF(IE$49&gt;0,IE97/IE$49,"")),"")</f>
        <v/>
      </c>
      <c r="IH97" s="433">
        <v>0</v>
      </c>
      <c r="II97" s="106" t="str">
        <f>IF(IH97&gt;0,(IF(IH$7&gt;0,IH97/IH$7,"")),"")</f>
        <v/>
      </c>
      <c r="IJ97" s="111" t="str">
        <f>IF(IH97&gt;0,(IF(IH$49&gt;0,IH97/IH$49,"")),"")</f>
        <v/>
      </c>
      <c r="IK97" s="111"/>
      <c r="IL97" s="111"/>
      <c r="IM97" s="112"/>
      <c r="IN97" s="111"/>
      <c r="IO97" s="433">
        <f>IB97+IE97+IH97</f>
        <v>0</v>
      </c>
      <c r="IP97" s="106" t="str">
        <f>IF(IO97&gt;0,(IF(IO$7&gt;0,IO97/IO$7,"")),"")</f>
        <v/>
      </c>
      <c r="IQ97" s="111" t="str">
        <f>IF(IO97&gt;0,(IF(IO$49&gt;0,IO97/IO$49,"")),"")</f>
        <v/>
      </c>
      <c r="IR97" s="111"/>
      <c r="IS97" s="113"/>
    </row>
    <row r="98" spans="1:253" ht="12" hidden="1" customHeight="1" outlineLevel="1">
      <c r="A98" s="341" t="s">
        <v>77</v>
      </c>
      <c r="B98" s="111"/>
      <c r="C98" s="112"/>
      <c r="D98" s="111"/>
      <c r="E98" s="433">
        <v>0</v>
      </c>
      <c r="F98" s="106" t="str">
        <f>IF(E98&gt;0,(IF(E$7&gt;0,E98/E$7,"")),"")</f>
        <v/>
      </c>
      <c r="G98" s="111" t="str">
        <f>IF(E98&gt;0,(IF(E$49&gt;0,E98/E$49,"")),"")</f>
        <v/>
      </c>
      <c r="H98" s="433">
        <v>0</v>
      </c>
      <c r="I98" s="106" t="str">
        <f>IF(H98&gt;0,(IF(H$7&gt;0,H98/H$7,"")),"")</f>
        <v/>
      </c>
      <c r="J98" s="111" t="str">
        <f>IF(H98&gt;0,(IF(H$49&gt;0,H98/H$49,"")),"")</f>
        <v/>
      </c>
      <c r="K98" s="433">
        <v>0</v>
      </c>
      <c r="L98" s="106" t="str">
        <f>IF(K98&gt;0,(IF(K$7&gt;0,K98/K$7,"")),"")</f>
        <v/>
      </c>
      <c r="M98" s="111" t="str">
        <f>IF(K98&gt;0,(IF(K$49&gt;0,K98/K$49,"")),"")</f>
        <v/>
      </c>
      <c r="N98" s="111"/>
      <c r="O98" s="111"/>
      <c r="P98" s="112"/>
      <c r="Q98" s="111"/>
      <c r="R98" s="433">
        <f>E98+H98+K98</f>
        <v>0</v>
      </c>
      <c r="S98" s="106" t="str">
        <f>IF(R98&gt;0,(IF(R$7&gt;0,R98/R$7,"")),"")</f>
        <v/>
      </c>
      <c r="T98" s="111" t="str">
        <f>IF(R98&gt;0,(IF(R$49&gt;0,R98/R$49,"")),"")</f>
        <v/>
      </c>
      <c r="U98" s="111"/>
      <c r="V98" s="113"/>
      <c r="W98" s="111"/>
      <c r="X98" s="112"/>
      <c r="Y98" s="111"/>
      <c r="Z98" s="433">
        <v>0</v>
      </c>
      <c r="AA98" s="106" t="str">
        <f>IF(Z98&gt;0,(IF(Z$7&gt;0,Z98/Z$7,"")),"")</f>
        <v/>
      </c>
      <c r="AB98" s="111" t="str">
        <f>IF(Z98&gt;0,(IF(Z$49&gt;0,Z98/Z$49,"")),"")</f>
        <v/>
      </c>
      <c r="AC98" s="433">
        <v>0</v>
      </c>
      <c r="AD98" s="106" t="str">
        <f>IF(AC98&gt;0,(IF(AC$7&gt;0,AC98/AC$7,"")),"")</f>
        <v/>
      </c>
      <c r="AE98" s="111" t="str">
        <f>IF(AC98&gt;0,(IF(AC$49&gt;0,AC98/AC$49,"")),"")</f>
        <v/>
      </c>
      <c r="AF98" s="433">
        <v>0</v>
      </c>
      <c r="AG98" s="106" t="str">
        <f>IF(AF98&gt;0,(IF(AF$7&gt;0,AF98/AF$7,"")),"")</f>
        <v/>
      </c>
      <c r="AH98" s="111" t="str">
        <f>IF(AF98&gt;0,(IF(AF$49&gt;0,AF98/AF$49,"")),"")</f>
        <v/>
      </c>
      <c r="AI98" s="111"/>
      <c r="AJ98" s="111"/>
      <c r="AK98" s="112"/>
      <c r="AL98" s="111"/>
      <c r="AM98" s="433">
        <f>Z98+AC98+AF98</f>
        <v>0</v>
      </c>
      <c r="AN98" s="106" t="str">
        <f>IF(AM98&gt;0,(IF(AM$7&gt;0,AM98/AM$7,"")),"")</f>
        <v/>
      </c>
      <c r="AO98" s="111" t="str">
        <f>IF(AM98&gt;0,(IF(AM$49&gt;0,AM98/AM$49,"")),"")</f>
        <v/>
      </c>
      <c r="AP98" s="111"/>
      <c r="AQ98" s="113"/>
      <c r="AR98" s="111"/>
      <c r="AS98" s="112"/>
      <c r="AT98" s="111"/>
      <c r="AU98" s="433">
        <v>0</v>
      </c>
      <c r="AV98" s="106" t="str">
        <f>IF(AU98&gt;0,(IF(AU$7&gt;0,AU98/AU$7,"")),"")</f>
        <v/>
      </c>
      <c r="AW98" s="111" t="str">
        <f>IF(AU98&gt;0,(IF(AU$49&gt;0,AU98/AU$49,"")),"")</f>
        <v/>
      </c>
      <c r="AX98" s="433">
        <v>0</v>
      </c>
      <c r="AY98" s="106" t="str">
        <f>IF(AX98&gt;0,(IF(AX$7&gt;0,AX98/AX$7,"")),"")</f>
        <v/>
      </c>
      <c r="AZ98" s="111" t="str">
        <f>IF(AX98&gt;0,(IF(AX$49&gt;0,AX98/AX$49,"")),"")</f>
        <v/>
      </c>
      <c r="BA98" s="433">
        <v>0</v>
      </c>
      <c r="BB98" s="106" t="str">
        <f>IF(BA98&gt;0,(IF(BA$7&gt;0,BA98/BA$7,"")),"")</f>
        <v/>
      </c>
      <c r="BC98" s="111" t="str">
        <f>IF(BA98&gt;0,(IF(BA$49&gt;0,BA98/BA$49,"")),"")</f>
        <v/>
      </c>
      <c r="BD98" s="111"/>
      <c r="BE98" s="111"/>
      <c r="BF98" s="112"/>
      <c r="BG98" s="111"/>
      <c r="BH98" s="433">
        <f>AU98+AX98+BA98</f>
        <v>0</v>
      </c>
      <c r="BI98" s="106" t="str">
        <f>IF(BH98&gt;0,(IF(BH$7&gt;0,BH98/BH$7,"")),"")</f>
        <v/>
      </c>
      <c r="BJ98" s="111" t="str">
        <f>IF(BH98&gt;0,(IF(BH$49&gt;0,BH98/BH$49,"")),"")</f>
        <v/>
      </c>
      <c r="BK98" s="111"/>
      <c r="BL98" s="113"/>
      <c r="BM98" s="111"/>
      <c r="BN98" s="112"/>
      <c r="BO98" s="111"/>
      <c r="BP98" s="433">
        <v>0</v>
      </c>
      <c r="BQ98" s="106" t="str">
        <f>IF(BP98&gt;0,(IF(BP$7&gt;0,BP98/BP$7,"")),"")</f>
        <v/>
      </c>
      <c r="BR98" s="111" t="str">
        <f>IF(BP98&gt;0,(IF(BP$49&gt;0,BP98/BP$49,"")),"")</f>
        <v/>
      </c>
      <c r="BS98" s="433">
        <v>0</v>
      </c>
      <c r="BT98" s="106" t="str">
        <f>IF(BS98&gt;0,(IF(BS$7&gt;0,BS98/BS$7,"")),"")</f>
        <v/>
      </c>
      <c r="BU98" s="111" t="str">
        <f>IF(BS98&gt;0,(IF(BS$49&gt;0,BS98/BS$49,"")),"")</f>
        <v/>
      </c>
      <c r="BV98" s="433">
        <v>0</v>
      </c>
      <c r="BW98" s="106" t="str">
        <f>IF(BV98&gt;0,(IF(BV$7&gt;0,BV98/BV$7,"")),"")</f>
        <v/>
      </c>
      <c r="BX98" s="111" t="str">
        <f>IF(BV98&gt;0,(IF(BV$49&gt;0,BV98/BV$49,"")),"")</f>
        <v/>
      </c>
      <c r="BY98" s="111"/>
      <c r="BZ98" s="111"/>
      <c r="CA98" s="112"/>
      <c r="CB98" s="111"/>
      <c r="CC98" s="433">
        <f>BP98+BS98+BV98</f>
        <v>0</v>
      </c>
      <c r="CD98" s="106" t="str">
        <f>IF(CC98&gt;0,(IF(CC$7&gt;0,CC98/CC$7,"")),"")</f>
        <v/>
      </c>
      <c r="CE98" s="111" t="str">
        <f>IF(CC98&gt;0,(IF(CC$49&gt;0,CC98/CC$49,"")),"")</f>
        <v/>
      </c>
      <c r="CF98" s="111"/>
      <c r="CG98" s="113"/>
      <c r="CH98" s="111"/>
      <c r="CI98" s="114"/>
      <c r="CJ98" s="111"/>
      <c r="CK98" s="433">
        <f>(IF($CZ$5=4,(E98+Z98+AU98+BP98),0)+IF($CZ$5=3,(Z98+AU98+BP98))+IF($CZ$5=2,(AU98+BP98),0)+IF($CZ$5=1,BP98,0))/$CZ$5</f>
        <v>0</v>
      </c>
      <c r="CL98" s="106" t="str">
        <f>IF(CK98&gt;0,(IF(CK$7&gt;0,CK98/CK$7,"")),"")</f>
        <v/>
      </c>
      <c r="CM98" s="111" t="str">
        <f>IF(CK98&gt;0,(IF(CK$49&gt;0,CK98/CK$49,"")),"")</f>
        <v/>
      </c>
      <c r="CN98" s="433">
        <f>(IF($CZ$5=4,(H98+AC98+AX98+BS98),0)+IF($CZ$5=3,(AC98+AX98+BS98))+IF($CZ$5=2,(AX98+BS98),0)+IF($CZ$5=1,BS98,0))/$CZ$5</f>
        <v>0</v>
      </c>
      <c r="CO98" s="106" t="str">
        <f>IF(CN98&gt;0,(IF(CN$7&gt;0,CN98/CN$7,"")),"")</f>
        <v/>
      </c>
      <c r="CP98" s="111" t="str">
        <f>IF(CN98&gt;0,(IF(CN$49&gt;0,CN98/CN$49,"")),"")</f>
        <v/>
      </c>
      <c r="CQ98" s="433">
        <f>(IF($CZ$5=4,(K98+AF98+BA98+BV98),0)+IF($CZ$5=3,(AF98+BA98+BV98))+IF($CZ$5=2,(BA98+BV98),0)+IF($CZ$5=1,BV98,0))/$CZ$5</f>
        <v>0</v>
      </c>
      <c r="CR98" s="106" t="str">
        <f>IF(CQ98&gt;0,(IF(CQ$7&gt;0,CQ98/CQ$7,"")),"")</f>
        <v/>
      </c>
      <c r="CS98" s="111" t="str">
        <f>IF(CQ98&gt;0,(IF(CQ$49&gt;0,CQ98/CQ$49,"")),"")</f>
        <v/>
      </c>
      <c r="CT98" s="111"/>
      <c r="CU98" s="111"/>
      <c r="CV98" s="114"/>
      <c r="CW98" s="111"/>
      <c r="CX98" s="433">
        <f>(IF($CZ$5=4,(R98+AM98+BH98+CC98),0)+IF($CZ$5=3,(AM98+BH98+CC98))+IF($CZ$5=2,(BH98+CC98),0)+IF($CZ$5=1,CC98,0))/$CZ$5</f>
        <v>0</v>
      </c>
      <c r="CY98" s="106" t="str">
        <f>IF(CX98&gt;0,(IF(CX$7&gt;0,CX98/CX$7,"")),"")</f>
        <v/>
      </c>
      <c r="CZ98" s="111" t="str">
        <f>IF(CX98&gt;0,(IF(CX$49&gt;0,CX98/CX$49,"")),"")</f>
        <v/>
      </c>
      <c r="DA98" s="111"/>
      <c r="DB98" s="1535"/>
      <c r="DC98" s="111"/>
      <c r="DD98" s="112"/>
      <c r="DE98" s="111"/>
      <c r="DF98" s="433">
        <v>0</v>
      </c>
      <c r="DG98" s="106" t="str">
        <f>IF(DF98&gt;0,(IF(DF$7&gt;0,DF98/DF$7,"")),"")</f>
        <v/>
      </c>
      <c r="DH98" s="111" t="str">
        <f>IF(DF98&gt;0,(IF(DF$49&gt;0,DF98/DF$49,"")),"")</f>
        <v/>
      </c>
      <c r="DI98" s="433">
        <v>0</v>
      </c>
      <c r="DJ98" s="106" t="str">
        <f>IF(DI98&gt;0,(IF(DI$7&gt;0,DI98/DI$7,"")),"")</f>
        <v/>
      </c>
      <c r="DK98" s="111" t="str">
        <f>IF(DI98&gt;0,(IF(DI$49&gt;0,DI98/DI$49,"")),"")</f>
        <v/>
      </c>
      <c r="DL98" s="433">
        <v>0</v>
      </c>
      <c r="DM98" s="106" t="str">
        <f>IF(DL98&gt;0,(IF(DL$7&gt;0,DL98/DL$7,"")),"")</f>
        <v/>
      </c>
      <c r="DN98" s="111" t="str">
        <f>IF(DL98&gt;0,(IF(DL$49&gt;0,DL98/DL$49,"")),"")</f>
        <v/>
      </c>
      <c r="DO98" s="111"/>
      <c r="DP98" s="111"/>
      <c r="DQ98" s="112"/>
      <c r="DR98" s="111"/>
      <c r="DS98" s="433">
        <f>DF98+DI98+DL98</f>
        <v>0</v>
      </c>
      <c r="DT98" s="106" t="str">
        <f>IF(DS98&gt;0,(IF(DS$7&gt;0,DS98/DS$7,"")),"")</f>
        <v/>
      </c>
      <c r="DU98" s="111" t="str">
        <f>IF(DS98&gt;0,(IF(DS$49&gt;0,DS98/DS$49,"")),"")</f>
        <v/>
      </c>
      <c r="DV98" s="111"/>
      <c r="DW98" s="113"/>
      <c r="DX98" s="111"/>
      <c r="DY98" s="112"/>
      <c r="DZ98" s="111"/>
      <c r="EA98" s="433">
        <v>0</v>
      </c>
      <c r="EB98" s="106" t="str">
        <f>IF(EA98&gt;0,(IF(EA$7&gt;0,EA98/EA$7,"")),"")</f>
        <v/>
      </c>
      <c r="EC98" s="111" t="str">
        <f>IF(EA98&gt;0,(IF(EA$49&gt;0,EA98/EA$49,"")),"")</f>
        <v/>
      </c>
      <c r="ED98" s="433">
        <v>0</v>
      </c>
      <c r="EE98" s="106" t="str">
        <f>IF(ED98&gt;0,(IF(ED$7&gt;0,ED98/ED$7,"")),"")</f>
        <v/>
      </c>
      <c r="EF98" s="111" t="str">
        <f>IF(ED98&gt;0,(IF(ED$49&gt;0,ED98/ED$49,"")),"")</f>
        <v/>
      </c>
      <c r="EG98" s="433">
        <v>0</v>
      </c>
      <c r="EH98" s="106" t="str">
        <f>IF(EG98&gt;0,(IF(EG$7&gt;0,EG98/EG$7,"")),"")</f>
        <v/>
      </c>
      <c r="EI98" s="111" t="str">
        <f>IF(EG98&gt;0,(IF(EG$49&gt;0,EG98/EG$49,"")),"")</f>
        <v/>
      </c>
      <c r="EJ98" s="111"/>
      <c r="EK98" s="111"/>
      <c r="EL98" s="112"/>
      <c r="EM98" s="111"/>
      <c r="EN98" s="433">
        <f>EA98+ED98+EG98</f>
        <v>0</v>
      </c>
      <c r="EO98" s="106" t="str">
        <f>IF(EN98&gt;0,(IF(EN$7&gt;0,EN98/EN$7,"")),"")</f>
        <v/>
      </c>
      <c r="EP98" s="111" t="str">
        <f>IF(EN98&gt;0,(IF(EN$49&gt;0,EN98/EN$49,"")),"")</f>
        <v/>
      </c>
      <c r="EQ98" s="111"/>
      <c r="ER98" s="113"/>
      <c r="ES98" s="111"/>
      <c r="ET98" s="112"/>
      <c r="EU98" s="111"/>
      <c r="EV98" s="433">
        <v>0</v>
      </c>
      <c r="EW98" s="106" t="str">
        <f>IF(EV98&gt;0,(IF(EV$7&gt;0,EV98/EV$7,"")),"")</f>
        <v/>
      </c>
      <c r="EX98" s="111" t="str">
        <f>IF(EV98&gt;0,(IF(EV$49&gt;0,EV98/EV$49,"")),"")</f>
        <v/>
      </c>
      <c r="EY98" s="433">
        <v>0</v>
      </c>
      <c r="EZ98" s="106" t="str">
        <f>IF(EY98&gt;0,(IF(EY$8&gt;0,EY98/EY$8,"")),"")</f>
        <v/>
      </c>
      <c r="FA98" s="111" t="str">
        <f>IF(EY98&gt;0,(IF(EY$49&gt;0,EY98/EY$49,"")),"")</f>
        <v/>
      </c>
      <c r="FB98" s="433">
        <v>0</v>
      </c>
      <c r="FC98" s="106" t="str">
        <f>IF(FB98&gt;0,(IF(FB$7&gt;0,FB98/FB$7,"")),"")</f>
        <v/>
      </c>
      <c r="FD98" s="111" t="str">
        <f>IF(FB98&gt;0,(IF(FB$49&gt;0,FB98/FB$49,"")),"")</f>
        <v/>
      </c>
      <c r="FE98" s="111"/>
      <c r="FF98" s="111"/>
      <c r="FG98" s="112"/>
      <c r="FH98" s="111"/>
      <c r="FI98" s="433">
        <f>EV98+EY98+FB98</f>
        <v>0</v>
      </c>
      <c r="FJ98" s="106" t="str">
        <f>IF(FI98&gt;0,(IF(FI$7&gt;0,FI98/FI$7,"")),"")</f>
        <v/>
      </c>
      <c r="FK98" s="111" t="str">
        <f>IF(FI98&gt;0,(IF(FI$49&gt;0,FI98/FI$49,"")),"")</f>
        <v/>
      </c>
      <c r="FL98" s="111"/>
      <c r="FM98" s="113"/>
      <c r="FN98" s="111"/>
      <c r="FO98" s="112"/>
      <c r="FP98" s="111"/>
      <c r="FQ98" s="433">
        <v>0</v>
      </c>
      <c r="FR98" s="106" t="str">
        <f>IF(FQ98&gt;0,(IF(FQ$7&gt;0,FQ98/FQ$7,"")),"")</f>
        <v/>
      </c>
      <c r="FS98" s="849" t="str">
        <f>IF(FQ98&gt;0,(IF(FQ$49&gt;0,FQ98/FQ$49,"")),"")</f>
        <v/>
      </c>
      <c r="FT98" s="433">
        <v>0</v>
      </c>
      <c r="FU98" s="106" t="str">
        <f>IF(FT98&gt;0,(IF(FT$7&gt;0,FT98/FT$7,"")),"")</f>
        <v/>
      </c>
      <c r="FV98" s="111" t="str">
        <f>IF(FT98&gt;0,(IF(FT$49&gt;0,FT98/FT$49,"")),"")</f>
        <v/>
      </c>
      <c r="FW98" s="433">
        <v>0</v>
      </c>
      <c r="FX98" s="106" t="str">
        <f>IF(FW98&gt;0,(IF(FW$7&gt;0,FW98/FW$7,"")),"")</f>
        <v/>
      </c>
      <c r="FY98" s="111" t="str">
        <f>IF(FW98&gt;0,(IF(FW$49&gt;0,FW98/FW$49,"")),"")</f>
        <v/>
      </c>
      <c r="FZ98" s="111"/>
      <c r="GA98" s="111"/>
      <c r="GB98" s="112"/>
      <c r="GC98" s="111"/>
      <c r="GD98" s="433">
        <f>FQ98+FT98+FW98</f>
        <v>0</v>
      </c>
      <c r="GE98" s="106" t="str">
        <f>IF(GD98&gt;0,(IF(GD$7&gt;0,GD98/GD$7,"")),"")</f>
        <v/>
      </c>
      <c r="GF98" s="111" t="str">
        <f>IF(GD98&gt;0,(IF(GD$49&gt;0,GD98/GD$49,"")),"")</f>
        <v/>
      </c>
      <c r="GG98" s="111"/>
      <c r="GH98" s="113"/>
      <c r="GI98" s="111"/>
      <c r="GJ98" s="112"/>
      <c r="GK98" s="111"/>
      <c r="GL98" s="433">
        <v>0</v>
      </c>
      <c r="GM98" s="106" t="str">
        <f>IF(GL98&gt;0,(IF(GL$7&gt;0,GL98/GL$7,"")),"")</f>
        <v/>
      </c>
      <c r="GN98" s="111" t="str">
        <f>IF(GL98&gt;0,(IF(GL$49&gt;0,GL98/GL$49,"")),"")</f>
        <v/>
      </c>
      <c r="GO98" s="433">
        <v>0</v>
      </c>
      <c r="GP98" s="106" t="str">
        <f>IF(GO98&gt;0,(IF(GO$7&gt;0,GO98/GO$7,"")),"")</f>
        <v/>
      </c>
      <c r="GQ98" s="111" t="str">
        <f>IF(GO98&gt;0,(IF(GO$49&gt;0,GO98/GO$49,"")),"")</f>
        <v/>
      </c>
      <c r="GR98" s="433">
        <v>0</v>
      </c>
      <c r="GS98" s="106" t="str">
        <f>IF(GR98&gt;0,(IF(GR$7&gt;0,GR98/GR$7,"")),"")</f>
        <v/>
      </c>
      <c r="GT98" s="111" t="str">
        <f>IF(GR98&gt;0,(IF(GR$49&gt;0,GR98/GR$49,"")),"")</f>
        <v/>
      </c>
      <c r="GU98" s="111"/>
      <c r="GV98" s="111"/>
      <c r="GW98" s="112"/>
      <c r="GX98" s="111"/>
      <c r="GY98" s="433">
        <f>GL98+GO98+GR98</f>
        <v>0</v>
      </c>
      <c r="GZ98" s="106" t="str">
        <f>IF(GY98&gt;0,(IF(GY$7&gt;0,GY98/GY$7,"")),"")</f>
        <v/>
      </c>
      <c r="HA98" s="111" t="str">
        <f>IF(GY98&gt;0,(IF(GY$49&gt;0,GY98/GY$49,"")),"")</f>
        <v/>
      </c>
      <c r="HB98" s="111"/>
      <c r="HC98" s="113"/>
      <c r="HD98" s="111"/>
      <c r="HE98" s="112"/>
      <c r="HF98" s="111"/>
      <c r="HG98" s="433">
        <v>0</v>
      </c>
      <c r="HH98" s="106" t="str">
        <f>IF(HG98&gt;0,(IF(HG$7&gt;0,HG98/HG$7,"")),"")</f>
        <v/>
      </c>
      <c r="HI98" s="111" t="str">
        <f>IF(HG98&gt;0,(IF(HG$49&gt;0,HG98/HG$49,"")),"")</f>
        <v/>
      </c>
      <c r="HJ98" s="433">
        <v>0</v>
      </c>
      <c r="HK98" s="106" t="str">
        <f>IF(HJ98&gt;0,(IF(HJ$7&gt;0,HJ98/HJ$7,"")),"")</f>
        <v/>
      </c>
      <c r="HL98" s="111" t="str">
        <f>IF(HJ98&gt;0,(IF(HJ$49&gt;0,HJ98/HJ$49,"")),"")</f>
        <v/>
      </c>
      <c r="HM98" s="433">
        <v>0</v>
      </c>
      <c r="HN98" s="106" t="str">
        <f>IF(HM98&gt;0,(IF(HM$7&gt;0,HM98/HM$7,"")),"")</f>
        <v/>
      </c>
      <c r="HO98" s="111" t="str">
        <f>IF(HM98&gt;0,(IF(HM$49&gt;0,HM98/HM$49,"")),"")</f>
        <v/>
      </c>
      <c r="HP98" s="111"/>
      <c r="HQ98" s="111"/>
      <c r="HR98" s="112"/>
      <c r="HS98" s="111"/>
      <c r="HT98" s="433">
        <f>HG98+HJ98+HM98</f>
        <v>0</v>
      </c>
      <c r="HU98" s="106" t="str">
        <f>IF(HT98&gt;0,(IF(HT$7&gt;0,HT98/HT$7,"")),"")</f>
        <v/>
      </c>
      <c r="HV98" s="111" t="str">
        <f>IF(HT98&gt;0,(IF(HT$49&gt;0,HT98/HT$49,"")),"")</f>
        <v/>
      </c>
      <c r="HW98" s="111"/>
      <c r="HX98" s="113"/>
      <c r="HY98" s="111"/>
      <c r="HZ98" s="112"/>
      <c r="IA98" s="111"/>
      <c r="IB98" s="433">
        <v>0</v>
      </c>
      <c r="IC98" s="106" t="str">
        <f>IF(IB98&gt;0,(IF(IB$7&gt;0,IB98/IB$7,"")),"")</f>
        <v/>
      </c>
      <c r="ID98" s="111" t="str">
        <f>IF(IB98&gt;0,(IF(IB$49&gt;0,IB98/IB$49,"")),"")</f>
        <v/>
      </c>
      <c r="IE98" s="433">
        <v>0</v>
      </c>
      <c r="IF98" s="106" t="str">
        <f>IF(IE98&gt;0,(IF(IE$7&gt;0,IE98/IE$7,"")),"")</f>
        <v/>
      </c>
      <c r="IG98" s="111" t="str">
        <f>IF(IE98&gt;0,(IF(IE$49&gt;0,IE98/IE$49,"")),"")</f>
        <v/>
      </c>
      <c r="IH98" s="433">
        <v>0</v>
      </c>
      <c r="II98" s="106" t="str">
        <f>IF(IH98&gt;0,(IF(IH$7&gt;0,IH98/IH$7,"")),"")</f>
        <v/>
      </c>
      <c r="IJ98" s="111" t="str">
        <f>IF(IH98&gt;0,(IF(IH$49&gt;0,IH98/IH$49,"")),"")</f>
        <v/>
      </c>
      <c r="IK98" s="111"/>
      <c r="IL98" s="111"/>
      <c r="IM98" s="112"/>
      <c r="IN98" s="111"/>
      <c r="IO98" s="433">
        <f>IB98+IE98+IH98</f>
        <v>0</v>
      </c>
      <c r="IP98" s="106" t="str">
        <f>IF(IO98&gt;0,(IF(IO$7&gt;0,IO98/IO$7,"")),"")</f>
        <v/>
      </c>
      <c r="IQ98" s="111" t="str">
        <f>IF(IO98&gt;0,(IF(IO$49&gt;0,IO98/IO$49,"")),"")</f>
        <v/>
      </c>
      <c r="IR98" s="111"/>
      <c r="IS98" s="113"/>
    </row>
    <row r="99" spans="1:253" s="119" customFormat="1" ht="12" hidden="1" customHeight="1" outlineLevel="1">
      <c r="A99" s="348" t="s">
        <v>78</v>
      </c>
      <c r="B99" s="111"/>
      <c r="C99" s="112"/>
      <c r="D99" s="111"/>
      <c r="E99" s="352">
        <f>SUM(E95:E98)</f>
        <v>0</v>
      </c>
      <c r="F99" s="6" t="str">
        <f>IF(E99&gt;0,(IF(E$7&gt;0,E99/E$7,"")),"")</f>
        <v/>
      </c>
      <c r="G99" s="111" t="str">
        <f>IF(E99&gt;0,(IF(E$49&gt;0,E99/E$49,"")),"")</f>
        <v/>
      </c>
      <c r="H99" s="352">
        <f>SUM(H95:H98)</f>
        <v>0</v>
      </c>
      <c r="I99" s="6" t="str">
        <f>IF(H99&gt;0,(IF(H$7&gt;0,H99/H$7,"")),"")</f>
        <v/>
      </c>
      <c r="J99" s="111" t="str">
        <f>IF(H99&gt;0,(IF(H$49&gt;0,H99/H$49,"")),"")</f>
        <v/>
      </c>
      <c r="K99" s="352">
        <f>SUM(K95:K98)</f>
        <v>0</v>
      </c>
      <c r="L99" s="6" t="str">
        <f>IF(K99&gt;0,(IF(K$7&gt;0,K99/K$7,"")),"")</f>
        <v/>
      </c>
      <c r="M99" s="111" t="str">
        <f>IF(K99&gt;0,(IF(K$49&gt;0,K99/K$49,"")),"")</f>
        <v/>
      </c>
      <c r="N99" s="111"/>
      <c r="O99" s="111"/>
      <c r="P99" s="112"/>
      <c r="Q99" s="111"/>
      <c r="R99" s="352">
        <f>SUM(R95:R98)</f>
        <v>0</v>
      </c>
      <c r="S99" s="106" t="str">
        <f>IF(R99&gt;0,(IF(R$7&gt;0,R99/R$7,"")),"")</f>
        <v/>
      </c>
      <c r="T99" s="111" t="str">
        <f>IF(R99&gt;0,(IF(R$49&gt;0,R99/R$49,"")),"")</f>
        <v/>
      </c>
      <c r="U99" s="111"/>
      <c r="V99" s="113"/>
      <c r="W99" s="111"/>
      <c r="X99" s="112"/>
      <c r="Y99" s="111"/>
      <c r="Z99" s="352">
        <f>SUM(Z95:Z98)</f>
        <v>0</v>
      </c>
      <c r="AA99" s="6" t="str">
        <f>IF(Z99&gt;0,(IF(Z$7&gt;0,Z99/Z$7,"")),"")</f>
        <v/>
      </c>
      <c r="AB99" s="111" t="str">
        <f>IF(Z99&gt;0,(IF(Z$49&gt;0,Z99/Z$49,"")),"")</f>
        <v/>
      </c>
      <c r="AC99" s="352">
        <f>SUM(AC95:AC98)</f>
        <v>0</v>
      </c>
      <c r="AD99" s="6" t="str">
        <f>IF(AC99&gt;0,(IF(AC$7&gt;0,AC99/AC$7,"")),"")</f>
        <v/>
      </c>
      <c r="AE99" s="111" t="str">
        <f>IF(AC99&gt;0,(IF(AC$49&gt;0,AC99/AC$49,"")),"")</f>
        <v/>
      </c>
      <c r="AF99" s="352">
        <f>SUM(AF95:AF98)</f>
        <v>0</v>
      </c>
      <c r="AG99" s="6" t="str">
        <f>IF(AF99&gt;0,(IF(AF$7&gt;0,AF99/AF$7,"")),"")</f>
        <v/>
      </c>
      <c r="AH99" s="111" t="str">
        <f>IF(AF99&gt;0,(IF(AF$49&gt;0,AF99/AF$49,"")),"")</f>
        <v/>
      </c>
      <c r="AI99" s="111"/>
      <c r="AJ99" s="111"/>
      <c r="AK99" s="112"/>
      <c r="AL99" s="111"/>
      <c r="AM99" s="352">
        <f>SUM(AM95:AM98)</f>
        <v>0</v>
      </c>
      <c r="AN99" s="106" t="str">
        <f>IF(AM99&gt;0,(IF(AM$7&gt;0,AM99/AM$7,"")),"")</f>
        <v/>
      </c>
      <c r="AO99" s="111" t="str">
        <f>IF(AM99&gt;0,(IF(AM$49&gt;0,AM99/AM$49,"")),"")</f>
        <v/>
      </c>
      <c r="AP99" s="111"/>
      <c r="AQ99" s="113"/>
      <c r="AR99" s="111"/>
      <c r="AS99" s="112"/>
      <c r="AT99" s="111"/>
      <c r="AU99" s="352">
        <f>SUM(AU95:AU98)</f>
        <v>0</v>
      </c>
      <c r="AV99" s="6" t="str">
        <f>IF(AU99&gt;0,(IF(AU$7&gt;0,AU99/AU$7,"")),"")</f>
        <v/>
      </c>
      <c r="AW99" s="111" t="str">
        <f>IF(AU99&gt;0,(IF(AU$49&gt;0,AU99/AU$49,"")),"")</f>
        <v/>
      </c>
      <c r="AX99" s="352">
        <f>SUM(AX95:AX98)</f>
        <v>0</v>
      </c>
      <c r="AY99" s="6" t="str">
        <f>IF(AX99&gt;0,(IF(AX$7&gt;0,AX99/AX$7,"")),"")</f>
        <v/>
      </c>
      <c r="AZ99" s="111" t="str">
        <f>IF(AX99&gt;0,(IF(AX$49&gt;0,AX99/AX$49,"")),"")</f>
        <v/>
      </c>
      <c r="BA99" s="352">
        <f>SUM(BA95:BA98)</f>
        <v>0</v>
      </c>
      <c r="BB99" s="6" t="str">
        <f>IF(BA99&gt;0,(IF(BA$7&gt;0,BA99/BA$7,"")),"")</f>
        <v/>
      </c>
      <c r="BC99" s="111" t="str">
        <f>IF(BA99&gt;0,(IF(BA$49&gt;0,BA99/BA$49,"")),"")</f>
        <v/>
      </c>
      <c r="BD99" s="111"/>
      <c r="BE99" s="111"/>
      <c r="BF99" s="112"/>
      <c r="BG99" s="111"/>
      <c r="BH99" s="352">
        <f>SUM(BH95:BH98)</f>
        <v>0</v>
      </c>
      <c r="BI99" s="106" t="str">
        <f>IF(BH99&gt;0,(IF(BH$7&gt;0,BH99/BH$7,"")),"")</f>
        <v/>
      </c>
      <c r="BJ99" s="111" t="str">
        <f>IF(BH99&gt;0,(IF(BH$49&gt;0,BH99/BH$49,"")),"")</f>
        <v/>
      </c>
      <c r="BK99" s="111"/>
      <c r="BL99" s="113"/>
      <c r="BM99" s="111"/>
      <c r="BN99" s="112"/>
      <c r="BO99" s="111"/>
      <c r="BP99" s="352">
        <f>SUM(BP95:BP98)</f>
        <v>0</v>
      </c>
      <c r="BQ99" s="6" t="str">
        <f>IF(BP99&gt;0,(IF(BP$7&gt;0,BP99/BP$7,"")),"")</f>
        <v/>
      </c>
      <c r="BR99" s="111" t="str">
        <f>IF(BP99&gt;0,(IF(BP$49&gt;0,BP99/BP$49,"")),"")</f>
        <v/>
      </c>
      <c r="BS99" s="352">
        <f>SUM(BS95:BS98)</f>
        <v>0</v>
      </c>
      <c r="BT99" s="6" t="str">
        <f>IF(BS99&gt;0,(IF(BS$7&gt;0,BS99/BS$7,"")),"")</f>
        <v/>
      </c>
      <c r="BU99" s="111" t="str">
        <f>IF(BS99&gt;0,(IF(BS$49&gt;0,BS99/BS$49,"")),"")</f>
        <v/>
      </c>
      <c r="BV99" s="352">
        <f>SUM(BV95:BV98)</f>
        <v>0</v>
      </c>
      <c r="BW99" s="6" t="str">
        <f>IF(BV99&gt;0,(IF(BV$7&gt;0,BV99/BV$7,"")),"")</f>
        <v/>
      </c>
      <c r="BX99" s="111" t="str">
        <f>IF(BV99&gt;0,(IF(BV$49&gt;0,BV99/BV$49,"")),"")</f>
        <v/>
      </c>
      <c r="BY99" s="111"/>
      <c r="BZ99" s="111"/>
      <c r="CA99" s="112"/>
      <c r="CB99" s="111"/>
      <c r="CC99" s="352">
        <f>SUM(CC95:CC98)</f>
        <v>0</v>
      </c>
      <c r="CD99" s="106" t="str">
        <f>IF(CC99&gt;0,(IF(CC$7&gt;0,CC99/CC$7,"")),"")</f>
        <v/>
      </c>
      <c r="CE99" s="111" t="str">
        <f>IF(CC99&gt;0,(IF(CC$49&gt;0,CC99/CC$49,"")),"")</f>
        <v/>
      </c>
      <c r="CF99" s="111"/>
      <c r="CG99" s="113"/>
      <c r="CH99" s="111"/>
      <c r="CI99" s="114"/>
      <c r="CJ99" s="111"/>
      <c r="CK99" s="352">
        <f>SUM(CK95:CK98)</f>
        <v>0</v>
      </c>
      <c r="CL99" s="6" t="str">
        <f>IF(CK99&gt;0,(IF(CK$7&gt;0,CK99/CK$7,"")),"")</f>
        <v/>
      </c>
      <c r="CM99" s="111" t="str">
        <f>IF(CK99&gt;0,(IF(CK$49&gt;0,CK99/CK$49,"")),"")</f>
        <v/>
      </c>
      <c r="CN99" s="352">
        <f>SUM(CN95:CN98)</f>
        <v>0</v>
      </c>
      <c r="CO99" s="6" t="str">
        <f>IF(CN99&gt;0,(IF(CN$7&gt;0,CN99/CN$7,"")),"")</f>
        <v/>
      </c>
      <c r="CP99" s="111" t="str">
        <f>IF(CN99&gt;0,(IF(CN$49&gt;0,CN99/CN$49,"")),"")</f>
        <v/>
      </c>
      <c r="CQ99" s="352">
        <f>SUM(CQ95:CQ98)</f>
        <v>0</v>
      </c>
      <c r="CR99" s="6" t="str">
        <f>IF(CQ99&gt;0,(IF(CQ$7&gt;0,CQ99/CQ$7,"")),"")</f>
        <v/>
      </c>
      <c r="CS99" s="111" t="str">
        <f>IF(CQ99&gt;0,(IF(CQ$49&gt;0,CQ99/CQ$49,"")),"")</f>
        <v/>
      </c>
      <c r="CT99" s="111"/>
      <c r="CU99" s="111"/>
      <c r="CV99" s="114"/>
      <c r="CW99" s="111"/>
      <c r="CX99" s="352">
        <f>SUM(CX95:CX98)</f>
        <v>0</v>
      </c>
      <c r="CY99" s="106" t="str">
        <f>IF(CX99&gt;0,(IF(CX$7&gt;0,CX99/CX$7,"")),"")</f>
        <v/>
      </c>
      <c r="CZ99" s="111" t="str">
        <f>IF(CX99&gt;0,(IF(CX$49&gt;0,CX99/CX$49,"")),"")</f>
        <v/>
      </c>
      <c r="DA99" s="111"/>
      <c r="DB99" s="1535"/>
      <c r="DC99" s="111"/>
      <c r="DD99" s="112"/>
      <c r="DE99" s="111"/>
      <c r="DF99" s="352">
        <f>SUM(DF95:DF98)</f>
        <v>0</v>
      </c>
      <c r="DG99" s="6" t="str">
        <f>IF(DF99&gt;0,(IF(DF$7&gt;0,DF99/DF$7,"")),"")</f>
        <v/>
      </c>
      <c r="DH99" s="111" t="str">
        <f>IF(DF99&gt;0,(IF(DF$49&gt;0,DF99/DF$49,"")),"")</f>
        <v/>
      </c>
      <c r="DI99" s="352">
        <f>SUM(DI95:DI98)</f>
        <v>0</v>
      </c>
      <c r="DJ99" s="6" t="str">
        <f>IF(DI99&gt;0,(IF(DI$7&gt;0,DI99/DI$7,"")),"")</f>
        <v/>
      </c>
      <c r="DK99" s="111" t="str">
        <f>IF(DI99&gt;0,(IF(DI$49&gt;0,DI99/DI$49,"")),"")</f>
        <v/>
      </c>
      <c r="DL99" s="352">
        <f>SUM(DL95:DL98)</f>
        <v>0</v>
      </c>
      <c r="DM99" s="6" t="str">
        <f>IF(DL99&gt;0,(IF(DL$7&gt;0,DL99/DL$7,"")),"")</f>
        <v/>
      </c>
      <c r="DN99" s="111" t="str">
        <f>IF(DL99&gt;0,(IF(DL$49&gt;0,DL99/DL$49,"")),"")</f>
        <v/>
      </c>
      <c r="DO99" s="111"/>
      <c r="DP99" s="111"/>
      <c r="DQ99" s="112"/>
      <c r="DR99" s="111"/>
      <c r="DS99" s="352">
        <f>SUM(DS95:DS98)</f>
        <v>0</v>
      </c>
      <c r="DT99" s="106" t="str">
        <f>IF(DS99&gt;0,(IF(DS$7&gt;0,DS99/DS$7,"")),"")</f>
        <v/>
      </c>
      <c r="DU99" s="111" t="str">
        <f>IF(DS99&gt;0,(IF(DS$49&gt;0,DS99/DS$49,"")),"")</f>
        <v/>
      </c>
      <c r="DV99" s="111"/>
      <c r="DW99" s="113"/>
      <c r="DX99" s="111"/>
      <c r="DY99" s="112"/>
      <c r="DZ99" s="111"/>
      <c r="EA99" s="352">
        <f>SUM(EA95:EA98)</f>
        <v>0</v>
      </c>
      <c r="EB99" s="6" t="str">
        <f>IF(EA99&gt;0,(IF(EA$7&gt;0,EA99/EA$7,"")),"")</f>
        <v/>
      </c>
      <c r="EC99" s="111" t="str">
        <f>IF(EA99&gt;0,(IF(EA$49&gt;0,EA99/EA$49,"")),"")</f>
        <v/>
      </c>
      <c r="ED99" s="352">
        <f>SUM(ED95:ED98)</f>
        <v>0</v>
      </c>
      <c r="EE99" s="6" t="str">
        <f>IF(ED99&gt;0,(IF(ED$7&gt;0,ED99/ED$7,"")),"")</f>
        <v/>
      </c>
      <c r="EF99" s="111" t="str">
        <f>IF(ED99&gt;0,(IF(ED$49&gt;0,ED99/ED$49,"")),"")</f>
        <v/>
      </c>
      <c r="EG99" s="352">
        <f>SUM(EG95:EG98)</f>
        <v>0</v>
      </c>
      <c r="EH99" s="6" t="str">
        <f>IF(EG99&gt;0,(IF(EG$7&gt;0,EG99/EG$7,"")),"")</f>
        <v/>
      </c>
      <c r="EI99" s="111" t="str">
        <f>IF(EG99&gt;0,(IF(EG$49&gt;0,EG99/EG$49,"")),"")</f>
        <v/>
      </c>
      <c r="EJ99" s="111"/>
      <c r="EK99" s="111"/>
      <c r="EL99" s="112"/>
      <c r="EM99" s="111"/>
      <c r="EN99" s="352">
        <f>SUM(EN95:EN98)</f>
        <v>0</v>
      </c>
      <c r="EO99" s="106" t="str">
        <f>IF(EN99&gt;0,(IF(EN$7&gt;0,EN99/EN$7,"")),"")</f>
        <v/>
      </c>
      <c r="EP99" s="111" t="str">
        <f>IF(EN99&gt;0,(IF(EN$49&gt;0,EN99/EN$49,"")),"")</f>
        <v/>
      </c>
      <c r="EQ99" s="111"/>
      <c r="ER99" s="113"/>
      <c r="ES99" s="111"/>
      <c r="ET99" s="112"/>
      <c r="EU99" s="111"/>
      <c r="EV99" s="352">
        <f>SUM(EV95:EV98)</f>
        <v>691200</v>
      </c>
      <c r="EW99" s="6">
        <f>IF(EV99&gt;0,(IF(EV$7&gt;0,EV99/EV$7,"")),"")</f>
        <v>345.6</v>
      </c>
      <c r="EX99" s="111" t="str">
        <f>IF(EV99&gt;0,(IF(EV$49&gt;0,EV99/EV$49,"")),"")</f>
        <v/>
      </c>
      <c r="EY99" s="352">
        <f>SUM(EY95:EY98)</f>
        <v>850000</v>
      </c>
      <c r="EZ99" s="106">
        <f>IF(EY99&gt;0,(IF(EY$8&gt;0,EY99/EY$8,"")),"")</f>
        <v>1214.2857142857142</v>
      </c>
      <c r="FA99" s="111">
        <f>IF(EY99&gt;0,(IF(EY$49&gt;0,EY99/EY$49,"")),"")</f>
        <v>0.22579359808739541</v>
      </c>
      <c r="FB99" s="352">
        <f>SUM(FB95:FB98)</f>
        <v>0</v>
      </c>
      <c r="FC99" s="6" t="str">
        <f>IF(FB99&gt;0,(IF(FB$7&gt;0,FB99/FB$7,"")),"")</f>
        <v/>
      </c>
      <c r="FD99" s="111" t="str">
        <f>IF(FB99&gt;0,(IF(FB$49&gt;0,FB99/FB$49,"")),"")</f>
        <v/>
      </c>
      <c r="FE99" s="111"/>
      <c r="FF99" s="111"/>
      <c r="FG99" s="112"/>
      <c r="FH99" s="111"/>
      <c r="FI99" s="352">
        <f>SUM(FI95:FI98)</f>
        <v>1541200</v>
      </c>
      <c r="FJ99" s="106" t="e">
        <f>IF(FI99&gt;0,(IF(FI$7&gt;0,FI99/FI$7,"")),"")</f>
        <v>#VALUE!</v>
      </c>
      <c r="FK99" s="111">
        <f>IF(FI99&gt;0,(IF(FI$49&gt;0,FI99/FI$49,"")),"")</f>
        <v>0.40940363926152212</v>
      </c>
      <c r="FL99" s="111"/>
      <c r="FM99" s="113"/>
      <c r="FN99" s="111"/>
      <c r="FO99" s="112"/>
      <c r="FP99" s="111"/>
      <c r="FQ99" s="352">
        <f>SUM(FQ95:FQ98)</f>
        <v>63828.125</v>
      </c>
      <c r="FR99" s="6">
        <f>IF(FQ99&gt;0,(IF(FQ$7&gt;0,FQ99/FQ$7,"")),"")</f>
        <v>14.775028935185185</v>
      </c>
      <c r="FS99" s="849">
        <f>IF(FQ99&gt;0,(IF(FQ$49&gt;0,FQ99/FQ$49,"")),"")</f>
        <v>0.28848870056497178</v>
      </c>
      <c r="FT99" s="352">
        <f>SUM(FT95:FT98)</f>
        <v>0</v>
      </c>
      <c r="FU99" s="6" t="str">
        <f>IF(FT99&gt;0,(IF(FT$7&gt;0,FT99/FT$7,"")),"")</f>
        <v/>
      </c>
      <c r="FV99" s="111" t="str">
        <f>IF(FT99&gt;0,(IF(FT$49&gt;0,FT99/FT$49,"")),"")</f>
        <v/>
      </c>
      <c r="FW99" s="352">
        <f>SUM(FW95:FW98)</f>
        <v>0</v>
      </c>
      <c r="FX99" s="6" t="str">
        <f>IF(FW99&gt;0,(IF(FW$7&gt;0,FW99/FW$7,"")),"")</f>
        <v/>
      </c>
      <c r="FY99" s="111" t="str">
        <f>IF(FW99&gt;0,(IF(FW$49&gt;0,FW99/FW$49,"")),"")</f>
        <v/>
      </c>
      <c r="FZ99" s="111"/>
      <c r="GA99" s="111"/>
      <c r="GB99" s="112"/>
      <c r="GC99" s="111"/>
      <c r="GD99" s="352">
        <f>SUM(GD95:GD98)</f>
        <v>63828.125</v>
      </c>
      <c r="GE99" s="106" t="e">
        <f>IF(GD99&gt;0,(IF(GD$7&gt;0,GD99/GD$7,"")),"")</f>
        <v>#REF!</v>
      </c>
      <c r="GF99" s="111">
        <f>IF(GD99&gt;0,(IF(GD$49&gt;0,GD99/GD$49,"")),"")</f>
        <v>0.28848870056497178</v>
      </c>
      <c r="GG99" s="111"/>
      <c r="GH99" s="113"/>
      <c r="GI99" s="111"/>
      <c r="GJ99" s="112"/>
      <c r="GK99" s="111"/>
      <c r="GL99" s="352">
        <f>SUM(GL95:GL98)</f>
        <v>0</v>
      </c>
      <c r="GM99" s="6" t="str">
        <f>IF(GL99&gt;0,(IF(GL$7&gt;0,GL99/GL$7,"")),"")</f>
        <v/>
      </c>
      <c r="GN99" s="111" t="str">
        <f>IF(GL99&gt;0,(IF(GL$49&gt;0,GL99/GL$49,"")),"")</f>
        <v/>
      </c>
      <c r="GO99" s="352">
        <f>SUM(GO95:GO98)</f>
        <v>0</v>
      </c>
      <c r="GP99" s="6" t="str">
        <f>IF(GO99&gt;0,(IF(GO$7&gt;0,GO99/GO$7,"")),"")</f>
        <v/>
      </c>
      <c r="GQ99" s="111" t="str">
        <f>IF(GO99&gt;0,(IF(GO$49&gt;0,GO99/GO$49,"")),"")</f>
        <v/>
      </c>
      <c r="GR99" s="352">
        <f>SUM(GR95:GR98)</f>
        <v>0</v>
      </c>
      <c r="GS99" s="6" t="str">
        <f>IF(GR99&gt;0,(IF(GR$7&gt;0,GR99/GR$7,"")),"")</f>
        <v/>
      </c>
      <c r="GT99" s="111" t="str">
        <f>IF(GR99&gt;0,(IF(GR$49&gt;0,GR99/GR$49,"")),"")</f>
        <v/>
      </c>
      <c r="GU99" s="111"/>
      <c r="GV99" s="111"/>
      <c r="GW99" s="112"/>
      <c r="GX99" s="111"/>
      <c r="GY99" s="352">
        <f>SUM(GY95:GY98)</f>
        <v>0</v>
      </c>
      <c r="GZ99" s="106" t="str">
        <f>IF(GY99&gt;0,(IF(GY$7&gt;0,GY99/GY$7,"")),"")</f>
        <v/>
      </c>
      <c r="HA99" s="111" t="str">
        <f>IF(GY99&gt;0,(IF(GY$49&gt;0,GY99/GY$49,"")),"")</f>
        <v/>
      </c>
      <c r="HB99" s="111"/>
      <c r="HC99" s="113"/>
      <c r="HD99" s="111"/>
      <c r="HE99" s="112"/>
      <c r="HF99" s="111"/>
      <c r="HG99" s="352">
        <f>SUM(HG95:HG98)</f>
        <v>0</v>
      </c>
      <c r="HH99" s="6" t="str">
        <f>IF(HG99&gt;0,(IF(HG$7&gt;0,HG99/HG$7,"")),"")</f>
        <v/>
      </c>
      <c r="HI99" s="111" t="str">
        <f>IF(HG99&gt;0,(IF(HG$49&gt;0,HG99/HG$49,"")),"")</f>
        <v/>
      </c>
      <c r="HJ99" s="352">
        <f>SUM(HJ95:HJ98)</f>
        <v>0</v>
      </c>
      <c r="HK99" s="6" t="str">
        <f>IF(HJ99&gt;0,(IF(HJ$7&gt;0,HJ99/HJ$7,"")),"")</f>
        <v/>
      </c>
      <c r="HL99" s="111" t="str">
        <f>IF(HJ99&gt;0,(IF(HJ$49&gt;0,HJ99/HJ$49,"")),"")</f>
        <v/>
      </c>
      <c r="HM99" s="352">
        <f>SUM(HM95:HM98)</f>
        <v>0</v>
      </c>
      <c r="HN99" s="6" t="str">
        <f>IF(HM99&gt;0,(IF(HM$7&gt;0,HM99/HM$7,"")),"")</f>
        <v/>
      </c>
      <c r="HO99" s="111" t="str">
        <f>IF(HM99&gt;0,(IF(HM$49&gt;0,HM99/HM$49,"")),"")</f>
        <v/>
      </c>
      <c r="HP99" s="111"/>
      <c r="HQ99" s="111"/>
      <c r="HR99" s="112"/>
      <c r="HS99" s="111"/>
      <c r="HT99" s="352">
        <f>SUM(HT95:HT98)</f>
        <v>0</v>
      </c>
      <c r="HU99" s="106" t="str">
        <f>IF(HT99&gt;0,(IF(HT$7&gt;0,HT99/HT$7,"")),"")</f>
        <v/>
      </c>
      <c r="HV99" s="111" t="str">
        <f>IF(HT99&gt;0,(IF(HT$49&gt;0,HT99/HT$49,"")),"")</f>
        <v/>
      </c>
      <c r="HW99" s="111"/>
      <c r="HX99" s="113"/>
      <c r="HY99" s="111"/>
      <c r="HZ99" s="112"/>
      <c r="IA99" s="111"/>
      <c r="IB99" s="352">
        <f>SUM(IB95:IB98)</f>
        <v>0</v>
      </c>
      <c r="IC99" s="6" t="str">
        <f>IF(IB99&gt;0,(IF(IB$7&gt;0,IB99/IB$7,"")),"")</f>
        <v/>
      </c>
      <c r="ID99" s="111" t="str">
        <f>IF(IB99&gt;0,(IF(IB$49&gt;0,IB99/IB$49,"")),"")</f>
        <v/>
      </c>
      <c r="IE99" s="352">
        <f>SUM(IE95:IE98)</f>
        <v>0</v>
      </c>
      <c r="IF99" s="6" t="str">
        <f>IF(IE99&gt;0,(IF(IE$7&gt;0,IE99/IE$7,"")),"")</f>
        <v/>
      </c>
      <c r="IG99" s="111" t="str">
        <f>IF(IE99&gt;0,(IF(IE$49&gt;0,IE99/IE$49,"")),"")</f>
        <v/>
      </c>
      <c r="IH99" s="352">
        <f>SUM(IH95:IH98)</f>
        <v>0</v>
      </c>
      <c r="II99" s="6" t="str">
        <f>IF(IH99&gt;0,(IF(IH$7&gt;0,IH99/IH$7,"")),"")</f>
        <v/>
      </c>
      <c r="IJ99" s="111" t="str">
        <f>IF(IH99&gt;0,(IF(IH$49&gt;0,IH99/IH$49,"")),"")</f>
        <v/>
      </c>
      <c r="IK99" s="111"/>
      <c r="IL99" s="111"/>
      <c r="IM99" s="112"/>
      <c r="IN99" s="111"/>
      <c r="IO99" s="352">
        <f>SUM(IO95:IO98)</f>
        <v>0</v>
      </c>
      <c r="IP99" s="106" t="str">
        <f>IF(IO99&gt;0,(IF(IO$7&gt;0,IO99/IO$7,"")),"")</f>
        <v/>
      </c>
      <c r="IQ99" s="111" t="str">
        <f>IF(IO99&gt;0,(IF(IO$49&gt;0,IO99/IO$49,"")),"")</f>
        <v/>
      </c>
      <c r="IR99" s="111"/>
      <c r="IS99" s="113"/>
    </row>
    <row r="100" spans="1:253" s="119" customFormat="1" ht="4.5" customHeight="1">
      <c r="A100" s="348"/>
      <c r="B100" s="111"/>
      <c r="C100" s="112"/>
      <c r="D100" s="111"/>
      <c r="E100" s="122"/>
      <c r="F100" s="106"/>
      <c r="G100" s="111"/>
      <c r="H100" s="122"/>
      <c r="I100" s="106"/>
      <c r="J100" s="111"/>
      <c r="K100" s="122"/>
      <c r="L100" s="106"/>
      <c r="M100" s="111"/>
      <c r="N100" s="111"/>
      <c r="O100" s="111"/>
      <c r="P100" s="112"/>
      <c r="Q100" s="111"/>
      <c r="R100" s="122"/>
      <c r="S100" s="106"/>
      <c r="T100" s="111"/>
      <c r="U100" s="111"/>
      <c r="V100" s="113"/>
      <c r="W100" s="111"/>
      <c r="X100" s="112"/>
      <c r="Y100" s="111"/>
      <c r="Z100" s="122"/>
      <c r="AA100" s="106"/>
      <c r="AB100" s="111"/>
      <c r="AC100" s="122"/>
      <c r="AD100" s="106"/>
      <c r="AE100" s="111"/>
      <c r="AF100" s="122"/>
      <c r="AG100" s="106"/>
      <c r="AH100" s="111"/>
      <c r="AI100" s="111"/>
      <c r="AJ100" s="111"/>
      <c r="AK100" s="112"/>
      <c r="AL100" s="111"/>
      <c r="AM100" s="122"/>
      <c r="AN100" s="106"/>
      <c r="AO100" s="111"/>
      <c r="AP100" s="111"/>
      <c r="AQ100" s="113"/>
      <c r="AR100" s="111"/>
      <c r="AS100" s="112"/>
      <c r="AT100" s="111"/>
      <c r="AU100" s="122"/>
      <c r="AV100" s="106"/>
      <c r="AW100" s="111"/>
      <c r="AX100" s="122"/>
      <c r="AY100" s="106"/>
      <c r="AZ100" s="111"/>
      <c r="BA100" s="122"/>
      <c r="BB100" s="106"/>
      <c r="BC100" s="111"/>
      <c r="BD100" s="111"/>
      <c r="BE100" s="111"/>
      <c r="BF100" s="112"/>
      <c r="BG100" s="111"/>
      <c r="BH100" s="122"/>
      <c r="BI100" s="106"/>
      <c r="BJ100" s="111"/>
      <c r="BK100" s="111"/>
      <c r="BL100" s="113"/>
      <c r="BM100" s="111"/>
      <c r="BN100" s="112"/>
      <c r="BO100" s="111"/>
      <c r="BP100" s="122"/>
      <c r="BQ100" s="106"/>
      <c r="BR100" s="111"/>
      <c r="BS100" s="122"/>
      <c r="BT100" s="106"/>
      <c r="BU100" s="111"/>
      <c r="BV100" s="122"/>
      <c r="BW100" s="106"/>
      <c r="BX100" s="111"/>
      <c r="BY100" s="111"/>
      <c r="BZ100" s="111"/>
      <c r="CA100" s="112"/>
      <c r="CB100" s="111"/>
      <c r="CC100" s="122"/>
      <c r="CD100" s="106"/>
      <c r="CE100" s="111"/>
      <c r="CF100" s="111"/>
      <c r="CG100" s="113"/>
      <c r="CH100" s="111"/>
      <c r="CI100" s="114"/>
      <c r="CJ100" s="111"/>
      <c r="CK100" s="122"/>
      <c r="CL100" s="106"/>
      <c r="CM100" s="111"/>
      <c r="CN100" s="122"/>
      <c r="CO100" s="106"/>
      <c r="CP100" s="111"/>
      <c r="CQ100" s="122"/>
      <c r="CR100" s="106"/>
      <c r="CS100" s="111"/>
      <c r="CT100" s="111"/>
      <c r="CU100" s="111"/>
      <c r="CV100" s="114"/>
      <c r="CW100" s="111"/>
      <c r="CX100" s="122"/>
      <c r="CY100" s="106"/>
      <c r="CZ100" s="111"/>
      <c r="DA100" s="111"/>
      <c r="DB100" s="1535"/>
      <c r="DC100" s="111"/>
      <c r="DD100" s="112"/>
      <c r="DE100" s="111"/>
      <c r="DF100" s="122"/>
      <c r="DG100" s="106"/>
      <c r="DH100" s="111"/>
      <c r="DI100" s="122"/>
      <c r="DJ100" s="106"/>
      <c r="DK100" s="111"/>
      <c r="DL100" s="122"/>
      <c r="DM100" s="106"/>
      <c r="DN100" s="111"/>
      <c r="DO100" s="111"/>
      <c r="DP100" s="111"/>
      <c r="DQ100" s="112"/>
      <c r="DR100" s="111"/>
      <c r="DS100" s="122"/>
      <c r="DT100" s="106"/>
      <c r="DU100" s="111"/>
      <c r="DV100" s="111"/>
      <c r="DW100" s="113"/>
      <c r="DX100" s="111"/>
      <c r="DY100" s="112"/>
      <c r="DZ100" s="111"/>
      <c r="EA100" s="122"/>
      <c r="EB100" s="106"/>
      <c r="EC100" s="111"/>
      <c r="ED100" s="122"/>
      <c r="EE100" s="106"/>
      <c r="EF100" s="111"/>
      <c r="EG100" s="122"/>
      <c r="EH100" s="106"/>
      <c r="EI100" s="111"/>
      <c r="EJ100" s="111"/>
      <c r="EK100" s="111"/>
      <c r="EL100" s="112"/>
      <c r="EM100" s="111"/>
      <c r="EN100" s="122"/>
      <c r="EO100" s="106"/>
      <c r="EP100" s="111"/>
      <c r="EQ100" s="111"/>
      <c r="ER100" s="113"/>
      <c r="ES100" s="111"/>
      <c r="ET100" s="112"/>
      <c r="EU100" s="111"/>
      <c r="EV100" s="122"/>
      <c r="EW100" s="106"/>
      <c r="EX100" s="111"/>
      <c r="EY100" s="122"/>
      <c r="EZ100" s="106"/>
      <c r="FA100" s="111"/>
      <c r="FB100" s="122"/>
      <c r="FC100" s="106"/>
      <c r="FD100" s="111"/>
      <c r="FE100" s="111"/>
      <c r="FF100" s="111"/>
      <c r="FG100" s="112"/>
      <c r="FH100" s="111"/>
      <c r="FI100" s="122"/>
      <c r="FJ100" s="106"/>
      <c r="FK100" s="111"/>
      <c r="FL100" s="111"/>
      <c r="FM100" s="113"/>
      <c r="FN100" s="111"/>
      <c r="FO100" s="112"/>
      <c r="FP100" s="111"/>
      <c r="FQ100" s="122"/>
      <c r="FR100" s="106"/>
      <c r="FS100" s="849"/>
      <c r="FT100" s="122"/>
      <c r="FU100" s="106"/>
      <c r="FV100" s="111"/>
      <c r="FW100" s="122"/>
      <c r="FX100" s="106"/>
      <c r="FY100" s="111"/>
      <c r="FZ100" s="111"/>
      <c r="GA100" s="111"/>
      <c r="GB100" s="112"/>
      <c r="GC100" s="111"/>
      <c r="GD100" s="122"/>
      <c r="GE100" s="106"/>
      <c r="GF100" s="111"/>
      <c r="GG100" s="111"/>
      <c r="GH100" s="113"/>
      <c r="GI100" s="111"/>
      <c r="GJ100" s="112"/>
      <c r="GK100" s="111"/>
      <c r="GL100" s="122"/>
      <c r="GM100" s="106"/>
      <c r="GN100" s="111"/>
      <c r="GO100" s="122"/>
      <c r="GP100" s="106"/>
      <c r="GQ100" s="111"/>
      <c r="GR100" s="122"/>
      <c r="GS100" s="106"/>
      <c r="GT100" s="111"/>
      <c r="GU100" s="111"/>
      <c r="GV100" s="111"/>
      <c r="GW100" s="112"/>
      <c r="GX100" s="111"/>
      <c r="GY100" s="122"/>
      <c r="GZ100" s="106"/>
      <c r="HA100" s="111"/>
      <c r="HB100" s="111"/>
      <c r="HC100" s="113"/>
      <c r="HD100" s="111"/>
      <c r="HE100" s="112"/>
      <c r="HF100" s="111"/>
      <c r="HG100" s="122"/>
      <c r="HH100" s="106"/>
      <c r="HI100" s="111"/>
      <c r="HJ100" s="122"/>
      <c r="HK100" s="106"/>
      <c r="HL100" s="111"/>
      <c r="HM100" s="122"/>
      <c r="HN100" s="106"/>
      <c r="HO100" s="111"/>
      <c r="HP100" s="111"/>
      <c r="HQ100" s="111"/>
      <c r="HR100" s="112"/>
      <c r="HS100" s="111"/>
      <c r="HT100" s="122"/>
      <c r="HU100" s="106"/>
      <c r="HV100" s="111"/>
      <c r="HW100" s="111"/>
      <c r="HX100" s="113"/>
      <c r="HY100" s="111"/>
      <c r="HZ100" s="112"/>
      <c r="IA100" s="111"/>
      <c r="IB100" s="122"/>
      <c r="IC100" s="106"/>
      <c r="ID100" s="111"/>
      <c r="IE100" s="122"/>
      <c r="IF100" s="106"/>
      <c r="IG100" s="111"/>
      <c r="IH100" s="122"/>
      <c r="II100" s="106"/>
      <c r="IJ100" s="111"/>
      <c r="IK100" s="111"/>
      <c r="IL100" s="111"/>
      <c r="IM100" s="112"/>
      <c r="IN100" s="111"/>
      <c r="IO100" s="122"/>
      <c r="IP100" s="106"/>
      <c r="IQ100" s="111"/>
      <c r="IR100" s="111"/>
      <c r="IS100" s="113"/>
    </row>
    <row r="101" spans="1:253" s="119" customFormat="1" ht="9" hidden="1" customHeight="1">
      <c r="A101" s="348"/>
      <c r="B101" s="111"/>
      <c r="C101" s="112"/>
      <c r="D101" s="111"/>
      <c r="E101" s="122"/>
      <c r="F101" s="106"/>
      <c r="G101" s="111"/>
      <c r="H101" s="122"/>
      <c r="I101" s="106"/>
      <c r="J101" s="111"/>
      <c r="K101" s="122"/>
      <c r="L101" s="106"/>
      <c r="M101" s="111"/>
      <c r="N101" s="111"/>
      <c r="O101" s="111"/>
      <c r="P101" s="112"/>
      <c r="Q101" s="111"/>
      <c r="R101" s="122"/>
      <c r="S101" s="106"/>
      <c r="T101" s="111"/>
      <c r="U101" s="111"/>
      <c r="V101" s="113"/>
      <c r="W101" s="111"/>
      <c r="X101" s="112"/>
      <c r="Y101" s="111"/>
      <c r="Z101" s="122"/>
      <c r="AA101" s="106"/>
      <c r="AB101" s="111"/>
      <c r="AC101" s="122"/>
      <c r="AD101" s="106"/>
      <c r="AE101" s="111"/>
      <c r="AF101" s="122"/>
      <c r="AG101" s="106"/>
      <c r="AH101" s="111"/>
      <c r="AI101" s="111"/>
      <c r="AJ101" s="111"/>
      <c r="AK101" s="112"/>
      <c r="AL101" s="111"/>
      <c r="AM101" s="122"/>
      <c r="AN101" s="106"/>
      <c r="AO101" s="111"/>
      <c r="AP101" s="111"/>
      <c r="AQ101" s="113"/>
      <c r="AR101" s="111"/>
      <c r="AS101" s="112"/>
      <c r="AT101" s="111"/>
      <c r="AU101" s="122"/>
      <c r="AV101" s="106"/>
      <c r="AW101" s="111"/>
      <c r="AX101" s="122"/>
      <c r="AY101" s="106"/>
      <c r="AZ101" s="111"/>
      <c r="BA101" s="122"/>
      <c r="BB101" s="106"/>
      <c r="BC101" s="111"/>
      <c r="BD101" s="111"/>
      <c r="BE101" s="111"/>
      <c r="BF101" s="112"/>
      <c r="BG101" s="111"/>
      <c r="BH101" s="122"/>
      <c r="BI101" s="106"/>
      <c r="BJ101" s="111"/>
      <c r="BK101" s="111"/>
      <c r="BL101" s="113"/>
      <c r="BM101" s="111"/>
      <c r="BN101" s="112"/>
      <c r="BO101" s="111"/>
      <c r="BP101" s="122"/>
      <c r="BQ101" s="106"/>
      <c r="BR101" s="111"/>
      <c r="BS101" s="122"/>
      <c r="BT101" s="106"/>
      <c r="BU101" s="111"/>
      <c r="BV101" s="122"/>
      <c r="BW101" s="106"/>
      <c r="BX101" s="111"/>
      <c r="BY101" s="111"/>
      <c r="BZ101" s="111"/>
      <c r="CA101" s="112"/>
      <c r="CB101" s="111"/>
      <c r="CC101" s="122"/>
      <c r="CD101" s="106"/>
      <c r="CE101" s="111"/>
      <c r="CF101" s="111"/>
      <c r="CG101" s="113"/>
      <c r="CH101" s="111"/>
      <c r="CI101" s="114"/>
      <c r="CJ101" s="111"/>
      <c r="CK101" s="122"/>
      <c r="CL101" s="106"/>
      <c r="CM101" s="111"/>
      <c r="CN101" s="122"/>
      <c r="CO101" s="106"/>
      <c r="CP101" s="111"/>
      <c r="CQ101" s="122"/>
      <c r="CR101" s="106"/>
      <c r="CS101" s="111"/>
      <c r="CT101" s="111"/>
      <c r="CU101" s="111"/>
      <c r="CV101" s="114"/>
      <c r="CW101" s="111"/>
      <c r="CX101" s="122"/>
      <c r="CY101" s="106"/>
      <c r="CZ101" s="111"/>
      <c r="DA101" s="111"/>
      <c r="DB101" s="1535"/>
      <c r="DC101" s="111"/>
      <c r="DD101" s="112"/>
      <c r="DE101" s="111"/>
      <c r="DF101" s="122"/>
      <c r="DG101" s="106"/>
      <c r="DH101" s="111"/>
      <c r="DI101" s="122"/>
      <c r="DJ101" s="106"/>
      <c r="DK101" s="111"/>
      <c r="DL101" s="122"/>
      <c r="DM101" s="106"/>
      <c r="DN101" s="111"/>
      <c r="DO101" s="111"/>
      <c r="DP101" s="111"/>
      <c r="DQ101" s="112"/>
      <c r="DR101" s="111"/>
      <c r="DS101" s="122"/>
      <c r="DT101" s="106"/>
      <c r="DU101" s="111"/>
      <c r="DV101" s="111"/>
      <c r="DW101" s="113"/>
      <c r="DX101" s="111"/>
      <c r="DY101" s="112"/>
      <c r="DZ101" s="111"/>
      <c r="EA101" s="122"/>
      <c r="EB101" s="106"/>
      <c r="EC101" s="111"/>
      <c r="ED101" s="122"/>
      <c r="EE101" s="106"/>
      <c r="EF101" s="111"/>
      <c r="EG101" s="122"/>
      <c r="EH101" s="106"/>
      <c r="EI101" s="111"/>
      <c r="EJ101" s="111"/>
      <c r="EK101" s="111"/>
      <c r="EL101" s="112"/>
      <c r="EM101" s="111"/>
      <c r="EN101" s="122"/>
      <c r="EO101" s="106"/>
      <c r="EP101" s="111"/>
      <c r="EQ101" s="111"/>
      <c r="ER101" s="113"/>
      <c r="ES101" s="111"/>
      <c r="ET101" s="112"/>
      <c r="EU101" s="111"/>
      <c r="EV101" s="122"/>
      <c r="EW101" s="106"/>
      <c r="EX101" s="111"/>
      <c r="EY101" s="122"/>
      <c r="EZ101" s="106"/>
      <c r="FA101" s="111"/>
      <c r="FB101" s="122"/>
      <c r="FC101" s="106"/>
      <c r="FD101" s="111"/>
      <c r="FE101" s="111"/>
      <c r="FF101" s="111"/>
      <c r="FG101" s="112"/>
      <c r="FH101" s="111"/>
      <c r="FI101" s="122"/>
      <c r="FJ101" s="106"/>
      <c r="FK101" s="111"/>
      <c r="FL101" s="111"/>
      <c r="FM101" s="113"/>
      <c r="FN101" s="111"/>
      <c r="FO101" s="112"/>
      <c r="FP101" s="111"/>
      <c r="FQ101" s="122"/>
      <c r="FR101" s="106"/>
      <c r="FS101" s="849"/>
      <c r="FT101" s="122"/>
      <c r="FU101" s="106"/>
      <c r="FV101" s="111"/>
      <c r="FW101" s="122"/>
      <c r="FX101" s="106"/>
      <c r="FY101" s="111"/>
      <c r="FZ101" s="111"/>
      <c r="GA101" s="111"/>
      <c r="GB101" s="112"/>
      <c r="GC101" s="111"/>
      <c r="GD101" s="122"/>
      <c r="GE101" s="106"/>
      <c r="GF101" s="111"/>
      <c r="GG101" s="111"/>
      <c r="GH101" s="113"/>
      <c r="GI101" s="111"/>
      <c r="GJ101" s="112"/>
      <c r="GK101" s="111"/>
      <c r="GL101" s="122"/>
      <c r="GM101" s="106"/>
      <c r="GN101" s="111"/>
      <c r="GO101" s="122"/>
      <c r="GP101" s="106"/>
      <c r="GQ101" s="111"/>
      <c r="GR101" s="122"/>
      <c r="GS101" s="106"/>
      <c r="GT101" s="111"/>
      <c r="GU101" s="111"/>
      <c r="GV101" s="111"/>
      <c r="GW101" s="112"/>
      <c r="GX101" s="111"/>
      <c r="GY101" s="122"/>
      <c r="GZ101" s="106"/>
      <c r="HA101" s="111"/>
      <c r="HB101" s="111"/>
      <c r="HC101" s="113"/>
      <c r="HD101" s="111"/>
      <c r="HE101" s="112"/>
      <c r="HF101" s="111"/>
      <c r="HG101" s="122"/>
      <c r="HH101" s="106"/>
      <c r="HI101" s="111"/>
      <c r="HJ101" s="122"/>
      <c r="HK101" s="106"/>
      <c r="HL101" s="111"/>
      <c r="HM101" s="122"/>
      <c r="HN101" s="106"/>
      <c r="HO101" s="111"/>
      <c r="HP101" s="111"/>
      <c r="HQ101" s="111"/>
      <c r="HR101" s="112"/>
      <c r="HS101" s="111"/>
      <c r="HT101" s="122"/>
      <c r="HU101" s="106"/>
      <c r="HV101" s="111"/>
      <c r="HW101" s="111"/>
      <c r="HX101" s="113"/>
      <c r="HY101" s="111"/>
      <c r="HZ101" s="112"/>
      <c r="IA101" s="111"/>
      <c r="IB101" s="122"/>
      <c r="IC101" s="106"/>
      <c r="ID101" s="111"/>
      <c r="IE101" s="122"/>
      <c r="IF101" s="106"/>
      <c r="IG101" s="111"/>
      <c r="IH101" s="122"/>
      <c r="II101" s="106"/>
      <c r="IJ101" s="111"/>
      <c r="IK101" s="111"/>
      <c r="IL101" s="111"/>
      <c r="IM101" s="112"/>
      <c r="IN101" s="111"/>
      <c r="IO101" s="122"/>
      <c r="IP101" s="106"/>
      <c r="IQ101" s="111"/>
      <c r="IR101" s="111"/>
      <c r="IS101" s="113"/>
    </row>
    <row r="102" spans="1:253" s="119" customFormat="1" ht="12" hidden="1" customHeight="1" outlineLevel="1">
      <c r="A102" s="345" t="s">
        <v>79</v>
      </c>
      <c r="B102" s="97"/>
      <c r="C102" s="107"/>
      <c r="D102" s="97"/>
      <c r="E102" s="122"/>
      <c r="F102" s="106" t="s">
        <v>18</v>
      </c>
      <c r="G102" s="97"/>
      <c r="H102" s="122"/>
      <c r="I102" s="106" t="s">
        <v>18</v>
      </c>
      <c r="J102" s="97"/>
      <c r="K102" s="122"/>
      <c r="L102" s="106" t="s">
        <v>18</v>
      </c>
      <c r="M102" s="97"/>
      <c r="N102" s="97"/>
      <c r="O102" s="97"/>
      <c r="P102" s="107"/>
      <c r="Q102" s="97"/>
      <c r="R102" s="122"/>
      <c r="S102" s="106" t="s">
        <v>18</v>
      </c>
      <c r="T102" s="97"/>
      <c r="U102" s="97"/>
      <c r="V102" s="109"/>
      <c r="W102" s="97"/>
      <c r="X102" s="107"/>
      <c r="Y102" s="97"/>
      <c r="Z102" s="122"/>
      <c r="AA102" s="106" t="s">
        <v>18</v>
      </c>
      <c r="AB102" s="97"/>
      <c r="AC102" s="122"/>
      <c r="AD102" s="106" t="s">
        <v>18</v>
      </c>
      <c r="AE102" s="97"/>
      <c r="AF102" s="122"/>
      <c r="AG102" s="106" t="s">
        <v>18</v>
      </c>
      <c r="AH102" s="97"/>
      <c r="AI102" s="97"/>
      <c r="AJ102" s="97"/>
      <c r="AK102" s="107"/>
      <c r="AL102" s="97"/>
      <c r="AM102" s="122"/>
      <c r="AN102" s="106" t="s">
        <v>18</v>
      </c>
      <c r="AO102" s="97"/>
      <c r="AP102" s="97"/>
      <c r="AQ102" s="109"/>
      <c r="AR102" s="97"/>
      <c r="AS102" s="107"/>
      <c r="AT102" s="97"/>
      <c r="AU102" s="122"/>
      <c r="AV102" s="106" t="s">
        <v>18</v>
      </c>
      <c r="AW102" s="97"/>
      <c r="AX102" s="122"/>
      <c r="AY102" s="106" t="s">
        <v>18</v>
      </c>
      <c r="AZ102" s="97"/>
      <c r="BA102" s="122"/>
      <c r="BB102" s="106" t="s">
        <v>18</v>
      </c>
      <c r="BC102" s="97"/>
      <c r="BD102" s="97"/>
      <c r="BE102" s="97"/>
      <c r="BF102" s="107"/>
      <c r="BG102" s="97"/>
      <c r="BH102" s="122"/>
      <c r="BI102" s="106" t="s">
        <v>18</v>
      </c>
      <c r="BJ102" s="97"/>
      <c r="BK102" s="97"/>
      <c r="BL102" s="109"/>
      <c r="BM102" s="97"/>
      <c r="BN102" s="107"/>
      <c r="BO102" s="97"/>
      <c r="BP102" s="122"/>
      <c r="BQ102" s="106" t="s">
        <v>18</v>
      </c>
      <c r="BR102" s="97"/>
      <c r="BS102" s="122"/>
      <c r="BT102" s="106" t="s">
        <v>18</v>
      </c>
      <c r="BU102" s="97"/>
      <c r="BV102" s="122"/>
      <c r="BW102" s="106" t="s">
        <v>18</v>
      </c>
      <c r="BX102" s="97"/>
      <c r="BY102" s="97"/>
      <c r="BZ102" s="97"/>
      <c r="CA102" s="107"/>
      <c r="CB102" s="97"/>
      <c r="CC102" s="122"/>
      <c r="CD102" s="106" t="s">
        <v>18</v>
      </c>
      <c r="CE102" s="97"/>
      <c r="CF102" s="97"/>
      <c r="CG102" s="109"/>
      <c r="CH102" s="97"/>
      <c r="CI102" s="110"/>
      <c r="CJ102" s="97"/>
      <c r="CK102" s="122"/>
      <c r="CL102" s="106" t="s">
        <v>18</v>
      </c>
      <c r="CM102" s="97"/>
      <c r="CN102" s="122"/>
      <c r="CO102" s="106" t="s">
        <v>18</v>
      </c>
      <c r="CP102" s="97"/>
      <c r="CQ102" s="122"/>
      <c r="CR102" s="106" t="s">
        <v>18</v>
      </c>
      <c r="CS102" s="97"/>
      <c r="CT102" s="97"/>
      <c r="CU102" s="97"/>
      <c r="CV102" s="110"/>
      <c r="CW102" s="97"/>
      <c r="CX102" s="122"/>
      <c r="CY102" s="106" t="s">
        <v>18</v>
      </c>
      <c r="CZ102" s="97"/>
      <c r="DA102" s="97"/>
      <c r="DB102" s="1534"/>
      <c r="DC102" s="97"/>
      <c r="DD102" s="107"/>
      <c r="DE102" s="97"/>
      <c r="DF102" s="122"/>
      <c r="DG102" s="106" t="s">
        <v>18</v>
      </c>
      <c r="DH102" s="97"/>
      <c r="DI102" s="122"/>
      <c r="DJ102" s="106" t="s">
        <v>18</v>
      </c>
      <c r="DK102" s="97"/>
      <c r="DL102" s="122"/>
      <c r="DM102" s="106" t="s">
        <v>18</v>
      </c>
      <c r="DN102" s="97"/>
      <c r="DO102" s="97"/>
      <c r="DP102" s="97"/>
      <c r="DQ102" s="107"/>
      <c r="DR102" s="97"/>
      <c r="DS102" s="122"/>
      <c r="DT102" s="106" t="s">
        <v>18</v>
      </c>
      <c r="DU102" s="97"/>
      <c r="DV102" s="97"/>
      <c r="DW102" s="109"/>
      <c r="DX102" s="97"/>
      <c r="DY102" s="107"/>
      <c r="DZ102" s="97"/>
      <c r="EA102" s="122"/>
      <c r="EB102" s="106" t="s">
        <v>18</v>
      </c>
      <c r="EC102" s="97"/>
      <c r="ED102" s="122"/>
      <c r="EE102" s="106" t="s">
        <v>18</v>
      </c>
      <c r="EF102" s="97"/>
      <c r="EG102" s="122"/>
      <c r="EH102" s="106" t="s">
        <v>18</v>
      </c>
      <c r="EI102" s="97"/>
      <c r="EJ102" s="97"/>
      <c r="EK102" s="97"/>
      <c r="EL102" s="107"/>
      <c r="EM102" s="97"/>
      <c r="EN102" s="122"/>
      <c r="EO102" s="106" t="s">
        <v>18</v>
      </c>
      <c r="EP102" s="97"/>
      <c r="EQ102" s="97"/>
      <c r="ER102" s="109"/>
      <c r="ES102" s="97"/>
      <c r="ET102" s="107"/>
      <c r="EU102" s="97"/>
      <c r="EV102" s="122"/>
      <c r="EW102" s="106" t="s">
        <v>18</v>
      </c>
      <c r="EX102" s="97"/>
      <c r="EY102" s="122"/>
      <c r="EZ102" s="106" t="s">
        <v>18</v>
      </c>
      <c r="FA102" s="97"/>
      <c r="FB102" s="122"/>
      <c r="FC102" s="106" t="s">
        <v>18</v>
      </c>
      <c r="FD102" s="97"/>
      <c r="FE102" s="97"/>
      <c r="FF102" s="97"/>
      <c r="FG102" s="107"/>
      <c r="FH102" s="97"/>
      <c r="FI102" s="122"/>
      <c r="FJ102" s="106" t="s">
        <v>18</v>
      </c>
      <c r="FK102" s="97"/>
      <c r="FL102" s="97"/>
      <c r="FM102" s="109"/>
      <c r="FN102" s="97"/>
      <c r="FO102" s="107"/>
      <c r="FP102" s="97"/>
      <c r="FQ102" s="122"/>
      <c r="FR102" s="106" t="s">
        <v>18</v>
      </c>
      <c r="FS102" s="848"/>
      <c r="FT102" s="122"/>
      <c r="FU102" s="106" t="s">
        <v>18</v>
      </c>
      <c r="FV102" s="97"/>
      <c r="FW102" s="122"/>
      <c r="FX102" s="106" t="s">
        <v>18</v>
      </c>
      <c r="FY102" s="97"/>
      <c r="FZ102" s="97"/>
      <c r="GA102" s="97"/>
      <c r="GB102" s="107"/>
      <c r="GC102" s="97"/>
      <c r="GD102" s="122"/>
      <c r="GE102" s="106" t="s">
        <v>18</v>
      </c>
      <c r="GF102" s="97"/>
      <c r="GG102" s="97"/>
      <c r="GH102" s="109"/>
      <c r="GI102" s="97"/>
      <c r="GJ102" s="107"/>
      <c r="GK102" s="97"/>
      <c r="GL102" s="122"/>
      <c r="GM102" s="106" t="s">
        <v>18</v>
      </c>
      <c r="GN102" s="97"/>
      <c r="GO102" s="122"/>
      <c r="GP102" s="106" t="s">
        <v>18</v>
      </c>
      <c r="GQ102" s="97"/>
      <c r="GR102" s="122"/>
      <c r="GS102" s="106" t="s">
        <v>18</v>
      </c>
      <c r="GT102" s="97"/>
      <c r="GU102" s="97"/>
      <c r="GV102" s="97"/>
      <c r="GW102" s="107"/>
      <c r="GX102" s="97"/>
      <c r="GY102" s="122"/>
      <c r="GZ102" s="106" t="s">
        <v>18</v>
      </c>
      <c r="HA102" s="97"/>
      <c r="HB102" s="97"/>
      <c r="HC102" s="109"/>
      <c r="HD102" s="97"/>
      <c r="HE102" s="107"/>
      <c r="HF102" s="97"/>
      <c r="HG102" s="122"/>
      <c r="HH102" s="106" t="s">
        <v>18</v>
      </c>
      <c r="HI102" s="97"/>
      <c r="HJ102" s="122"/>
      <c r="HK102" s="106" t="s">
        <v>18</v>
      </c>
      <c r="HL102" s="97"/>
      <c r="HM102" s="122"/>
      <c r="HN102" s="106" t="s">
        <v>18</v>
      </c>
      <c r="HO102" s="97"/>
      <c r="HP102" s="97"/>
      <c r="HQ102" s="97"/>
      <c r="HR102" s="107"/>
      <c r="HS102" s="97"/>
      <c r="HT102" s="122"/>
      <c r="HU102" s="106" t="s">
        <v>18</v>
      </c>
      <c r="HV102" s="97"/>
      <c r="HW102" s="97"/>
      <c r="HX102" s="109"/>
      <c r="HY102" s="97"/>
      <c r="HZ102" s="107"/>
      <c r="IA102" s="97"/>
      <c r="IB102" s="122"/>
      <c r="IC102" s="106" t="s">
        <v>18</v>
      </c>
      <c r="ID102" s="97"/>
      <c r="IE102" s="122"/>
      <c r="IF102" s="106" t="s">
        <v>18</v>
      </c>
      <c r="IG102" s="97"/>
      <c r="IH102" s="122"/>
      <c r="II102" s="106" t="s">
        <v>18</v>
      </c>
      <c r="IJ102" s="97"/>
      <c r="IK102" s="97"/>
      <c r="IL102" s="97"/>
      <c r="IM102" s="107"/>
      <c r="IN102" s="97"/>
      <c r="IO102" s="122"/>
      <c r="IP102" s="106" t="s">
        <v>18</v>
      </c>
      <c r="IQ102" s="97"/>
      <c r="IR102" s="97"/>
      <c r="IS102" s="109"/>
    </row>
    <row r="103" spans="1:253" ht="12" hidden="1" customHeight="1" outlineLevel="1">
      <c r="A103" s="341" t="s">
        <v>80</v>
      </c>
      <c r="B103" s="111"/>
      <c r="C103" s="112"/>
      <c r="D103" s="111"/>
      <c r="E103" s="433">
        <v>0</v>
      </c>
      <c r="F103" s="106" t="str">
        <f>IF(E103&gt;0,(IF(E$7&gt;0,E103/E$7,"")),"")</f>
        <v/>
      </c>
      <c r="G103" s="111" t="str">
        <f>IF(E103&gt;0,(IF(E$49&gt;0,E103/E$49,"")),"")</f>
        <v/>
      </c>
      <c r="H103" s="433">
        <v>0</v>
      </c>
      <c r="I103" s="106" t="str">
        <f>IF(H103&gt;0,(IF(H$7&gt;0,H103/H$7,"")),"")</f>
        <v/>
      </c>
      <c r="J103" s="111" t="str">
        <f>IF(H103&gt;0,(IF(H$49&gt;0,H103/H$49,"")),"")</f>
        <v/>
      </c>
      <c r="K103" s="433">
        <v>0</v>
      </c>
      <c r="L103" s="106" t="str">
        <f>IF(K103&gt;0,(IF(K$7&gt;0,K103/K$7,"")),"")</f>
        <v/>
      </c>
      <c r="M103" s="111" t="str">
        <f>IF(K103&gt;0,(IF(K$49&gt;0,K103/K$49,"")),"")</f>
        <v/>
      </c>
      <c r="N103" s="111"/>
      <c r="O103" s="111"/>
      <c r="P103" s="112"/>
      <c r="Q103" s="111"/>
      <c r="R103" s="433">
        <f>E103+H103+K103</f>
        <v>0</v>
      </c>
      <c r="S103" s="106" t="str">
        <f>IF(R103&gt;0,(IF(R$7&gt;0,R103/R$7,"")),"")</f>
        <v/>
      </c>
      <c r="T103" s="111" t="str">
        <f>IF(R103&gt;0,(IF(R$49&gt;0,R103/R$49,"")),"")</f>
        <v/>
      </c>
      <c r="U103" s="111"/>
      <c r="V103" s="113"/>
      <c r="W103" s="111"/>
      <c r="X103" s="112"/>
      <c r="Y103" s="111"/>
      <c r="Z103" s="433">
        <v>0</v>
      </c>
      <c r="AA103" s="106" t="str">
        <f>IF(Z103&gt;0,(IF(Z$7&gt;0,Z103/Z$7,"")),"")</f>
        <v/>
      </c>
      <c r="AB103" s="111" t="str">
        <f>IF(Z103&gt;0,(IF(Z$49&gt;0,Z103/Z$49,"")),"")</f>
        <v/>
      </c>
      <c r="AC103" s="433">
        <v>0</v>
      </c>
      <c r="AD103" s="106" t="str">
        <f>IF(AC103&gt;0,(IF(AC$7&gt;0,AC103/AC$7,"")),"")</f>
        <v/>
      </c>
      <c r="AE103" s="111" t="str">
        <f>IF(AC103&gt;0,(IF(AC$49&gt;0,AC103/AC$49,"")),"")</f>
        <v/>
      </c>
      <c r="AF103" s="433">
        <v>0</v>
      </c>
      <c r="AG103" s="106" t="str">
        <f>IF(AF103&gt;0,(IF(AF$7&gt;0,AF103/AF$7,"")),"")</f>
        <v/>
      </c>
      <c r="AH103" s="111" t="str">
        <f>IF(AF103&gt;0,(IF(AF$49&gt;0,AF103/AF$49,"")),"")</f>
        <v/>
      </c>
      <c r="AI103" s="111"/>
      <c r="AJ103" s="111"/>
      <c r="AK103" s="112"/>
      <c r="AL103" s="111"/>
      <c r="AM103" s="433">
        <f>Z103+AC103+AF103</f>
        <v>0</v>
      </c>
      <c r="AN103" s="106" t="str">
        <f>IF(AM103&gt;0,(IF(AM$7&gt;0,AM103/AM$7,"")),"")</f>
        <v/>
      </c>
      <c r="AO103" s="111" t="str">
        <f>IF(AM103&gt;0,(IF(AM$49&gt;0,AM103/AM$49,"")),"")</f>
        <v/>
      </c>
      <c r="AP103" s="111"/>
      <c r="AQ103" s="113"/>
      <c r="AR103" s="111"/>
      <c r="AS103" s="112"/>
      <c r="AT103" s="111"/>
      <c r="AU103" s="433">
        <v>0</v>
      </c>
      <c r="AV103" s="106" t="str">
        <f>IF(AU103&gt;0,(IF(AU$7&gt;0,AU103/AU$7,"")),"")</f>
        <v/>
      </c>
      <c r="AW103" s="111" t="str">
        <f>IF(AU103&gt;0,(IF(AU$49&gt;0,AU103/AU$49,"")),"")</f>
        <v/>
      </c>
      <c r="AX103" s="433">
        <v>0</v>
      </c>
      <c r="AY103" s="106" t="str">
        <f>IF(AX103&gt;0,(IF(AX$7&gt;0,AX103/AX$7,"")),"")</f>
        <v/>
      </c>
      <c r="AZ103" s="111" t="str">
        <f>IF(AX103&gt;0,(IF(AX$49&gt;0,AX103/AX$49,"")),"")</f>
        <v/>
      </c>
      <c r="BA103" s="433">
        <v>0</v>
      </c>
      <c r="BB103" s="106" t="str">
        <f>IF(BA103&gt;0,(IF(BA$7&gt;0,BA103/BA$7,"")),"")</f>
        <v/>
      </c>
      <c r="BC103" s="111" t="str">
        <f>IF(BA103&gt;0,(IF(BA$49&gt;0,BA103/BA$49,"")),"")</f>
        <v/>
      </c>
      <c r="BD103" s="111"/>
      <c r="BE103" s="111"/>
      <c r="BF103" s="112"/>
      <c r="BG103" s="111"/>
      <c r="BH103" s="433">
        <f>AU103+AX103+BA103</f>
        <v>0</v>
      </c>
      <c r="BI103" s="106" t="str">
        <f>IF(BH103&gt;0,(IF(BH$7&gt;0,BH103/BH$7,"")),"")</f>
        <v/>
      </c>
      <c r="BJ103" s="111" t="str">
        <f>IF(BH103&gt;0,(IF(BH$49&gt;0,BH103/BH$49,"")),"")</f>
        <v/>
      </c>
      <c r="BK103" s="111"/>
      <c r="BL103" s="113"/>
      <c r="BM103" s="111"/>
      <c r="BN103" s="112"/>
      <c r="BO103" s="111"/>
      <c r="BP103" s="433">
        <v>0</v>
      </c>
      <c r="BQ103" s="106" t="str">
        <f>IF(BP103&gt;0,(IF(BP$7&gt;0,BP103/BP$7,"")),"")</f>
        <v/>
      </c>
      <c r="BR103" s="111" t="str">
        <f>IF(BP103&gt;0,(IF(BP$49&gt;0,BP103/BP$49,"")),"")</f>
        <v/>
      </c>
      <c r="BS103" s="433">
        <v>0</v>
      </c>
      <c r="BT103" s="106" t="str">
        <f>IF(BS103&gt;0,(IF(BS$7&gt;0,BS103/BS$7,"")),"")</f>
        <v/>
      </c>
      <c r="BU103" s="111" t="str">
        <f>IF(BS103&gt;0,(IF(BS$49&gt;0,BS103/BS$49,"")),"")</f>
        <v/>
      </c>
      <c r="BV103" s="433">
        <v>0</v>
      </c>
      <c r="BW103" s="106" t="str">
        <f>IF(BV103&gt;0,(IF(BV$7&gt;0,BV103/BV$7,"")),"")</f>
        <v/>
      </c>
      <c r="BX103" s="111" t="str">
        <f>IF(BV103&gt;0,(IF(BV$49&gt;0,BV103/BV$49,"")),"")</f>
        <v/>
      </c>
      <c r="BY103" s="111"/>
      <c r="BZ103" s="111"/>
      <c r="CA103" s="112"/>
      <c r="CB103" s="111"/>
      <c r="CC103" s="433">
        <f>BP103+BS103+BV103</f>
        <v>0</v>
      </c>
      <c r="CD103" s="106" t="str">
        <f>IF(CC103&gt;0,(IF(CC$7&gt;0,CC103/CC$7,"")),"")</f>
        <v/>
      </c>
      <c r="CE103" s="111" t="str">
        <f>IF(CC103&gt;0,(IF(CC$49&gt;0,CC103/CC$49,"")),"")</f>
        <v/>
      </c>
      <c r="CF103" s="111"/>
      <c r="CG103" s="113"/>
      <c r="CH103" s="111"/>
      <c r="CI103" s="114"/>
      <c r="CJ103" s="111"/>
      <c r="CK103" s="433">
        <f>(IF($CZ$5=4,(E103+Z103+AU103+BP103),0)+IF($CZ$5=3,(Z103+AU103+BP103))+IF($CZ$5=2,(AU103+BP103),0)+IF($CZ$5=1,BP103,0))/$CZ$5</f>
        <v>0</v>
      </c>
      <c r="CL103" s="106" t="str">
        <f>IF(CK103&gt;0,(IF(CK$7&gt;0,CK103/CK$7,"")),"")</f>
        <v/>
      </c>
      <c r="CM103" s="111" t="str">
        <f>IF(CK103&gt;0,(IF(CK$49&gt;0,CK103/CK$49,"")),"")</f>
        <v/>
      </c>
      <c r="CN103" s="433">
        <f>(IF($CZ$5=4,(H103+AC103+AX103+BS103),0)+IF($CZ$5=3,(AC103+AX103+BS103))+IF($CZ$5=2,(AX103+BS103),0)+IF($CZ$5=1,BS103,0))/$CZ$5</f>
        <v>0</v>
      </c>
      <c r="CO103" s="106" t="str">
        <f>IF(CN103&gt;0,(IF(CN$7&gt;0,CN103/CN$7,"")),"")</f>
        <v/>
      </c>
      <c r="CP103" s="111" t="str">
        <f>IF(CN103&gt;0,(IF(CN$49&gt;0,CN103/CN$49,"")),"")</f>
        <v/>
      </c>
      <c r="CQ103" s="433">
        <f>(IF($CZ$5=4,(K103+AF103+BA103+BV103),0)+IF($CZ$5=3,(AF103+BA103+BV103))+IF($CZ$5=2,(BA103+BV103),0)+IF($CZ$5=1,BV103,0))/$CZ$5</f>
        <v>0</v>
      </c>
      <c r="CR103" s="106" t="str">
        <f>IF(CQ103&gt;0,(IF(CQ$7&gt;0,CQ103/CQ$7,"")),"")</f>
        <v/>
      </c>
      <c r="CS103" s="111" t="str">
        <f>IF(CQ103&gt;0,(IF(CQ$49&gt;0,CQ103/CQ$49,"")),"")</f>
        <v/>
      </c>
      <c r="CT103" s="111"/>
      <c r="CU103" s="111"/>
      <c r="CV103" s="114"/>
      <c r="CW103" s="111"/>
      <c r="CX103" s="433">
        <f>(IF($CZ$5=4,(R103+AM103+BH103+CC103),0)+IF($CZ$5=3,(AM103+BH103+CC103))+IF($CZ$5=2,(BH103+CC103),0)+IF($CZ$5=1,CC103,0))/$CZ$5</f>
        <v>0</v>
      </c>
      <c r="CY103" s="106" t="str">
        <f>IF(CX103&gt;0,(IF(CX$7&gt;0,CX103/CX$7,"")),"")</f>
        <v/>
      </c>
      <c r="CZ103" s="111" t="str">
        <f>IF(CX103&gt;0,(IF(CX$49&gt;0,CX103/CX$49,"")),"")</f>
        <v/>
      </c>
      <c r="DA103" s="111"/>
      <c r="DB103" s="1535"/>
      <c r="DC103" s="111"/>
      <c r="DD103" s="112"/>
      <c r="DE103" s="111"/>
      <c r="DF103" s="433">
        <v>0</v>
      </c>
      <c r="DG103" s="106" t="str">
        <f>IF(DF103&gt;0,(IF(DF$7&gt;0,DF103/DF$7,"")),"")</f>
        <v/>
      </c>
      <c r="DH103" s="111" t="str">
        <f>IF(DF103&gt;0,(IF(DF$49&gt;0,DF103/DF$49,"")),"")</f>
        <v/>
      </c>
      <c r="DI103" s="433">
        <v>0</v>
      </c>
      <c r="DJ103" s="106" t="str">
        <f>IF(DI103&gt;0,(IF(DI$7&gt;0,DI103/DI$7,"")),"")</f>
        <v/>
      </c>
      <c r="DK103" s="111" t="str">
        <f>IF(DI103&gt;0,(IF(DI$49&gt;0,DI103/DI$49,"")),"")</f>
        <v/>
      </c>
      <c r="DL103" s="433">
        <v>0</v>
      </c>
      <c r="DM103" s="106" t="str">
        <f>IF(DL103&gt;0,(IF(DL$7&gt;0,DL103/DL$7,"")),"")</f>
        <v/>
      </c>
      <c r="DN103" s="111" t="str">
        <f>IF(DL103&gt;0,(IF(DL$49&gt;0,DL103/DL$49,"")),"")</f>
        <v/>
      </c>
      <c r="DO103" s="111"/>
      <c r="DP103" s="111"/>
      <c r="DQ103" s="112"/>
      <c r="DR103" s="111"/>
      <c r="DS103" s="433">
        <f>DF103+DI103+DL103</f>
        <v>0</v>
      </c>
      <c r="DT103" s="106" t="str">
        <f>IF(DS103&gt;0,(IF(DS$7&gt;0,DS103/DS$7,"")),"")</f>
        <v/>
      </c>
      <c r="DU103" s="111" t="str">
        <f>IF(DS103&gt;0,(IF(DS$49&gt;0,DS103/DS$49,"")),"")</f>
        <v/>
      </c>
      <c r="DV103" s="111"/>
      <c r="DW103" s="113"/>
      <c r="DX103" s="111"/>
      <c r="DY103" s="112"/>
      <c r="DZ103" s="111"/>
      <c r="EA103" s="433">
        <v>0</v>
      </c>
      <c r="EB103" s="106" t="str">
        <f>IF(EA103&gt;0,(IF(EA$7&gt;0,EA103/EA$7,"")),"")</f>
        <v/>
      </c>
      <c r="EC103" s="111" t="str">
        <f>IF(EA103&gt;0,(IF(EA$49&gt;0,EA103/EA$49,"")),"")</f>
        <v/>
      </c>
      <c r="ED103" s="433">
        <v>0</v>
      </c>
      <c r="EE103" s="106" t="str">
        <f>IF(ED103&gt;0,(IF(ED$7&gt;0,ED103/ED$7,"")),"")</f>
        <v/>
      </c>
      <c r="EF103" s="111" t="str">
        <f>IF(ED103&gt;0,(IF(ED$49&gt;0,ED103/ED$49,"")),"")</f>
        <v/>
      </c>
      <c r="EG103" s="433">
        <v>0</v>
      </c>
      <c r="EH103" s="106" t="str">
        <f>IF(EG103&gt;0,(IF(EG$7&gt;0,EG103/EG$7,"")),"")</f>
        <v/>
      </c>
      <c r="EI103" s="111" t="str">
        <f>IF(EG103&gt;0,(IF(EG$49&gt;0,EG103/EG$49,"")),"")</f>
        <v/>
      </c>
      <c r="EJ103" s="111"/>
      <c r="EK103" s="111"/>
      <c r="EL103" s="112"/>
      <c r="EM103" s="111"/>
      <c r="EN103" s="433">
        <f>EA103+ED103+EG103</f>
        <v>0</v>
      </c>
      <c r="EO103" s="106" t="str">
        <f>IF(EN103&gt;0,(IF(EN$7&gt;0,EN103/EN$7,"")),"")</f>
        <v/>
      </c>
      <c r="EP103" s="111" t="str">
        <f>IF(EN103&gt;0,(IF(EN$49&gt;0,EN103/EN$49,"")),"")</f>
        <v/>
      </c>
      <c r="EQ103" s="111"/>
      <c r="ER103" s="113"/>
      <c r="ES103" s="111"/>
      <c r="ET103" s="112"/>
      <c r="EU103" s="111"/>
      <c r="EV103" s="433">
        <v>0</v>
      </c>
      <c r="EW103" s="106" t="str">
        <f>IF(EV103&gt;0,(IF(EV$7&gt;0,EV103/EV$7,"")),"")</f>
        <v/>
      </c>
      <c r="EX103" s="111" t="str">
        <f>IF(EV103&gt;0,(IF(EV$49&gt;0,EV103/EV$49,"")),"")</f>
        <v/>
      </c>
      <c r="EY103" s="433">
        <v>0</v>
      </c>
      <c r="EZ103" s="106" t="str">
        <f>IF(EY103&gt;0,(IF(EY$7&gt;0,EY103/EY$7,"")),"")</f>
        <v/>
      </c>
      <c r="FA103" s="111" t="str">
        <f>IF(EY103&gt;0,(IF(EY$49&gt;0,EY103/EY$49,"")),"")</f>
        <v/>
      </c>
      <c r="FB103" s="433">
        <v>0</v>
      </c>
      <c r="FC103" s="106" t="str">
        <f>IF(FB103&gt;0,(IF(FB$7&gt;0,FB103/FB$7,"")),"")</f>
        <v/>
      </c>
      <c r="FD103" s="111" t="str">
        <f>IF(FB103&gt;0,(IF(FB$49&gt;0,FB103/FB$49,"")),"")</f>
        <v/>
      </c>
      <c r="FE103" s="111"/>
      <c r="FF103" s="111"/>
      <c r="FG103" s="112"/>
      <c r="FH103" s="111"/>
      <c r="FI103" s="433">
        <f>EV103+EY103+FB103</f>
        <v>0</v>
      </c>
      <c r="FJ103" s="106" t="str">
        <f>IF(FI103&gt;0,(IF(FI$7&gt;0,FI103/FI$7,"")),"")</f>
        <v/>
      </c>
      <c r="FK103" s="111" t="str">
        <f>IF(FI103&gt;0,(IF(FI$49&gt;0,FI103/FI$49,"")),"")</f>
        <v/>
      </c>
      <c r="FL103" s="111"/>
      <c r="FM103" s="113"/>
      <c r="FN103" s="111"/>
      <c r="FO103" s="112"/>
      <c r="FP103" s="111"/>
      <c r="FQ103" s="433">
        <v>0</v>
      </c>
      <c r="FR103" s="106" t="str">
        <f>IF(FQ103&gt;0,(IF(FQ$7&gt;0,FQ103/FQ$7,"")),"")</f>
        <v/>
      </c>
      <c r="FS103" s="849" t="str">
        <f>IF(FQ103&gt;0,(IF(FQ$49&gt;0,FQ103/FQ$49,"")),"")</f>
        <v/>
      </c>
      <c r="FT103" s="433">
        <v>0</v>
      </c>
      <c r="FU103" s="106" t="str">
        <f>IF(FT103&gt;0,(IF(FT$7&gt;0,FT103/FT$7,"")),"")</f>
        <v/>
      </c>
      <c r="FV103" s="111" t="str">
        <f>IF(FT103&gt;0,(IF(FT$49&gt;0,FT103/FT$49,"")),"")</f>
        <v/>
      </c>
      <c r="FW103" s="433">
        <v>0</v>
      </c>
      <c r="FX103" s="106" t="str">
        <f>IF(FW103&gt;0,(IF(FW$7&gt;0,FW103/FW$7,"")),"")</f>
        <v/>
      </c>
      <c r="FY103" s="111" t="str">
        <f>IF(FW103&gt;0,(IF(FW$49&gt;0,FW103/FW$49,"")),"")</f>
        <v/>
      </c>
      <c r="FZ103" s="111"/>
      <c r="GA103" s="111"/>
      <c r="GB103" s="112"/>
      <c r="GC103" s="111"/>
      <c r="GD103" s="433">
        <f>FQ103+FT103+FW103</f>
        <v>0</v>
      </c>
      <c r="GE103" s="106" t="str">
        <f>IF(GD103&gt;0,(IF(GD$7&gt;0,GD103/GD$7,"")),"")</f>
        <v/>
      </c>
      <c r="GF103" s="111" t="str">
        <f>IF(GD103&gt;0,(IF(GD$49&gt;0,GD103/GD$49,"")),"")</f>
        <v/>
      </c>
      <c r="GG103" s="111"/>
      <c r="GH103" s="113"/>
      <c r="GI103" s="111"/>
      <c r="GJ103" s="112"/>
      <c r="GK103" s="111"/>
      <c r="GL103" s="433">
        <v>0</v>
      </c>
      <c r="GM103" s="106" t="str">
        <f>IF(GL103&gt;0,(IF(GL$7&gt;0,GL103/GL$7,"")),"")</f>
        <v/>
      </c>
      <c r="GN103" s="111" t="str">
        <f>IF(GL103&gt;0,(IF(GL$49&gt;0,GL103/GL$49,"")),"")</f>
        <v/>
      </c>
      <c r="GO103" s="433">
        <v>0</v>
      </c>
      <c r="GP103" s="106" t="str">
        <f>IF(GO103&gt;0,(IF(GO$7&gt;0,GO103/GO$7,"")),"")</f>
        <v/>
      </c>
      <c r="GQ103" s="111" t="str">
        <f>IF(GO103&gt;0,(IF(GO$49&gt;0,GO103/GO$49,"")),"")</f>
        <v/>
      </c>
      <c r="GR103" s="433">
        <v>0</v>
      </c>
      <c r="GS103" s="106" t="str">
        <f>IF(GR103&gt;0,(IF(GR$7&gt;0,GR103/GR$7,"")),"")</f>
        <v/>
      </c>
      <c r="GT103" s="111" t="str">
        <f>IF(GR103&gt;0,(IF(GR$49&gt;0,GR103/GR$49,"")),"")</f>
        <v/>
      </c>
      <c r="GU103" s="111"/>
      <c r="GV103" s="111"/>
      <c r="GW103" s="112"/>
      <c r="GX103" s="111"/>
      <c r="GY103" s="433">
        <f>GL103+GO103+GR103</f>
        <v>0</v>
      </c>
      <c r="GZ103" s="106" t="str">
        <f>IF(GY103&gt;0,(IF(GY$7&gt;0,GY103/GY$7,"")),"")</f>
        <v/>
      </c>
      <c r="HA103" s="111" t="str">
        <f>IF(GY103&gt;0,(IF(GY$49&gt;0,GY103/GY$49,"")),"")</f>
        <v/>
      </c>
      <c r="HB103" s="111"/>
      <c r="HC103" s="113"/>
      <c r="HD103" s="111"/>
      <c r="HE103" s="112"/>
      <c r="HF103" s="111"/>
      <c r="HG103" s="433">
        <v>0</v>
      </c>
      <c r="HH103" s="106" t="str">
        <f>IF(HG103&gt;0,(IF(HG$7&gt;0,HG103/HG$7,"")),"")</f>
        <v/>
      </c>
      <c r="HI103" s="111" t="str">
        <f>IF(HG103&gt;0,(IF(HG$49&gt;0,HG103/HG$49,"")),"")</f>
        <v/>
      </c>
      <c r="HJ103" s="433">
        <v>0</v>
      </c>
      <c r="HK103" s="106" t="str">
        <f>IF(HJ103&gt;0,(IF(HJ$7&gt;0,HJ103/HJ$7,"")),"")</f>
        <v/>
      </c>
      <c r="HL103" s="111" t="str">
        <f>IF(HJ103&gt;0,(IF(HJ$49&gt;0,HJ103/HJ$49,"")),"")</f>
        <v/>
      </c>
      <c r="HM103" s="433">
        <v>0</v>
      </c>
      <c r="HN103" s="106" t="str">
        <f>IF(HM103&gt;0,(IF(HM$7&gt;0,HM103/HM$7,"")),"")</f>
        <v/>
      </c>
      <c r="HO103" s="111" t="str">
        <f>IF(HM103&gt;0,(IF(HM$49&gt;0,HM103/HM$49,"")),"")</f>
        <v/>
      </c>
      <c r="HP103" s="111"/>
      <c r="HQ103" s="111"/>
      <c r="HR103" s="112"/>
      <c r="HS103" s="111"/>
      <c r="HT103" s="433">
        <f>HG103+HJ103+HM103</f>
        <v>0</v>
      </c>
      <c r="HU103" s="106" t="str">
        <f>IF(HT103&gt;0,(IF(HT$7&gt;0,HT103/HT$7,"")),"")</f>
        <v/>
      </c>
      <c r="HV103" s="111" t="str">
        <f>IF(HT103&gt;0,(IF(HT$49&gt;0,HT103/HT$49,"")),"")</f>
        <v/>
      </c>
      <c r="HW103" s="111"/>
      <c r="HX103" s="113"/>
      <c r="HY103" s="111"/>
      <c r="HZ103" s="112"/>
      <c r="IA103" s="111"/>
      <c r="IB103" s="433">
        <v>0</v>
      </c>
      <c r="IC103" s="106" t="str">
        <f>IF(IB103&gt;0,(IF(IB$7&gt;0,IB103/IB$7,"")),"")</f>
        <v/>
      </c>
      <c r="ID103" s="111" t="str">
        <f>IF(IB103&gt;0,(IF(IB$49&gt;0,IB103/IB$49,"")),"")</f>
        <v/>
      </c>
      <c r="IE103" s="433">
        <v>0</v>
      </c>
      <c r="IF103" s="106" t="str">
        <f>IF(IE103&gt;0,(IF(IE$7&gt;0,IE103/IE$7,"")),"")</f>
        <v/>
      </c>
      <c r="IG103" s="111" t="str">
        <f>IF(IE103&gt;0,(IF(IE$49&gt;0,IE103/IE$49,"")),"")</f>
        <v/>
      </c>
      <c r="IH103" s="433">
        <v>0</v>
      </c>
      <c r="II103" s="106" t="str">
        <f>IF(IH103&gt;0,(IF(IH$7&gt;0,IH103/IH$7,"")),"")</f>
        <v/>
      </c>
      <c r="IJ103" s="111" t="str">
        <f>IF(IH103&gt;0,(IF(IH$49&gt;0,IH103/IH$49,"")),"")</f>
        <v/>
      </c>
      <c r="IK103" s="111"/>
      <c r="IL103" s="111"/>
      <c r="IM103" s="112"/>
      <c r="IN103" s="111"/>
      <c r="IO103" s="433">
        <f>IB103+IE103+IH103</f>
        <v>0</v>
      </c>
      <c r="IP103" s="106" t="str">
        <f>IF(IO103&gt;0,(IF(IO$7&gt;0,IO103/IO$7,"")),"")</f>
        <v/>
      </c>
      <c r="IQ103" s="111" t="str">
        <f>IF(IO103&gt;0,(IF(IO$49&gt;0,IO103/IO$49,"")),"")</f>
        <v/>
      </c>
      <c r="IR103" s="111"/>
      <c r="IS103" s="113"/>
    </row>
    <row r="104" spans="1:253" ht="12" hidden="1" customHeight="1" outlineLevel="1">
      <c r="A104" s="341" t="s">
        <v>81</v>
      </c>
      <c r="B104" s="111"/>
      <c r="C104" s="112"/>
      <c r="D104" s="111"/>
      <c r="E104" s="433">
        <v>0</v>
      </c>
      <c r="F104" s="106" t="str">
        <f>IF(E104&gt;0,(IF(E$7&gt;0,E104/E$7,"")),"")</f>
        <v/>
      </c>
      <c r="G104" s="111" t="str">
        <f>IF(E104&gt;0,(IF(E$49&gt;0,E104/E$49,"")),"")</f>
        <v/>
      </c>
      <c r="H104" s="433">
        <v>0</v>
      </c>
      <c r="I104" s="106" t="str">
        <f>IF(H104&gt;0,(IF(H$7&gt;0,H104/H$7,"")),"")</f>
        <v/>
      </c>
      <c r="J104" s="111" t="str">
        <f>IF(H104&gt;0,(IF(H$49&gt;0,H104/H$49,"")),"")</f>
        <v/>
      </c>
      <c r="K104" s="433">
        <v>0</v>
      </c>
      <c r="L104" s="106" t="str">
        <f>IF(K104&gt;0,(IF(K$7&gt;0,K104/K$7,"")),"")</f>
        <v/>
      </c>
      <c r="M104" s="111" t="str">
        <f>IF(K104&gt;0,(IF(K$49&gt;0,K104/K$49,"")),"")</f>
        <v/>
      </c>
      <c r="N104" s="111"/>
      <c r="O104" s="111"/>
      <c r="P104" s="112"/>
      <c r="Q104" s="111"/>
      <c r="R104" s="433">
        <f>E104+H104+K104</f>
        <v>0</v>
      </c>
      <c r="S104" s="106" t="str">
        <f>IF(R104&gt;0,(IF(R$7&gt;0,R104/R$7,"")),"")</f>
        <v/>
      </c>
      <c r="T104" s="111" t="str">
        <f>IF(R104&gt;0,(IF(R$49&gt;0,R104/R$49,"")),"")</f>
        <v/>
      </c>
      <c r="U104" s="111"/>
      <c r="V104" s="113"/>
      <c r="W104" s="111"/>
      <c r="X104" s="112"/>
      <c r="Y104" s="111"/>
      <c r="Z104" s="433">
        <v>0</v>
      </c>
      <c r="AA104" s="106" t="str">
        <f>IF(Z104&gt;0,(IF(Z$7&gt;0,Z104/Z$7,"")),"")</f>
        <v/>
      </c>
      <c r="AB104" s="111" t="str">
        <f>IF(Z104&gt;0,(IF(Z$49&gt;0,Z104/Z$49,"")),"")</f>
        <v/>
      </c>
      <c r="AC104" s="433">
        <v>0</v>
      </c>
      <c r="AD104" s="106" t="str">
        <f>IF(AC104&gt;0,(IF(AC$7&gt;0,AC104/AC$7,"")),"")</f>
        <v/>
      </c>
      <c r="AE104" s="111" t="str">
        <f>IF(AC104&gt;0,(IF(AC$49&gt;0,AC104/AC$49,"")),"")</f>
        <v/>
      </c>
      <c r="AF104" s="433">
        <v>0</v>
      </c>
      <c r="AG104" s="106" t="str">
        <f>IF(AF104&gt;0,(IF(AF$7&gt;0,AF104/AF$7,"")),"")</f>
        <v/>
      </c>
      <c r="AH104" s="111" t="str">
        <f>IF(AF104&gt;0,(IF(AF$49&gt;0,AF104/AF$49,"")),"")</f>
        <v/>
      </c>
      <c r="AI104" s="111"/>
      <c r="AJ104" s="111"/>
      <c r="AK104" s="112"/>
      <c r="AL104" s="111"/>
      <c r="AM104" s="433">
        <f>Z104+AC104+AF104</f>
        <v>0</v>
      </c>
      <c r="AN104" s="106" t="str">
        <f>IF(AM104&gt;0,(IF(AM$7&gt;0,AM104/AM$7,"")),"")</f>
        <v/>
      </c>
      <c r="AO104" s="111" t="str">
        <f>IF(AM104&gt;0,(IF(AM$49&gt;0,AM104/AM$49,"")),"")</f>
        <v/>
      </c>
      <c r="AP104" s="111"/>
      <c r="AQ104" s="113"/>
      <c r="AR104" s="111"/>
      <c r="AS104" s="112"/>
      <c r="AT104" s="111"/>
      <c r="AU104" s="433">
        <v>0</v>
      </c>
      <c r="AV104" s="106" t="str">
        <f>IF(AU104&gt;0,(IF(AU$7&gt;0,AU104/AU$7,"")),"")</f>
        <v/>
      </c>
      <c r="AW104" s="111" t="str">
        <f>IF(AU104&gt;0,(IF(AU$49&gt;0,AU104/AU$49,"")),"")</f>
        <v/>
      </c>
      <c r="AX104" s="433">
        <v>0</v>
      </c>
      <c r="AY104" s="106" t="str">
        <f>IF(AX104&gt;0,(IF(AX$7&gt;0,AX104/AX$7,"")),"")</f>
        <v/>
      </c>
      <c r="AZ104" s="111" t="str">
        <f>IF(AX104&gt;0,(IF(AX$49&gt;0,AX104/AX$49,"")),"")</f>
        <v/>
      </c>
      <c r="BA104" s="433">
        <v>0</v>
      </c>
      <c r="BB104" s="106" t="str">
        <f>IF(BA104&gt;0,(IF(BA$7&gt;0,BA104/BA$7,"")),"")</f>
        <v/>
      </c>
      <c r="BC104" s="111" t="str">
        <f>IF(BA104&gt;0,(IF(BA$49&gt;0,BA104/BA$49,"")),"")</f>
        <v/>
      </c>
      <c r="BD104" s="111"/>
      <c r="BE104" s="111"/>
      <c r="BF104" s="112"/>
      <c r="BG104" s="111"/>
      <c r="BH104" s="433">
        <f>AU104+AX104+BA104</f>
        <v>0</v>
      </c>
      <c r="BI104" s="106" t="str">
        <f>IF(BH104&gt;0,(IF(BH$7&gt;0,BH104/BH$7,"")),"")</f>
        <v/>
      </c>
      <c r="BJ104" s="111" t="str">
        <f>IF(BH104&gt;0,(IF(BH$49&gt;0,BH104/BH$49,"")),"")</f>
        <v/>
      </c>
      <c r="BK104" s="111"/>
      <c r="BL104" s="113"/>
      <c r="BM104" s="111"/>
      <c r="BN104" s="112"/>
      <c r="BO104" s="111"/>
      <c r="BP104" s="433">
        <v>0</v>
      </c>
      <c r="BQ104" s="106" t="str">
        <f>IF(BP104&gt;0,(IF(BP$7&gt;0,BP104/BP$7,"")),"")</f>
        <v/>
      </c>
      <c r="BR104" s="111" t="str">
        <f>IF(BP104&gt;0,(IF(BP$49&gt;0,BP104/BP$49,"")),"")</f>
        <v/>
      </c>
      <c r="BS104" s="433">
        <v>0</v>
      </c>
      <c r="BT104" s="106" t="str">
        <f>IF(BS104&gt;0,(IF(BS$7&gt;0,BS104/BS$7,"")),"")</f>
        <v/>
      </c>
      <c r="BU104" s="111" t="str">
        <f>IF(BS104&gt;0,(IF(BS$49&gt;0,BS104/BS$49,"")),"")</f>
        <v/>
      </c>
      <c r="BV104" s="433">
        <v>0</v>
      </c>
      <c r="BW104" s="106" t="str">
        <f>IF(BV104&gt;0,(IF(BV$7&gt;0,BV104/BV$7,"")),"")</f>
        <v/>
      </c>
      <c r="BX104" s="111" t="str">
        <f>IF(BV104&gt;0,(IF(BV$49&gt;0,BV104/BV$49,"")),"")</f>
        <v/>
      </c>
      <c r="BY104" s="111"/>
      <c r="BZ104" s="111"/>
      <c r="CA104" s="112"/>
      <c r="CB104" s="111"/>
      <c r="CC104" s="433">
        <f>BP104+BS104+BV104</f>
        <v>0</v>
      </c>
      <c r="CD104" s="106" t="str">
        <f>IF(CC104&gt;0,(IF(CC$7&gt;0,CC104/CC$7,"")),"")</f>
        <v/>
      </c>
      <c r="CE104" s="111" t="str">
        <f>IF(CC104&gt;0,(IF(CC$49&gt;0,CC104/CC$49,"")),"")</f>
        <v/>
      </c>
      <c r="CF104" s="111"/>
      <c r="CG104" s="113"/>
      <c r="CH104" s="111"/>
      <c r="CI104" s="114"/>
      <c r="CJ104" s="111"/>
      <c r="CK104" s="433">
        <f>(IF($CZ$5=4,(E104+Z104+AU104+BP104),0)+IF($CZ$5=3,(Z104+AU104+BP104))+IF($CZ$5=2,(AU104+BP104),0)+IF($CZ$5=1,BP104,0))/$CZ$5</f>
        <v>0</v>
      </c>
      <c r="CL104" s="106" t="str">
        <f>IF(CK104&gt;0,(IF(CK$7&gt;0,CK104/CK$7,"")),"")</f>
        <v/>
      </c>
      <c r="CM104" s="111" t="str">
        <f>IF(CK104&gt;0,(IF(CK$49&gt;0,CK104/CK$49,"")),"")</f>
        <v/>
      </c>
      <c r="CN104" s="433">
        <f>(IF($CZ$5=4,(H104+AC104+AX104+BS104),0)+IF($CZ$5=3,(AC104+AX104+BS104))+IF($CZ$5=2,(AX104+BS104),0)+IF($CZ$5=1,BS104,0))/$CZ$5</f>
        <v>0</v>
      </c>
      <c r="CO104" s="106" t="str">
        <f>IF(CN104&gt;0,(IF(CN$7&gt;0,CN104/CN$7,"")),"")</f>
        <v/>
      </c>
      <c r="CP104" s="111" t="str">
        <f>IF(CN104&gt;0,(IF(CN$49&gt;0,CN104/CN$49,"")),"")</f>
        <v/>
      </c>
      <c r="CQ104" s="433">
        <f>(IF($CZ$5=4,(K104+AF104+BA104+BV104),0)+IF($CZ$5=3,(AF104+BA104+BV104))+IF($CZ$5=2,(BA104+BV104),0)+IF($CZ$5=1,BV104,0))/$CZ$5</f>
        <v>0</v>
      </c>
      <c r="CR104" s="106" t="str">
        <f>IF(CQ104&gt;0,(IF(CQ$7&gt;0,CQ104/CQ$7,"")),"")</f>
        <v/>
      </c>
      <c r="CS104" s="111" t="str">
        <f>IF(CQ104&gt;0,(IF(CQ$49&gt;0,CQ104/CQ$49,"")),"")</f>
        <v/>
      </c>
      <c r="CT104" s="111"/>
      <c r="CU104" s="111"/>
      <c r="CV104" s="114"/>
      <c r="CW104" s="111"/>
      <c r="CX104" s="433">
        <f>(IF($CZ$5=4,(R104+AM104+BH104+CC104),0)+IF($CZ$5=3,(AM104+BH104+CC104))+IF($CZ$5=2,(BH104+CC104),0)+IF($CZ$5=1,CC104,0))/$CZ$5</f>
        <v>0</v>
      </c>
      <c r="CY104" s="106" t="str">
        <f>IF(CX104&gt;0,(IF(CX$7&gt;0,CX104/CX$7,"")),"")</f>
        <v/>
      </c>
      <c r="CZ104" s="111" t="str">
        <f>IF(CX104&gt;0,(IF(CX$49&gt;0,CX104/CX$49,"")),"")</f>
        <v/>
      </c>
      <c r="DA104" s="111"/>
      <c r="DB104" s="1535"/>
      <c r="DC104" s="111"/>
      <c r="DD104" s="112"/>
      <c r="DE104" s="111"/>
      <c r="DF104" s="433">
        <v>0</v>
      </c>
      <c r="DG104" s="106" t="str">
        <f>IF(DF104&gt;0,(IF(DF$7&gt;0,DF104/DF$7,"")),"")</f>
        <v/>
      </c>
      <c r="DH104" s="111" t="str">
        <f>IF(DF104&gt;0,(IF(DF$49&gt;0,DF104/DF$49,"")),"")</f>
        <v/>
      </c>
      <c r="DI104" s="433">
        <v>0</v>
      </c>
      <c r="DJ104" s="106" t="str">
        <f>IF(DI104&gt;0,(IF(DI$7&gt;0,DI104/DI$7,"")),"")</f>
        <v/>
      </c>
      <c r="DK104" s="111" t="str">
        <f>IF(DI104&gt;0,(IF(DI$49&gt;0,DI104/DI$49,"")),"")</f>
        <v/>
      </c>
      <c r="DL104" s="433">
        <v>0</v>
      </c>
      <c r="DM104" s="106" t="str">
        <f>IF(DL104&gt;0,(IF(DL$7&gt;0,DL104/DL$7,"")),"")</f>
        <v/>
      </c>
      <c r="DN104" s="111" t="str">
        <f>IF(DL104&gt;0,(IF(DL$49&gt;0,DL104/DL$49,"")),"")</f>
        <v/>
      </c>
      <c r="DO104" s="111"/>
      <c r="DP104" s="111"/>
      <c r="DQ104" s="112"/>
      <c r="DR104" s="111"/>
      <c r="DS104" s="433">
        <f>DF104+DI104+DL104</f>
        <v>0</v>
      </c>
      <c r="DT104" s="106" t="str">
        <f>IF(DS104&gt;0,(IF(DS$7&gt;0,DS104/DS$7,"")),"")</f>
        <v/>
      </c>
      <c r="DU104" s="111" t="str">
        <f>IF(DS104&gt;0,(IF(DS$49&gt;0,DS104/DS$49,"")),"")</f>
        <v/>
      </c>
      <c r="DV104" s="111"/>
      <c r="DW104" s="113"/>
      <c r="DX104" s="111"/>
      <c r="DY104" s="112"/>
      <c r="DZ104" s="111"/>
      <c r="EA104" s="433">
        <v>0</v>
      </c>
      <c r="EB104" s="106" t="str">
        <f>IF(EA104&gt;0,(IF(EA$7&gt;0,EA104/EA$7,"")),"")</f>
        <v/>
      </c>
      <c r="EC104" s="111" t="str">
        <f>IF(EA104&gt;0,(IF(EA$49&gt;0,EA104/EA$49,"")),"")</f>
        <v/>
      </c>
      <c r="ED104" s="433">
        <v>0</v>
      </c>
      <c r="EE104" s="106" t="str">
        <f>IF(ED104&gt;0,(IF(ED$7&gt;0,ED104/ED$7,"")),"")</f>
        <v/>
      </c>
      <c r="EF104" s="111" t="str">
        <f>IF(ED104&gt;0,(IF(ED$49&gt;0,ED104/ED$49,"")),"")</f>
        <v/>
      </c>
      <c r="EG104" s="433">
        <v>0</v>
      </c>
      <c r="EH104" s="106" t="str">
        <f>IF(EG104&gt;0,(IF(EG$7&gt;0,EG104/EG$7,"")),"")</f>
        <v/>
      </c>
      <c r="EI104" s="111" t="str">
        <f>IF(EG104&gt;0,(IF(EG$49&gt;0,EG104/EG$49,"")),"")</f>
        <v/>
      </c>
      <c r="EJ104" s="111"/>
      <c r="EK104" s="111"/>
      <c r="EL104" s="112"/>
      <c r="EM104" s="111"/>
      <c r="EN104" s="433">
        <f>EA104+ED104+EG104</f>
        <v>0</v>
      </c>
      <c r="EO104" s="106" t="str">
        <f>IF(EN104&gt;0,(IF(EN$7&gt;0,EN104/EN$7,"")),"")</f>
        <v/>
      </c>
      <c r="EP104" s="111" t="str">
        <f>IF(EN104&gt;0,(IF(EN$49&gt;0,EN104/EN$49,"")),"")</f>
        <v/>
      </c>
      <c r="EQ104" s="111"/>
      <c r="ER104" s="113"/>
      <c r="ES104" s="111"/>
      <c r="ET104" s="112"/>
      <c r="EU104" s="111"/>
      <c r="EV104" s="433">
        <v>0</v>
      </c>
      <c r="EW104" s="106" t="str">
        <f>IF(EV104&gt;0,(IF(EV$7&gt;0,EV104/EV$7,"")),"")</f>
        <v/>
      </c>
      <c r="EX104" s="111" t="str">
        <f>IF(EV104&gt;0,(IF(EV$49&gt;0,EV104/EV$49,"")),"")</f>
        <v/>
      </c>
      <c r="EY104" s="433">
        <v>0</v>
      </c>
      <c r="EZ104" s="106" t="str">
        <f>IF(EY104&gt;0,(IF(EY$7&gt;0,EY104/EY$7,"")),"")</f>
        <v/>
      </c>
      <c r="FA104" s="111" t="str">
        <f>IF(EY104&gt;0,(IF(EY$49&gt;0,EY104/EY$49,"")),"")</f>
        <v/>
      </c>
      <c r="FB104" s="433">
        <v>0</v>
      </c>
      <c r="FC104" s="106" t="str">
        <f>IF(FB104&gt;0,(IF(FB$7&gt;0,FB104/FB$7,"")),"")</f>
        <v/>
      </c>
      <c r="FD104" s="111" t="str">
        <f>IF(FB104&gt;0,(IF(FB$49&gt;0,FB104/FB$49,"")),"")</f>
        <v/>
      </c>
      <c r="FE104" s="111"/>
      <c r="FF104" s="111"/>
      <c r="FG104" s="112"/>
      <c r="FH104" s="111"/>
      <c r="FI104" s="433">
        <f>EV104+EY104+FB104</f>
        <v>0</v>
      </c>
      <c r="FJ104" s="106" t="str">
        <f>IF(FI104&gt;0,(IF(FI$7&gt;0,FI104/FI$7,"")),"")</f>
        <v/>
      </c>
      <c r="FK104" s="111" t="str">
        <f>IF(FI104&gt;0,(IF(FI$49&gt;0,FI104/FI$49,"")),"")</f>
        <v/>
      </c>
      <c r="FL104" s="111"/>
      <c r="FM104" s="113"/>
      <c r="FN104" s="111"/>
      <c r="FO104" s="112"/>
      <c r="FP104" s="111"/>
      <c r="FQ104" s="433">
        <v>0</v>
      </c>
      <c r="FR104" s="106" t="str">
        <f>IF(FQ104&gt;0,(IF(FQ$7&gt;0,FQ104/FQ$7,"")),"")</f>
        <v/>
      </c>
      <c r="FS104" s="849" t="str">
        <f>IF(FQ104&gt;0,(IF(FQ$49&gt;0,FQ104/FQ$49,"")),"")</f>
        <v/>
      </c>
      <c r="FT104" s="433">
        <v>0</v>
      </c>
      <c r="FU104" s="106" t="str">
        <f>IF(FT104&gt;0,(IF(FT$7&gt;0,FT104/FT$7,"")),"")</f>
        <v/>
      </c>
      <c r="FV104" s="111" t="str">
        <f>IF(FT104&gt;0,(IF(FT$49&gt;0,FT104/FT$49,"")),"")</f>
        <v/>
      </c>
      <c r="FW104" s="433">
        <v>0</v>
      </c>
      <c r="FX104" s="106" t="str">
        <f>IF(FW104&gt;0,(IF(FW$7&gt;0,FW104/FW$7,"")),"")</f>
        <v/>
      </c>
      <c r="FY104" s="111" t="str">
        <f>IF(FW104&gt;0,(IF(FW$49&gt;0,FW104/FW$49,"")),"")</f>
        <v/>
      </c>
      <c r="FZ104" s="111"/>
      <c r="GA104" s="111"/>
      <c r="GB104" s="112"/>
      <c r="GC104" s="111"/>
      <c r="GD104" s="433">
        <f>FQ104+FT104+FW104</f>
        <v>0</v>
      </c>
      <c r="GE104" s="106" t="str">
        <f>IF(GD104&gt;0,(IF(GD$7&gt;0,GD104/GD$7,"")),"")</f>
        <v/>
      </c>
      <c r="GF104" s="111" t="str">
        <f>IF(GD104&gt;0,(IF(GD$49&gt;0,GD104/GD$49,"")),"")</f>
        <v/>
      </c>
      <c r="GG104" s="111"/>
      <c r="GH104" s="113"/>
      <c r="GI104" s="111"/>
      <c r="GJ104" s="112"/>
      <c r="GK104" s="111"/>
      <c r="GL104" s="433">
        <v>0</v>
      </c>
      <c r="GM104" s="106" t="str">
        <f>IF(GL104&gt;0,(IF(GL$7&gt;0,GL104/GL$7,"")),"")</f>
        <v/>
      </c>
      <c r="GN104" s="111" t="str">
        <f>IF(GL104&gt;0,(IF(GL$49&gt;0,GL104/GL$49,"")),"")</f>
        <v/>
      </c>
      <c r="GO104" s="433">
        <v>0</v>
      </c>
      <c r="GP104" s="106" t="str">
        <f>IF(GO104&gt;0,(IF(GO$7&gt;0,GO104/GO$7,"")),"")</f>
        <v/>
      </c>
      <c r="GQ104" s="111" t="str">
        <f>IF(GO104&gt;0,(IF(GO$49&gt;0,GO104/GO$49,"")),"")</f>
        <v/>
      </c>
      <c r="GR104" s="433">
        <v>0</v>
      </c>
      <c r="GS104" s="106" t="str">
        <f>IF(GR104&gt;0,(IF(GR$7&gt;0,GR104/GR$7,"")),"")</f>
        <v/>
      </c>
      <c r="GT104" s="111" t="str">
        <f>IF(GR104&gt;0,(IF(GR$49&gt;0,GR104/GR$49,"")),"")</f>
        <v/>
      </c>
      <c r="GU104" s="111"/>
      <c r="GV104" s="111"/>
      <c r="GW104" s="112"/>
      <c r="GX104" s="111"/>
      <c r="GY104" s="433">
        <f>GL104+GO104+GR104</f>
        <v>0</v>
      </c>
      <c r="GZ104" s="106" t="str">
        <f>IF(GY104&gt;0,(IF(GY$7&gt;0,GY104/GY$7,"")),"")</f>
        <v/>
      </c>
      <c r="HA104" s="111" t="str">
        <f>IF(GY104&gt;0,(IF(GY$49&gt;0,GY104/GY$49,"")),"")</f>
        <v/>
      </c>
      <c r="HB104" s="111"/>
      <c r="HC104" s="113"/>
      <c r="HD104" s="111"/>
      <c r="HE104" s="112"/>
      <c r="HF104" s="111"/>
      <c r="HG104" s="433">
        <v>0</v>
      </c>
      <c r="HH104" s="106" t="str">
        <f>IF(HG104&gt;0,(IF(HG$7&gt;0,HG104/HG$7,"")),"")</f>
        <v/>
      </c>
      <c r="HI104" s="111" t="str">
        <f>IF(HG104&gt;0,(IF(HG$49&gt;0,HG104/HG$49,"")),"")</f>
        <v/>
      </c>
      <c r="HJ104" s="433">
        <v>0</v>
      </c>
      <c r="HK104" s="106" t="str">
        <f>IF(HJ104&gt;0,(IF(HJ$7&gt;0,HJ104/HJ$7,"")),"")</f>
        <v/>
      </c>
      <c r="HL104" s="111" t="str">
        <f>IF(HJ104&gt;0,(IF(HJ$49&gt;0,HJ104/HJ$49,"")),"")</f>
        <v/>
      </c>
      <c r="HM104" s="433">
        <v>0</v>
      </c>
      <c r="HN104" s="106" t="str">
        <f>IF(HM104&gt;0,(IF(HM$7&gt;0,HM104/HM$7,"")),"")</f>
        <v/>
      </c>
      <c r="HO104" s="111" t="str">
        <f>IF(HM104&gt;0,(IF(HM$49&gt;0,HM104/HM$49,"")),"")</f>
        <v/>
      </c>
      <c r="HP104" s="111"/>
      <c r="HQ104" s="111"/>
      <c r="HR104" s="112"/>
      <c r="HS104" s="111"/>
      <c r="HT104" s="433">
        <f>HG104+HJ104+HM104</f>
        <v>0</v>
      </c>
      <c r="HU104" s="106" t="str">
        <f>IF(HT104&gt;0,(IF(HT$7&gt;0,HT104/HT$7,"")),"")</f>
        <v/>
      </c>
      <c r="HV104" s="111" t="str">
        <f>IF(HT104&gt;0,(IF(HT$49&gt;0,HT104/HT$49,"")),"")</f>
        <v/>
      </c>
      <c r="HW104" s="111"/>
      <c r="HX104" s="113"/>
      <c r="HY104" s="111"/>
      <c r="HZ104" s="112"/>
      <c r="IA104" s="111"/>
      <c r="IB104" s="433">
        <v>0</v>
      </c>
      <c r="IC104" s="106" t="str">
        <f>IF(IB104&gt;0,(IF(IB$7&gt;0,IB104/IB$7,"")),"")</f>
        <v/>
      </c>
      <c r="ID104" s="111" t="str">
        <f>IF(IB104&gt;0,(IF(IB$49&gt;0,IB104/IB$49,"")),"")</f>
        <v/>
      </c>
      <c r="IE104" s="433">
        <v>0</v>
      </c>
      <c r="IF104" s="106" t="str">
        <f>IF(IE104&gt;0,(IF(IE$7&gt;0,IE104/IE$7,"")),"")</f>
        <v/>
      </c>
      <c r="IG104" s="111" t="str">
        <f>IF(IE104&gt;0,(IF(IE$49&gt;0,IE104/IE$49,"")),"")</f>
        <v/>
      </c>
      <c r="IH104" s="433">
        <v>0</v>
      </c>
      <c r="II104" s="106" t="str">
        <f>IF(IH104&gt;0,(IF(IH$7&gt;0,IH104/IH$7,"")),"")</f>
        <v/>
      </c>
      <c r="IJ104" s="111" t="str">
        <f>IF(IH104&gt;0,(IF(IH$49&gt;0,IH104/IH$49,"")),"")</f>
        <v/>
      </c>
      <c r="IK104" s="111"/>
      <c r="IL104" s="111"/>
      <c r="IM104" s="112"/>
      <c r="IN104" s="111"/>
      <c r="IO104" s="433">
        <f>IB104+IE104+IH104</f>
        <v>0</v>
      </c>
      <c r="IP104" s="106" t="str">
        <f>IF(IO104&gt;0,(IF(IO$7&gt;0,IO104/IO$7,"")),"")</f>
        <v/>
      </c>
      <c r="IQ104" s="111" t="str">
        <f>IF(IO104&gt;0,(IF(IO$49&gt;0,IO104/IO$49,"")),"")</f>
        <v/>
      </c>
      <c r="IR104" s="111"/>
      <c r="IS104" s="113"/>
    </row>
    <row r="105" spans="1:253" s="134" customFormat="1" ht="12" hidden="1" customHeight="1" outlineLevel="1">
      <c r="A105" s="348" t="s">
        <v>82</v>
      </c>
      <c r="B105" s="115"/>
      <c r="C105" s="116"/>
      <c r="D105" s="115"/>
      <c r="E105" s="351">
        <f>E103-E104</f>
        <v>0</v>
      </c>
      <c r="F105" s="129" t="str">
        <f>IF(E105&gt;0,(IF(E$7&gt;0,E105/E$7,"")),"")</f>
        <v/>
      </c>
      <c r="G105" s="115" t="str">
        <f>IF(E105&lt;&gt;0,(IF(E$49&gt;0,E105/E$49,"")),"")</f>
        <v/>
      </c>
      <c r="H105" s="351">
        <f>H103-H104</f>
        <v>0</v>
      </c>
      <c r="I105" s="129" t="str">
        <f>IF(H105&gt;0,(IF(H$7&gt;0,H105/H$7,"")),"")</f>
        <v/>
      </c>
      <c r="J105" s="115" t="str">
        <f>IF(H105&lt;&gt;0,(IF(H$49&gt;0,H105/H$49,"")),"")</f>
        <v/>
      </c>
      <c r="K105" s="351">
        <f>K103-K104</f>
        <v>0</v>
      </c>
      <c r="L105" s="129" t="str">
        <f>IF(K105&gt;0,(IF(K$7&gt;0,K105/K$7,"")),"")</f>
        <v/>
      </c>
      <c r="M105" s="115" t="str">
        <f>IF(K105&lt;&gt;0,(IF(K$49&gt;0,K105/K$49,"")),"")</f>
        <v/>
      </c>
      <c r="N105" s="115"/>
      <c r="O105" s="115"/>
      <c r="P105" s="116"/>
      <c r="Q105" s="115"/>
      <c r="R105" s="351">
        <f>R103-R104</f>
        <v>0</v>
      </c>
      <c r="S105" s="129" t="str">
        <f>IF(R105&gt;0,(IF(R$7&gt;0,R105/R$7,"")),"")</f>
        <v/>
      </c>
      <c r="T105" s="130" t="str">
        <f>IF(R105&lt;&gt;0,(IF(R$49&gt;0,R105/R$49,"")),"")</f>
        <v/>
      </c>
      <c r="U105" s="130"/>
      <c r="V105" s="131"/>
      <c r="W105" s="130"/>
      <c r="X105" s="132"/>
      <c r="Y105" s="130"/>
      <c r="Z105" s="351">
        <f>Z103-Z104</f>
        <v>0</v>
      </c>
      <c r="AA105" s="129" t="str">
        <f>IF(Z105&gt;0,(IF(Z$7&gt;0,Z105/Z$7,"")),"")</f>
        <v/>
      </c>
      <c r="AB105" s="115" t="str">
        <f>IF(Z105&lt;&gt;0,(IF(Z$49&gt;0,Z105/Z$49,"")),"")</f>
        <v/>
      </c>
      <c r="AC105" s="351">
        <f>AC103-AC104</f>
        <v>0</v>
      </c>
      <c r="AD105" s="129" t="str">
        <f>IF(AC105&gt;0,(IF(AC$7&gt;0,AC105/AC$7,"")),"")</f>
        <v/>
      </c>
      <c r="AE105" s="115" t="str">
        <f>IF(AC105&lt;&gt;0,(IF(AC$49&gt;0,AC105/AC$49,"")),"")</f>
        <v/>
      </c>
      <c r="AF105" s="351">
        <f>AF103-AF104</f>
        <v>0</v>
      </c>
      <c r="AG105" s="129" t="str">
        <f>IF(AF105&gt;0,(IF(AF$7&gt;0,AF105/AF$7,"")),"")</f>
        <v/>
      </c>
      <c r="AH105" s="115" t="str">
        <f>IF(AF105&lt;&gt;0,(IF(AF$49&gt;0,AF105/AF$49,"")),"")</f>
        <v/>
      </c>
      <c r="AI105" s="115"/>
      <c r="AJ105" s="115"/>
      <c r="AK105" s="116"/>
      <c r="AL105" s="115"/>
      <c r="AM105" s="351">
        <f>AM103-AM104</f>
        <v>0</v>
      </c>
      <c r="AN105" s="129" t="str">
        <f>IF(AM105&gt;0,(IF(AM$7&gt;0,AM105/AM$7,"")),"")</f>
        <v/>
      </c>
      <c r="AO105" s="130" t="str">
        <f>IF(AM105&lt;&gt;0,(IF(AM$49&gt;0,AM105/AM$49,"")),"")</f>
        <v/>
      </c>
      <c r="AP105" s="130"/>
      <c r="AQ105" s="131"/>
      <c r="AR105" s="115"/>
      <c r="AS105" s="116"/>
      <c r="AT105" s="115"/>
      <c r="AU105" s="351">
        <f>AU103-AU104</f>
        <v>0</v>
      </c>
      <c r="AV105" s="129" t="str">
        <f>IF(AU105&gt;0,(IF(AU$7&gt;0,AU105/AU$7,"")),"")</f>
        <v/>
      </c>
      <c r="AW105" s="115" t="str">
        <f>IF(AU105&lt;&gt;0,(IF(AU$49&gt;0,AU105/AU$49,"")),"")</f>
        <v/>
      </c>
      <c r="AX105" s="351">
        <f>AX103-AX104</f>
        <v>0</v>
      </c>
      <c r="AY105" s="129" t="str">
        <f>IF(AX105&gt;0,(IF(AX$7&gt;0,AX105/AX$7,"")),"")</f>
        <v/>
      </c>
      <c r="AZ105" s="115" t="str">
        <f>IF(AX105&lt;&gt;0,(IF(AX$49&gt;0,AX105/AX$49,"")),"")</f>
        <v/>
      </c>
      <c r="BA105" s="351">
        <f>BA103-BA104</f>
        <v>0</v>
      </c>
      <c r="BB105" s="129" t="str">
        <f>IF(BA105&gt;0,(IF(BA$7&gt;0,BA105/BA$7,"")),"")</f>
        <v/>
      </c>
      <c r="BC105" s="115" t="str">
        <f>IF(BA105&lt;&gt;0,(IF(BA$49&gt;0,BA105/BA$49,"")),"")</f>
        <v/>
      </c>
      <c r="BD105" s="115"/>
      <c r="BE105" s="115"/>
      <c r="BF105" s="116"/>
      <c r="BG105" s="115"/>
      <c r="BH105" s="351">
        <f>BH103-BH104</f>
        <v>0</v>
      </c>
      <c r="BI105" s="129" t="str">
        <f>IF(BH105&gt;0,(IF(BH$7&gt;0,BH105/BH$7,"")),"")</f>
        <v/>
      </c>
      <c r="BJ105" s="130" t="str">
        <f>IF(BH105&lt;&gt;0,(IF(BH$49&gt;0,BH105/BH$49,"")),"")</f>
        <v/>
      </c>
      <c r="BK105" s="130"/>
      <c r="BL105" s="131"/>
      <c r="BM105" s="130"/>
      <c r="BN105" s="132"/>
      <c r="BO105" s="130"/>
      <c r="BP105" s="351">
        <f>BP103-BP104</f>
        <v>0</v>
      </c>
      <c r="BQ105" s="129" t="str">
        <f>IF(BP105&gt;0,(IF(BP$7&gt;0,BP105/BP$7,"")),"")</f>
        <v/>
      </c>
      <c r="BR105" s="115" t="str">
        <f>IF(BP105&lt;&gt;0,(IF(BP$49&gt;0,BP105/BP$49,"")),"")</f>
        <v/>
      </c>
      <c r="BS105" s="351">
        <f>BS103-BS104</f>
        <v>0</v>
      </c>
      <c r="BT105" s="129" t="str">
        <f>IF(BS105&gt;0,(IF(BS$7&gt;0,BS105/BS$7,"")),"")</f>
        <v/>
      </c>
      <c r="BU105" s="115" t="str">
        <f>IF(BS105&lt;&gt;0,(IF(BS$49&gt;0,BS105/BS$49,"")),"")</f>
        <v/>
      </c>
      <c r="BV105" s="351">
        <f>BV103-BV104</f>
        <v>0</v>
      </c>
      <c r="BW105" s="129" t="str">
        <f>IF(BV105&gt;0,(IF(BV$7&gt;0,BV105/BV$7,"")),"")</f>
        <v/>
      </c>
      <c r="BX105" s="115" t="str">
        <f>IF(BV105&lt;&gt;0,(IF(BV$49&gt;0,BV105/BV$49,"")),"")</f>
        <v/>
      </c>
      <c r="BY105" s="115"/>
      <c r="BZ105" s="115"/>
      <c r="CA105" s="116"/>
      <c r="CB105" s="115"/>
      <c r="CC105" s="351">
        <f>CC103-CC104</f>
        <v>0</v>
      </c>
      <c r="CD105" s="129" t="str">
        <f>IF(CC105&gt;0,(IF(CC$7&gt;0,CC105/CC$7,"")),"")</f>
        <v/>
      </c>
      <c r="CE105" s="130" t="str">
        <f>IF(CC105&lt;&gt;0,(IF(CC$49&gt;0,CC105/CC$49,"")),"")</f>
        <v/>
      </c>
      <c r="CF105" s="130"/>
      <c r="CG105" s="131"/>
      <c r="CH105" s="130"/>
      <c r="CI105" s="133"/>
      <c r="CJ105" s="130"/>
      <c r="CK105" s="351">
        <f>CK103-CK104</f>
        <v>0</v>
      </c>
      <c r="CL105" s="129" t="str">
        <f>IF(CK105&gt;0,(IF(CK$7&gt;0,CK105/CK$7,"")),"")</f>
        <v/>
      </c>
      <c r="CM105" s="115" t="str">
        <f>IF(CK105&lt;&gt;0,(IF(CK$49&gt;0,CK105/CK$49,"")),"")</f>
        <v/>
      </c>
      <c r="CN105" s="351">
        <f>CN103-CN104</f>
        <v>0</v>
      </c>
      <c r="CO105" s="129" t="str">
        <f>IF(CN105&gt;0,(IF(CN$7&gt;0,CN105/CN$7,"")),"")</f>
        <v/>
      </c>
      <c r="CP105" s="115" t="str">
        <f>IF(CN105&lt;&gt;0,(IF(CN$49&gt;0,CN105/CN$49,"")),"")</f>
        <v/>
      </c>
      <c r="CQ105" s="351">
        <f>CQ103-CQ104</f>
        <v>0</v>
      </c>
      <c r="CR105" s="129" t="str">
        <f>IF(CQ105&gt;0,(IF(CQ$7&gt;0,CQ105/CQ$7,"")),"")</f>
        <v/>
      </c>
      <c r="CS105" s="115" t="str">
        <f>IF(CQ105&lt;&gt;0,(IF(CQ$49&gt;0,CQ105/CQ$49,"")),"")</f>
        <v/>
      </c>
      <c r="CT105" s="115"/>
      <c r="CU105" s="115"/>
      <c r="CV105" s="118"/>
      <c r="CW105" s="115"/>
      <c r="CX105" s="351">
        <f>CX103-CX104</f>
        <v>0</v>
      </c>
      <c r="CY105" s="106" t="str">
        <f>IF(CX105&gt;0,(IF(CX$7&gt;0,CX105/CX$7,"")),"")</f>
        <v/>
      </c>
      <c r="CZ105" s="130" t="str">
        <f>IF(CX105&lt;&gt;0,(IF(CX$49&gt;0,CX105/CX$49,"")),"")</f>
        <v/>
      </c>
      <c r="DA105" s="130"/>
      <c r="DB105" s="1540"/>
      <c r="DC105" s="130"/>
      <c r="DD105" s="132"/>
      <c r="DE105" s="130"/>
      <c r="DF105" s="351">
        <f>DF103-DF104</f>
        <v>0</v>
      </c>
      <c r="DG105" s="129" t="str">
        <f>IF(DF105&gt;0,(IF(DF$7&gt;0,DF105/DF$7,"")),"")</f>
        <v/>
      </c>
      <c r="DH105" s="115" t="str">
        <f>IF(DF105&lt;&gt;0,(IF(DF$49&gt;0,DF105/DF$49,"")),"")</f>
        <v/>
      </c>
      <c r="DI105" s="351">
        <f>DI103-DI104</f>
        <v>0</v>
      </c>
      <c r="DJ105" s="129" t="str">
        <f>IF(DI105&gt;0,(IF(DI$7&gt;0,DI105/DI$7,"")),"")</f>
        <v/>
      </c>
      <c r="DK105" s="115" t="str">
        <f>IF(DI105&lt;&gt;0,(IF(DI$49&gt;0,DI105/DI$49,"")),"")</f>
        <v/>
      </c>
      <c r="DL105" s="351">
        <f>DL103-DL104</f>
        <v>0</v>
      </c>
      <c r="DM105" s="129" t="str">
        <f>IF(DL105&gt;0,(IF(DL$7&gt;0,DL105/DL$7,"")),"")</f>
        <v/>
      </c>
      <c r="DN105" s="115" t="str">
        <f>IF(DL105&lt;&gt;0,(IF(DL$49&gt;0,DL105/DL$49,"")),"")</f>
        <v/>
      </c>
      <c r="DO105" s="115"/>
      <c r="DP105" s="115"/>
      <c r="DQ105" s="116"/>
      <c r="DR105" s="115"/>
      <c r="DS105" s="351">
        <f>DS103-DS104</f>
        <v>0</v>
      </c>
      <c r="DT105" s="129" t="str">
        <f>IF(DS105&gt;0,(IF(DS$7&gt;0,DS105/DS$7,"")),"")</f>
        <v/>
      </c>
      <c r="DU105" s="130" t="str">
        <f>IF(DS105&lt;&gt;0,(IF(DS$49&gt;0,DS105/DS$49,"")),"")</f>
        <v/>
      </c>
      <c r="DV105" s="130"/>
      <c r="DW105" s="131"/>
      <c r="DX105" s="130"/>
      <c r="DY105" s="132"/>
      <c r="DZ105" s="130"/>
      <c r="EA105" s="351">
        <f>EA103-EA104</f>
        <v>0</v>
      </c>
      <c r="EB105" s="129" t="str">
        <f>IF(EA105&gt;0,(IF(EA$7&gt;0,EA105/EA$7,"")),"")</f>
        <v/>
      </c>
      <c r="EC105" s="115" t="str">
        <f>IF(EA105&lt;&gt;0,(IF(EA$49&gt;0,EA105/EA$49,"")),"")</f>
        <v/>
      </c>
      <c r="ED105" s="351">
        <f>ED103-ED104</f>
        <v>0</v>
      </c>
      <c r="EE105" s="129" t="str">
        <f>IF(ED105&gt;0,(IF(ED$7&gt;0,ED105/ED$7,"")),"")</f>
        <v/>
      </c>
      <c r="EF105" s="115" t="str">
        <f>IF(ED105&lt;&gt;0,(IF(ED$49&gt;0,ED105/ED$49,"")),"")</f>
        <v/>
      </c>
      <c r="EG105" s="351">
        <f>EG103-EG104</f>
        <v>0</v>
      </c>
      <c r="EH105" s="129" t="str">
        <f>IF(EG105&gt;0,(IF(EG$7&gt;0,EG105/EG$7,"")),"")</f>
        <v/>
      </c>
      <c r="EI105" s="115" t="str">
        <f>IF(EG105&lt;&gt;0,(IF(EG$49&gt;0,EG105/EG$49,"")),"")</f>
        <v/>
      </c>
      <c r="EJ105" s="115"/>
      <c r="EK105" s="115"/>
      <c r="EL105" s="116"/>
      <c r="EM105" s="115"/>
      <c r="EN105" s="351">
        <f>EN103-EN104</f>
        <v>0</v>
      </c>
      <c r="EO105" s="129" t="str">
        <f>IF(EN105&gt;0,(IF(EN$7&gt;0,EN105/EN$7,"")),"")</f>
        <v/>
      </c>
      <c r="EP105" s="130" t="str">
        <f>IF(EN105&lt;&gt;0,(IF(EN$49&gt;0,EN105/EN$49,"")),"")</f>
        <v/>
      </c>
      <c r="EQ105" s="130"/>
      <c r="ER105" s="131"/>
      <c r="ES105" s="115"/>
      <c r="ET105" s="116"/>
      <c r="EU105" s="115"/>
      <c r="EV105" s="351">
        <f>EV103-EV104</f>
        <v>0</v>
      </c>
      <c r="EW105" s="129" t="str">
        <f>IF(EV105&gt;0,(IF(EV$7&gt;0,EV105/EV$7,"")),"")</f>
        <v/>
      </c>
      <c r="EX105" s="115" t="str">
        <f>IF(EV105&lt;&gt;0,(IF(EV$49&gt;0,EV105/EV$49,"")),"")</f>
        <v/>
      </c>
      <c r="EY105" s="351">
        <f>EY103-EY104</f>
        <v>0</v>
      </c>
      <c r="EZ105" s="129" t="str">
        <f>IF(EY105&gt;0,(IF(EY$7&gt;0,EY105/EY$7,"")),"")</f>
        <v/>
      </c>
      <c r="FA105" s="115" t="str">
        <f>IF(EY105&lt;&gt;0,(IF(EY$49&gt;0,EY105/EY$49,"")),"")</f>
        <v/>
      </c>
      <c r="FB105" s="351">
        <f>FB103-FB104</f>
        <v>0</v>
      </c>
      <c r="FC105" s="129" t="str">
        <f>IF(FB105&gt;0,(IF(FB$7&gt;0,FB105/FB$7,"")),"")</f>
        <v/>
      </c>
      <c r="FD105" s="115" t="str">
        <f>IF(FB105&lt;&gt;0,(IF(FB$49&gt;0,FB105/FB$49,"")),"")</f>
        <v/>
      </c>
      <c r="FE105" s="115"/>
      <c r="FF105" s="115"/>
      <c r="FG105" s="116"/>
      <c r="FH105" s="115"/>
      <c r="FI105" s="351">
        <f>FI103-FI104</f>
        <v>0</v>
      </c>
      <c r="FJ105" s="129" t="str">
        <f>IF(FI105&gt;0,(IF(FI$7&gt;0,FI105/FI$7,"")),"")</f>
        <v/>
      </c>
      <c r="FK105" s="130" t="str">
        <f>IF(FI105&lt;&gt;0,(IF(FI$49&gt;0,FI105/FI$49,"")),"")</f>
        <v/>
      </c>
      <c r="FL105" s="130"/>
      <c r="FM105" s="131"/>
      <c r="FN105" s="115"/>
      <c r="FO105" s="116"/>
      <c r="FP105" s="115"/>
      <c r="FQ105" s="351">
        <f>FQ103-FQ104</f>
        <v>0</v>
      </c>
      <c r="FR105" s="129" t="str">
        <f>IF(FQ105&gt;0,(IF(FQ$7&gt;0,FQ105/FQ$7,"")),"")</f>
        <v/>
      </c>
      <c r="FS105" s="850" t="str">
        <f>IF(FQ105&lt;&gt;0,(IF(FQ$49&gt;0,FQ105/FQ$49,"")),"")</f>
        <v/>
      </c>
      <c r="FT105" s="351">
        <f>FT103-FT104</f>
        <v>0</v>
      </c>
      <c r="FU105" s="129" t="str">
        <f>IF(FT105&gt;0,(IF(FT$7&gt;0,FT105/FT$7,"")),"")</f>
        <v/>
      </c>
      <c r="FV105" s="115" t="str">
        <f>IF(FT105&lt;&gt;0,(IF(FT$49&gt;0,FT105/FT$49,"")),"")</f>
        <v/>
      </c>
      <c r="FW105" s="351">
        <f>FW103-FW104</f>
        <v>0</v>
      </c>
      <c r="FX105" s="129" t="str">
        <f>IF(FW105&gt;0,(IF(FW$7&gt;0,FW105/FW$7,"")),"")</f>
        <v/>
      </c>
      <c r="FY105" s="115" t="str">
        <f>IF(FW105&lt;&gt;0,(IF(FW$49&gt;0,FW105/FW$49,"")),"")</f>
        <v/>
      </c>
      <c r="FZ105" s="115"/>
      <c r="GA105" s="115"/>
      <c r="GB105" s="116"/>
      <c r="GC105" s="115"/>
      <c r="GD105" s="351">
        <f>GD103-GD104</f>
        <v>0</v>
      </c>
      <c r="GE105" s="129" t="str">
        <f>IF(GD105&gt;0,(IF(GD$7&gt;0,GD105/GD$7,"")),"")</f>
        <v/>
      </c>
      <c r="GF105" s="130" t="str">
        <f>IF(GD105&lt;&gt;0,(IF(GD$49&gt;0,GD105/GD$49,"")),"")</f>
        <v/>
      </c>
      <c r="GG105" s="130"/>
      <c r="GH105" s="131"/>
      <c r="GI105" s="115"/>
      <c r="GJ105" s="116"/>
      <c r="GK105" s="115"/>
      <c r="GL105" s="351">
        <f>GL103-GL104</f>
        <v>0</v>
      </c>
      <c r="GM105" s="129" t="str">
        <f>IF(GL105&gt;0,(IF(GL$7&gt;0,GL105/GL$7,"")),"")</f>
        <v/>
      </c>
      <c r="GN105" s="115" t="str">
        <f>IF(GL105&lt;&gt;0,(IF(GL$49&gt;0,GL105/GL$49,"")),"")</f>
        <v/>
      </c>
      <c r="GO105" s="351">
        <f>GO103-GO104</f>
        <v>0</v>
      </c>
      <c r="GP105" s="129" t="str">
        <f>IF(GO105&gt;0,(IF(GO$7&gt;0,GO105/GO$7,"")),"")</f>
        <v/>
      </c>
      <c r="GQ105" s="115" t="str">
        <f>IF(GO105&lt;&gt;0,(IF(GO$49&gt;0,GO105/GO$49,"")),"")</f>
        <v/>
      </c>
      <c r="GR105" s="351">
        <f>GR103-GR104</f>
        <v>0</v>
      </c>
      <c r="GS105" s="129" t="str">
        <f>IF(GR105&gt;0,(IF(GR$7&gt;0,GR105/GR$7,"")),"")</f>
        <v/>
      </c>
      <c r="GT105" s="115" t="str">
        <f>IF(GR105&lt;&gt;0,(IF(GR$49&gt;0,GR105/GR$49,"")),"")</f>
        <v/>
      </c>
      <c r="GU105" s="115"/>
      <c r="GV105" s="115"/>
      <c r="GW105" s="116"/>
      <c r="GX105" s="115"/>
      <c r="GY105" s="351">
        <f>GY103-GY104</f>
        <v>0</v>
      </c>
      <c r="GZ105" s="129" t="str">
        <f>IF(GY105&gt;0,(IF(GY$7&gt;0,GY105/GY$7,"")),"")</f>
        <v/>
      </c>
      <c r="HA105" s="130" t="str">
        <f>IF(GY105&lt;&gt;0,(IF(GY$49&gt;0,GY105/GY$49,"")),"")</f>
        <v/>
      </c>
      <c r="HB105" s="130"/>
      <c r="HC105" s="131"/>
      <c r="HD105" s="115"/>
      <c r="HE105" s="116"/>
      <c r="HF105" s="115"/>
      <c r="HG105" s="351">
        <f>HG103-HG104</f>
        <v>0</v>
      </c>
      <c r="HH105" s="129" t="str">
        <f>IF(HG105&gt;0,(IF(HG$7&gt;0,HG105/HG$7,"")),"")</f>
        <v/>
      </c>
      <c r="HI105" s="115" t="str">
        <f>IF(HG105&lt;&gt;0,(IF(HG$49&gt;0,HG105/HG$49,"")),"")</f>
        <v/>
      </c>
      <c r="HJ105" s="351">
        <f>HJ103-HJ104</f>
        <v>0</v>
      </c>
      <c r="HK105" s="129" t="str">
        <f>IF(HJ105&gt;0,(IF(HJ$7&gt;0,HJ105/HJ$7,"")),"")</f>
        <v/>
      </c>
      <c r="HL105" s="115" t="str">
        <f>IF(HJ105&lt;&gt;0,(IF(HJ$49&gt;0,HJ105/HJ$49,"")),"")</f>
        <v/>
      </c>
      <c r="HM105" s="351">
        <f>HM103-HM104</f>
        <v>0</v>
      </c>
      <c r="HN105" s="129" t="str">
        <f>IF(HM105&gt;0,(IF(HM$7&gt;0,HM105/HM$7,"")),"")</f>
        <v/>
      </c>
      <c r="HO105" s="115" t="str">
        <f>IF(HM105&lt;&gt;0,(IF(HM$49&gt;0,HM105/HM$49,"")),"")</f>
        <v/>
      </c>
      <c r="HP105" s="115"/>
      <c r="HQ105" s="115"/>
      <c r="HR105" s="116"/>
      <c r="HS105" s="115"/>
      <c r="HT105" s="351">
        <f>HT103-HT104</f>
        <v>0</v>
      </c>
      <c r="HU105" s="129" t="str">
        <f>IF(HT105&gt;0,(IF(HT$7&gt;0,HT105/HT$7,"")),"")</f>
        <v/>
      </c>
      <c r="HV105" s="130" t="str">
        <f>IF(HT105&lt;&gt;0,(IF(HT$49&gt;0,HT105/HT$49,"")),"")</f>
        <v/>
      </c>
      <c r="HW105" s="130"/>
      <c r="HX105" s="131"/>
      <c r="HY105" s="115"/>
      <c r="HZ105" s="116"/>
      <c r="IA105" s="115"/>
      <c r="IB105" s="351">
        <f>IB103-IB104</f>
        <v>0</v>
      </c>
      <c r="IC105" s="129" t="str">
        <f>IF(IB105&gt;0,(IF(IB$7&gt;0,IB105/IB$7,"")),"")</f>
        <v/>
      </c>
      <c r="ID105" s="115" t="str">
        <f>IF(IB105&lt;&gt;0,(IF(IB$49&gt;0,IB105/IB$49,"")),"")</f>
        <v/>
      </c>
      <c r="IE105" s="351">
        <f>IE103-IE104</f>
        <v>0</v>
      </c>
      <c r="IF105" s="129" t="str">
        <f>IF(IE105&gt;0,(IF(IE$7&gt;0,IE105/IE$7,"")),"")</f>
        <v/>
      </c>
      <c r="IG105" s="115" t="str">
        <f>IF(IE105&lt;&gt;0,(IF(IE$49&gt;0,IE105/IE$49,"")),"")</f>
        <v/>
      </c>
      <c r="IH105" s="351">
        <f>IH103-IH104</f>
        <v>0</v>
      </c>
      <c r="II105" s="129" t="str">
        <f>IF(IH105&gt;0,(IF(IH$7&gt;0,IH105/IH$7,"")),"")</f>
        <v/>
      </c>
      <c r="IJ105" s="115" t="str">
        <f>IF(IH105&lt;&gt;0,(IF(IH$49&gt;0,IH105/IH$49,"")),"")</f>
        <v/>
      </c>
      <c r="IK105" s="115"/>
      <c r="IL105" s="115"/>
      <c r="IM105" s="116"/>
      <c r="IN105" s="115"/>
      <c r="IO105" s="351">
        <f>IO103-IO104</f>
        <v>0</v>
      </c>
      <c r="IP105" s="129" t="str">
        <f>IF(IO105&gt;0,(IF(IO$7&gt;0,IO105/IO$7,"")),"")</f>
        <v/>
      </c>
      <c r="IQ105" s="130" t="str">
        <f>IF(IO105&lt;&gt;0,(IF(IO$49&gt;0,IO105/IO$49,"")),"")</f>
        <v/>
      </c>
      <c r="IR105" s="130"/>
      <c r="IS105" s="131"/>
    </row>
    <row r="106" spans="1:253" s="119" customFormat="1" ht="3.95" hidden="1" customHeight="1" collapsed="1">
      <c r="A106" s="348"/>
      <c r="B106" s="111"/>
      <c r="C106" s="112"/>
      <c r="D106" s="111"/>
      <c r="E106" s="122"/>
      <c r="F106" s="106"/>
      <c r="G106" s="111"/>
      <c r="H106" s="122"/>
      <c r="I106" s="106"/>
      <c r="J106" s="111"/>
      <c r="K106" s="122"/>
      <c r="L106" s="106"/>
      <c r="M106" s="111"/>
      <c r="N106" s="111"/>
      <c r="O106" s="111"/>
      <c r="P106" s="112"/>
      <c r="Q106" s="111"/>
      <c r="R106" s="122"/>
      <c r="S106" s="106"/>
      <c r="T106" s="111"/>
      <c r="U106" s="111"/>
      <c r="V106" s="113"/>
      <c r="W106" s="111"/>
      <c r="X106" s="112"/>
      <c r="Y106" s="111"/>
      <c r="Z106" s="122"/>
      <c r="AA106" s="106"/>
      <c r="AB106" s="111"/>
      <c r="AC106" s="122"/>
      <c r="AD106" s="106"/>
      <c r="AE106" s="111"/>
      <c r="AF106" s="122"/>
      <c r="AG106" s="106"/>
      <c r="AH106" s="111"/>
      <c r="AI106" s="111"/>
      <c r="AJ106" s="111"/>
      <c r="AK106" s="112"/>
      <c r="AL106" s="111"/>
      <c r="AM106" s="122"/>
      <c r="AN106" s="106"/>
      <c r="AO106" s="111"/>
      <c r="AP106" s="111"/>
      <c r="AQ106" s="113"/>
      <c r="AR106" s="111"/>
      <c r="AS106" s="112"/>
      <c r="AT106" s="111"/>
      <c r="AU106" s="122"/>
      <c r="AV106" s="106"/>
      <c r="AW106" s="111"/>
      <c r="AX106" s="122"/>
      <c r="AY106" s="106"/>
      <c r="AZ106" s="111"/>
      <c r="BA106" s="122"/>
      <c r="BB106" s="106"/>
      <c r="BC106" s="111"/>
      <c r="BD106" s="111"/>
      <c r="BE106" s="111"/>
      <c r="BF106" s="112"/>
      <c r="BG106" s="111"/>
      <c r="BH106" s="122"/>
      <c r="BI106" s="106"/>
      <c r="BJ106" s="111"/>
      <c r="BK106" s="111"/>
      <c r="BL106" s="113"/>
      <c r="BM106" s="111"/>
      <c r="BN106" s="112"/>
      <c r="BO106" s="111"/>
      <c r="BP106" s="122"/>
      <c r="BQ106" s="106"/>
      <c r="BR106" s="111"/>
      <c r="BS106" s="122"/>
      <c r="BT106" s="106"/>
      <c r="BU106" s="111"/>
      <c r="BV106" s="122"/>
      <c r="BW106" s="106"/>
      <c r="BX106" s="111"/>
      <c r="BY106" s="111"/>
      <c r="BZ106" s="111"/>
      <c r="CA106" s="112"/>
      <c r="CB106" s="111"/>
      <c r="CC106" s="122"/>
      <c r="CD106" s="106"/>
      <c r="CE106" s="111"/>
      <c r="CF106" s="111"/>
      <c r="CG106" s="113"/>
      <c r="CH106" s="111"/>
      <c r="CI106" s="114"/>
      <c r="CJ106" s="111"/>
      <c r="CK106" s="122"/>
      <c r="CL106" s="106"/>
      <c r="CM106" s="111"/>
      <c r="CN106" s="122"/>
      <c r="CO106" s="106"/>
      <c r="CP106" s="111"/>
      <c r="CQ106" s="122"/>
      <c r="CR106" s="106"/>
      <c r="CS106" s="111"/>
      <c r="CT106" s="111"/>
      <c r="CU106" s="111"/>
      <c r="CV106" s="114"/>
      <c r="CW106" s="111"/>
      <c r="CX106" s="122"/>
      <c r="CY106" s="106"/>
      <c r="CZ106" s="111"/>
      <c r="DA106" s="111"/>
      <c r="DB106" s="1535"/>
      <c r="DC106" s="111"/>
      <c r="DD106" s="112"/>
      <c r="DE106" s="111"/>
      <c r="DF106" s="122"/>
      <c r="DG106" s="106"/>
      <c r="DH106" s="111"/>
      <c r="DI106" s="122"/>
      <c r="DJ106" s="106"/>
      <c r="DK106" s="111"/>
      <c r="DL106" s="122"/>
      <c r="DM106" s="106"/>
      <c r="DN106" s="111"/>
      <c r="DO106" s="111"/>
      <c r="DP106" s="111"/>
      <c r="DQ106" s="112"/>
      <c r="DR106" s="111"/>
      <c r="DS106" s="122"/>
      <c r="DT106" s="106"/>
      <c r="DU106" s="111"/>
      <c r="DV106" s="111"/>
      <c r="DW106" s="113"/>
      <c r="DX106" s="111"/>
      <c r="DY106" s="112"/>
      <c r="DZ106" s="111"/>
      <c r="EA106" s="122"/>
      <c r="EB106" s="106"/>
      <c r="EC106" s="111"/>
      <c r="ED106" s="122"/>
      <c r="EE106" s="106"/>
      <c r="EF106" s="111"/>
      <c r="EG106" s="122"/>
      <c r="EH106" s="106"/>
      <c r="EI106" s="111"/>
      <c r="EJ106" s="111"/>
      <c r="EK106" s="111"/>
      <c r="EL106" s="112"/>
      <c r="EM106" s="111"/>
      <c r="EN106" s="122"/>
      <c r="EO106" s="106"/>
      <c r="EP106" s="111"/>
      <c r="EQ106" s="111"/>
      <c r="ER106" s="113"/>
      <c r="ES106" s="111"/>
      <c r="ET106" s="112"/>
      <c r="EU106" s="111"/>
      <c r="EV106" s="122"/>
      <c r="EW106" s="106"/>
      <c r="EX106" s="111"/>
      <c r="EY106" s="122"/>
      <c r="EZ106" s="106"/>
      <c r="FA106" s="111"/>
      <c r="FB106" s="122"/>
      <c r="FC106" s="106"/>
      <c r="FD106" s="111"/>
      <c r="FE106" s="111"/>
      <c r="FF106" s="111"/>
      <c r="FG106" s="112"/>
      <c r="FH106" s="111"/>
      <c r="FI106" s="122"/>
      <c r="FJ106" s="106"/>
      <c r="FK106" s="111"/>
      <c r="FL106" s="111"/>
      <c r="FM106" s="113"/>
      <c r="FN106" s="111"/>
      <c r="FO106" s="112"/>
      <c r="FP106" s="111"/>
      <c r="FQ106" s="122"/>
      <c r="FR106" s="106"/>
      <c r="FS106" s="849"/>
      <c r="FT106" s="122"/>
      <c r="FU106" s="106"/>
      <c r="FV106" s="111"/>
      <c r="FW106" s="122"/>
      <c r="FX106" s="106"/>
      <c r="FY106" s="111"/>
      <c r="FZ106" s="111"/>
      <c r="GA106" s="111"/>
      <c r="GB106" s="112"/>
      <c r="GC106" s="111"/>
      <c r="GD106" s="122"/>
      <c r="GE106" s="106"/>
      <c r="GF106" s="111"/>
      <c r="GG106" s="111"/>
      <c r="GH106" s="113"/>
      <c r="GI106" s="111"/>
      <c r="GJ106" s="112"/>
      <c r="GK106" s="111"/>
      <c r="GL106" s="122"/>
      <c r="GM106" s="106"/>
      <c r="GN106" s="111"/>
      <c r="GO106" s="122"/>
      <c r="GP106" s="106"/>
      <c r="GQ106" s="111"/>
      <c r="GR106" s="122"/>
      <c r="GS106" s="106"/>
      <c r="GT106" s="111"/>
      <c r="GU106" s="111"/>
      <c r="GV106" s="111"/>
      <c r="GW106" s="112"/>
      <c r="GX106" s="111"/>
      <c r="GY106" s="122"/>
      <c r="GZ106" s="106"/>
      <c r="HA106" s="111"/>
      <c r="HB106" s="111"/>
      <c r="HC106" s="113"/>
      <c r="HD106" s="111"/>
      <c r="HE106" s="112"/>
      <c r="HF106" s="111"/>
      <c r="HG106" s="122"/>
      <c r="HH106" s="106"/>
      <c r="HI106" s="111"/>
      <c r="HJ106" s="122"/>
      <c r="HK106" s="106"/>
      <c r="HL106" s="111"/>
      <c r="HM106" s="122"/>
      <c r="HN106" s="106"/>
      <c r="HO106" s="111"/>
      <c r="HP106" s="111"/>
      <c r="HQ106" s="111"/>
      <c r="HR106" s="112"/>
      <c r="HS106" s="111"/>
      <c r="HT106" s="122"/>
      <c r="HU106" s="106"/>
      <c r="HV106" s="111"/>
      <c r="HW106" s="111"/>
      <c r="HX106" s="113"/>
      <c r="HY106" s="111"/>
      <c r="HZ106" s="112"/>
      <c r="IA106" s="111"/>
      <c r="IB106" s="122"/>
      <c r="IC106" s="106"/>
      <c r="ID106" s="111"/>
      <c r="IE106" s="122"/>
      <c r="IF106" s="106"/>
      <c r="IG106" s="111"/>
      <c r="IH106" s="122"/>
      <c r="II106" s="106"/>
      <c r="IJ106" s="111"/>
      <c r="IK106" s="111"/>
      <c r="IL106" s="111"/>
      <c r="IM106" s="112"/>
      <c r="IN106" s="111"/>
      <c r="IO106" s="122"/>
      <c r="IP106" s="106"/>
      <c r="IQ106" s="111"/>
      <c r="IR106" s="111"/>
      <c r="IS106" s="113"/>
    </row>
    <row r="107" spans="1:253" s="119" customFormat="1" ht="9.9499999999999993" hidden="1" customHeight="1">
      <c r="A107" s="348"/>
      <c r="B107" s="111"/>
      <c r="C107" s="112"/>
      <c r="D107" s="111"/>
      <c r="E107" s="122"/>
      <c r="F107" s="106"/>
      <c r="G107" s="111"/>
      <c r="H107" s="122"/>
      <c r="I107" s="106"/>
      <c r="J107" s="111"/>
      <c r="K107" s="122"/>
      <c r="L107" s="106"/>
      <c r="M107" s="111"/>
      <c r="N107" s="111"/>
      <c r="O107" s="111"/>
      <c r="P107" s="112"/>
      <c r="Q107" s="111"/>
      <c r="R107" s="122"/>
      <c r="S107" s="106"/>
      <c r="T107" s="111"/>
      <c r="U107" s="111"/>
      <c r="V107" s="113"/>
      <c r="W107" s="111"/>
      <c r="X107" s="112"/>
      <c r="Y107" s="111"/>
      <c r="Z107" s="122"/>
      <c r="AA107" s="106"/>
      <c r="AB107" s="111"/>
      <c r="AC107" s="122"/>
      <c r="AD107" s="106"/>
      <c r="AE107" s="111"/>
      <c r="AF107" s="122"/>
      <c r="AG107" s="106"/>
      <c r="AH107" s="111"/>
      <c r="AI107" s="111"/>
      <c r="AJ107" s="111"/>
      <c r="AK107" s="112"/>
      <c r="AL107" s="111"/>
      <c r="AM107" s="122"/>
      <c r="AN107" s="106"/>
      <c r="AO107" s="111"/>
      <c r="AP107" s="111"/>
      <c r="AQ107" s="113"/>
      <c r="AR107" s="111"/>
      <c r="AS107" s="112"/>
      <c r="AT107" s="111"/>
      <c r="AU107" s="122"/>
      <c r="AV107" s="106"/>
      <c r="AW107" s="111"/>
      <c r="AX107" s="122"/>
      <c r="AY107" s="106"/>
      <c r="AZ107" s="111"/>
      <c r="BA107" s="122"/>
      <c r="BB107" s="106"/>
      <c r="BC107" s="111"/>
      <c r="BD107" s="111"/>
      <c r="BE107" s="111"/>
      <c r="BF107" s="112"/>
      <c r="BG107" s="111"/>
      <c r="BH107" s="122"/>
      <c r="BI107" s="106"/>
      <c r="BJ107" s="111"/>
      <c r="BK107" s="111"/>
      <c r="BL107" s="113"/>
      <c r="BM107" s="111"/>
      <c r="BN107" s="112"/>
      <c r="BO107" s="111"/>
      <c r="BP107" s="122"/>
      <c r="BQ107" s="106"/>
      <c r="BR107" s="111"/>
      <c r="BS107" s="122"/>
      <c r="BT107" s="106"/>
      <c r="BU107" s="111"/>
      <c r="BV107" s="122"/>
      <c r="BW107" s="106"/>
      <c r="BX107" s="111"/>
      <c r="BY107" s="111"/>
      <c r="BZ107" s="111"/>
      <c r="CA107" s="112"/>
      <c r="CB107" s="111"/>
      <c r="CC107" s="122"/>
      <c r="CD107" s="106"/>
      <c r="CE107" s="111"/>
      <c r="CF107" s="111"/>
      <c r="CG107" s="113"/>
      <c r="CH107" s="111"/>
      <c r="CI107" s="114"/>
      <c r="CJ107" s="111"/>
      <c r="CK107" s="122"/>
      <c r="CL107" s="106"/>
      <c r="CM107" s="111"/>
      <c r="CN107" s="122"/>
      <c r="CO107" s="106"/>
      <c r="CP107" s="111"/>
      <c r="CQ107" s="122"/>
      <c r="CR107" s="106"/>
      <c r="CS107" s="111"/>
      <c r="CT107" s="111"/>
      <c r="CU107" s="111"/>
      <c r="CV107" s="114"/>
      <c r="CW107" s="111"/>
      <c r="CX107" s="122"/>
      <c r="CY107" s="106"/>
      <c r="CZ107" s="111"/>
      <c r="DA107" s="111"/>
      <c r="DB107" s="1535"/>
      <c r="DC107" s="111"/>
      <c r="DD107" s="112"/>
      <c r="DE107" s="111"/>
      <c r="DF107" s="122"/>
      <c r="DG107" s="106"/>
      <c r="DH107" s="111"/>
      <c r="DI107" s="122"/>
      <c r="DJ107" s="106"/>
      <c r="DK107" s="111"/>
      <c r="DL107" s="122"/>
      <c r="DM107" s="106"/>
      <c r="DN107" s="111"/>
      <c r="DO107" s="111"/>
      <c r="DP107" s="111"/>
      <c r="DQ107" s="112"/>
      <c r="DR107" s="111"/>
      <c r="DS107" s="122"/>
      <c r="DT107" s="106"/>
      <c r="DU107" s="111"/>
      <c r="DV107" s="111"/>
      <c r="DW107" s="113"/>
      <c r="DX107" s="111"/>
      <c r="DY107" s="112"/>
      <c r="DZ107" s="111"/>
      <c r="EA107" s="122"/>
      <c r="EB107" s="106"/>
      <c r="EC107" s="111"/>
      <c r="ED107" s="122"/>
      <c r="EE107" s="106"/>
      <c r="EF107" s="111"/>
      <c r="EG107" s="122"/>
      <c r="EH107" s="106"/>
      <c r="EI107" s="111"/>
      <c r="EJ107" s="111"/>
      <c r="EK107" s="111"/>
      <c r="EL107" s="112"/>
      <c r="EM107" s="111"/>
      <c r="EN107" s="122"/>
      <c r="EO107" s="106"/>
      <c r="EP107" s="111"/>
      <c r="EQ107" s="111"/>
      <c r="ER107" s="113"/>
      <c r="ES107" s="111"/>
      <c r="ET107" s="112"/>
      <c r="EU107" s="111"/>
      <c r="EV107" s="122"/>
      <c r="EW107" s="106"/>
      <c r="EX107" s="111"/>
      <c r="EY107" s="122"/>
      <c r="EZ107" s="106"/>
      <c r="FA107" s="111"/>
      <c r="FB107" s="122"/>
      <c r="FC107" s="106"/>
      <c r="FD107" s="111"/>
      <c r="FE107" s="111"/>
      <c r="FF107" s="111"/>
      <c r="FG107" s="112"/>
      <c r="FH107" s="111"/>
      <c r="FI107" s="122"/>
      <c r="FJ107" s="106"/>
      <c r="FK107" s="111"/>
      <c r="FL107" s="111"/>
      <c r="FM107" s="113"/>
      <c r="FN107" s="111"/>
      <c r="FO107" s="112"/>
      <c r="FP107" s="111"/>
      <c r="FQ107" s="122"/>
      <c r="FR107" s="106"/>
      <c r="FS107" s="849"/>
      <c r="FT107" s="122"/>
      <c r="FU107" s="106"/>
      <c r="FV107" s="111"/>
      <c r="FW107" s="122"/>
      <c r="FX107" s="106"/>
      <c r="FY107" s="111"/>
      <c r="FZ107" s="111"/>
      <c r="GA107" s="111"/>
      <c r="GB107" s="112"/>
      <c r="GC107" s="111"/>
      <c r="GD107" s="122"/>
      <c r="GE107" s="106"/>
      <c r="GF107" s="111"/>
      <c r="GG107" s="111"/>
      <c r="GH107" s="113"/>
      <c r="GI107" s="111"/>
      <c r="GJ107" s="112"/>
      <c r="GK107" s="111"/>
      <c r="GL107" s="122"/>
      <c r="GM107" s="106"/>
      <c r="GN107" s="111"/>
      <c r="GO107" s="122"/>
      <c r="GP107" s="106"/>
      <c r="GQ107" s="111"/>
      <c r="GR107" s="122"/>
      <c r="GS107" s="106"/>
      <c r="GT107" s="111"/>
      <c r="GU107" s="111"/>
      <c r="GV107" s="111"/>
      <c r="GW107" s="112"/>
      <c r="GX107" s="111"/>
      <c r="GY107" s="122"/>
      <c r="GZ107" s="106"/>
      <c r="HA107" s="111"/>
      <c r="HB107" s="111"/>
      <c r="HC107" s="113"/>
      <c r="HD107" s="111"/>
      <c r="HE107" s="112"/>
      <c r="HF107" s="111"/>
      <c r="HG107" s="122"/>
      <c r="HH107" s="106"/>
      <c r="HI107" s="111"/>
      <c r="HJ107" s="122"/>
      <c r="HK107" s="106"/>
      <c r="HL107" s="111"/>
      <c r="HM107" s="122"/>
      <c r="HN107" s="106"/>
      <c r="HO107" s="111"/>
      <c r="HP107" s="111"/>
      <c r="HQ107" s="111"/>
      <c r="HR107" s="112"/>
      <c r="HS107" s="111"/>
      <c r="HT107" s="122"/>
      <c r="HU107" s="106"/>
      <c r="HV107" s="111"/>
      <c r="HW107" s="111"/>
      <c r="HX107" s="113"/>
      <c r="HY107" s="111"/>
      <c r="HZ107" s="112"/>
      <c r="IA107" s="111"/>
      <c r="IB107" s="122"/>
      <c r="IC107" s="106"/>
      <c r="ID107" s="111"/>
      <c r="IE107" s="122"/>
      <c r="IF107" s="106"/>
      <c r="IG107" s="111"/>
      <c r="IH107" s="122"/>
      <c r="II107" s="106"/>
      <c r="IJ107" s="111"/>
      <c r="IK107" s="111"/>
      <c r="IL107" s="111"/>
      <c r="IM107" s="112"/>
      <c r="IN107" s="111"/>
      <c r="IO107" s="122"/>
      <c r="IP107" s="106"/>
      <c r="IQ107" s="111"/>
      <c r="IR107" s="111"/>
      <c r="IS107" s="113"/>
    </row>
    <row r="108" spans="1:253" s="119" customFormat="1" ht="12" hidden="1" customHeight="1" outlineLevel="1">
      <c r="A108" s="345" t="s">
        <v>83</v>
      </c>
      <c r="B108" s="97"/>
      <c r="C108" s="107"/>
      <c r="D108" s="97"/>
      <c r="E108" s="122"/>
      <c r="F108" s="106" t="s">
        <v>18</v>
      </c>
      <c r="G108" s="97"/>
      <c r="H108" s="122"/>
      <c r="I108" s="106" t="s">
        <v>18</v>
      </c>
      <c r="J108" s="97"/>
      <c r="K108" s="122"/>
      <c r="L108" s="106" t="s">
        <v>18</v>
      </c>
      <c r="M108" s="97"/>
      <c r="N108" s="97"/>
      <c r="O108" s="97"/>
      <c r="P108" s="107"/>
      <c r="Q108" s="97"/>
      <c r="R108" s="122"/>
      <c r="S108" s="106" t="s">
        <v>18</v>
      </c>
      <c r="T108" s="97"/>
      <c r="U108" s="97"/>
      <c r="V108" s="109"/>
      <c r="W108" s="97"/>
      <c r="X108" s="107"/>
      <c r="Y108" s="97"/>
      <c r="Z108" s="122"/>
      <c r="AA108" s="106" t="s">
        <v>18</v>
      </c>
      <c r="AB108" s="97"/>
      <c r="AC108" s="122"/>
      <c r="AD108" s="106" t="s">
        <v>18</v>
      </c>
      <c r="AE108" s="97"/>
      <c r="AF108" s="122"/>
      <c r="AG108" s="106" t="s">
        <v>18</v>
      </c>
      <c r="AH108" s="97"/>
      <c r="AI108" s="97"/>
      <c r="AJ108" s="97"/>
      <c r="AK108" s="107"/>
      <c r="AL108" s="97"/>
      <c r="AM108" s="122"/>
      <c r="AN108" s="106" t="s">
        <v>18</v>
      </c>
      <c r="AO108" s="97"/>
      <c r="AP108" s="97"/>
      <c r="AQ108" s="109"/>
      <c r="AR108" s="97"/>
      <c r="AS108" s="107"/>
      <c r="AT108" s="97"/>
      <c r="AU108" s="122"/>
      <c r="AV108" s="106" t="s">
        <v>18</v>
      </c>
      <c r="AW108" s="97"/>
      <c r="AX108" s="122"/>
      <c r="AY108" s="106" t="s">
        <v>18</v>
      </c>
      <c r="AZ108" s="97"/>
      <c r="BA108" s="122"/>
      <c r="BB108" s="106" t="s">
        <v>18</v>
      </c>
      <c r="BC108" s="97"/>
      <c r="BD108" s="97"/>
      <c r="BE108" s="97"/>
      <c r="BF108" s="107"/>
      <c r="BG108" s="97"/>
      <c r="BH108" s="122"/>
      <c r="BI108" s="106" t="s">
        <v>18</v>
      </c>
      <c r="BJ108" s="97"/>
      <c r="BK108" s="97"/>
      <c r="BL108" s="109"/>
      <c r="BM108" s="97"/>
      <c r="BN108" s="107"/>
      <c r="BO108" s="97"/>
      <c r="BP108" s="122"/>
      <c r="BQ108" s="106" t="s">
        <v>18</v>
      </c>
      <c r="BR108" s="97"/>
      <c r="BS108" s="122"/>
      <c r="BT108" s="106" t="s">
        <v>18</v>
      </c>
      <c r="BU108" s="97"/>
      <c r="BV108" s="122"/>
      <c r="BW108" s="106" t="s">
        <v>18</v>
      </c>
      <c r="BX108" s="97"/>
      <c r="BY108" s="97"/>
      <c r="BZ108" s="97"/>
      <c r="CA108" s="107"/>
      <c r="CB108" s="97"/>
      <c r="CC108" s="122"/>
      <c r="CD108" s="106" t="s">
        <v>18</v>
      </c>
      <c r="CE108" s="97"/>
      <c r="CF108" s="97"/>
      <c r="CG108" s="109"/>
      <c r="CH108" s="97"/>
      <c r="CI108" s="110"/>
      <c r="CJ108" s="97"/>
      <c r="CK108" s="122"/>
      <c r="CL108" s="106" t="s">
        <v>18</v>
      </c>
      <c r="CM108" s="97"/>
      <c r="CN108" s="122"/>
      <c r="CO108" s="106" t="s">
        <v>18</v>
      </c>
      <c r="CP108" s="97"/>
      <c r="CQ108" s="122"/>
      <c r="CR108" s="106" t="s">
        <v>18</v>
      </c>
      <c r="CS108" s="97"/>
      <c r="CT108" s="97"/>
      <c r="CU108" s="97"/>
      <c r="CV108" s="110"/>
      <c r="CW108" s="97"/>
      <c r="CX108" s="122"/>
      <c r="CY108" s="106" t="s">
        <v>18</v>
      </c>
      <c r="CZ108" s="97"/>
      <c r="DA108" s="97"/>
      <c r="DB108" s="1534"/>
      <c r="DC108" s="97"/>
      <c r="DD108" s="107"/>
      <c r="DE108" s="97"/>
      <c r="DF108" s="122"/>
      <c r="DG108" s="106" t="s">
        <v>18</v>
      </c>
      <c r="DH108" s="97"/>
      <c r="DI108" s="122"/>
      <c r="DJ108" s="106" t="s">
        <v>18</v>
      </c>
      <c r="DK108" s="97"/>
      <c r="DL108" s="122"/>
      <c r="DM108" s="106" t="s">
        <v>18</v>
      </c>
      <c r="DN108" s="97"/>
      <c r="DO108" s="97"/>
      <c r="DP108" s="97"/>
      <c r="DQ108" s="107"/>
      <c r="DR108" s="97"/>
      <c r="DS108" s="122"/>
      <c r="DT108" s="106" t="s">
        <v>18</v>
      </c>
      <c r="DU108" s="97"/>
      <c r="DV108" s="97"/>
      <c r="DW108" s="109"/>
      <c r="DX108" s="97"/>
      <c r="DY108" s="107"/>
      <c r="DZ108" s="97"/>
      <c r="EA108" s="122"/>
      <c r="EB108" s="106" t="s">
        <v>18</v>
      </c>
      <c r="EC108" s="97"/>
      <c r="ED108" s="122"/>
      <c r="EE108" s="106" t="s">
        <v>18</v>
      </c>
      <c r="EF108" s="97"/>
      <c r="EG108" s="122"/>
      <c r="EH108" s="106" t="s">
        <v>18</v>
      </c>
      <c r="EI108" s="97"/>
      <c r="EJ108" s="97"/>
      <c r="EK108" s="97"/>
      <c r="EL108" s="107"/>
      <c r="EM108" s="97"/>
      <c r="EN108" s="122"/>
      <c r="EO108" s="106" t="s">
        <v>18</v>
      </c>
      <c r="EP108" s="97"/>
      <c r="EQ108" s="97"/>
      <c r="ER108" s="109"/>
      <c r="ES108" s="97"/>
      <c r="ET108" s="107"/>
      <c r="EU108" s="97"/>
      <c r="EV108" s="122"/>
      <c r="EW108" s="106" t="s">
        <v>18</v>
      </c>
      <c r="EX108" s="97"/>
      <c r="EY108" s="122"/>
      <c r="EZ108" s="106" t="s">
        <v>18</v>
      </c>
      <c r="FA108" s="97"/>
      <c r="FB108" s="122"/>
      <c r="FC108" s="106" t="s">
        <v>18</v>
      </c>
      <c r="FD108" s="97"/>
      <c r="FE108" s="97"/>
      <c r="FF108" s="97"/>
      <c r="FG108" s="107"/>
      <c r="FH108" s="97"/>
      <c r="FI108" s="122"/>
      <c r="FJ108" s="106" t="s">
        <v>18</v>
      </c>
      <c r="FK108" s="97"/>
      <c r="FL108" s="97"/>
      <c r="FM108" s="109"/>
      <c r="FN108" s="97"/>
      <c r="FO108" s="107"/>
      <c r="FP108" s="97"/>
      <c r="FQ108" s="122"/>
      <c r="FR108" s="106" t="s">
        <v>18</v>
      </c>
      <c r="FS108" s="848"/>
      <c r="FT108" s="122"/>
      <c r="FU108" s="106" t="s">
        <v>18</v>
      </c>
      <c r="FV108" s="97"/>
      <c r="FW108" s="122"/>
      <c r="FX108" s="106" t="s">
        <v>18</v>
      </c>
      <c r="FY108" s="97"/>
      <c r="FZ108" s="97"/>
      <c r="GA108" s="97"/>
      <c r="GB108" s="107"/>
      <c r="GC108" s="97"/>
      <c r="GD108" s="122"/>
      <c r="GE108" s="106" t="s">
        <v>18</v>
      </c>
      <c r="GF108" s="97"/>
      <c r="GG108" s="97"/>
      <c r="GH108" s="109"/>
      <c r="GI108" s="97"/>
      <c r="GJ108" s="107"/>
      <c r="GK108" s="97"/>
      <c r="GL108" s="122"/>
      <c r="GM108" s="106" t="s">
        <v>18</v>
      </c>
      <c r="GN108" s="97"/>
      <c r="GO108" s="122"/>
      <c r="GP108" s="106" t="s">
        <v>18</v>
      </c>
      <c r="GQ108" s="97"/>
      <c r="GR108" s="122"/>
      <c r="GS108" s="106" t="s">
        <v>18</v>
      </c>
      <c r="GT108" s="97"/>
      <c r="GU108" s="97"/>
      <c r="GV108" s="97"/>
      <c r="GW108" s="107"/>
      <c r="GX108" s="97"/>
      <c r="GY108" s="122"/>
      <c r="GZ108" s="106" t="s">
        <v>18</v>
      </c>
      <c r="HA108" s="97"/>
      <c r="HB108" s="97"/>
      <c r="HC108" s="109"/>
      <c r="HD108" s="97"/>
      <c r="HE108" s="107"/>
      <c r="HF108" s="97"/>
      <c r="HG108" s="122"/>
      <c r="HH108" s="106" t="s">
        <v>18</v>
      </c>
      <c r="HI108" s="97"/>
      <c r="HJ108" s="122"/>
      <c r="HK108" s="106" t="s">
        <v>18</v>
      </c>
      <c r="HL108" s="97"/>
      <c r="HM108" s="122"/>
      <c r="HN108" s="106" t="s">
        <v>18</v>
      </c>
      <c r="HO108" s="97"/>
      <c r="HP108" s="97"/>
      <c r="HQ108" s="97"/>
      <c r="HR108" s="107"/>
      <c r="HS108" s="97"/>
      <c r="HT108" s="122"/>
      <c r="HU108" s="106" t="s">
        <v>18</v>
      </c>
      <c r="HV108" s="97"/>
      <c r="HW108" s="97"/>
      <c r="HX108" s="109"/>
      <c r="HY108" s="97"/>
      <c r="HZ108" s="107"/>
      <c r="IA108" s="97"/>
      <c r="IB108" s="122"/>
      <c r="IC108" s="106" t="s">
        <v>18</v>
      </c>
      <c r="ID108" s="97"/>
      <c r="IE108" s="122"/>
      <c r="IF108" s="106" t="s">
        <v>18</v>
      </c>
      <c r="IG108" s="97"/>
      <c r="IH108" s="122"/>
      <c r="II108" s="106" t="s">
        <v>18</v>
      </c>
      <c r="IJ108" s="97"/>
      <c r="IK108" s="97"/>
      <c r="IL108" s="97"/>
      <c r="IM108" s="107"/>
      <c r="IN108" s="97"/>
      <c r="IO108" s="122"/>
      <c r="IP108" s="106" t="s">
        <v>18</v>
      </c>
      <c r="IQ108" s="97"/>
      <c r="IR108" s="97"/>
      <c r="IS108" s="109"/>
    </row>
    <row r="109" spans="1:253" ht="12" hidden="1" customHeight="1" outlineLevel="1">
      <c r="A109" s="341" t="s">
        <v>80</v>
      </c>
      <c r="B109" s="111"/>
      <c r="C109" s="112"/>
      <c r="D109" s="111"/>
      <c r="E109" s="433">
        <v>0</v>
      </c>
      <c r="F109" s="106" t="str">
        <f>IF(E109&gt;0,(IF(E$7&gt;0,E109/E$7,"")),"")</f>
        <v/>
      </c>
      <c r="G109" s="111" t="str">
        <f>IF(E109&gt;0,(IF(E$49&gt;0,E109/E$49,"")),"")</f>
        <v/>
      </c>
      <c r="H109" s="433">
        <v>0</v>
      </c>
      <c r="I109" s="106" t="str">
        <f>IF(H109&gt;0,(IF(H$7&gt;0,H109/H$7,"")),"")</f>
        <v/>
      </c>
      <c r="J109" s="111" t="str">
        <f>IF(H109&gt;0,(IF(H$49&gt;0,H109/H$49,"")),"")</f>
        <v/>
      </c>
      <c r="K109" s="433">
        <v>0</v>
      </c>
      <c r="L109" s="106" t="str">
        <f>IF(K109&gt;0,(IF(K$7&gt;0,K109/K$7,"")),"")</f>
        <v/>
      </c>
      <c r="M109" s="111" t="str">
        <f>IF(K109&gt;0,(IF(K$49&gt;0,K109/K$49,"")),"")</f>
        <v/>
      </c>
      <c r="N109" s="111"/>
      <c r="O109" s="111"/>
      <c r="P109" s="112"/>
      <c r="Q109" s="111"/>
      <c r="R109" s="433">
        <f>E109+H109+K109</f>
        <v>0</v>
      </c>
      <c r="S109" s="106" t="str">
        <f>IF(R109&gt;0,(IF(R$7&gt;0,R109/R$7,"")),"")</f>
        <v/>
      </c>
      <c r="T109" s="111" t="str">
        <f>IF(R109&gt;0,(IF(R$49&gt;0,R109/R$49,"")),"")</f>
        <v/>
      </c>
      <c r="U109" s="111"/>
      <c r="V109" s="113"/>
      <c r="W109" s="111"/>
      <c r="X109" s="112"/>
      <c r="Y109" s="111"/>
      <c r="Z109" s="433">
        <v>0</v>
      </c>
      <c r="AA109" s="106" t="str">
        <f>IF(Z109&gt;0,(IF(Z$7&gt;0,Z109/Z$7,"")),"")</f>
        <v/>
      </c>
      <c r="AB109" s="111" t="str">
        <f>IF(Z109&gt;0,(IF(Z$49&gt;0,Z109/Z$49,"")),"")</f>
        <v/>
      </c>
      <c r="AC109" s="433">
        <v>0</v>
      </c>
      <c r="AD109" s="106" t="str">
        <f>IF(AC109&gt;0,(IF(AC$7&gt;0,AC109/AC$7,"")),"")</f>
        <v/>
      </c>
      <c r="AE109" s="111" t="str">
        <f>IF(AC109&gt;0,(IF(AC$49&gt;0,AC109/AC$49,"")),"")</f>
        <v/>
      </c>
      <c r="AF109" s="433">
        <v>0</v>
      </c>
      <c r="AG109" s="106" t="str">
        <f>IF(AF109&gt;0,(IF(AF$7&gt;0,AF109/AF$7,"")),"")</f>
        <v/>
      </c>
      <c r="AH109" s="111" t="str">
        <f>IF(AF109&gt;0,(IF(AF$49&gt;0,AF109/AF$49,"")),"")</f>
        <v/>
      </c>
      <c r="AI109" s="111"/>
      <c r="AJ109" s="111"/>
      <c r="AK109" s="112"/>
      <c r="AL109" s="111"/>
      <c r="AM109" s="433">
        <f>Z109+AC109+AF109</f>
        <v>0</v>
      </c>
      <c r="AN109" s="106" t="str">
        <f>IF(AM109&gt;0,(IF(AM$7&gt;0,AM109/AM$7,"")),"")</f>
        <v/>
      </c>
      <c r="AO109" s="111" t="str">
        <f>IF(AM109&gt;0,(IF(AM$49&gt;0,AM109/AM$49,"")),"")</f>
        <v/>
      </c>
      <c r="AP109" s="111"/>
      <c r="AQ109" s="113"/>
      <c r="AR109" s="111"/>
      <c r="AS109" s="112"/>
      <c r="AT109" s="111"/>
      <c r="AU109" s="433">
        <v>0</v>
      </c>
      <c r="AV109" s="106" t="str">
        <f>IF(AU109&gt;0,(IF(AU$7&gt;0,AU109/AU$7,"")),"")</f>
        <v/>
      </c>
      <c r="AW109" s="111" t="str">
        <f>IF(AU109&gt;0,(IF(AU$49&gt;0,AU109/AU$49,"")),"")</f>
        <v/>
      </c>
      <c r="AX109" s="433">
        <v>0</v>
      </c>
      <c r="AY109" s="106" t="str">
        <f>IF(AX109&gt;0,(IF(AX$7&gt;0,AX109/AX$7,"")),"")</f>
        <v/>
      </c>
      <c r="AZ109" s="111" t="str">
        <f>IF(AX109&gt;0,(IF(AX$49&gt;0,AX109/AX$49,"")),"")</f>
        <v/>
      </c>
      <c r="BA109" s="433">
        <v>0</v>
      </c>
      <c r="BB109" s="106" t="str">
        <f>IF(BA109&gt;0,(IF(BA$7&gt;0,BA109/BA$7,"")),"")</f>
        <v/>
      </c>
      <c r="BC109" s="111" t="str">
        <f>IF(BA109&gt;0,(IF(BA$49&gt;0,BA109/BA$49,"")),"")</f>
        <v/>
      </c>
      <c r="BD109" s="111"/>
      <c r="BE109" s="111"/>
      <c r="BF109" s="112"/>
      <c r="BG109" s="111"/>
      <c r="BH109" s="433">
        <f>AU109+AX109+BA109</f>
        <v>0</v>
      </c>
      <c r="BI109" s="106" t="str">
        <f>IF(BH109&gt;0,(IF(BH$7&gt;0,BH109/BH$7,"")),"")</f>
        <v/>
      </c>
      <c r="BJ109" s="111" t="str">
        <f>IF(BH109&gt;0,(IF(BH$49&gt;0,BH109/BH$49,"")),"")</f>
        <v/>
      </c>
      <c r="BK109" s="111"/>
      <c r="BL109" s="113"/>
      <c r="BM109" s="111"/>
      <c r="BN109" s="112"/>
      <c r="BO109" s="111"/>
      <c r="BP109" s="433">
        <v>0</v>
      </c>
      <c r="BQ109" s="106" t="str">
        <f>IF(BP109&gt;0,(IF(BP$7&gt;0,BP109/BP$7,"")),"")</f>
        <v/>
      </c>
      <c r="BR109" s="111" t="str">
        <f>IF(BP109&gt;0,(IF(BP$49&gt;0,BP109/BP$49,"")),"")</f>
        <v/>
      </c>
      <c r="BS109" s="433">
        <v>0</v>
      </c>
      <c r="BT109" s="106" t="str">
        <f>IF(BS109&gt;0,(IF(BS$7&gt;0,BS109/BS$7,"")),"")</f>
        <v/>
      </c>
      <c r="BU109" s="111" t="str">
        <f>IF(BS109&gt;0,(IF(BS$49&gt;0,BS109/BS$49,"")),"")</f>
        <v/>
      </c>
      <c r="BV109" s="433">
        <v>0</v>
      </c>
      <c r="BW109" s="106" t="str">
        <f>IF(BV109&gt;0,(IF(BV$7&gt;0,BV109/BV$7,"")),"")</f>
        <v/>
      </c>
      <c r="BX109" s="111" t="str">
        <f>IF(BV109&gt;0,(IF(BV$49&gt;0,BV109/BV$49,"")),"")</f>
        <v/>
      </c>
      <c r="BY109" s="111"/>
      <c r="BZ109" s="111"/>
      <c r="CA109" s="112"/>
      <c r="CB109" s="111"/>
      <c r="CC109" s="433">
        <f>BP109+BS109+BV109</f>
        <v>0</v>
      </c>
      <c r="CD109" s="106" t="str">
        <f>IF(CC109&gt;0,(IF(CC$7&gt;0,CC109/CC$7,"")),"")</f>
        <v/>
      </c>
      <c r="CE109" s="111" t="str">
        <f>IF(CC109&gt;0,(IF(CC$49&gt;0,CC109/CC$49,"")),"")</f>
        <v/>
      </c>
      <c r="CF109" s="111"/>
      <c r="CG109" s="113"/>
      <c r="CH109" s="111"/>
      <c r="CI109" s="114"/>
      <c r="CJ109" s="111"/>
      <c r="CK109" s="433">
        <f>(IF($CZ$5=4,(E109+Z109+AU109+BP109),0)+IF($CZ$5=3,(Z109+AU109+BP109))+IF($CZ$5=2,(AU109+BP109),0)+IF($CZ$5=1,BP109,0))/$CZ$5</f>
        <v>0</v>
      </c>
      <c r="CL109" s="106" t="str">
        <f>IF(CK109&gt;0,(IF(CK$7&gt;0,CK109/CK$7,"")),"")</f>
        <v/>
      </c>
      <c r="CM109" s="111" t="str">
        <f>IF(CK109&gt;0,(IF(CK$49&gt;0,CK109/CK$49,"")),"")</f>
        <v/>
      </c>
      <c r="CN109" s="433">
        <f>(IF($CZ$5=4,(H109+AC109+AX109+BS109),0)+IF($CZ$5=3,(AC109+AX109+BS109))+IF($CZ$5=2,(AX109+BS109),0)+IF($CZ$5=1,BS109,0))/$CZ$5</f>
        <v>0</v>
      </c>
      <c r="CO109" s="106" t="str">
        <f>IF(CN109&gt;0,(IF(CN$7&gt;0,CN109/CN$7,"")),"")</f>
        <v/>
      </c>
      <c r="CP109" s="111" t="str">
        <f>IF(CN109&gt;0,(IF(CN$49&gt;0,CN109/CN$49,"")),"")</f>
        <v/>
      </c>
      <c r="CQ109" s="433">
        <f>(IF($CZ$5=4,(K109+AF109+BA109+BV109),0)+IF($CZ$5=3,(AF109+BA109+BV109))+IF($CZ$5=2,(BA109+BV109),0)+IF($CZ$5=1,BV109,0))/$CZ$5</f>
        <v>0</v>
      </c>
      <c r="CR109" s="106" t="str">
        <f>IF(CQ109&gt;0,(IF(CQ$7&gt;0,CQ109/CQ$7,"")),"")</f>
        <v/>
      </c>
      <c r="CS109" s="111" t="str">
        <f>IF(CQ109&gt;0,(IF(CQ$49&gt;0,CQ109/CQ$49,"")),"")</f>
        <v/>
      </c>
      <c r="CT109" s="111"/>
      <c r="CU109" s="111"/>
      <c r="CV109" s="114"/>
      <c r="CW109" s="111"/>
      <c r="CX109" s="433">
        <f>(IF($CZ$5=4,(R109+AM109+BH109+CC109),0)+IF($CZ$5=3,(AM109+BH109+CC109))+IF($CZ$5=2,(BH109+CC109),0)+IF($CZ$5=1,CC109,0))/$CZ$5</f>
        <v>0</v>
      </c>
      <c r="CY109" s="106" t="str">
        <f>IF(CX109&gt;0,(IF(CX$7&gt;0,CX109/CX$7,"")),"")</f>
        <v/>
      </c>
      <c r="CZ109" s="111" t="str">
        <f>IF(CX109&gt;0,(IF(CX$49&gt;0,CX109/CX$49,"")),"")</f>
        <v/>
      </c>
      <c r="DA109" s="111"/>
      <c r="DB109" s="1535"/>
      <c r="DC109" s="111"/>
      <c r="DD109" s="112"/>
      <c r="DE109" s="111"/>
      <c r="DF109" s="433">
        <v>0</v>
      </c>
      <c r="DG109" s="106" t="str">
        <f>IF(DF109&gt;0,(IF(DF$7&gt;0,DF109/DF$7,"")),"")</f>
        <v/>
      </c>
      <c r="DH109" s="111" t="str">
        <f>IF(DF109&gt;0,(IF(DF$49&gt;0,DF109/DF$49,"")),"")</f>
        <v/>
      </c>
      <c r="DI109" s="433">
        <v>0</v>
      </c>
      <c r="DJ109" s="106" t="str">
        <f>IF(DI109&gt;0,(IF(DI$7&gt;0,DI109/DI$7,"")),"")</f>
        <v/>
      </c>
      <c r="DK109" s="111" t="str">
        <f>IF(DI109&gt;0,(IF(DI$49&gt;0,DI109/DI$49,"")),"")</f>
        <v/>
      </c>
      <c r="DL109" s="433">
        <v>0</v>
      </c>
      <c r="DM109" s="106" t="str">
        <f>IF(DL109&gt;0,(IF(DL$7&gt;0,DL109/DL$7,"")),"")</f>
        <v/>
      </c>
      <c r="DN109" s="111" t="str">
        <f>IF(DL109&gt;0,(IF(DL$49&gt;0,DL109/DL$49,"")),"")</f>
        <v/>
      </c>
      <c r="DO109" s="111"/>
      <c r="DP109" s="111"/>
      <c r="DQ109" s="112"/>
      <c r="DR109" s="111"/>
      <c r="DS109" s="433">
        <f>DF109+DI109+DL109</f>
        <v>0</v>
      </c>
      <c r="DT109" s="106" t="str">
        <f>IF(DS109&gt;0,(IF(DS$7&gt;0,DS109/DS$7,"")),"")</f>
        <v/>
      </c>
      <c r="DU109" s="111" t="str">
        <f>IF(DS109&gt;0,(IF(DS$49&gt;0,DS109/DS$49,"")),"")</f>
        <v/>
      </c>
      <c r="DV109" s="111"/>
      <c r="DW109" s="113"/>
      <c r="DX109" s="111"/>
      <c r="DY109" s="112"/>
      <c r="DZ109" s="111"/>
      <c r="EA109" s="433">
        <v>0</v>
      </c>
      <c r="EB109" s="106" t="str">
        <f>IF(EA109&gt;0,(IF(EA$7&gt;0,EA109/EA$7,"")),"")</f>
        <v/>
      </c>
      <c r="EC109" s="111" t="str">
        <f>IF(EA109&gt;0,(IF(EA$49&gt;0,EA109/EA$49,"")),"")</f>
        <v/>
      </c>
      <c r="ED109" s="433">
        <v>0</v>
      </c>
      <c r="EE109" s="106" t="str">
        <f>IF(ED109&gt;0,(IF(ED$7&gt;0,ED109/ED$7,"")),"")</f>
        <v/>
      </c>
      <c r="EF109" s="111" t="str">
        <f>IF(ED109&gt;0,(IF(ED$49&gt;0,ED109/ED$49,"")),"")</f>
        <v/>
      </c>
      <c r="EG109" s="433">
        <v>0</v>
      </c>
      <c r="EH109" s="106" t="str">
        <f>IF(EG109&gt;0,(IF(EG$7&gt;0,EG109/EG$7,"")),"")</f>
        <v/>
      </c>
      <c r="EI109" s="111" t="str">
        <f>IF(EG109&gt;0,(IF(EG$49&gt;0,EG109/EG$49,"")),"")</f>
        <v/>
      </c>
      <c r="EJ109" s="111"/>
      <c r="EK109" s="111"/>
      <c r="EL109" s="112"/>
      <c r="EM109" s="111"/>
      <c r="EN109" s="433">
        <f>EA109+ED109+EG109</f>
        <v>0</v>
      </c>
      <c r="EO109" s="106" t="str">
        <f>IF(EN109&gt;0,(IF(EN$7&gt;0,EN109/EN$7,"")),"")</f>
        <v/>
      </c>
      <c r="EP109" s="111" t="str">
        <f>IF(EN109&gt;0,(IF(EN$49&gt;0,EN109/EN$49,"")),"")</f>
        <v/>
      </c>
      <c r="EQ109" s="111"/>
      <c r="ER109" s="113"/>
      <c r="ES109" s="111"/>
      <c r="ET109" s="112"/>
      <c r="EU109" s="111"/>
      <c r="EV109" s="433">
        <v>0</v>
      </c>
      <c r="EW109" s="106" t="str">
        <f>IF(EV109&gt;0,(IF(EV$7&gt;0,EV109/EV$7,"")),"")</f>
        <v/>
      </c>
      <c r="EX109" s="111" t="str">
        <f>IF(EV109&gt;0,(IF(EV$49&gt;0,EV109/EV$49,"")),"")</f>
        <v/>
      </c>
      <c r="EY109" s="433">
        <v>0</v>
      </c>
      <c r="EZ109" s="106" t="str">
        <f>IF(EY109&gt;0,(IF(EY$7&gt;0,EY109/EY$7,"")),"")</f>
        <v/>
      </c>
      <c r="FA109" s="111" t="str">
        <f>IF(EY109&gt;0,(IF(EY$49&gt;0,EY109/EY$49,"")),"")</f>
        <v/>
      </c>
      <c r="FB109" s="433">
        <v>0</v>
      </c>
      <c r="FC109" s="106" t="str">
        <f>IF(FB109&gt;0,(IF(FB$7&gt;0,FB109/FB$7,"")),"")</f>
        <v/>
      </c>
      <c r="FD109" s="111" t="str">
        <f>IF(FB109&gt;0,(IF(FB$49&gt;0,FB109/FB$49,"")),"")</f>
        <v/>
      </c>
      <c r="FE109" s="111"/>
      <c r="FF109" s="111"/>
      <c r="FG109" s="112"/>
      <c r="FH109" s="111"/>
      <c r="FI109" s="433">
        <f>EV109+EY109+FB109</f>
        <v>0</v>
      </c>
      <c r="FJ109" s="106" t="str">
        <f>IF(FI109&gt;0,(IF(FI$7&gt;0,FI109/FI$7,"")),"")</f>
        <v/>
      </c>
      <c r="FK109" s="111" t="str">
        <f>IF(FI109&gt;0,(IF(FI$49&gt;0,FI109/FI$49,"")),"")</f>
        <v/>
      </c>
      <c r="FL109" s="111"/>
      <c r="FM109" s="113"/>
      <c r="FN109" s="111"/>
      <c r="FO109" s="112"/>
      <c r="FP109" s="111"/>
      <c r="FQ109" s="433">
        <v>0</v>
      </c>
      <c r="FR109" s="106" t="str">
        <f>IF(FQ109&gt;0,(IF(FQ$7&gt;0,FQ109/FQ$7,"")),"")</f>
        <v/>
      </c>
      <c r="FS109" s="849" t="str">
        <f>IF(FQ109&gt;0,(IF(FQ$49&gt;0,FQ109/FQ$49,"")),"")</f>
        <v/>
      </c>
      <c r="FT109" s="433">
        <v>0</v>
      </c>
      <c r="FU109" s="106" t="str">
        <f>IF(FT109&gt;0,(IF(FT$7&gt;0,FT109/FT$7,"")),"")</f>
        <v/>
      </c>
      <c r="FV109" s="111" t="str">
        <f>IF(FT109&gt;0,(IF(FT$49&gt;0,FT109/FT$49,"")),"")</f>
        <v/>
      </c>
      <c r="FW109" s="433">
        <v>0</v>
      </c>
      <c r="FX109" s="106" t="str">
        <f>IF(FW109&gt;0,(IF(FW$7&gt;0,FW109/FW$7,"")),"")</f>
        <v/>
      </c>
      <c r="FY109" s="111" t="str">
        <f>IF(FW109&gt;0,(IF(FW$49&gt;0,FW109/FW$49,"")),"")</f>
        <v/>
      </c>
      <c r="FZ109" s="111"/>
      <c r="GA109" s="111"/>
      <c r="GB109" s="112"/>
      <c r="GC109" s="111"/>
      <c r="GD109" s="433">
        <f>FQ109+FT109+FW109</f>
        <v>0</v>
      </c>
      <c r="GE109" s="106" t="str">
        <f>IF(GD109&gt;0,(IF(GD$7&gt;0,GD109/GD$7,"")),"")</f>
        <v/>
      </c>
      <c r="GF109" s="111" t="str">
        <f>IF(GD109&gt;0,(IF(GD$49&gt;0,GD109/GD$49,"")),"")</f>
        <v/>
      </c>
      <c r="GG109" s="111"/>
      <c r="GH109" s="113"/>
      <c r="GI109" s="111"/>
      <c r="GJ109" s="112"/>
      <c r="GK109" s="111"/>
      <c r="GL109" s="433">
        <v>0</v>
      </c>
      <c r="GM109" s="106" t="str">
        <f>IF(GL109&gt;0,(IF(GL$7&gt;0,GL109/GL$7,"")),"")</f>
        <v/>
      </c>
      <c r="GN109" s="111" t="str">
        <f>IF(GL109&gt;0,(IF(GL$49&gt;0,GL109/GL$49,"")),"")</f>
        <v/>
      </c>
      <c r="GO109" s="433">
        <v>0</v>
      </c>
      <c r="GP109" s="106" t="str">
        <f>IF(GO109&gt;0,(IF(GO$7&gt;0,GO109/GO$7,"")),"")</f>
        <v/>
      </c>
      <c r="GQ109" s="111" t="str">
        <f>IF(GO109&gt;0,(IF(GO$49&gt;0,GO109/GO$49,"")),"")</f>
        <v/>
      </c>
      <c r="GR109" s="433">
        <v>0</v>
      </c>
      <c r="GS109" s="106" t="str">
        <f>IF(GR109&gt;0,(IF(GR$7&gt;0,GR109/GR$7,"")),"")</f>
        <v/>
      </c>
      <c r="GT109" s="111" t="str">
        <f>IF(GR109&gt;0,(IF(GR$49&gt;0,GR109/GR$49,"")),"")</f>
        <v/>
      </c>
      <c r="GU109" s="111"/>
      <c r="GV109" s="111"/>
      <c r="GW109" s="112"/>
      <c r="GX109" s="111"/>
      <c r="GY109" s="433">
        <f>GL109+GO109+GR109</f>
        <v>0</v>
      </c>
      <c r="GZ109" s="106" t="str">
        <f>IF(GY109&gt;0,(IF(GY$7&gt;0,GY109/GY$7,"")),"")</f>
        <v/>
      </c>
      <c r="HA109" s="111" t="str">
        <f>IF(GY109&gt;0,(IF(GY$49&gt;0,GY109/GY$49,"")),"")</f>
        <v/>
      </c>
      <c r="HB109" s="111"/>
      <c r="HC109" s="113"/>
      <c r="HD109" s="111"/>
      <c r="HE109" s="112"/>
      <c r="HF109" s="111"/>
      <c r="HG109" s="433">
        <v>0</v>
      </c>
      <c r="HH109" s="106" t="str">
        <f>IF(HG109&gt;0,(IF(HG$7&gt;0,HG109/HG$7,"")),"")</f>
        <v/>
      </c>
      <c r="HI109" s="111" t="str">
        <f>IF(HG109&gt;0,(IF(HG$49&gt;0,HG109/HG$49,"")),"")</f>
        <v/>
      </c>
      <c r="HJ109" s="433">
        <v>0</v>
      </c>
      <c r="HK109" s="106" t="str">
        <f>IF(HJ109&gt;0,(IF(HJ$7&gt;0,HJ109/HJ$7,"")),"")</f>
        <v/>
      </c>
      <c r="HL109" s="111" t="str">
        <f>IF(HJ109&gt;0,(IF(HJ$49&gt;0,HJ109/HJ$49,"")),"")</f>
        <v/>
      </c>
      <c r="HM109" s="433">
        <v>0</v>
      </c>
      <c r="HN109" s="106" t="str">
        <f>IF(HM109&gt;0,(IF(HM$7&gt;0,HM109/HM$7,"")),"")</f>
        <v/>
      </c>
      <c r="HO109" s="111" t="str">
        <f>IF(HM109&gt;0,(IF(HM$49&gt;0,HM109/HM$49,"")),"")</f>
        <v/>
      </c>
      <c r="HP109" s="111"/>
      <c r="HQ109" s="111"/>
      <c r="HR109" s="112"/>
      <c r="HS109" s="111"/>
      <c r="HT109" s="433">
        <f>HG109+HJ109+HM109</f>
        <v>0</v>
      </c>
      <c r="HU109" s="106" t="str">
        <f>IF(HT109&gt;0,(IF(HT$7&gt;0,HT109/HT$7,"")),"")</f>
        <v/>
      </c>
      <c r="HV109" s="111" t="str">
        <f>IF(HT109&gt;0,(IF(HT$49&gt;0,HT109/HT$49,"")),"")</f>
        <v/>
      </c>
      <c r="HW109" s="111"/>
      <c r="HX109" s="113"/>
      <c r="HY109" s="111"/>
      <c r="HZ109" s="112"/>
      <c r="IA109" s="111"/>
      <c r="IB109" s="433">
        <v>0</v>
      </c>
      <c r="IC109" s="106" t="str">
        <f>IF(IB109&gt;0,(IF(IB$7&gt;0,IB109/IB$7,"")),"")</f>
        <v/>
      </c>
      <c r="ID109" s="111" t="str">
        <f>IF(IB109&gt;0,(IF(IB$49&gt;0,IB109/IB$49,"")),"")</f>
        <v/>
      </c>
      <c r="IE109" s="433">
        <v>0</v>
      </c>
      <c r="IF109" s="106" t="str">
        <f>IF(IE109&gt;0,(IF(IE$7&gt;0,IE109/IE$7,"")),"")</f>
        <v/>
      </c>
      <c r="IG109" s="111" t="str">
        <f>IF(IE109&gt;0,(IF(IE$49&gt;0,IE109/IE$49,"")),"")</f>
        <v/>
      </c>
      <c r="IH109" s="433">
        <v>0</v>
      </c>
      <c r="II109" s="106" t="str">
        <f>IF(IH109&gt;0,(IF(IH$7&gt;0,IH109/IH$7,"")),"")</f>
        <v/>
      </c>
      <c r="IJ109" s="111" t="str">
        <f>IF(IH109&gt;0,(IF(IH$49&gt;0,IH109/IH$49,"")),"")</f>
        <v/>
      </c>
      <c r="IK109" s="111"/>
      <c r="IL109" s="111"/>
      <c r="IM109" s="112"/>
      <c r="IN109" s="111"/>
      <c r="IO109" s="433">
        <f>IB109+IE109+IH109</f>
        <v>0</v>
      </c>
      <c r="IP109" s="106" t="str">
        <f>IF(IO109&gt;0,(IF(IO$7&gt;0,IO109/IO$7,"")),"")</f>
        <v/>
      </c>
      <c r="IQ109" s="111" t="str">
        <f>IF(IO109&gt;0,(IF(IO$49&gt;0,IO109/IO$49,"")),"")</f>
        <v/>
      </c>
      <c r="IR109" s="111"/>
      <c r="IS109" s="113"/>
    </row>
    <row r="110" spans="1:253" ht="12" hidden="1" customHeight="1" outlineLevel="1">
      <c r="A110" s="341" t="s">
        <v>81</v>
      </c>
      <c r="B110" s="111"/>
      <c r="C110" s="112"/>
      <c r="D110" s="111"/>
      <c r="E110" s="433">
        <v>0</v>
      </c>
      <c r="F110" s="106" t="str">
        <f>IF(E110&gt;0,(IF(E$7&gt;0,E110/E$7,"")),"")</f>
        <v/>
      </c>
      <c r="G110" s="111" t="str">
        <f>IF(E110&gt;0,(IF(E$49&gt;0,E110/E$49,"")),"")</f>
        <v/>
      </c>
      <c r="H110" s="433">
        <v>0</v>
      </c>
      <c r="I110" s="106" t="str">
        <f>IF(H110&gt;0,(IF(H$7&gt;0,H110/H$7,"")),"")</f>
        <v/>
      </c>
      <c r="J110" s="111" t="str">
        <f>IF(H110&gt;0,(IF(H$49&gt;0,H110/H$49,"")),"")</f>
        <v/>
      </c>
      <c r="K110" s="433">
        <v>0</v>
      </c>
      <c r="L110" s="106" t="str">
        <f>IF(K110&gt;0,(IF(K$7&gt;0,K110/K$7,"")),"")</f>
        <v/>
      </c>
      <c r="M110" s="111" t="str">
        <f>IF(K110&gt;0,(IF(K$49&gt;0,K110/K$49,"")),"")</f>
        <v/>
      </c>
      <c r="N110" s="111"/>
      <c r="O110" s="111"/>
      <c r="P110" s="112"/>
      <c r="Q110" s="111"/>
      <c r="R110" s="433">
        <f>E110+H110+K110</f>
        <v>0</v>
      </c>
      <c r="S110" s="106" t="str">
        <f>IF(R110&gt;0,(IF(R$7&gt;0,R110/R$7,"")),"")</f>
        <v/>
      </c>
      <c r="T110" s="111" t="str">
        <f>IF(R110&gt;0,(IF(R$49&gt;0,R110/R$49,"")),"")</f>
        <v/>
      </c>
      <c r="U110" s="111"/>
      <c r="V110" s="113"/>
      <c r="W110" s="111"/>
      <c r="X110" s="112"/>
      <c r="Y110" s="111"/>
      <c r="Z110" s="433">
        <v>0</v>
      </c>
      <c r="AA110" s="106" t="str">
        <f>IF(Z110&gt;0,(IF(Z$7&gt;0,Z110/Z$7,"")),"")</f>
        <v/>
      </c>
      <c r="AB110" s="111" t="str">
        <f>IF(Z110&gt;0,(IF(Z$49&gt;0,Z110/Z$49,"")),"")</f>
        <v/>
      </c>
      <c r="AC110" s="433">
        <v>0</v>
      </c>
      <c r="AD110" s="106" t="str">
        <f>IF(AC110&gt;0,(IF(AC$7&gt;0,AC110/AC$7,"")),"")</f>
        <v/>
      </c>
      <c r="AE110" s="111" t="str">
        <f>IF(AC110&gt;0,(IF(AC$49&gt;0,AC110/AC$49,"")),"")</f>
        <v/>
      </c>
      <c r="AF110" s="433">
        <v>0</v>
      </c>
      <c r="AG110" s="106" t="str">
        <f>IF(AF110&gt;0,(IF(AF$7&gt;0,AF110/AF$7,"")),"")</f>
        <v/>
      </c>
      <c r="AH110" s="111" t="str">
        <f>IF(AF110&gt;0,(IF(AF$49&gt;0,AF110/AF$49,"")),"")</f>
        <v/>
      </c>
      <c r="AI110" s="111"/>
      <c r="AJ110" s="111"/>
      <c r="AK110" s="112"/>
      <c r="AL110" s="111"/>
      <c r="AM110" s="433">
        <f>Z110+AC110+AF110</f>
        <v>0</v>
      </c>
      <c r="AN110" s="106" t="str">
        <f>IF(AM110&gt;0,(IF(AM$7&gt;0,AM110/AM$7,"")),"")</f>
        <v/>
      </c>
      <c r="AO110" s="111" t="str">
        <f>IF(AM110&gt;0,(IF(AM$49&gt;0,AM110/AM$49,"")),"")</f>
        <v/>
      </c>
      <c r="AP110" s="111"/>
      <c r="AQ110" s="113"/>
      <c r="AR110" s="111"/>
      <c r="AS110" s="112"/>
      <c r="AT110" s="111"/>
      <c r="AU110" s="433">
        <v>0</v>
      </c>
      <c r="AV110" s="106" t="str">
        <f>IF(AU110&gt;0,(IF(AU$7&gt;0,AU110/AU$7,"")),"")</f>
        <v/>
      </c>
      <c r="AW110" s="111" t="str">
        <f>IF(AU110&gt;0,(IF(AU$49&gt;0,AU110/AU$49,"")),"")</f>
        <v/>
      </c>
      <c r="AX110" s="433">
        <v>0</v>
      </c>
      <c r="AY110" s="106" t="str">
        <f>IF(AX110&gt;0,(IF(AX$7&gt;0,AX110/AX$7,"")),"")</f>
        <v/>
      </c>
      <c r="AZ110" s="111" t="str">
        <f>IF(AX110&gt;0,(IF(AX$49&gt;0,AX110/AX$49,"")),"")</f>
        <v/>
      </c>
      <c r="BA110" s="433">
        <v>0</v>
      </c>
      <c r="BB110" s="106" t="str">
        <f>IF(BA110&gt;0,(IF(BA$7&gt;0,BA110/BA$7,"")),"")</f>
        <v/>
      </c>
      <c r="BC110" s="111" t="str">
        <f>IF(BA110&gt;0,(IF(BA$49&gt;0,BA110/BA$49,"")),"")</f>
        <v/>
      </c>
      <c r="BD110" s="111"/>
      <c r="BE110" s="111"/>
      <c r="BF110" s="112"/>
      <c r="BG110" s="111"/>
      <c r="BH110" s="433">
        <f>AU110+AX110+BA110</f>
        <v>0</v>
      </c>
      <c r="BI110" s="106" t="str">
        <f>IF(BH110&gt;0,(IF(BH$7&gt;0,BH110/BH$7,"")),"")</f>
        <v/>
      </c>
      <c r="BJ110" s="111" t="str">
        <f>IF(BH110&gt;0,(IF(BH$49&gt;0,BH110/BH$49,"")),"")</f>
        <v/>
      </c>
      <c r="BK110" s="111"/>
      <c r="BL110" s="113"/>
      <c r="BM110" s="111"/>
      <c r="BN110" s="112"/>
      <c r="BO110" s="111"/>
      <c r="BP110" s="433">
        <v>0</v>
      </c>
      <c r="BQ110" s="106" t="str">
        <f>IF(BP110&gt;0,(IF(BP$7&gt;0,BP110/BP$7,"")),"")</f>
        <v/>
      </c>
      <c r="BR110" s="111" t="str">
        <f>IF(BP110&gt;0,(IF(BP$49&gt;0,BP110/BP$49,"")),"")</f>
        <v/>
      </c>
      <c r="BS110" s="433">
        <v>0</v>
      </c>
      <c r="BT110" s="106" t="str">
        <f>IF(BS110&gt;0,(IF(BS$7&gt;0,BS110/BS$7,"")),"")</f>
        <v/>
      </c>
      <c r="BU110" s="111" t="str">
        <f>IF(BS110&gt;0,(IF(BS$49&gt;0,BS110/BS$49,"")),"")</f>
        <v/>
      </c>
      <c r="BV110" s="433">
        <v>0</v>
      </c>
      <c r="BW110" s="106" t="str">
        <f>IF(BV110&gt;0,(IF(BV$7&gt;0,BV110/BV$7,"")),"")</f>
        <v/>
      </c>
      <c r="BX110" s="111" t="str">
        <f>IF(BV110&gt;0,(IF(BV$49&gt;0,BV110/BV$49,"")),"")</f>
        <v/>
      </c>
      <c r="BY110" s="111"/>
      <c r="BZ110" s="111"/>
      <c r="CA110" s="112"/>
      <c r="CB110" s="111"/>
      <c r="CC110" s="433">
        <f>BP110+BS110+BV110</f>
        <v>0</v>
      </c>
      <c r="CD110" s="106" t="str">
        <f>IF(CC110&gt;0,(IF(CC$7&gt;0,CC110/CC$7,"")),"")</f>
        <v/>
      </c>
      <c r="CE110" s="111" t="str">
        <f>IF(CC110&gt;0,(IF(CC$49&gt;0,CC110/CC$49,"")),"")</f>
        <v/>
      </c>
      <c r="CF110" s="111"/>
      <c r="CG110" s="113"/>
      <c r="CH110" s="111"/>
      <c r="CI110" s="114"/>
      <c r="CJ110" s="111"/>
      <c r="CK110" s="433">
        <f>(IF($CZ$5=4,(E110+Z110+AU110+BP110),0)+IF($CZ$5=3,(Z110+AU110+BP110))+IF($CZ$5=2,(AU110+BP110),0)+IF($CZ$5=1,BP110,0))/$CZ$5</f>
        <v>0</v>
      </c>
      <c r="CL110" s="106" t="str">
        <f>IF(CK110&gt;0,(IF(CK$7&gt;0,CK110/CK$7,"")),"")</f>
        <v/>
      </c>
      <c r="CM110" s="111" t="str">
        <f>IF(CK110&gt;0,(IF(CK$49&gt;0,CK110/CK$49,"")),"")</f>
        <v/>
      </c>
      <c r="CN110" s="433">
        <f>(IF($CZ$5=4,(H110+AC110+AX110+BS110),0)+IF($CZ$5=3,(AC110+AX110+BS110))+IF($CZ$5=2,(AX110+BS110),0)+IF($CZ$5=1,BS110,0))/$CZ$5</f>
        <v>0</v>
      </c>
      <c r="CO110" s="106" t="str">
        <f>IF(CN110&gt;0,(IF(CN$7&gt;0,CN110/CN$7,"")),"")</f>
        <v/>
      </c>
      <c r="CP110" s="111" t="str">
        <f>IF(CN110&gt;0,(IF(CN$49&gt;0,CN110/CN$49,"")),"")</f>
        <v/>
      </c>
      <c r="CQ110" s="433">
        <f>(IF($CZ$5=4,(K110+AF110+BA110+BV110),0)+IF($CZ$5=3,(AF110+BA110+BV110))+IF($CZ$5=2,(BA110+BV110),0)+IF($CZ$5=1,BV110,0))/$CZ$5</f>
        <v>0</v>
      </c>
      <c r="CR110" s="106" t="str">
        <f>IF(CQ110&gt;0,(IF(CQ$7&gt;0,CQ110/CQ$7,"")),"")</f>
        <v/>
      </c>
      <c r="CS110" s="111" t="str">
        <f>IF(CQ110&gt;0,(IF(CQ$49&gt;0,CQ110/CQ$49,"")),"")</f>
        <v/>
      </c>
      <c r="CT110" s="111"/>
      <c r="CU110" s="111"/>
      <c r="CV110" s="114"/>
      <c r="CW110" s="111"/>
      <c r="CX110" s="433">
        <f>(IF($CZ$5=4,(R110+AM110+BH110+CC110),0)+IF($CZ$5=3,(AM110+BH110+CC110))+IF($CZ$5=2,(BH110+CC110),0)+IF($CZ$5=1,CC110,0))/$CZ$5</f>
        <v>0</v>
      </c>
      <c r="CY110" s="106" t="str">
        <f>IF(CX110&gt;0,(IF(CX$7&gt;0,CX110/CX$7,"")),"")</f>
        <v/>
      </c>
      <c r="CZ110" s="111" t="str">
        <f>IF(CX110&gt;0,(IF(CX$49&gt;0,CX110/CX$49,"")),"")</f>
        <v/>
      </c>
      <c r="DA110" s="111"/>
      <c r="DB110" s="1535"/>
      <c r="DC110" s="111"/>
      <c r="DD110" s="112"/>
      <c r="DE110" s="111"/>
      <c r="DF110" s="433">
        <v>0</v>
      </c>
      <c r="DG110" s="106" t="str">
        <f>IF(DF110&gt;0,(IF(DF$7&gt;0,DF110/DF$7,"")),"")</f>
        <v/>
      </c>
      <c r="DH110" s="111" t="str">
        <f>IF(DF110&gt;0,(IF(DF$49&gt;0,DF110/DF$49,"")),"")</f>
        <v/>
      </c>
      <c r="DI110" s="433">
        <v>0</v>
      </c>
      <c r="DJ110" s="106" t="str">
        <f>IF(DI110&gt;0,(IF(DI$7&gt;0,DI110/DI$7,"")),"")</f>
        <v/>
      </c>
      <c r="DK110" s="111" t="str">
        <f>IF(DI110&gt;0,(IF(DI$49&gt;0,DI110/DI$49,"")),"")</f>
        <v/>
      </c>
      <c r="DL110" s="433">
        <v>0</v>
      </c>
      <c r="DM110" s="106" t="str">
        <f>IF(DL110&gt;0,(IF(DL$7&gt;0,DL110/DL$7,"")),"")</f>
        <v/>
      </c>
      <c r="DN110" s="111" t="str">
        <f>IF(DL110&gt;0,(IF(DL$49&gt;0,DL110/DL$49,"")),"")</f>
        <v/>
      </c>
      <c r="DO110" s="111"/>
      <c r="DP110" s="111"/>
      <c r="DQ110" s="112"/>
      <c r="DR110" s="111"/>
      <c r="DS110" s="433">
        <f>DF110+DI110+DL110</f>
        <v>0</v>
      </c>
      <c r="DT110" s="106" t="str">
        <f>IF(DS110&gt;0,(IF(DS$7&gt;0,DS110/DS$7,"")),"")</f>
        <v/>
      </c>
      <c r="DU110" s="111" t="str">
        <f>IF(DS110&gt;0,(IF(DS$49&gt;0,DS110/DS$49,"")),"")</f>
        <v/>
      </c>
      <c r="DV110" s="111"/>
      <c r="DW110" s="113"/>
      <c r="DX110" s="111"/>
      <c r="DY110" s="112"/>
      <c r="DZ110" s="111"/>
      <c r="EA110" s="433">
        <v>0</v>
      </c>
      <c r="EB110" s="106" t="str">
        <f>IF(EA110&gt;0,(IF(EA$7&gt;0,EA110/EA$7,"")),"")</f>
        <v/>
      </c>
      <c r="EC110" s="111" t="str">
        <f>IF(EA110&gt;0,(IF(EA$49&gt;0,EA110/EA$49,"")),"")</f>
        <v/>
      </c>
      <c r="ED110" s="433">
        <v>0</v>
      </c>
      <c r="EE110" s="106" t="str">
        <f>IF(ED110&gt;0,(IF(ED$7&gt;0,ED110/ED$7,"")),"")</f>
        <v/>
      </c>
      <c r="EF110" s="111" t="str">
        <f>IF(ED110&gt;0,(IF(ED$49&gt;0,ED110/ED$49,"")),"")</f>
        <v/>
      </c>
      <c r="EG110" s="433">
        <v>0</v>
      </c>
      <c r="EH110" s="106" t="str">
        <f>IF(EG110&gt;0,(IF(EG$7&gt;0,EG110/EG$7,"")),"")</f>
        <v/>
      </c>
      <c r="EI110" s="111" t="str">
        <f>IF(EG110&gt;0,(IF(EG$49&gt;0,EG110/EG$49,"")),"")</f>
        <v/>
      </c>
      <c r="EJ110" s="111"/>
      <c r="EK110" s="111"/>
      <c r="EL110" s="112"/>
      <c r="EM110" s="111"/>
      <c r="EN110" s="433">
        <f>EA110+ED110+EG110</f>
        <v>0</v>
      </c>
      <c r="EO110" s="106" t="str">
        <f>IF(EN110&gt;0,(IF(EN$7&gt;0,EN110/EN$7,"")),"")</f>
        <v/>
      </c>
      <c r="EP110" s="111" t="str">
        <f>IF(EN110&gt;0,(IF(EN$49&gt;0,EN110/EN$49,"")),"")</f>
        <v/>
      </c>
      <c r="EQ110" s="111"/>
      <c r="ER110" s="113"/>
      <c r="ES110" s="111"/>
      <c r="ET110" s="112"/>
      <c r="EU110" s="111"/>
      <c r="EV110" s="433">
        <v>0</v>
      </c>
      <c r="EW110" s="106" t="str">
        <f>IF(EV110&gt;0,(IF(EV$7&gt;0,EV110/EV$7,"")),"")</f>
        <v/>
      </c>
      <c r="EX110" s="111" t="str">
        <f>IF(EV110&gt;0,(IF(EV$49&gt;0,EV110/EV$49,"")),"")</f>
        <v/>
      </c>
      <c r="EY110" s="433">
        <v>0</v>
      </c>
      <c r="EZ110" s="106" t="str">
        <f>IF(EY110&gt;0,(IF(EY$7&gt;0,EY110/EY$7,"")),"")</f>
        <v/>
      </c>
      <c r="FA110" s="111" t="str">
        <f>IF(EY110&gt;0,(IF(EY$49&gt;0,EY110/EY$49,"")),"")</f>
        <v/>
      </c>
      <c r="FB110" s="433">
        <v>0</v>
      </c>
      <c r="FC110" s="106" t="str">
        <f>IF(FB110&gt;0,(IF(FB$7&gt;0,FB110/FB$7,"")),"")</f>
        <v/>
      </c>
      <c r="FD110" s="111" t="str">
        <f>IF(FB110&gt;0,(IF(FB$49&gt;0,FB110/FB$49,"")),"")</f>
        <v/>
      </c>
      <c r="FE110" s="111"/>
      <c r="FF110" s="111"/>
      <c r="FG110" s="112"/>
      <c r="FH110" s="111"/>
      <c r="FI110" s="433">
        <f>EV110+EY110+FB110</f>
        <v>0</v>
      </c>
      <c r="FJ110" s="106" t="str">
        <f>IF(FI110&gt;0,(IF(FI$7&gt;0,FI110/FI$7,"")),"")</f>
        <v/>
      </c>
      <c r="FK110" s="111" t="str">
        <f>IF(FI110&gt;0,(IF(FI$49&gt;0,FI110/FI$49,"")),"")</f>
        <v/>
      </c>
      <c r="FL110" s="111"/>
      <c r="FM110" s="113"/>
      <c r="FN110" s="111"/>
      <c r="FO110" s="112"/>
      <c r="FP110" s="111"/>
      <c r="FQ110" s="433">
        <v>0</v>
      </c>
      <c r="FR110" s="106" t="str">
        <f>IF(FQ110&gt;0,(IF(FQ$7&gt;0,FQ110/FQ$7,"")),"")</f>
        <v/>
      </c>
      <c r="FS110" s="849" t="str">
        <f>IF(FQ110&gt;0,(IF(FQ$49&gt;0,FQ110/FQ$49,"")),"")</f>
        <v/>
      </c>
      <c r="FT110" s="433">
        <v>0</v>
      </c>
      <c r="FU110" s="106" t="str">
        <f>IF(FT110&gt;0,(IF(FT$7&gt;0,FT110/FT$7,"")),"")</f>
        <v/>
      </c>
      <c r="FV110" s="111" t="str">
        <f>IF(FT110&gt;0,(IF(FT$49&gt;0,FT110/FT$49,"")),"")</f>
        <v/>
      </c>
      <c r="FW110" s="433">
        <v>0</v>
      </c>
      <c r="FX110" s="106" t="str">
        <f>IF(FW110&gt;0,(IF(FW$7&gt;0,FW110/FW$7,"")),"")</f>
        <v/>
      </c>
      <c r="FY110" s="111" t="str">
        <f>IF(FW110&gt;0,(IF(FW$49&gt;0,FW110/FW$49,"")),"")</f>
        <v/>
      </c>
      <c r="FZ110" s="111"/>
      <c r="GA110" s="111"/>
      <c r="GB110" s="112"/>
      <c r="GC110" s="111"/>
      <c r="GD110" s="433">
        <f>FQ110+FT110+FW110</f>
        <v>0</v>
      </c>
      <c r="GE110" s="106" t="str">
        <f>IF(GD110&gt;0,(IF(GD$7&gt;0,GD110/GD$7,"")),"")</f>
        <v/>
      </c>
      <c r="GF110" s="111" t="str">
        <f>IF(GD110&gt;0,(IF(GD$49&gt;0,GD110/GD$49,"")),"")</f>
        <v/>
      </c>
      <c r="GG110" s="111"/>
      <c r="GH110" s="113"/>
      <c r="GI110" s="111"/>
      <c r="GJ110" s="112"/>
      <c r="GK110" s="111"/>
      <c r="GL110" s="433">
        <v>0</v>
      </c>
      <c r="GM110" s="106" t="str">
        <f>IF(GL110&gt;0,(IF(GL$7&gt;0,GL110/GL$7,"")),"")</f>
        <v/>
      </c>
      <c r="GN110" s="111" t="str">
        <f>IF(GL110&gt;0,(IF(GL$49&gt;0,GL110/GL$49,"")),"")</f>
        <v/>
      </c>
      <c r="GO110" s="433">
        <v>0</v>
      </c>
      <c r="GP110" s="106" t="str">
        <f>IF(GO110&gt;0,(IF(GO$7&gt;0,GO110/GO$7,"")),"")</f>
        <v/>
      </c>
      <c r="GQ110" s="111" t="str">
        <f>IF(GO110&gt;0,(IF(GO$49&gt;0,GO110/GO$49,"")),"")</f>
        <v/>
      </c>
      <c r="GR110" s="433">
        <v>0</v>
      </c>
      <c r="GS110" s="106" t="str">
        <f>IF(GR110&gt;0,(IF(GR$7&gt;0,GR110/GR$7,"")),"")</f>
        <v/>
      </c>
      <c r="GT110" s="111" t="str">
        <f>IF(GR110&gt;0,(IF(GR$49&gt;0,GR110/GR$49,"")),"")</f>
        <v/>
      </c>
      <c r="GU110" s="111"/>
      <c r="GV110" s="111"/>
      <c r="GW110" s="112"/>
      <c r="GX110" s="111"/>
      <c r="GY110" s="433">
        <f>GL110+GO110+GR110</f>
        <v>0</v>
      </c>
      <c r="GZ110" s="106" t="str">
        <f>IF(GY110&gt;0,(IF(GY$7&gt;0,GY110/GY$7,"")),"")</f>
        <v/>
      </c>
      <c r="HA110" s="111" t="str">
        <f>IF(GY110&gt;0,(IF(GY$49&gt;0,GY110/GY$49,"")),"")</f>
        <v/>
      </c>
      <c r="HB110" s="111"/>
      <c r="HC110" s="113"/>
      <c r="HD110" s="111"/>
      <c r="HE110" s="112"/>
      <c r="HF110" s="111"/>
      <c r="HG110" s="433">
        <v>0</v>
      </c>
      <c r="HH110" s="106" t="str">
        <f>IF(HG110&gt;0,(IF(HG$7&gt;0,HG110/HG$7,"")),"")</f>
        <v/>
      </c>
      <c r="HI110" s="111" t="str">
        <f>IF(HG110&gt;0,(IF(HG$49&gt;0,HG110/HG$49,"")),"")</f>
        <v/>
      </c>
      <c r="HJ110" s="433">
        <v>0</v>
      </c>
      <c r="HK110" s="106" t="str">
        <f>IF(HJ110&gt;0,(IF(HJ$7&gt;0,HJ110/HJ$7,"")),"")</f>
        <v/>
      </c>
      <c r="HL110" s="111" t="str">
        <f>IF(HJ110&gt;0,(IF(HJ$49&gt;0,HJ110/HJ$49,"")),"")</f>
        <v/>
      </c>
      <c r="HM110" s="433">
        <v>0</v>
      </c>
      <c r="HN110" s="106" t="str">
        <f>IF(HM110&gt;0,(IF(HM$7&gt;0,HM110/HM$7,"")),"")</f>
        <v/>
      </c>
      <c r="HO110" s="111" t="str">
        <f>IF(HM110&gt;0,(IF(HM$49&gt;0,HM110/HM$49,"")),"")</f>
        <v/>
      </c>
      <c r="HP110" s="111"/>
      <c r="HQ110" s="111"/>
      <c r="HR110" s="112"/>
      <c r="HS110" s="111"/>
      <c r="HT110" s="433">
        <f>HG110+HJ110+HM110</f>
        <v>0</v>
      </c>
      <c r="HU110" s="106" t="str">
        <f>IF(HT110&gt;0,(IF(HT$7&gt;0,HT110/HT$7,"")),"")</f>
        <v/>
      </c>
      <c r="HV110" s="111" t="str">
        <f>IF(HT110&gt;0,(IF(HT$49&gt;0,HT110/HT$49,"")),"")</f>
        <v/>
      </c>
      <c r="HW110" s="111"/>
      <c r="HX110" s="113"/>
      <c r="HY110" s="111"/>
      <c r="HZ110" s="112"/>
      <c r="IA110" s="111"/>
      <c r="IB110" s="433">
        <v>0</v>
      </c>
      <c r="IC110" s="106" t="str">
        <f>IF(IB110&gt;0,(IF(IB$7&gt;0,IB110/IB$7,"")),"")</f>
        <v/>
      </c>
      <c r="ID110" s="111" t="str">
        <f>IF(IB110&gt;0,(IF(IB$49&gt;0,IB110/IB$49,"")),"")</f>
        <v/>
      </c>
      <c r="IE110" s="433">
        <v>0</v>
      </c>
      <c r="IF110" s="106" t="str">
        <f>IF(IE110&gt;0,(IF(IE$7&gt;0,IE110/IE$7,"")),"")</f>
        <v/>
      </c>
      <c r="IG110" s="111" t="str">
        <f>IF(IE110&gt;0,(IF(IE$49&gt;0,IE110/IE$49,"")),"")</f>
        <v/>
      </c>
      <c r="IH110" s="433">
        <v>0</v>
      </c>
      <c r="II110" s="106" t="str">
        <f>IF(IH110&gt;0,(IF(IH$7&gt;0,IH110/IH$7,"")),"")</f>
        <v/>
      </c>
      <c r="IJ110" s="111" t="str">
        <f>IF(IH110&gt;0,(IF(IH$49&gt;0,IH110/IH$49,"")),"")</f>
        <v/>
      </c>
      <c r="IK110" s="111"/>
      <c r="IL110" s="111"/>
      <c r="IM110" s="112"/>
      <c r="IN110" s="111"/>
      <c r="IO110" s="433">
        <f>IB110+IE110+IH110</f>
        <v>0</v>
      </c>
      <c r="IP110" s="106" t="str">
        <f>IF(IO110&gt;0,(IF(IO$7&gt;0,IO110/IO$7,"")),"")</f>
        <v/>
      </c>
      <c r="IQ110" s="111" t="str">
        <f>IF(IO110&gt;0,(IF(IO$49&gt;0,IO110/IO$49,"")),"")</f>
        <v/>
      </c>
      <c r="IR110" s="111"/>
      <c r="IS110" s="113"/>
    </row>
    <row r="111" spans="1:253" s="134" customFormat="1" ht="12" hidden="1" customHeight="1" outlineLevel="1">
      <c r="A111" s="348" t="s">
        <v>83</v>
      </c>
      <c r="B111" s="115"/>
      <c r="C111" s="116"/>
      <c r="D111" s="115"/>
      <c r="E111" s="351">
        <f>E109-E110</f>
        <v>0</v>
      </c>
      <c r="F111" s="129" t="str">
        <f>IF(E111&gt;0,(IF(E$7&gt;0,E111/E$7,"")),"")</f>
        <v/>
      </c>
      <c r="G111" s="115" t="str">
        <f>IF(E111&lt;&gt;0,(IF(E$49&gt;0,E111/E$49,"")),"")</f>
        <v/>
      </c>
      <c r="H111" s="351">
        <f>H109-H110</f>
        <v>0</v>
      </c>
      <c r="I111" s="129" t="str">
        <f>IF(H111&gt;0,(IF(H$7&gt;0,H111/H$7,"")),"")</f>
        <v/>
      </c>
      <c r="J111" s="115" t="str">
        <f>IF(H111&lt;&gt;0,(IF(H$49&gt;0,H111/H$49,"")),"")</f>
        <v/>
      </c>
      <c r="K111" s="351">
        <f>K109-K110</f>
        <v>0</v>
      </c>
      <c r="L111" s="129" t="str">
        <f>IF(K111&gt;0,(IF(K$7&gt;0,K111/K$7,"")),"")</f>
        <v/>
      </c>
      <c r="M111" s="115" t="str">
        <f>IF(K111&lt;&gt;0,(IF(K$49&gt;0,K111/K$49,"")),"")</f>
        <v/>
      </c>
      <c r="N111" s="115"/>
      <c r="O111" s="115"/>
      <c r="P111" s="116"/>
      <c r="Q111" s="115"/>
      <c r="R111" s="351">
        <f>R109-R110</f>
        <v>0</v>
      </c>
      <c r="S111" s="129" t="str">
        <f>IF(R111&gt;0,(IF(R$7&gt;0,R111/R$7,"")),"")</f>
        <v/>
      </c>
      <c r="T111" s="130" t="str">
        <f>IF(R111&lt;&gt;0,(IF(R$49&gt;0,R111/R$49,"")),"")</f>
        <v/>
      </c>
      <c r="U111" s="130"/>
      <c r="V111" s="131"/>
      <c r="W111" s="130"/>
      <c r="X111" s="132"/>
      <c r="Y111" s="130"/>
      <c r="Z111" s="351">
        <f>Z109-Z110</f>
        <v>0</v>
      </c>
      <c r="AA111" s="129" t="str">
        <f>IF(Z111&gt;0,(IF(Z$7&gt;0,Z111/Z$7,"")),"")</f>
        <v/>
      </c>
      <c r="AB111" s="115" t="str">
        <f>IF(Z111&lt;&gt;0,(IF(Z$49&gt;0,Z111/Z$49,"")),"")</f>
        <v/>
      </c>
      <c r="AC111" s="351">
        <f>AC109-AC110</f>
        <v>0</v>
      </c>
      <c r="AD111" s="129" t="str">
        <f>IF(AC111&gt;0,(IF(AC$7&gt;0,AC111/AC$7,"")),"")</f>
        <v/>
      </c>
      <c r="AE111" s="115" t="str">
        <f>IF(AC111&lt;&gt;0,(IF(AC$49&gt;0,AC111/AC$49,"")),"")</f>
        <v/>
      </c>
      <c r="AF111" s="351">
        <f>AF109-AF110</f>
        <v>0</v>
      </c>
      <c r="AG111" s="129" t="str">
        <f>IF(AF111&gt;0,(IF(AF$7&gt;0,AF111/AF$7,"")),"")</f>
        <v/>
      </c>
      <c r="AH111" s="115" t="str">
        <f>IF(AF111&lt;&gt;0,(IF(AF$49&gt;0,AF111/AF$49,"")),"")</f>
        <v/>
      </c>
      <c r="AI111" s="115"/>
      <c r="AJ111" s="115"/>
      <c r="AK111" s="116"/>
      <c r="AL111" s="115"/>
      <c r="AM111" s="351">
        <f>AM109-AM110</f>
        <v>0</v>
      </c>
      <c r="AN111" s="129" t="str">
        <f>IF(AM111&gt;0,(IF(AM$7&gt;0,AM111/AM$7,"")),"")</f>
        <v/>
      </c>
      <c r="AO111" s="130" t="str">
        <f>IF(AM111&lt;&gt;0,(IF(AM$49&gt;0,AM111/AM$49,"")),"")</f>
        <v/>
      </c>
      <c r="AP111" s="130"/>
      <c r="AQ111" s="131"/>
      <c r="AR111" s="115"/>
      <c r="AS111" s="116"/>
      <c r="AT111" s="115"/>
      <c r="AU111" s="351">
        <f>AU109-AU110</f>
        <v>0</v>
      </c>
      <c r="AV111" s="129" t="str">
        <f>IF(AU111&gt;0,(IF(AU$7&gt;0,AU111/AU$7,"")),"")</f>
        <v/>
      </c>
      <c r="AW111" s="115" t="str">
        <f>IF(AU111&lt;&gt;0,(IF(AU$49&gt;0,AU111/AU$49,"")),"")</f>
        <v/>
      </c>
      <c r="AX111" s="351">
        <f>AX109-AX110</f>
        <v>0</v>
      </c>
      <c r="AY111" s="129" t="str">
        <f>IF(AX111&gt;0,(IF(AX$7&gt;0,AX111/AX$7,"")),"")</f>
        <v/>
      </c>
      <c r="AZ111" s="115" t="str">
        <f>IF(AX111&lt;&gt;0,(IF(AX$49&gt;0,AX111/AX$49,"")),"")</f>
        <v/>
      </c>
      <c r="BA111" s="351">
        <f>BA109-BA110</f>
        <v>0</v>
      </c>
      <c r="BB111" s="129" t="str">
        <f>IF(BA111&gt;0,(IF(BA$7&gt;0,BA111/BA$7,"")),"")</f>
        <v/>
      </c>
      <c r="BC111" s="115" t="str">
        <f>IF(BA111&lt;&gt;0,(IF(BA$49&gt;0,BA111/BA$49,"")),"")</f>
        <v/>
      </c>
      <c r="BD111" s="115"/>
      <c r="BE111" s="115"/>
      <c r="BF111" s="116"/>
      <c r="BG111" s="115"/>
      <c r="BH111" s="351">
        <f>BH109-BH110</f>
        <v>0</v>
      </c>
      <c r="BI111" s="129" t="str">
        <f>IF(BH111&gt;0,(IF(BH$7&gt;0,BH111/BH$7,"")),"")</f>
        <v/>
      </c>
      <c r="BJ111" s="130" t="str">
        <f>IF(BH111&lt;&gt;0,(IF(BH$49&gt;0,BH111/BH$49,"")),"")</f>
        <v/>
      </c>
      <c r="BK111" s="130"/>
      <c r="BL111" s="131"/>
      <c r="BM111" s="130"/>
      <c r="BN111" s="132"/>
      <c r="BO111" s="130"/>
      <c r="BP111" s="351">
        <f>BP109-BP110</f>
        <v>0</v>
      </c>
      <c r="BQ111" s="129" t="str">
        <f>IF(BP111&gt;0,(IF(BP$7&gt;0,BP111/BP$7,"")),"")</f>
        <v/>
      </c>
      <c r="BR111" s="115" t="str">
        <f>IF(BP111&lt;&gt;0,(IF(BP$49&gt;0,BP111/BP$49,"")),"")</f>
        <v/>
      </c>
      <c r="BS111" s="351">
        <f>BS109-BS110</f>
        <v>0</v>
      </c>
      <c r="BT111" s="129" t="str">
        <f>IF(BS111&gt;0,(IF(BS$7&gt;0,BS111/BS$7,"")),"")</f>
        <v/>
      </c>
      <c r="BU111" s="115" t="str">
        <f>IF(BS111&lt;&gt;0,(IF(BS$49&gt;0,BS111/BS$49,"")),"")</f>
        <v/>
      </c>
      <c r="BV111" s="351">
        <f>BV109-BV110</f>
        <v>0</v>
      </c>
      <c r="BW111" s="129" t="str">
        <f>IF(BV111&gt;0,(IF(BV$7&gt;0,BV111/BV$7,"")),"")</f>
        <v/>
      </c>
      <c r="BX111" s="115" t="str">
        <f>IF(BV111&lt;&gt;0,(IF(BV$49&gt;0,BV111/BV$49,"")),"")</f>
        <v/>
      </c>
      <c r="BY111" s="115"/>
      <c r="BZ111" s="115"/>
      <c r="CA111" s="116"/>
      <c r="CB111" s="115"/>
      <c r="CC111" s="351">
        <f>CC109-CC110</f>
        <v>0</v>
      </c>
      <c r="CD111" s="129" t="str">
        <f>IF(CC111&gt;0,(IF(CC$7&gt;0,CC111/CC$7,"")),"")</f>
        <v/>
      </c>
      <c r="CE111" s="130" t="str">
        <f>IF(CC111&lt;&gt;0,(IF(CC$49&gt;0,CC111/CC$49,"")),"")</f>
        <v/>
      </c>
      <c r="CF111" s="130"/>
      <c r="CG111" s="131"/>
      <c r="CH111" s="130"/>
      <c r="CI111" s="133"/>
      <c r="CJ111" s="130"/>
      <c r="CK111" s="351">
        <f>CK109-CK110</f>
        <v>0</v>
      </c>
      <c r="CL111" s="129" t="str">
        <f>IF(CK111&gt;0,(IF(CK$7&gt;0,CK111/CK$7,"")),"")</f>
        <v/>
      </c>
      <c r="CM111" s="115" t="str">
        <f>IF(CK111&lt;&gt;0,(IF(CK$49&gt;0,CK111/CK$49,"")),"")</f>
        <v/>
      </c>
      <c r="CN111" s="351">
        <f>CN109-CN110</f>
        <v>0</v>
      </c>
      <c r="CO111" s="129" t="str">
        <f>IF(CN111&gt;0,(IF(CN$7&gt;0,CN111/CN$7,"")),"")</f>
        <v/>
      </c>
      <c r="CP111" s="115" t="str">
        <f>IF(CN111&lt;&gt;0,(IF(CN$49&gt;0,CN111/CN$49,"")),"")</f>
        <v/>
      </c>
      <c r="CQ111" s="351">
        <f>CQ109-CQ110</f>
        <v>0</v>
      </c>
      <c r="CR111" s="129" t="str">
        <f>IF(CQ111&gt;0,(IF(CQ$7&gt;0,CQ111/CQ$7,"")),"")</f>
        <v/>
      </c>
      <c r="CS111" s="115" t="str">
        <f>IF(CQ111&lt;&gt;0,(IF(CQ$49&gt;0,CQ111/CQ$49,"")),"")</f>
        <v/>
      </c>
      <c r="CT111" s="115"/>
      <c r="CU111" s="115"/>
      <c r="CV111" s="118"/>
      <c r="CW111" s="115"/>
      <c r="CX111" s="351">
        <f>CX109-CX110</f>
        <v>0</v>
      </c>
      <c r="CY111" s="106" t="str">
        <f>IF(CX111&gt;0,(IF(CX$7&gt;0,CX111/CX$7,"")),"")</f>
        <v/>
      </c>
      <c r="CZ111" s="130" t="str">
        <f>IF(CX111&lt;&gt;0,(IF(CX$49&gt;0,CX111/CX$49,"")),"")</f>
        <v/>
      </c>
      <c r="DA111" s="130"/>
      <c r="DB111" s="1540"/>
      <c r="DC111" s="130"/>
      <c r="DD111" s="132"/>
      <c r="DE111" s="130"/>
      <c r="DF111" s="351">
        <f>DF109-DF110</f>
        <v>0</v>
      </c>
      <c r="DG111" s="129" t="str">
        <f>IF(DF111&gt;0,(IF(DF$7&gt;0,DF111/DF$7,"")),"")</f>
        <v/>
      </c>
      <c r="DH111" s="115" t="str">
        <f>IF(DF111&lt;&gt;0,(IF(DF$49&gt;0,DF111/DF$49,"")),"")</f>
        <v/>
      </c>
      <c r="DI111" s="351">
        <f>DI109-DI110</f>
        <v>0</v>
      </c>
      <c r="DJ111" s="129" t="str">
        <f>IF(DI111&gt;0,(IF(DI$7&gt;0,DI111/DI$7,"")),"")</f>
        <v/>
      </c>
      <c r="DK111" s="115" t="str">
        <f>IF(DI111&lt;&gt;0,(IF(DI$49&gt;0,DI111/DI$49,"")),"")</f>
        <v/>
      </c>
      <c r="DL111" s="351">
        <f>DL109-DL110</f>
        <v>0</v>
      </c>
      <c r="DM111" s="129" t="str">
        <f>IF(DL111&gt;0,(IF(DL$7&gt;0,DL111/DL$7,"")),"")</f>
        <v/>
      </c>
      <c r="DN111" s="115" t="str">
        <f>IF(DL111&lt;&gt;0,(IF(DL$49&gt;0,DL111/DL$49,"")),"")</f>
        <v/>
      </c>
      <c r="DO111" s="115"/>
      <c r="DP111" s="115"/>
      <c r="DQ111" s="116"/>
      <c r="DR111" s="115"/>
      <c r="DS111" s="351">
        <f>DS109-DS110</f>
        <v>0</v>
      </c>
      <c r="DT111" s="129" t="str">
        <f>IF(DS111&gt;0,(IF(DS$7&gt;0,DS111/DS$7,"")),"")</f>
        <v/>
      </c>
      <c r="DU111" s="130" t="str">
        <f>IF(DS111&lt;&gt;0,(IF(DS$49&gt;0,DS111/DS$49,"")),"")</f>
        <v/>
      </c>
      <c r="DV111" s="130"/>
      <c r="DW111" s="131"/>
      <c r="DX111" s="130"/>
      <c r="DY111" s="132"/>
      <c r="DZ111" s="130"/>
      <c r="EA111" s="351">
        <f>EA109-EA110</f>
        <v>0</v>
      </c>
      <c r="EB111" s="129" t="str">
        <f>IF(EA111&gt;0,(IF(EA$7&gt;0,EA111/EA$7,"")),"")</f>
        <v/>
      </c>
      <c r="EC111" s="115" t="str">
        <f>IF(EA111&lt;&gt;0,(IF(EA$49&gt;0,EA111/EA$49,"")),"")</f>
        <v/>
      </c>
      <c r="ED111" s="351">
        <f>ED109-ED110</f>
        <v>0</v>
      </c>
      <c r="EE111" s="129" t="str">
        <f>IF(ED111&gt;0,(IF(ED$7&gt;0,ED111/ED$7,"")),"")</f>
        <v/>
      </c>
      <c r="EF111" s="115" t="str">
        <f>IF(ED111&lt;&gt;0,(IF(ED$49&gt;0,ED111/ED$49,"")),"")</f>
        <v/>
      </c>
      <c r="EG111" s="351">
        <f>EG109-EG110</f>
        <v>0</v>
      </c>
      <c r="EH111" s="129" t="str">
        <f>IF(EG111&gt;0,(IF(EG$7&gt;0,EG111/EG$7,"")),"")</f>
        <v/>
      </c>
      <c r="EI111" s="115" t="str">
        <f>IF(EG111&lt;&gt;0,(IF(EG$49&gt;0,EG111/EG$49,"")),"")</f>
        <v/>
      </c>
      <c r="EJ111" s="115"/>
      <c r="EK111" s="115"/>
      <c r="EL111" s="116"/>
      <c r="EM111" s="115"/>
      <c r="EN111" s="351">
        <f>EN109-EN110</f>
        <v>0</v>
      </c>
      <c r="EO111" s="129" t="str">
        <f>IF(EN111&gt;0,(IF(EN$7&gt;0,EN111/EN$7,"")),"")</f>
        <v/>
      </c>
      <c r="EP111" s="130" t="str">
        <f>IF(EN111&lt;&gt;0,(IF(EN$49&gt;0,EN111/EN$49,"")),"")</f>
        <v/>
      </c>
      <c r="EQ111" s="130"/>
      <c r="ER111" s="131"/>
      <c r="ES111" s="115"/>
      <c r="ET111" s="116"/>
      <c r="EU111" s="115"/>
      <c r="EV111" s="351">
        <f>EV109-EV110</f>
        <v>0</v>
      </c>
      <c r="EW111" s="129" t="str">
        <f>IF(EV111&gt;0,(IF(EV$7&gt;0,EV111/EV$7,"")),"")</f>
        <v/>
      </c>
      <c r="EX111" s="115" t="str">
        <f>IF(EV111&lt;&gt;0,(IF(EV$49&gt;0,EV111/EV$49,"")),"")</f>
        <v/>
      </c>
      <c r="EY111" s="351">
        <f>EY109-EY110</f>
        <v>0</v>
      </c>
      <c r="EZ111" s="129" t="str">
        <f>IF(EY111&gt;0,(IF(EY$7&gt;0,EY111/EY$7,"")),"")</f>
        <v/>
      </c>
      <c r="FA111" s="115" t="str">
        <f>IF(EY111&lt;&gt;0,(IF(EY$49&gt;0,EY111/EY$49,"")),"")</f>
        <v/>
      </c>
      <c r="FB111" s="351">
        <f>FB109-FB110</f>
        <v>0</v>
      </c>
      <c r="FC111" s="129" t="str">
        <f>IF(FB111&gt;0,(IF(FB$7&gt;0,FB111/FB$7,"")),"")</f>
        <v/>
      </c>
      <c r="FD111" s="115" t="str">
        <f>IF(FB111&lt;&gt;0,(IF(FB$49&gt;0,FB111/FB$49,"")),"")</f>
        <v/>
      </c>
      <c r="FE111" s="115"/>
      <c r="FF111" s="115"/>
      <c r="FG111" s="116"/>
      <c r="FH111" s="115"/>
      <c r="FI111" s="351">
        <f>FI109-FI110</f>
        <v>0</v>
      </c>
      <c r="FJ111" s="129" t="str">
        <f>IF(FI111&gt;0,(IF(FI$7&gt;0,FI111/FI$7,"")),"")</f>
        <v/>
      </c>
      <c r="FK111" s="130" t="str">
        <f>IF(FI111&lt;&gt;0,(IF(FI$49&gt;0,FI111/FI$49,"")),"")</f>
        <v/>
      </c>
      <c r="FL111" s="130"/>
      <c r="FM111" s="131"/>
      <c r="FN111" s="115"/>
      <c r="FO111" s="116"/>
      <c r="FP111" s="115"/>
      <c r="FQ111" s="351">
        <f>FQ109-FQ110</f>
        <v>0</v>
      </c>
      <c r="FR111" s="129" t="str">
        <f>IF(FQ111&gt;0,(IF(FQ$7&gt;0,FQ111/FQ$7,"")),"")</f>
        <v/>
      </c>
      <c r="FS111" s="850" t="str">
        <f>IF(FQ111&lt;&gt;0,(IF(FQ$49&gt;0,FQ111/FQ$49,"")),"")</f>
        <v/>
      </c>
      <c r="FT111" s="351">
        <f>FT109-FT110</f>
        <v>0</v>
      </c>
      <c r="FU111" s="129" t="str">
        <f>IF(FT111&gt;0,(IF(FT$7&gt;0,FT111/FT$7,"")),"")</f>
        <v/>
      </c>
      <c r="FV111" s="115" t="str">
        <f>IF(FT111&lt;&gt;0,(IF(FT$49&gt;0,FT111/FT$49,"")),"")</f>
        <v/>
      </c>
      <c r="FW111" s="351">
        <f>FW109-FW110</f>
        <v>0</v>
      </c>
      <c r="FX111" s="129" t="str">
        <f>IF(FW111&gt;0,(IF(FW$7&gt;0,FW111/FW$7,"")),"")</f>
        <v/>
      </c>
      <c r="FY111" s="115" t="str">
        <f>IF(FW111&lt;&gt;0,(IF(FW$49&gt;0,FW111/FW$49,"")),"")</f>
        <v/>
      </c>
      <c r="FZ111" s="115"/>
      <c r="GA111" s="115"/>
      <c r="GB111" s="116"/>
      <c r="GC111" s="115"/>
      <c r="GD111" s="351">
        <f>GD109-GD110</f>
        <v>0</v>
      </c>
      <c r="GE111" s="129" t="str">
        <f>IF(GD111&gt;0,(IF(GD$7&gt;0,GD111/GD$7,"")),"")</f>
        <v/>
      </c>
      <c r="GF111" s="130" t="str">
        <f>IF(GD111&lt;&gt;0,(IF(GD$49&gt;0,GD111/GD$49,"")),"")</f>
        <v/>
      </c>
      <c r="GG111" s="130"/>
      <c r="GH111" s="131"/>
      <c r="GI111" s="115"/>
      <c r="GJ111" s="116"/>
      <c r="GK111" s="115"/>
      <c r="GL111" s="351">
        <f>GL109-GL110</f>
        <v>0</v>
      </c>
      <c r="GM111" s="129" t="str">
        <f>IF(GL111&gt;0,(IF(GL$7&gt;0,GL111/GL$7,"")),"")</f>
        <v/>
      </c>
      <c r="GN111" s="115" t="str">
        <f>IF(GL111&lt;&gt;0,(IF(GL$49&gt;0,GL111/GL$49,"")),"")</f>
        <v/>
      </c>
      <c r="GO111" s="351">
        <f>GO109-GO110</f>
        <v>0</v>
      </c>
      <c r="GP111" s="129" t="str">
        <f>IF(GO111&gt;0,(IF(GO$7&gt;0,GO111/GO$7,"")),"")</f>
        <v/>
      </c>
      <c r="GQ111" s="115" t="str">
        <f>IF(GO111&lt;&gt;0,(IF(GO$49&gt;0,GO111/GO$49,"")),"")</f>
        <v/>
      </c>
      <c r="GR111" s="351">
        <f>GR109-GR110</f>
        <v>0</v>
      </c>
      <c r="GS111" s="129" t="str">
        <f>IF(GR111&gt;0,(IF(GR$7&gt;0,GR111/GR$7,"")),"")</f>
        <v/>
      </c>
      <c r="GT111" s="115" t="str">
        <f>IF(GR111&lt;&gt;0,(IF(GR$49&gt;0,GR111/GR$49,"")),"")</f>
        <v/>
      </c>
      <c r="GU111" s="115"/>
      <c r="GV111" s="115"/>
      <c r="GW111" s="116"/>
      <c r="GX111" s="115"/>
      <c r="GY111" s="351">
        <f>GY109-GY110</f>
        <v>0</v>
      </c>
      <c r="GZ111" s="129" t="str">
        <f>IF(GY111&gt;0,(IF(GY$7&gt;0,GY111/GY$7,"")),"")</f>
        <v/>
      </c>
      <c r="HA111" s="130" t="str">
        <f>IF(GY111&lt;&gt;0,(IF(GY$49&gt;0,GY111/GY$49,"")),"")</f>
        <v/>
      </c>
      <c r="HB111" s="130"/>
      <c r="HC111" s="131"/>
      <c r="HD111" s="115"/>
      <c r="HE111" s="116"/>
      <c r="HF111" s="115"/>
      <c r="HG111" s="351">
        <f>HG109-HG110</f>
        <v>0</v>
      </c>
      <c r="HH111" s="129" t="str">
        <f>IF(HG111&gt;0,(IF(HG$7&gt;0,HG111/HG$7,"")),"")</f>
        <v/>
      </c>
      <c r="HI111" s="115" t="str">
        <f>IF(HG111&lt;&gt;0,(IF(HG$49&gt;0,HG111/HG$49,"")),"")</f>
        <v/>
      </c>
      <c r="HJ111" s="351">
        <f>HJ109-HJ110</f>
        <v>0</v>
      </c>
      <c r="HK111" s="129" t="str">
        <f>IF(HJ111&gt;0,(IF(HJ$7&gt;0,HJ111/HJ$7,"")),"")</f>
        <v/>
      </c>
      <c r="HL111" s="115" t="str">
        <f>IF(HJ111&lt;&gt;0,(IF(HJ$49&gt;0,HJ111/HJ$49,"")),"")</f>
        <v/>
      </c>
      <c r="HM111" s="351">
        <f>HM109-HM110</f>
        <v>0</v>
      </c>
      <c r="HN111" s="129" t="str">
        <f>IF(HM111&gt;0,(IF(HM$7&gt;0,HM111/HM$7,"")),"")</f>
        <v/>
      </c>
      <c r="HO111" s="115" t="str">
        <f>IF(HM111&lt;&gt;0,(IF(HM$49&gt;0,HM111/HM$49,"")),"")</f>
        <v/>
      </c>
      <c r="HP111" s="115"/>
      <c r="HQ111" s="115"/>
      <c r="HR111" s="116"/>
      <c r="HS111" s="115"/>
      <c r="HT111" s="351">
        <f>HT109-HT110</f>
        <v>0</v>
      </c>
      <c r="HU111" s="129" t="str">
        <f>IF(HT111&gt;0,(IF(HT$7&gt;0,HT111/HT$7,"")),"")</f>
        <v/>
      </c>
      <c r="HV111" s="130" t="str">
        <f>IF(HT111&lt;&gt;0,(IF(HT$49&gt;0,HT111/HT$49,"")),"")</f>
        <v/>
      </c>
      <c r="HW111" s="130"/>
      <c r="HX111" s="131"/>
      <c r="HY111" s="115"/>
      <c r="HZ111" s="116"/>
      <c r="IA111" s="115"/>
      <c r="IB111" s="351">
        <f>IB109-IB110</f>
        <v>0</v>
      </c>
      <c r="IC111" s="129" t="str">
        <f>IF(IB111&gt;0,(IF(IB$7&gt;0,IB111/IB$7,"")),"")</f>
        <v/>
      </c>
      <c r="ID111" s="115" t="str">
        <f>IF(IB111&lt;&gt;0,(IF(IB$49&gt;0,IB111/IB$49,"")),"")</f>
        <v/>
      </c>
      <c r="IE111" s="351">
        <f>IE109-IE110</f>
        <v>0</v>
      </c>
      <c r="IF111" s="129" t="str">
        <f>IF(IE111&gt;0,(IF(IE$7&gt;0,IE111/IE$7,"")),"")</f>
        <v/>
      </c>
      <c r="IG111" s="115" t="str">
        <f>IF(IE111&lt;&gt;0,(IF(IE$49&gt;0,IE111/IE$49,"")),"")</f>
        <v/>
      </c>
      <c r="IH111" s="351">
        <f>IH109-IH110</f>
        <v>0</v>
      </c>
      <c r="II111" s="129" t="str">
        <f>IF(IH111&gt;0,(IF(IH$7&gt;0,IH111/IH$7,"")),"")</f>
        <v/>
      </c>
      <c r="IJ111" s="115" t="str">
        <f>IF(IH111&lt;&gt;0,(IF(IH$49&gt;0,IH111/IH$49,"")),"")</f>
        <v/>
      </c>
      <c r="IK111" s="115"/>
      <c r="IL111" s="115"/>
      <c r="IM111" s="116"/>
      <c r="IN111" s="115"/>
      <c r="IO111" s="351">
        <f>IO109-IO110</f>
        <v>0</v>
      </c>
      <c r="IP111" s="129" t="str">
        <f>IF(IO111&gt;0,(IF(IO$7&gt;0,IO111/IO$7,"")),"")</f>
        <v/>
      </c>
      <c r="IQ111" s="130" t="str">
        <f>IF(IO111&lt;&gt;0,(IF(IO$49&gt;0,IO111/IO$49,"")),"")</f>
        <v/>
      </c>
      <c r="IR111" s="130"/>
      <c r="IS111" s="131"/>
    </row>
    <row r="112" spans="1:253" s="119" customFormat="1" ht="3.95" hidden="1" customHeight="1" collapsed="1">
      <c r="A112" s="348"/>
      <c r="B112" s="111"/>
      <c r="C112" s="112"/>
      <c r="D112" s="111"/>
      <c r="E112" s="122"/>
      <c r="F112" s="106"/>
      <c r="G112" s="111"/>
      <c r="H112" s="122"/>
      <c r="I112" s="106"/>
      <c r="J112" s="111"/>
      <c r="K112" s="122"/>
      <c r="L112" s="106"/>
      <c r="M112" s="111"/>
      <c r="N112" s="111"/>
      <c r="O112" s="111"/>
      <c r="P112" s="112"/>
      <c r="Q112" s="111"/>
      <c r="R112" s="122"/>
      <c r="S112" s="106"/>
      <c r="T112" s="111"/>
      <c r="U112" s="111"/>
      <c r="V112" s="113"/>
      <c r="W112" s="111"/>
      <c r="X112" s="112"/>
      <c r="Y112" s="111"/>
      <c r="Z112" s="122"/>
      <c r="AA112" s="106"/>
      <c r="AB112" s="111"/>
      <c r="AC112" s="122"/>
      <c r="AD112" s="106"/>
      <c r="AE112" s="111"/>
      <c r="AF112" s="122"/>
      <c r="AG112" s="106"/>
      <c r="AH112" s="111"/>
      <c r="AI112" s="111"/>
      <c r="AJ112" s="111"/>
      <c r="AK112" s="112"/>
      <c r="AL112" s="111"/>
      <c r="AM112" s="122"/>
      <c r="AN112" s="106"/>
      <c r="AO112" s="111"/>
      <c r="AP112" s="111"/>
      <c r="AQ112" s="113"/>
      <c r="AR112" s="111"/>
      <c r="AS112" s="112"/>
      <c r="AT112" s="111"/>
      <c r="AU112" s="122"/>
      <c r="AV112" s="106"/>
      <c r="AW112" s="111"/>
      <c r="AX112" s="122"/>
      <c r="AY112" s="106"/>
      <c r="AZ112" s="111"/>
      <c r="BA112" s="122"/>
      <c r="BB112" s="106"/>
      <c r="BC112" s="111"/>
      <c r="BD112" s="111"/>
      <c r="BE112" s="111"/>
      <c r="BF112" s="112"/>
      <c r="BG112" s="111"/>
      <c r="BH112" s="122"/>
      <c r="BI112" s="106"/>
      <c r="BJ112" s="111"/>
      <c r="BK112" s="111"/>
      <c r="BL112" s="113"/>
      <c r="BM112" s="111"/>
      <c r="BN112" s="112"/>
      <c r="BO112" s="111"/>
      <c r="BP112" s="122"/>
      <c r="BQ112" s="106"/>
      <c r="BR112" s="111"/>
      <c r="BS112" s="122"/>
      <c r="BT112" s="106"/>
      <c r="BU112" s="111"/>
      <c r="BV112" s="122"/>
      <c r="BW112" s="106"/>
      <c r="BX112" s="111"/>
      <c r="BY112" s="111"/>
      <c r="BZ112" s="111"/>
      <c r="CA112" s="112"/>
      <c r="CB112" s="111"/>
      <c r="CC112" s="122"/>
      <c r="CD112" s="106"/>
      <c r="CE112" s="111"/>
      <c r="CF112" s="111"/>
      <c r="CG112" s="113"/>
      <c r="CH112" s="111"/>
      <c r="CI112" s="114"/>
      <c r="CJ112" s="111"/>
      <c r="CK112" s="122"/>
      <c r="CL112" s="106"/>
      <c r="CM112" s="111"/>
      <c r="CN112" s="122"/>
      <c r="CO112" s="106"/>
      <c r="CP112" s="111"/>
      <c r="CQ112" s="122"/>
      <c r="CR112" s="106"/>
      <c r="CS112" s="111"/>
      <c r="CT112" s="111"/>
      <c r="CU112" s="111"/>
      <c r="CV112" s="114"/>
      <c r="CW112" s="111"/>
      <c r="CX112" s="122"/>
      <c r="CY112" s="106"/>
      <c r="CZ112" s="111"/>
      <c r="DA112" s="111"/>
      <c r="DB112" s="1535"/>
      <c r="DC112" s="111"/>
      <c r="DD112" s="112"/>
      <c r="DE112" s="111"/>
      <c r="DF112" s="122"/>
      <c r="DG112" s="106"/>
      <c r="DH112" s="111"/>
      <c r="DI112" s="122"/>
      <c r="DJ112" s="106"/>
      <c r="DK112" s="111"/>
      <c r="DL112" s="122"/>
      <c r="DM112" s="106"/>
      <c r="DN112" s="111"/>
      <c r="DO112" s="111"/>
      <c r="DP112" s="111"/>
      <c r="DQ112" s="112"/>
      <c r="DR112" s="111"/>
      <c r="DS112" s="122"/>
      <c r="DT112" s="106"/>
      <c r="DU112" s="111"/>
      <c r="DV112" s="111"/>
      <c r="DW112" s="113"/>
      <c r="DX112" s="111"/>
      <c r="DY112" s="112"/>
      <c r="DZ112" s="111"/>
      <c r="EA112" s="122"/>
      <c r="EB112" s="106"/>
      <c r="EC112" s="111"/>
      <c r="ED112" s="122"/>
      <c r="EE112" s="106"/>
      <c r="EF112" s="111"/>
      <c r="EG112" s="122"/>
      <c r="EH112" s="106"/>
      <c r="EI112" s="111"/>
      <c r="EJ112" s="111"/>
      <c r="EK112" s="111"/>
      <c r="EL112" s="112"/>
      <c r="EM112" s="111"/>
      <c r="EN112" s="122"/>
      <c r="EO112" s="106"/>
      <c r="EP112" s="111"/>
      <c r="EQ112" s="111"/>
      <c r="ER112" s="113"/>
      <c r="ES112" s="111"/>
      <c r="ET112" s="112"/>
      <c r="EU112" s="111"/>
      <c r="EV112" s="122"/>
      <c r="EW112" s="106"/>
      <c r="EX112" s="111"/>
      <c r="EY112" s="122"/>
      <c r="EZ112" s="106"/>
      <c r="FA112" s="111"/>
      <c r="FB112" s="122"/>
      <c r="FC112" s="106"/>
      <c r="FD112" s="111"/>
      <c r="FE112" s="111"/>
      <c r="FF112" s="111"/>
      <c r="FG112" s="112"/>
      <c r="FH112" s="111"/>
      <c r="FI112" s="122"/>
      <c r="FJ112" s="106"/>
      <c r="FK112" s="111"/>
      <c r="FL112" s="111"/>
      <c r="FM112" s="113"/>
      <c r="FN112" s="111"/>
      <c r="FO112" s="112"/>
      <c r="FP112" s="111"/>
      <c r="FQ112" s="122"/>
      <c r="FR112" s="106"/>
      <c r="FS112" s="849"/>
      <c r="FT112" s="122"/>
      <c r="FU112" s="106"/>
      <c r="FV112" s="111"/>
      <c r="FW112" s="122"/>
      <c r="FX112" s="106"/>
      <c r="FY112" s="111"/>
      <c r="FZ112" s="111"/>
      <c r="GA112" s="111"/>
      <c r="GB112" s="112"/>
      <c r="GC112" s="111"/>
      <c r="GD112" s="122"/>
      <c r="GE112" s="106"/>
      <c r="GF112" s="111"/>
      <c r="GG112" s="111"/>
      <c r="GH112" s="113"/>
      <c r="GI112" s="111"/>
      <c r="GJ112" s="112"/>
      <c r="GK112" s="111"/>
      <c r="GL112" s="122"/>
      <c r="GM112" s="106"/>
      <c r="GN112" s="111"/>
      <c r="GO112" s="122"/>
      <c r="GP112" s="106"/>
      <c r="GQ112" s="111"/>
      <c r="GR112" s="122"/>
      <c r="GS112" s="106"/>
      <c r="GT112" s="111"/>
      <c r="GU112" s="111"/>
      <c r="GV112" s="111"/>
      <c r="GW112" s="112"/>
      <c r="GX112" s="111"/>
      <c r="GY112" s="122"/>
      <c r="GZ112" s="106"/>
      <c r="HA112" s="111"/>
      <c r="HB112" s="111"/>
      <c r="HC112" s="113"/>
      <c r="HD112" s="111"/>
      <c r="HE112" s="112"/>
      <c r="HF112" s="111"/>
      <c r="HG112" s="122"/>
      <c r="HH112" s="106"/>
      <c r="HI112" s="111"/>
      <c r="HJ112" s="122"/>
      <c r="HK112" s="106"/>
      <c r="HL112" s="111"/>
      <c r="HM112" s="122"/>
      <c r="HN112" s="106"/>
      <c r="HO112" s="111"/>
      <c r="HP112" s="111"/>
      <c r="HQ112" s="111"/>
      <c r="HR112" s="112"/>
      <c r="HS112" s="111"/>
      <c r="HT112" s="122"/>
      <c r="HU112" s="106"/>
      <c r="HV112" s="111"/>
      <c r="HW112" s="111"/>
      <c r="HX112" s="113"/>
      <c r="HY112" s="111"/>
      <c r="HZ112" s="112"/>
      <c r="IA112" s="111"/>
      <c r="IB112" s="122"/>
      <c r="IC112" s="106"/>
      <c r="ID112" s="111"/>
      <c r="IE112" s="122"/>
      <c r="IF112" s="106"/>
      <c r="IG112" s="111"/>
      <c r="IH112" s="122"/>
      <c r="II112" s="106"/>
      <c r="IJ112" s="111"/>
      <c r="IK112" s="111"/>
      <c r="IL112" s="111"/>
      <c r="IM112" s="112"/>
      <c r="IN112" s="111"/>
      <c r="IO112" s="122"/>
      <c r="IP112" s="106"/>
      <c r="IQ112" s="111"/>
      <c r="IR112" s="111"/>
      <c r="IS112" s="113"/>
    </row>
    <row r="113" spans="1:253" s="119" customFormat="1" ht="11.25" hidden="1" customHeight="1">
      <c r="A113" s="348"/>
      <c r="B113" s="111"/>
      <c r="C113" s="112"/>
      <c r="D113" s="111"/>
      <c r="E113" s="122"/>
      <c r="F113" s="106"/>
      <c r="G113" s="111"/>
      <c r="H113" s="122"/>
      <c r="I113" s="106"/>
      <c r="J113" s="111"/>
      <c r="K113" s="122"/>
      <c r="L113" s="106"/>
      <c r="M113" s="111"/>
      <c r="N113" s="111"/>
      <c r="O113" s="111"/>
      <c r="P113" s="112"/>
      <c r="Q113" s="111"/>
      <c r="R113" s="122"/>
      <c r="S113" s="106"/>
      <c r="T113" s="111"/>
      <c r="U113" s="111"/>
      <c r="V113" s="113"/>
      <c r="W113" s="111"/>
      <c r="X113" s="112"/>
      <c r="Y113" s="111"/>
      <c r="Z113" s="122"/>
      <c r="AA113" s="106"/>
      <c r="AB113" s="111"/>
      <c r="AC113" s="122"/>
      <c r="AD113" s="106"/>
      <c r="AE113" s="111"/>
      <c r="AF113" s="122"/>
      <c r="AG113" s="106"/>
      <c r="AH113" s="111"/>
      <c r="AI113" s="111"/>
      <c r="AJ113" s="111"/>
      <c r="AK113" s="112"/>
      <c r="AL113" s="111"/>
      <c r="AM113" s="122"/>
      <c r="AN113" s="106"/>
      <c r="AO113" s="111"/>
      <c r="AP113" s="111"/>
      <c r="AQ113" s="113"/>
      <c r="AR113" s="111"/>
      <c r="AS113" s="112"/>
      <c r="AT113" s="111"/>
      <c r="AU113" s="122"/>
      <c r="AV113" s="106"/>
      <c r="AW113" s="111"/>
      <c r="AX113" s="122"/>
      <c r="AY113" s="106"/>
      <c r="AZ113" s="111"/>
      <c r="BA113" s="122"/>
      <c r="BB113" s="106"/>
      <c r="BC113" s="111"/>
      <c r="BD113" s="111"/>
      <c r="BE113" s="111"/>
      <c r="BF113" s="112"/>
      <c r="BG113" s="111"/>
      <c r="BH113" s="122"/>
      <c r="BI113" s="106"/>
      <c r="BJ113" s="111"/>
      <c r="BK113" s="111"/>
      <c r="BL113" s="113"/>
      <c r="BM113" s="111"/>
      <c r="BN113" s="112"/>
      <c r="BO113" s="111"/>
      <c r="BP113" s="122"/>
      <c r="BQ113" s="106"/>
      <c r="BR113" s="111"/>
      <c r="BS113" s="122"/>
      <c r="BT113" s="106"/>
      <c r="BU113" s="111"/>
      <c r="BV113" s="122"/>
      <c r="BW113" s="106"/>
      <c r="BX113" s="111"/>
      <c r="BY113" s="111"/>
      <c r="BZ113" s="111"/>
      <c r="CA113" s="112"/>
      <c r="CB113" s="111"/>
      <c r="CC113" s="122"/>
      <c r="CD113" s="106"/>
      <c r="CE113" s="111"/>
      <c r="CF113" s="111"/>
      <c r="CG113" s="113"/>
      <c r="CH113" s="111"/>
      <c r="CI113" s="114"/>
      <c r="CJ113" s="111"/>
      <c r="CK113" s="122"/>
      <c r="CL113" s="106"/>
      <c r="CM113" s="111"/>
      <c r="CN113" s="122"/>
      <c r="CO113" s="106"/>
      <c r="CP113" s="111"/>
      <c r="CQ113" s="122"/>
      <c r="CR113" s="106"/>
      <c r="CS113" s="111"/>
      <c r="CT113" s="111"/>
      <c r="CU113" s="111"/>
      <c r="CV113" s="114"/>
      <c r="CW113" s="111"/>
      <c r="CX113" s="122"/>
      <c r="CY113" s="106"/>
      <c r="CZ113" s="111"/>
      <c r="DA113" s="111"/>
      <c r="DB113" s="1535"/>
      <c r="DC113" s="111"/>
      <c r="DD113" s="112"/>
      <c r="DE113" s="111"/>
      <c r="DF113" s="122"/>
      <c r="DG113" s="106"/>
      <c r="DH113" s="111"/>
      <c r="DI113" s="122"/>
      <c r="DJ113" s="106"/>
      <c r="DK113" s="111"/>
      <c r="DL113" s="122"/>
      <c r="DM113" s="106"/>
      <c r="DN113" s="111"/>
      <c r="DO113" s="111"/>
      <c r="DP113" s="111"/>
      <c r="DQ113" s="112"/>
      <c r="DR113" s="111"/>
      <c r="DS113" s="122"/>
      <c r="DT113" s="106"/>
      <c r="DU113" s="111"/>
      <c r="DV113" s="111"/>
      <c r="DW113" s="113"/>
      <c r="DX113" s="111"/>
      <c r="DY113" s="112"/>
      <c r="DZ113" s="111"/>
      <c r="EA113" s="122"/>
      <c r="EB113" s="106"/>
      <c r="EC113" s="111"/>
      <c r="ED113" s="122"/>
      <c r="EE113" s="106"/>
      <c r="EF113" s="111"/>
      <c r="EG113" s="122"/>
      <c r="EH113" s="106"/>
      <c r="EI113" s="111"/>
      <c r="EJ113" s="111"/>
      <c r="EK113" s="111"/>
      <c r="EL113" s="112"/>
      <c r="EM113" s="111"/>
      <c r="EN113" s="122"/>
      <c r="EO113" s="106"/>
      <c r="EP113" s="111"/>
      <c r="EQ113" s="111"/>
      <c r="ER113" s="113"/>
      <c r="ES113" s="111"/>
      <c r="ET113" s="112"/>
      <c r="EU113" s="111"/>
      <c r="EV113" s="122"/>
      <c r="EW113" s="106"/>
      <c r="EX113" s="111"/>
      <c r="EY113" s="122"/>
      <c r="EZ113" s="106"/>
      <c r="FA113" s="111"/>
      <c r="FB113" s="122"/>
      <c r="FC113" s="106"/>
      <c r="FD113" s="111"/>
      <c r="FE113" s="111"/>
      <c r="FF113" s="111"/>
      <c r="FG113" s="112"/>
      <c r="FH113" s="111"/>
      <c r="FI113" s="122"/>
      <c r="FJ113" s="106"/>
      <c r="FK113" s="111"/>
      <c r="FL113" s="111"/>
      <c r="FM113" s="113"/>
      <c r="FN113" s="111"/>
      <c r="FO113" s="112"/>
      <c r="FP113" s="111"/>
      <c r="FQ113" s="122"/>
      <c r="FR113" s="106"/>
      <c r="FS113" s="849"/>
      <c r="FT113" s="122"/>
      <c r="FU113" s="106"/>
      <c r="FV113" s="111"/>
      <c r="FW113" s="122"/>
      <c r="FX113" s="106"/>
      <c r="FY113" s="111"/>
      <c r="FZ113" s="111"/>
      <c r="GA113" s="111"/>
      <c r="GB113" s="112"/>
      <c r="GC113" s="111"/>
      <c r="GD113" s="122"/>
      <c r="GE113" s="106"/>
      <c r="GF113" s="111"/>
      <c r="GG113" s="111"/>
      <c r="GH113" s="113"/>
      <c r="GI113" s="111"/>
      <c r="GJ113" s="112"/>
      <c r="GK113" s="111"/>
      <c r="GL113" s="122"/>
      <c r="GM113" s="106"/>
      <c r="GN113" s="111"/>
      <c r="GO113" s="122"/>
      <c r="GP113" s="106"/>
      <c r="GQ113" s="111"/>
      <c r="GR113" s="122"/>
      <c r="GS113" s="106"/>
      <c r="GT113" s="111"/>
      <c r="GU113" s="111"/>
      <c r="GV113" s="111"/>
      <c r="GW113" s="112"/>
      <c r="GX113" s="111"/>
      <c r="GY113" s="122"/>
      <c r="GZ113" s="106"/>
      <c r="HA113" s="111"/>
      <c r="HB113" s="111"/>
      <c r="HC113" s="113"/>
      <c r="HD113" s="111"/>
      <c r="HE113" s="112"/>
      <c r="HF113" s="111"/>
      <c r="HG113" s="122"/>
      <c r="HH113" s="106"/>
      <c r="HI113" s="111"/>
      <c r="HJ113" s="122"/>
      <c r="HK113" s="106"/>
      <c r="HL113" s="111"/>
      <c r="HM113" s="122"/>
      <c r="HN113" s="106"/>
      <c r="HO113" s="111"/>
      <c r="HP113" s="111"/>
      <c r="HQ113" s="111"/>
      <c r="HR113" s="112"/>
      <c r="HS113" s="111"/>
      <c r="HT113" s="122"/>
      <c r="HU113" s="106"/>
      <c r="HV113" s="111"/>
      <c r="HW113" s="111"/>
      <c r="HX113" s="113"/>
      <c r="HY113" s="111"/>
      <c r="HZ113" s="112"/>
      <c r="IA113" s="111"/>
      <c r="IB113" s="122"/>
      <c r="IC113" s="106"/>
      <c r="ID113" s="111"/>
      <c r="IE113" s="122"/>
      <c r="IF113" s="106"/>
      <c r="IG113" s="111"/>
      <c r="IH113" s="122"/>
      <c r="II113" s="106"/>
      <c r="IJ113" s="111"/>
      <c r="IK113" s="111"/>
      <c r="IL113" s="111"/>
      <c r="IM113" s="112"/>
      <c r="IN113" s="111"/>
      <c r="IO113" s="122"/>
      <c r="IP113" s="106"/>
      <c r="IQ113" s="111"/>
      <c r="IR113" s="111"/>
      <c r="IS113" s="113"/>
    </row>
    <row r="114" spans="1:253" s="119" customFormat="1" ht="12" hidden="1" customHeight="1" outlineLevel="1">
      <c r="A114" s="345" t="s">
        <v>84</v>
      </c>
      <c r="B114" s="97"/>
      <c r="C114" s="107"/>
      <c r="D114" s="97"/>
      <c r="E114" s="122"/>
      <c r="F114" s="106" t="s">
        <v>18</v>
      </c>
      <c r="G114" s="97"/>
      <c r="H114" s="122"/>
      <c r="I114" s="106" t="s">
        <v>18</v>
      </c>
      <c r="J114" s="97"/>
      <c r="K114" s="122"/>
      <c r="L114" s="106" t="s">
        <v>18</v>
      </c>
      <c r="M114" s="97"/>
      <c r="N114" s="97"/>
      <c r="O114" s="97"/>
      <c r="P114" s="107"/>
      <c r="Q114" s="97"/>
      <c r="R114" s="122"/>
      <c r="S114" s="106" t="s">
        <v>18</v>
      </c>
      <c r="T114" s="97"/>
      <c r="U114" s="97"/>
      <c r="V114" s="109"/>
      <c r="W114" s="97"/>
      <c r="X114" s="107"/>
      <c r="Y114" s="97"/>
      <c r="Z114" s="122"/>
      <c r="AA114" s="106" t="s">
        <v>18</v>
      </c>
      <c r="AB114" s="97"/>
      <c r="AC114" s="122"/>
      <c r="AD114" s="106" t="s">
        <v>18</v>
      </c>
      <c r="AE114" s="97"/>
      <c r="AF114" s="122"/>
      <c r="AG114" s="106" t="s">
        <v>18</v>
      </c>
      <c r="AH114" s="97"/>
      <c r="AI114" s="97"/>
      <c r="AJ114" s="97"/>
      <c r="AK114" s="107"/>
      <c r="AL114" s="97"/>
      <c r="AM114" s="122"/>
      <c r="AN114" s="106" t="s">
        <v>18</v>
      </c>
      <c r="AO114" s="97"/>
      <c r="AP114" s="97"/>
      <c r="AQ114" s="109"/>
      <c r="AR114" s="97"/>
      <c r="AS114" s="107"/>
      <c r="AT114" s="97"/>
      <c r="AU114" s="122"/>
      <c r="AV114" s="106" t="s">
        <v>18</v>
      </c>
      <c r="AW114" s="97"/>
      <c r="AX114" s="122"/>
      <c r="AY114" s="106" t="s">
        <v>18</v>
      </c>
      <c r="AZ114" s="97"/>
      <c r="BA114" s="122"/>
      <c r="BB114" s="106" t="s">
        <v>18</v>
      </c>
      <c r="BC114" s="97"/>
      <c r="BD114" s="97"/>
      <c r="BE114" s="97"/>
      <c r="BF114" s="107"/>
      <c r="BG114" s="97"/>
      <c r="BH114" s="122"/>
      <c r="BI114" s="106" t="s">
        <v>18</v>
      </c>
      <c r="BJ114" s="97"/>
      <c r="BK114" s="97"/>
      <c r="BL114" s="109"/>
      <c r="BM114" s="97"/>
      <c r="BN114" s="107"/>
      <c r="BO114" s="97"/>
      <c r="BP114" s="122"/>
      <c r="BQ114" s="106" t="s">
        <v>18</v>
      </c>
      <c r="BR114" s="97"/>
      <c r="BS114" s="122"/>
      <c r="BT114" s="106" t="s">
        <v>18</v>
      </c>
      <c r="BU114" s="97"/>
      <c r="BV114" s="122"/>
      <c r="BW114" s="106" t="s">
        <v>18</v>
      </c>
      <c r="BX114" s="97"/>
      <c r="BY114" s="97"/>
      <c r="BZ114" s="97"/>
      <c r="CA114" s="107"/>
      <c r="CB114" s="97"/>
      <c r="CC114" s="122"/>
      <c r="CD114" s="106" t="s">
        <v>18</v>
      </c>
      <c r="CE114" s="97"/>
      <c r="CF114" s="97"/>
      <c r="CG114" s="109"/>
      <c r="CH114" s="97"/>
      <c r="CI114" s="110"/>
      <c r="CJ114" s="97"/>
      <c r="CK114" s="122"/>
      <c r="CL114" s="106" t="s">
        <v>18</v>
      </c>
      <c r="CM114" s="97"/>
      <c r="CN114" s="122"/>
      <c r="CO114" s="106" t="s">
        <v>18</v>
      </c>
      <c r="CP114" s="97"/>
      <c r="CQ114" s="122"/>
      <c r="CR114" s="106" t="s">
        <v>18</v>
      </c>
      <c r="CS114" s="97"/>
      <c r="CT114" s="97"/>
      <c r="CU114" s="97"/>
      <c r="CV114" s="110"/>
      <c r="CW114" s="97"/>
      <c r="CX114" s="122"/>
      <c r="CY114" s="106" t="s">
        <v>18</v>
      </c>
      <c r="CZ114" s="97"/>
      <c r="DA114" s="97"/>
      <c r="DB114" s="1534"/>
      <c r="DC114" s="97"/>
      <c r="DD114" s="107"/>
      <c r="DE114" s="97"/>
      <c r="DF114" s="122"/>
      <c r="DG114" s="106" t="s">
        <v>18</v>
      </c>
      <c r="DH114" s="97"/>
      <c r="DI114" s="122"/>
      <c r="DJ114" s="106" t="s">
        <v>18</v>
      </c>
      <c r="DK114" s="97"/>
      <c r="DL114" s="122"/>
      <c r="DM114" s="106" t="s">
        <v>18</v>
      </c>
      <c r="DN114" s="97"/>
      <c r="DO114" s="97"/>
      <c r="DP114" s="97"/>
      <c r="DQ114" s="107"/>
      <c r="DR114" s="97"/>
      <c r="DS114" s="122"/>
      <c r="DT114" s="106" t="s">
        <v>18</v>
      </c>
      <c r="DU114" s="97"/>
      <c r="DV114" s="97"/>
      <c r="DW114" s="109"/>
      <c r="DX114" s="97"/>
      <c r="DY114" s="107"/>
      <c r="DZ114" s="97"/>
      <c r="EA114" s="122"/>
      <c r="EB114" s="106" t="s">
        <v>18</v>
      </c>
      <c r="EC114" s="97"/>
      <c r="ED114" s="122"/>
      <c r="EE114" s="106" t="s">
        <v>18</v>
      </c>
      <c r="EF114" s="97"/>
      <c r="EG114" s="122"/>
      <c r="EH114" s="106" t="s">
        <v>18</v>
      </c>
      <c r="EI114" s="97"/>
      <c r="EJ114" s="97"/>
      <c r="EK114" s="97"/>
      <c r="EL114" s="107"/>
      <c r="EM114" s="97"/>
      <c r="EN114" s="122"/>
      <c r="EO114" s="106" t="s">
        <v>18</v>
      </c>
      <c r="EP114" s="97"/>
      <c r="EQ114" s="97"/>
      <c r="ER114" s="109"/>
      <c r="ES114" s="97"/>
      <c r="ET114" s="107"/>
      <c r="EU114" s="97"/>
      <c r="EV114" s="122"/>
      <c r="EW114" s="106" t="s">
        <v>18</v>
      </c>
      <c r="EX114" s="97"/>
      <c r="EY114" s="122"/>
      <c r="EZ114" s="106" t="s">
        <v>18</v>
      </c>
      <c r="FA114" s="97"/>
      <c r="FB114" s="122"/>
      <c r="FC114" s="106" t="s">
        <v>18</v>
      </c>
      <c r="FD114" s="97"/>
      <c r="FE114" s="97"/>
      <c r="FF114" s="97"/>
      <c r="FG114" s="107"/>
      <c r="FH114" s="97"/>
      <c r="FI114" s="122"/>
      <c r="FJ114" s="106" t="s">
        <v>18</v>
      </c>
      <c r="FK114" s="97"/>
      <c r="FL114" s="97"/>
      <c r="FM114" s="109"/>
      <c r="FN114" s="97"/>
      <c r="FO114" s="107"/>
      <c r="FP114" s="97"/>
      <c r="FQ114" s="122"/>
      <c r="FR114" s="106" t="s">
        <v>18</v>
      </c>
      <c r="FS114" s="848"/>
      <c r="FT114" s="122"/>
      <c r="FU114" s="106" t="s">
        <v>18</v>
      </c>
      <c r="FV114" s="97"/>
      <c r="FW114" s="122"/>
      <c r="FX114" s="106" t="s">
        <v>18</v>
      </c>
      <c r="FY114" s="97"/>
      <c r="FZ114" s="97"/>
      <c r="GA114" s="97"/>
      <c r="GB114" s="107"/>
      <c r="GC114" s="97"/>
      <c r="GD114" s="122"/>
      <c r="GE114" s="106" t="s">
        <v>18</v>
      </c>
      <c r="GF114" s="97"/>
      <c r="GG114" s="97"/>
      <c r="GH114" s="109"/>
      <c r="GI114" s="97"/>
      <c r="GJ114" s="107"/>
      <c r="GK114" s="97"/>
      <c r="GL114" s="122"/>
      <c r="GM114" s="106" t="s">
        <v>18</v>
      </c>
      <c r="GN114" s="97"/>
      <c r="GO114" s="122"/>
      <c r="GP114" s="106" t="s">
        <v>18</v>
      </c>
      <c r="GQ114" s="97"/>
      <c r="GR114" s="122"/>
      <c r="GS114" s="106" t="s">
        <v>18</v>
      </c>
      <c r="GT114" s="97"/>
      <c r="GU114" s="97"/>
      <c r="GV114" s="97"/>
      <c r="GW114" s="107"/>
      <c r="GX114" s="97"/>
      <c r="GY114" s="122"/>
      <c r="GZ114" s="106" t="s">
        <v>18</v>
      </c>
      <c r="HA114" s="97"/>
      <c r="HB114" s="97"/>
      <c r="HC114" s="109"/>
      <c r="HD114" s="97"/>
      <c r="HE114" s="107"/>
      <c r="HF114" s="97"/>
      <c r="HG114" s="122"/>
      <c r="HH114" s="106" t="s">
        <v>18</v>
      </c>
      <c r="HI114" s="97"/>
      <c r="HJ114" s="122"/>
      <c r="HK114" s="106" t="s">
        <v>18</v>
      </c>
      <c r="HL114" s="97"/>
      <c r="HM114" s="122"/>
      <c r="HN114" s="106" t="s">
        <v>18</v>
      </c>
      <c r="HO114" s="97"/>
      <c r="HP114" s="97"/>
      <c r="HQ114" s="97"/>
      <c r="HR114" s="107"/>
      <c r="HS114" s="97"/>
      <c r="HT114" s="122"/>
      <c r="HU114" s="106" t="s">
        <v>18</v>
      </c>
      <c r="HV114" s="97"/>
      <c r="HW114" s="97"/>
      <c r="HX114" s="109"/>
      <c r="HY114" s="97"/>
      <c r="HZ114" s="107"/>
      <c r="IA114" s="97"/>
      <c r="IB114" s="122"/>
      <c r="IC114" s="106" t="s">
        <v>18</v>
      </c>
      <c r="ID114" s="97"/>
      <c r="IE114" s="122"/>
      <c r="IF114" s="106" t="s">
        <v>18</v>
      </c>
      <c r="IG114" s="97"/>
      <c r="IH114" s="122"/>
      <c r="II114" s="106" t="s">
        <v>18</v>
      </c>
      <c r="IJ114" s="97"/>
      <c r="IK114" s="97"/>
      <c r="IL114" s="97"/>
      <c r="IM114" s="107"/>
      <c r="IN114" s="97"/>
      <c r="IO114" s="122"/>
      <c r="IP114" s="106" t="s">
        <v>18</v>
      </c>
      <c r="IQ114" s="97"/>
      <c r="IR114" s="97"/>
      <c r="IS114" s="109"/>
    </row>
    <row r="115" spans="1:253" ht="12" hidden="1" customHeight="1" outlineLevel="1">
      <c r="A115" s="341" t="s">
        <v>80</v>
      </c>
      <c r="B115" s="111"/>
      <c r="C115" s="112"/>
      <c r="D115" s="111"/>
      <c r="E115" s="433">
        <v>0</v>
      </c>
      <c r="F115" s="106" t="str">
        <f>IF(E115&gt;0,(IF(E$7&gt;0,E115/E$7,"")),"")</f>
        <v/>
      </c>
      <c r="G115" s="111" t="str">
        <f>IF(E115&gt;0,(IF(E$49&gt;0,E115/E$49,"")),"")</f>
        <v/>
      </c>
      <c r="H115" s="433">
        <v>0</v>
      </c>
      <c r="I115" s="106" t="str">
        <f>IF(H115&gt;0,(IF(H$7&gt;0,H115/H$7,"")),"")</f>
        <v/>
      </c>
      <c r="J115" s="111" t="str">
        <f>IF(H115&gt;0,(IF(H$49&gt;0,H115/H$49,"")),"")</f>
        <v/>
      </c>
      <c r="K115" s="433">
        <v>0</v>
      </c>
      <c r="L115" s="106" t="str">
        <f>IF(K115&gt;0,(IF(K$7&gt;0,K115/K$7,"")),"")</f>
        <v/>
      </c>
      <c r="M115" s="111" t="str">
        <f>IF(K115&gt;0,(IF(K$49&gt;0,K115/K$49,"")),"")</f>
        <v/>
      </c>
      <c r="N115" s="111"/>
      <c r="O115" s="111"/>
      <c r="P115" s="112"/>
      <c r="Q115" s="111"/>
      <c r="R115" s="433">
        <f>E115+H115+K115</f>
        <v>0</v>
      </c>
      <c r="S115" s="106" t="str">
        <f>IF(R115&gt;0,(IF(R$7&gt;0,R115/R$7,"")),"")</f>
        <v/>
      </c>
      <c r="T115" s="111" t="str">
        <f>IF(R115&gt;0,(IF(R$49&gt;0,R115/R$49,"")),"")</f>
        <v/>
      </c>
      <c r="U115" s="111"/>
      <c r="V115" s="113"/>
      <c r="W115" s="111"/>
      <c r="X115" s="112"/>
      <c r="Y115" s="111"/>
      <c r="Z115" s="433">
        <v>0</v>
      </c>
      <c r="AA115" s="106" t="str">
        <f>IF(Z115&gt;0,(IF(Z$7&gt;0,Z115/Z$7,"")),"")</f>
        <v/>
      </c>
      <c r="AB115" s="111" t="str">
        <f>IF(Z115&gt;0,(IF(Z$49&gt;0,Z115/Z$49,"")),"")</f>
        <v/>
      </c>
      <c r="AC115" s="433">
        <v>0</v>
      </c>
      <c r="AD115" s="106" t="str">
        <f>IF(AC115&gt;0,(IF(AC$7&gt;0,AC115/AC$7,"")),"")</f>
        <v/>
      </c>
      <c r="AE115" s="111" t="str">
        <f>IF(AC115&gt;0,(IF(AC$49&gt;0,AC115/AC$49,"")),"")</f>
        <v/>
      </c>
      <c r="AF115" s="433">
        <v>0</v>
      </c>
      <c r="AG115" s="106" t="str">
        <f>IF(AF115&gt;0,(IF(AF$7&gt;0,AF115/AF$7,"")),"")</f>
        <v/>
      </c>
      <c r="AH115" s="111" t="str">
        <f>IF(AF115&gt;0,(IF(AF$49&gt;0,AF115/AF$49,"")),"")</f>
        <v/>
      </c>
      <c r="AI115" s="111"/>
      <c r="AJ115" s="111"/>
      <c r="AK115" s="112"/>
      <c r="AL115" s="111"/>
      <c r="AM115" s="433">
        <f>Z115+AC115+AF115</f>
        <v>0</v>
      </c>
      <c r="AN115" s="106" t="str">
        <f>IF(AM115&gt;0,(IF(AM$7&gt;0,AM115/AM$7,"")),"")</f>
        <v/>
      </c>
      <c r="AO115" s="111" t="str">
        <f>IF(AM115&gt;0,(IF(AM$49&gt;0,AM115/AM$49,"")),"")</f>
        <v/>
      </c>
      <c r="AP115" s="111"/>
      <c r="AQ115" s="113"/>
      <c r="AR115" s="111"/>
      <c r="AS115" s="112"/>
      <c r="AT115" s="111"/>
      <c r="AU115" s="433">
        <v>0</v>
      </c>
      <c r="AV115" s="106" t="str">
        <f>IF(AU115&gt;0,(IF(AU$7&gt;0,AU115/AU$7,"")),"")</f>
        <v/>
      </c>
      <c r="AW115" s="111" t="str">
        <f>IF(AU115&gt;0,(IF(AU$49&gt;0,AU115/AU$49,"")),"")</f>
        <v/>
      </c>
      <c r="AX115" s="433">
        <v>0</v>
      </c>
      <c r="AY115" s="106" t="str">
        <f>IF(AX115&gt;0,(IF(AX$7&gt;0,AX115/AX$7,"")),"")</f>
        <v/>
      </c>
      <c r="AZ115" s="111" t="str">
        <f>IF(AX115&gt;0,(IF(AX$49&gt;0,AX115/AX$49,"")),"")</f>
        <v/>
      </c>
      <c r="BA115" s="433">
        <v>0</v>
      </c>
      <c r="BB115" s="106" t="str">
        <f>IF(BA115&gt;0,(IF(BA$7&gt;0,BA115/BA$7,"")),"")</f>
        <v/>
      </c>
      <c r="BC115" s="111" t="str">
        <f>IF(BA115&gt;0,(IF(BA$49&gt;0,BA115/BA$49,"")),"")</f>
        <v/>
      </c>
      <c r="BD115" s="111"/>
      <c r="BE115" s="111"/>
      <c r="BF115" s="112"/>
      <c r="BG115" s="111"/>
      <c r="BH115" s="433">
        <f>AU115+AX115+BA115</f>
        <v>0</v>
      </c>
      <c r="BI115" s="106" t="str">
        <f>IF(BH115&gt;0,(IF(BH$7&gt;0,BH115/BH$7,"")),"")</f>
        <v/>
      </c>
      <c r="BJ115" s="111" t="str">
        <f>IF(BH115&gt;0,(IF(BH$49&gt;0,BH115/BH$49,"")),"")</f>
        <v/>
      </c>
      <c r="BK115" s="111"/>
      <c r="BL115" s="113"/>
      <c r="BM115" s="111"/>
      <c r="BN115" s="112"/>
      <c r="BO115" s="111"/>
      <c r="BP115" s="433">
        <v>0</v>
      </c>
      <c r="BQ115" s="106" t="str">
        <f>IF(BP115&gt;0,(IF(BP$7&gt;0,BP115/BP$7,"")),"")</f>
        <v/>
      </c>
      <c r="BR115" s="111" t="str">
        <f>IF(BP115&gt;0,(IF(BP$49&gt;0,BP115/BP$49,"")),"")</f>
        <v/>
      </c>
      <c r="BS115" s="433">
        <v>0</v>
      </c>
      <c r="BT115" s="106" t="str">
        <f>IF(BS115&gt;0,(IF(BS$7&gt;0,BS115/BS$7,"")),"")</f>
        <v/>
      </c>
      <c r="BU115" s="111" t="str">
        <f>IF(BS115&gt;0,(IF(BS$49&gt;0,BS115/BS$49,"")),"")</f>
        <v/>
      </c>
      <c r="BV115" s="433">
        <v>0</v>
      </c>
      <c r="BW115" s="106" t="str">
        <f>IF(BV115&gt;0,(IF(BV$7&gt;0,BV115/BV$7,"")),"")</f>
        <v/>
      </c>
      <c r="BX115" s="111" t="str">
        <f>IF(BV115&gt;0,(IF(BV$49&gt;0,BV115/BV$49,"")),"")</f>
        <v/>
      </c>
      <c r="BY115" s="111"/>
      <c r="BZ115" s="111"/>
      <c r="CA115" s="112"/>
      <c r="CB115" s="111"/>
      <c r="CC115" s="433">
        <f>BP115+BS115+BV115</f>
        <v>0</v>
      </c>
      <c r="CD115" s="106" t="str">
        <f>IF(CC115&gt;0,(IF(CC$7&gt;0,CC115/CC$7,"")),"")</f>
        <v/>
      </c>
      <c r="CE115" s="111" t="str">
        <f>IF(CC115&gt;0,(IF(CC$49&gt;0,CC115/CC$49,"")),"")</f>
        <v/>
      </c>
      <c r="CF115" s="111"/>
      <c r="CG115" s="113"/>
      <c r="CH115" s="111"/>
      <c r="CI115" s="114"/>
      <c r="CJ115" s="111"/>
      <c r="CK115" s="433">
        <f>(IF($CZ$5=4,(E115+Z115+AU115+BP115),0)+IF($CZ$5=3,(Z115+AU115+BP115))+IF($CZ$5=2,(AU115+BP115),0)+IF($CZ$5=1,BP115,0))/$CZ$5</f>
        <v>0</v>
      </c>
      <c r="CL115" s="106" t="str">
        <f>IF(CK115&gt;0,(IF(CK$7&gt;0,CK115/CK$7,"")),"")</f>
        <v/>
      </c>
      <c r="CM115" s="111" t="str">
        <f>IF(CK115&gt;0,(IF(CK$49&gt;0,CK115/CK$49,"")),"")</f>
        <v/>
      </c>
      <c r="CN115" s="433">
        <f>(IF($CZ$5=4,(H115+AC115+AX115+BS115),0)+IF($CZ$5=3,(AC115+AX115+BS115))+IF($CZ$5=2,(AX115+BS115),0)+IF($CZ$5=1,BS115,0))/$CZ$5</f>
        <v>0</v>
      </c>
      <c r="CO115" s="106" t="str">
        <f>IF(CN115&gt;0,(IF(CN$7&gt;0,CN115/CN$7,"")),"")</f>
        <v/>
      </c>
      <c r="CP115" s="111" t="str">
        <f>IF(CN115&gt;0,(IF(CN$49&gt;0,CN115/CN$49,"")),"")</f>
        <v/>
      </c>
      <c r="CQ115" s="433">
        <f>(IF($CZ$5=4,(K115+AF115+BA115+BV115),0)+IF($CZ$5=3,(AF115+BA115+BV115))+IF($CZ$5=2,(BA115+BV115),0)+IF($CZ$5=1,BV115,0))/$CZ$5</f>
        <v>0</v>
      </c>
      <c r="CR115" s="106" t="str">
        <f>IF(CQ115&gt;0,(IF(CQ$7&gt;0,CQ115/CQ$7,"")),"")</f>
        <v/>
      </c>
      <c r="CS115" s="111" t="str">
        <f>IF(CQ115&gt;0,(IF(CQ$49&gt;0,CQ115/CQ$49,"")),"")</f>
        <v/>
      </c>
      <c r="CT115" s="111"/>
      <c r="CU115" s="111"/>
      <c r="CV115" s="114"/>
      <c r="CW115" s="111"/>
      <c r="CX115" s="433">
        <f>(IF($CZ$5=4,(R115+AM115+BH115+CC115),0)+IF($CZ$5=3,(AM115+BH115+CC115))+IF($CZ$5=2,(BH115+CC115),0)+IF($CZ$5=1,CC115,0))/$CZ$5</f>
        <v>0</v>
      </c>
      <c r="CY115" s="106" t="str">
        <f>IF(CX115&gt;0,(IF(CX$7&gt;0,CX115/CX$7,"")),"")</f>
        <v/>
      </c>
      <c r="CZ115" s="111" t="str">
        <f>IF(CX115&gt;0,(IF(CX$49&gt;0,CX115/CX$49,"")),"")</f>
        <v/>
      </c>
      <c r="DA115" s="111"/>
      <c r="DB115" s="1535"/>
      <c r="DC115" s="111"/>
      <c r="DD115" s="112"/>
      <c r="DE115" s="111"/>
      <c r="DF115" s="433">
        <v>0</v>
      </c>
      <c r="DG115" s="106" t="str">
        <f>IF(DF115&gt;0,(IF(DF$7&gt;0,DF115/DF$7,"")),"")</f>
        <v/>
      </c>
      <c r="DH115" s="111" t="str">
        <f>IF(DF115&gt;0,(IF(DF$49&gt;0,DF115/DF$49,"")),"")</f>
        <v/>
      </c>
      <c r="DI115" s="433">
        <v>0</v>
      </c>
      <c r="DJ115" s="106" t="str">
        <f>IF(DI115&gt;0,(IF(DI$7&gt;0,DI115/DI$7,"")),"")</f>
        <v/>
      </c>
      <c r="DK115" s="111" t="str">
        <f>IF(DI115&gt;0,(IF(DI$49&gt;0,DI115/DI$49,"")),"")</f>
        <v/>
      </c>
      <c r="DL115" s="433">
        <v>0</v>
      </c>
      <c r="DM115" s="106" t="str">
        <f>IF(DL115&gt;0,(IF(DL$7&gt;0,DL115/DL$7,"")),"")</f>
        <v/>
      </c>
      <c r="DN115" s="111" t="str">
        <f>IF(DL115&gt;0,(IF(DL$49&gt;0,DL115/DL$49,"")),"")</f>
        <v/>
      </c>
      <c r="DO115" s="111"/>
      <c r="DP115" s="111"/>
      <c r="DQ115" s="112"/>
      <c r="DR115" s="111"/>
      <c r="DS115" s="433">
        <f>DF115+DI115+DL115</f>
        <v>0</v>
      </c>
      <c r="DT115" s="106" t="str">
        <f>IF(DS115&gt;0,(IF(DS$7&gt;0,DS115/DS$7,"")),"")</f>
        <v/>
      </c>
      <c r="DU115" s="111" t="str">
        <f>IF(DS115&gt;0,(IF(DS$49&gt;0,DS115/DS$49,"")),"")</f>
        <v/>
      </c>
      <c r="DV115" s="111"/>
      <c r="DW115" s="113"/>
      <c r="DX115" s="111"/>
      <c r="DY115" s="112"/>
      <c r="DZ115" s="111"/>
      <c r="EA115" s="433">
        <v>0</v>
      </c>
      <c r="EB115" s="106" t="str">
        <f>IF(EA115&gt;0,(IF(EA$7&gt;0,EA115/EA$7,"")),"")</f>
        <v/>
      </c>
      <c r="EC115" s="111" t="str">
        <f>IF(EA115&gt;0,(IF(EA$49&gt;0,EA115/EA$49,"")),"")</f>
        <v/>
      </c>
      <c r="ED115" s="433">
        <v>0</v>
      </c>
      <c r="EE115" s="106" t="str">
        <f>IF(ED115&gt;0,(IF(ED$7&gt;0,ED115/ED$7,"")),"")</f>
        <v/>
      </c>
      <c r="EF115" s="111" t="str">
        <f>IF(ED115&gt;0,(IF(ED$49&gt;0,ED115/ED$49,"")),"")</f>
        <v/>
      </c>
      <c r="EG115" s="433">
        <v>0</v>
      </c>
      <c r="EH115" s="106" t="str">
        <f>IF(EG115&gt;0,(IF(EG$7&gt;0,EG115/EG$7,"")),"")</f>
        <v/>
      </c>
      <c r="EI115" s="111" t="str">
        <f>IF(EG115&gt;0,(IF(EG$49&gt;0,EG115/EG$49,"")),"")</f>
        <v/>
      </c>
      <c r="EJ115" s="111"/>
      <c r="EK115" s="111"/>
      <c r="EL115" s="112"/>
      <c r="EM115" s="111"/>
      <c r="EN115" s="433">
        <f>EA115+ED115+EG115</f>
        <v>0</v>
      </c>
      <c r="EO115" s="106" t="str">
        <f>IF(EN115&gt;0,(IF(EN$7&gt;0,EN115/EN$7,"")),"")</f>
        <v/>
      </c>
      <c r="EP115" s="111" t="str">
        <f>IF(EN115&gt;0,(IF(EN$49&gt;0,EN115/EN$49,"")),"")</f>
        <v/>
      </c>
      <c r="EQ115" s="111"/>
      <c r="ER115" s="113"/>
      <c r="ES115" s="111"/>
      <c r="ET115" s="112"/>
      <c r="EU115" s="111"/>
      <c r="EV115" s="433">
        <v>0</v>
      </c>
      <c r="EW115" s="106" t="str">
        <f>IF(EV115&gt;0,(IF(EV$7&gt;0,EV115/EV$7,"")),"")</f>
        <v/>
      </c>
      <c r="EX115" s="111" t="str">
        <f>IF(EV115&gt;0,(IF(EV$49&gt;0,EV115/EV$49,"")),"")</f>
        <v/>
      </c>
      <c r="EY115" s="433">
        <v>0</v>
      </c>
      <c r="EZ115" s="106" t="str">
        <f>IF(EY115&gt;0,(IF(EY$7&gt;0,EY115/EY$7,"")),"")</f>
        <v/>
      </c>
      <c r="FA115" s="111" t="str">
        <f>IF(EY115&gt;0,(IF(EY$49&gt;0,EY115/EY$49,"")),"")</f>
        <v/>
      </c>
      <c r="FB115" s="433">
        <v>0</v>
      </c>
      <c r="FC115" s="106" t="str">
        <f>IF(FB115&gt;0,(IF(FB$7&gt;0,FB115/FB$7,"")),"")</f>
        <v/>
      </c>
      <c r="FD115" s="111" t="str">
        <f>IF(FB115&gt;0,(IF(FB$49&gt;0,FB115/FB$49,"")),"")</f>
        <v/>
      </c>
      <c r="FE115" s="111"/>
      <c r="FF115" s="111"/>
      <c r="FG115" s="112"/>
      <c r="FH115" s="111"/>
      <c r="FI115" s="433">
        <f>EV115+EY115+FB115</f>
        <v>0</v>
      </c>
      <c r="FJ115" s="106" t="str">
        <f>IF(FI115&gt;0,(IF(FI$7&gt;0,FI115/FI$7,"")),"")</f>
        <v/>
      </c>
      <c r="FK115" s="111" t="str">
        <f>IF(FI115&gt;0,(IF(FI$49&gt;0,FI115/FI$49,"")),"")</f>
        <v/>
      </c>
      <c r="FL115" s="111"/>
      <c r="FM115" s="113"/>
      <c r="FN115" s="111"/>
      <c r="FO115" s="112"/>
      <c r="FP115" s="111"/>
      <c r="FQ115" s="433">
        <v>0</v>
      </c>
      <c r="FR115" s="106" t="str">
        <f>IF(FQ115&gt;0,(IF(FQ$7&gt;0,FQ115/FQ$7,"")),"")</f>
        <v/>
      </c>
      <c r="FS115" s="849" t="str">
        <f>IF(FQ115&gt;0,(IF(FQ$49&gt;0,FQ115/FQ$49,"")),"")</f>
        <v/>
      </c>
      <c r="FT115" s="433">
        <v>0</v>
      </c>
      <c r="FU115" s="106" t="str">
        <f>IF(FT115&gt;0,(IF(FT$7&gt;0,FT115/FT$7,"")),"")</f>
        <v/>
      </c>
      <c r="FV115" s="111" t="str">
        <f>IF(FT115&gt;0,(IF(FT$49&gt;0,FT115/FT$49,"")),"")</f>
        <v/>
      </c>
      <c r="FW115" s="433">
        <v>0</v>
      </c>
      <c r="FX115" s="106" t="str">
        <f>IF(FW115&gt;0,(IF(FW$7&gt;0,FW115/FW$7,"")),"")</f>
        <v/>
      </c>
      <c r="FY115" s="111" t="str">
        <f>IF(FW115&gt;0,(IF(FW$49&gt;0,FW115/FW$49,"")),"")</f>
        <v/>
      </c>
      <c r="FZ115" s="111"/>
      <c r="GA115" s="111"/>
      <c r="GB115" s="112"/>
      <c r="GC115" s="111"/>
      <c r="GD115" s="433">
        <f>FQ115+FT115+FW115</f>
        <v>0</v>
      </c>
      <c r="GE115" s="106" t="str">
        <f>IF(GD115&gt;0,(IF(GD$7&gt;0,GD115/GD$7,"")),"")</f>
        <v/>
      </c>
      <c r="GF115" s="111" t="str">
        <f>IF(GD115&gt;0,(IF(GD$49&gt;0,GD115/GD$49,"")),"")</f>
        <v/>
      </c>
      <c r="GG115" s="111"/>
      <c r="GH115" s="113"/>
      <c r="GI115" s="111"/>
      <c r="GJ115" s="112"/>
      <c r="GK115" s="111"/>
      <c r="GL115" s="433">
        <v>0</v>
      </c>
      <c r="GM115" s="106" t="str">
        <f>IF(GL115&gt;0,(IF(GL$7&gt;0,GL115/GL$7,"")),"")</f>
        <v/>
      </c>
      <c r="GN115" s="111" t="str">
        <f>IF(GL115&gt;0,(IF(GL$49&gt;0,GL115/GL$49,"")),"")</f>
        <v/>
      </c>
      <c r="GO115" s="433">
        <v>0</v>
      </c>
      <c r="GP115" s="106" t="str">
        <f>IF(GO115&gt;0,(IF(GO$7&gt;0,GO115/GO$7,"")),"")</f>
        <v/>
      </c>
      <c r="GQ115" s="111" t="str">
        <f>IF(GO115&gt;0,(IF(GO$49&gt;0,GO115/GO$49,"")),"")</f>
        <v/>
      </c>
      <c r="GR115" s="433">
        <v>0</v>
      </c>
      <c r="GS115" s="106" t="str">
        <f>IF(GR115&gt;0,(IF(GR$7&gt;0,GR115/GR$7,"")),"")</f>
        <v/>
      </c>
      <c r="GT115" s="111" t="str">
        <f>IF(GR115&gt;0,(IF(GR$49&gt;0,GR115/GR$49,"")),"")</f>
        <v/>
      </c>
      <c r="GU115" s="111"/>
      <c r="GV115" s="111"/>
      <c r="GW115" s="112"/>
      <c r="GX115" s="111"/>
      <c r="GY115" s="433">
        <f>GL115+GO115+GR115</f>
        <v>0</v>
      </c>
      <c r="GZ115" s="106" t="str">
        <f>IF(GY115&gt;0,(IF(GY$7&gt;0,GY115/GY$7,"")),"")</f>
        <v/>
      </c>
      <c r="HA115" s="111" t="str">
        <f>IF(GY115&gt;0,(IF(GY$49&gt;0,GY115/GY$49,"")),"")</f>
        <v/>
      </c>
      <c r="HB115" s="111"/>
      <c r="HC115" s="113"/>
      <c r="HD115" s="111"/>
      <c r="HE115" s="112"/>
      <c r="HF115" s="111"/>
      <c r="HG115" s="433">
        <v>0</v>
      </c>
      <c r="HH115" s="106" t="str">
        <f>IF(HG115&gt;0,(IF(HG$7&gt;0,HG115/HG$7,"")),"")</f>
        <v/>
      </c>
      <c r="HI115" s="111" t="str">
        <f>IF(HG115&gt;0,(IF(HG$49&gt;0,HG115/HG$49,"")),"")</f>
        <v/>
      </c>
      <c r="HJ115" s="433">
        <v>0</v>
      </c>
      <c r="HK115" s="106" t="str">
        <f>IF(HJ115&gt;0,(IF(HJ$7&gt;0,HJ115/HJ$7,"")),"")</f>
        <v/>
      </c>
      <c r="HL115" s="111" t="str">
        <f>IF(HJ115&gt;0,(IF(HJ$49&gt;0,HJ115/HJ$49,"")),"")</f>
        <v/>
      </c>
      <c r="HM115" s="433">
        <v>0</v>
      </c>
      <c r="HN115" s="106" t="str">
        <f>IF(HM115&gt;0,(IF(HM$7&gt;0,HM115/HM$7,"")),"")</f>
        <v/>
      </c>
      <c r="HO115" s="111" t="str">
        <f>IF(HM115&gt;0,(IF(HM$49&gt;0,HM115/HM$49,"")),"")</f>
        <v/>
      </c>
      <c r="HP115" s="111"/>
      <c r="HQ115" s="111"/>
      <c r="HR115" s="112"/>
      <c r="HS115" s="111"/>
      <c r="HT115" s="433">
        <f>HG115+HJ115+HM115</f>
        <v>0</v>
      </c>
      <c r="HU115" s="106" t="str">
        <f>IF(HT115&gt;0,(IF(HT$7&gt;0,HT115/HT$7,"")),"")</f>
        <v/>
      </c>
      <c r="HV115" s="111" t="str">
        <f>IF(HT115&gt;0,(IF(HT$49&gt;0,HT115/HT$49,"")),"")</f>
        <v/>
      </c>
      <c r="HW115" s="111"/>
      <c r="HX115" s="113"/>
      <c r="HY115" s="111"/>
      <c r="HZ115" s="112"/>
      <c r="IA115" s="111"/>
      <c r="IB115" s="433">
        <v>0</v>
      </c>
      <c r="IC115" s="106" t="str">
        <f>IF(IB115&gt;0,(IF(IB$7&gt;0,IB115/IB$7,"")),"")</f>
        <v/>
      </c>
      <c r="ID115" s="111" t="str">
        <f>IF(IB115&gt;0,(IF(IB$49&gt;0,IB115/IB$49,"")),"")</f>
        <v/>
      </c>
      <c r="IE115" s="433">
        <v>0</v>
      </c>
      <c r="IF115" s="106" t="str">
        <f>IF(IE115&gt;0,(IF(IE$7&gt;0,IE115/IE$7,"")),"")</f>
        <v/>
      </c>
      <c r="IG115" s="111" t="str">
        <f>IF(IE115&gt;0,(IF(IE$49&gt;0,IE115/IE$49,"")),"")</f>
        <v/>
      </c>
      <c r="IH115" s="433">
        <v>0</v>
      </c>
      <c r="II115" s="106" t="str">
        <f>IF(IH115&gt;0,(IF(IH$7&gt;0,IH115/IH$7,"")),"")</f>
        <v/>
      </c>
      <c r="IJ115" s="111" t="str">
        <f>IF(IH115&gt;0,(IF(IH$49&gt;0,IH115/IH$49,"")),"")</f>
        <v/>
      </c>
      <c r="IK115" s="111"/>
      <c r="IL115" s="111"/>
      <c r="IM115" s="112"/>
      <c r="IN115" s="111"/>
      <c r="IO115" s="433">
        <f>IB115+IE115+IH115</f>
        <v>0</v>
      </c>
      <c r="IP115" s="106" t="str">
        <f>IF(IO115&gt;0,(IF(IO$7&gt;0,IO115/IO$7,"")),"")</f>
        <v/>
      </c>
      <c r="IQ115" s="111" t="str">
        <f>IF(IO115&gt;0,(IF(IO$49&gt;0,IO115/IO$49,"")),"")</f>
        <v/>
      </c>
      <c r="IR115" s="111"/>
      <c r="IS115" s="113"/>
    </row>
    <row r="116" spans="1:253" ht="12" hidden="1" customHeight="1" outlineLevel="1">
      <c r="A116" s="341" t="s">
        <v>81</v>
      </c>
      <c r="B116" s="111"/>
      <c r="C116" s="112"/>
      <c r="D116" s="111"/>
      <c r="E116" s="433">
        <v>0</v>
      </c>
      <c r="F116" s="106" t="str">
        <f>IF(E116&gt;0,(IF(E$7&gt;0,E116/E$7,"")),"")</f>
        <v/>
      </c>
      <c r="G116" s="111" t="str">
        <f>IF(E116&gt;0,(IF(E$49&gt;0,E116/E$49,"")),"")</f>
        <v/>
      </c>
      <c r="H116" s="433">
        <v>0</v>
      </c>
      <c r="I116" s="106" t="str">
        <f>IF(H116&gt;0,(IF(H$7&gt;0,H116/H$7,"")),"")</f>
        <v/>
      </c>
      <c r="J116" s="111" t="str">
        <f>IF(H116&gt;0,(IF(H$49&gt;0,H116/H$49,"")),"")</f>
        <v/>
      </c>
      <c r="K116" s="433">
        <v>0</v>
      </c>
      <c r="L116" s="106" t="str">
        <f>IF(K116&gt;0,(IF(K$7&gt;0,K116/K$7,"")),"")</f>
        <v/>
      </c>
      <c r="M116" s="111" t="str">
        <f>IF(K116&gt;0,(IF(K$49&gt;0,K116/K$49,"")),"")</f>
        <v/>
      </c>
      <c r="N116" s="111"/>
      <c r="O116" s="111"/>
      <c r="P116" s="112"/>
      <c r="Q116" s="111"/>
      <c r="R116" s="433">
        <f>E116+H116+K116</f>
        <v>0</v>
      </c>
      <c r="S116" s="106" t="str">
        <f>IF(R116&gt;0,(IF(R$7&gt;0,R116/R$7,"")),"")</f>
        <v/>
      </c>
      <c r="T116" s="111" t="str">
        <f>IF(R116&gt;0,(IF(R$49&gt;0,R116/R$49,"")),"")</f>
        <v/>
      </c>
      <c r="U116" s="111"/>
      <c r="V116" s="113"/>
      <c r="W116" s="111"/>
      <c r="X116" s="112"/>
      <c r="Y116" s="111"/>
      <c r="Z116" s="433">
        <v>0</v>
      </c>
      <c r="AA116" s="106" t="str">
        <f>IF(Z116&gt;0,(IF(Z$7&gt;0,Z116/Z$7,"")),"")</f>
        <v/>
      </c>
      <c r="AB116" s="111" t="str">
        <f>IF(Z116&gt;0,(IF(Z$49&gt;0,Z116/Z$49,"")),"")</f>
        <v/>
      </c>
      <c r="AC116" s="433">
        <v>0</v>
      </c>
      <c r="AD116" s="106" t="str">
        <f>IF(AC116&gt;0,(IF(AC$7&gt;0,AC116/AC$7,"")),"")</f>
        <v/>
      </c>
      <c r="AE116" s="111" t="str">
        <f>IF(AC116&gt;0,(IF(AC$49&gt;0,AC116/AC$49,"")),"")</f>
        <v/>
      </c>
      <c r="AF116" s="433">
        <v>0</v>
      </c>
      <c r="AG116" s="106" t="str">
        <f>IF(AF116&gt;0,(IF(AF$7&gt;0,AF116/AF$7,"")),"")</f>
        <v/>
      </c>
      <c r="AH116" s="111" t="str">
        <f>IF(AF116&gt;0,(IF(AF$49&gt;0,AF116/AF$49,"")),"")</f>
        <v/>
      </c>
      <c r="AI116" s="111"/>
      <c r="AJ116" s="111"/>
      <c r="AK116" s="112"/>
      <c r="AL116" s="111"/>
      <c r="AM116" s="433">
        <f>Z116+AC116+AF116</f>
        <v>0</v>
      </c>
      <c r="AN116" s="106" t="str">
        <f>IF(AM116&gt;0,(IF(AM$7&gt;0,AM116/AM$7,"")),"")</f>
        <v/>
      </c>
      <c r="AO116" s="111" t="str">
        <f>IF(AM116&gt;0,(IF(AM$49&gt;0,AM116/AM$49,"")),"")</f>
        <v/>
      </c>
      <c r="AP116" s="111"/>
      <c r="AQ116" s="113"/>
      <c r="AR116" s="111"/>
      <c r="AS116" s="112"/>
      <c r="AT116" s="111"/>
      <c r="AU116" s="433">
        <v>0</v>
      </c>
      <c r="AV116" s="106" t="str">
        <f>IF(AU116&gt;0,(IF(AU$7&gt;0,AU116/AU$7,"")),"")</f>
        <v/>
      </c>
      <c r="AW116" s="111" t="str">
        <f>IF(AU116&gt;0,(IF(AU$49&gt;0,AU116/AU$49,"")),"")</f>
        <v/>
      </c>
      <c r="AX116" s="433">
        <v>0</v>
      </c>
      <c r="AY116" s="106" t="str">
        <f>IF(AX116&gt;0,(IF(AX$7&gt;0,AX116/AX$7,"")),"")</f>
        <v/>
      </c>
      <c r="AZ116" s="111" t="str">
        <f>IF(AX116&gt;0,(IF(AX$49&gt;0,AX116/AX$49,"")),"")</f>
        <v/>
      </c>
      <c r="BA116" s="433">
        <v>0</v>
      </c>
      <c r="BB116" s="106" t="str">
        <f>IF(BA116&gt;0,(IF(BA$7&gt;0,BA116/BA$7,"")),"")</f>
        <v/>
      </c>
      <c r="BC116" s="111" t="str">
        <f>IF(BA116&gt;0,(IF(BA$49&gt;0,BA116/BA$49,"")),"")</f>
        <v/>
      </c>
      <c r="BD116" s="111"/>
      <c r="BE116" s="111"/>
      <c r="BF116" s="112"/>
      <c r="BG116" s="111"/>
      <c r="BH116" s="433">
        <f>AU116+AX116+BA116</f>
        <v>0</v>
      </c>
      <c r="BI116" s="106" t="str">
        <f>IF(BH116&gt;0,(IF(BH$7&gt;0,BH116/BH$7,"")),"")</f>
        <v/>
      </c>
      <c r="BJ116" s="111" t="str">
        <f>IF(BH116&gt;0,(IF(BH$49&gt;0,BH116/BH$49,"")),"")</f>
        <v/>
      </c>
      <c r="BK116" s="111"/>
      <c r="BL116" s="113"/>
      <c r="BM116" s="111"/>
      <c r="BN116" s="112"/>
      <c r="BO116" s="111"/>
      <c r="BP116" s="433">
        <v>0</v>
      </c>
      <c r="BQ116" s="106" t="str">
        <f>IF(BP116&gt;0,(IF(BP$7&gt;0,BP116/BP$7,"")),"")</f>
        <v/>
      </c>
      <c r="BR116" s="111" t="str">
        <f>IF(BP116&gt;0,(IF(BP$49&gt;0,BP116/BP$49,"")),"")</f>
        <v/>
      </c>
      <c r="BS116" s="433">
        <v>0</v>
      </c>
      <c r="BT116" s="106" t="str">
        <f>IF(BS116&gt;0,(IF(BS$7&gt;0,BS116/BS$7,"")),"")</f>
        <v/>
      </c>
      <c r="BU116" s="111" t="str">
        <f>IF(BS116&gt;0,(IF(BS$49&gt;0,BS116/BS$49,"")),"")</f>
        <v/>
      </c>
      <c r="BV116" s="433">
        <v>0</v>
      </c>
      <c r="BW116" s="106" t="str">
        <f>IF(BV116&gt;0,(IF(BV$7&gt;0,BV116/BV$7,"")),"")</f>
        <v/>
      </c>
      <c r="BX116" s="111" t="str">
        <f>IF(BV116&gt;0,(IF(BV$49&gt;0,BV116/BV$49,"")),"")</f>
        <v/>
      </c>
      <c r="BY116" s="111"/>
      <c r="BZ116" s="111"/>
      <c r="CA116" s="112"/>
      <c r="CB116" s="111"/>
      <c r="CC116" s="433">
        <f>BP116+BS116+BV116</f>
        <v>0</v>
      </c>
      <c r="CD116" s="106" t="str">
        <f>IF(CC116&gt;0,(IF(CC$7&gt;0,CC116/CC$7,"")),"")</f>
        <v/>
      </c>
      <c r="CE116" s="111" t="str">
        <f>IF(CC116&gt;0,(IF(CC$49&gt;0,CC116/CC$49,"")),"")</f>
        <v/>
      </c>
      <c r="CF116" s="111"/>
      <c r="CG116" s="113"/>
      <c r="CH116" s="111"/>
      <c r="CI116" s="114"/>
      <c r="CJ116" s="111"/>
      <c r="CK116" s="433">
        <f>(IF($CZ$5=4,(E116+Z116+AU116+BP116),0)+IF($CZ$5=3,(Z116+AU116+BP116))+IF($CZ$5=2,(AU116+BP116),0)+IF($CZ$5=1,BP116,0))/$CZ$5</f>
        <v>0</v>
      </c>
      <c r="CL116" s="106" t="str">
        <f>IF(CK116&gt;0,(IF(CK$7&gt;0,CK116/CK$7,"")),"")</f>
        <v/>
      </c>
      <c r="CM116" s="111" t="str">
        <f>IF(CK116&gt;0,(IF(CK$49&gt;0,CK116/CK$49,"")),"")</f>
        <v/>
      </c>
      <c r="CN116" s="433">
        <f>(IF($CZ$5=4,(H116+AC116+AX116+BS116),0)+IF($CZ$5=3,(AC116+AX116+BS116))+IF($CZ$5=2,(AX116+BS116),0)+IF($CZ$5=1,BS116,0))/$CZ$5</f>
        <v>0</v>
      </c>
      <c r="CO116" s="106" t="str">
        <f>IF(CN116&gt;0,(IF(CN$7&gt;0,CN116/CN$7,"")),"")</f>
        <v/>
      </c>
      <c r="CP116" s="111" t="str">
        <f>IF(CN116&gt;0,(IF(CN$49&gt;0,CN116/CN$49,"")),"")</f>
        <v/>
      </c>
      <c r="CQ116" s="433">
        <f>(IF($CZ$5=4,(K116+AF116+BA116+BV116),0)+IF($CZ$5=3,(AF116+BA116+BV116))+IF($CZ$5=2,(BA116+BV116),0)+IF($CZ$5=1,BV116,0))/$CZ$5</f>
        <v>0</v>
      </c>
      <c r="CR116" s="106" t="str">
        <f>IF(CQ116&gt;0,(IF(CQ$7&gt;0,CQ116/CQ$7,"")),"")</f>
        <v/>
      </c>
      <c r="CS116" s="111" t="str">
        <f>IF(CQ116&gt;0,(IF(CQ$49&gt;0,CQ116/CQ$49,"")),"")</f>
        <v/>
      </c>
      <c r="CT116" s="111"/>
      <c r="CU116" s="111"/>
      <c r="CV116" s="114"/>
      <c r="CW116" s="111"/>
      <c r="CX116" s="433">
        <f>(IF($CZ$5=4,(R116+AM116+BH116+CC116),0)+IF($CZ$5=3,(AM116+BH116+CC116))+IF($CZ$5=2,(BH116+CC116),0)+IF($CZ$5=1,CC116,0))/$CZ$5</f>
        <v>0</v>
      </c>
      <c r="CY116" s="106" t="str">
        <f>IF(CX116&gt;0,(IF(CX$7&gt;0,CX116/CX$7,"")),"")</f>
        <v/>
      </c>
      <c r="CZ116" s="111" t="str">
        <f>IF(CX116&gt;0,(IF(CX$49&gt;0,CX116/CX$49,"")),"")</f>
        <v/>
      </c>
      <c r="DA116" s="111"/>
      <c r="DB116" s="1535"/>
      <c r="DC116" s="111"/>
      <c r="DD116" s="112"/>
      <c r="DE116" s="111"/>
      <c r="DF116" s="433">
        <v>0</v>
      </c>
      <c r="DG116" s="106" t="str">
        <f>IF(DF116&gt;0,(IF(DF$7&gt;0,DF116/DF$7,"")),"")</f>
        <v/>
      </c>
      <c r="DH116" s="111" t="str">
        <f>IF(DF116&gt;0,(IF(DF$49&gt;0,DF116/DF$49,"")),"")</f>
        <v/>
      </c>
      <c r="DI116" s="433">
        <v>0</v>
      </c>
      <c r="DJ116" s="106" t="str">
        <f>IF(DI116&gt;0,(IF(DI$7&gt;0,DI116/DI$7,"")),"")</f>
        <v/>
      </c>
      <c r="DK116" s="111" t="str">
        <f>IF(DI116&gt;0,(IF(DI$49&gt;0,DI116/DI$49,"")),"")</f>
        <v/>
      </c>
      <c r="DL116" s="433">
        <v>0</v>
      </c>
      <c r="DM116" s="106" t="str">
        <f>IF(DL116&gt;0,(IF(DL$7&gt;0,DL116/DL$7,"")),"")</f>
        <v/>
      </c>
      <c r="DN116" s="111" t="str">
        <f>IF(DL116&gt;0,(IF(DL$49&gt;0,DL116/DL$49,"")),"")</f>
        <v/>
      </c>
      <c r="DO116" s="111"/>
      <c r="DP116" s="111"/>
      <c r="DQ116" s="112"/>
      <c r="DR116" s="111"/>
      <c r="DS116" s="433">
        <f>DF116+DI116+DL116</f>
        <v>0</v>
      </c>
      <c r="DT116" s="106" t="str">
        <f>IF(DS116&gt;0,(IF(DS$7&gt;0,DS116/DS$7,"")),"")</f>
        <v/>
      </c>
      <c r="DU116" s="111" t="str">
        <f>IF(DS116&gt;0,(IF(DS$49&gt;0,DS116/DS$49,"")),"")</f>
        <v/>
      </c>
      <c r="DV116" s="111"/>
      <c r="DW116" s="113"/>
      <c r="DX116" s="111"/>
      <c r="DY116" s="112"/>
      <c r="DZ116" s="111"/>
      <c r="EA116" s="433">
        <v>0</v>
      </c>
      <c r="EB116" s="106" t="str">
        <f>IF(EA116&gt;0,(IF(EA$7&gt;0,EA116/EA$7,"")),"")</f>
        <v/>
      </c>
      <c r="EC116" s="111" t="str">
        <f>IF(EA116&gt;0,(IF(EA$49&gt;0,EA116/EA$49,"")),"")</f>
        <v/>
      </c>
      <c r="ED116" s="433">
        <v>0</v>
      </c>
      <c r="EE116" s="106" t="str">
        <f>IF(ED116&gt;0,(IF(ED$7&gt;0,ED116/ED$7,"")),"")</f>
        <v/>
      </c>
      <c r="EF116" s="111" t="str">
        <f>IF(ED116&gt;0,(IF(ED$49&gt;0,ED116/ED$49,"")),"")</f>
        <v/>
      </c>
      <c r="EG116" s="433">
        <v>0</v>
      </c>
      <c r="EH116" s="106" t="str">
        <f>IF(EG116&gt;0,(IF(EG$7&gt;0,EG116/EG$7,"")),"")</f>
        <v/>
      </c>
      <c r="EI116" s="111" t="str">
        <f>IF(EG116&gt;0,(IF(EG$49&gt;0,EG116/EG$49,"")),"")</f>
        <v/>
      </c>
      <c r="EJ116" s="111"/>
      <c r="EK116" s="111"/>
      <c r="EL116" s="112"/>
      <c r="EM116" s="111"/>
      <c r="EN116" s="433">
        <f>EA116+ED116+EG116</f>
        <v>0</v>
      </c>
      <c r="EO116" s="106" t="str">
        <f>IF(EN116&gt;0,(IF(EN$7&gt;0,EN116/EN$7,"")),"")</f>
        <v/>
      </c>
      <c r="EP116" s="111" t="str">
        <f>IF(EN116&gt;0,(IF(EN$49&gt;0,EN116/EN$49,"")),"")</f>
        <v/>
      </c>
      <c r="EQ116" s="111"/>
      <c r="ER116" s="113"/>
      <c r="ES116" s="111"/>
      <c r="ET116" s="112"/>
      <c r="EU116" s="111"/>
      <c r="EV116" s="433">
        <v>0</v>
      </c>
      <c r="EW116" s="106" t="str">
        <f>IF(EV116&gt;0,(IF(EV$7&gt;0,EV116/EV$7,"")),"")</f>
        <v/>
      </c>
      <c r="EX116" s="111" t="str">
        <f>IF(EV116&gt;0,(IF(EV$49&gt;0,EV116/EV$49,"")),"")</f>
        <v/>
      </c>
      <c r="EY116" s="433">
        <v>0</v>
      </c>
      <c r="EZ116" s="106" t="str">
        <f>IF(EY116&gt;0,(IF(EY$7&gt;0,EY116/EY$7,"")),"")</f>
        <v/>
      </c>
      <c r="FA116" s="111" t="str">
        <f>IF(EY116&gt;0,(IF(EY$49&gt;0,EY116/EY$49,"")),"")</f>
        <v/>
      </c>
      <c r="FB116" s="433">
        <v>0</v>
      </c>
      <c r="FC116" s="106" t="str">
        <f>IF(FB116&gt;0,(IF(FB$7&gt;0,FB116/FB$7,"")),"")</f>
        <v/>
      </c>
      <c r="FD116" s="111" t="str">
        <f>IF(FB116&gt;0,(IF(FB$49&gt;0,FB116/FB$49,"")),"")</f>
        <v/>
      </c>
      <c r="FE116" s="111"/>
      <c r="FF116" s="111"/>
      <c r="FG116" s="112"/>
      <c r="FH116" s="111"/>
      <c r="FI116" s="433">
        <f>EV116+EY116+FB116</f>
        <v>0</v>
      </c>
      <c r="FJ116" s="106" t="str">
        <f>IF(FI116&gt;0,(IF(FI$7&gt;0,FI116/FI$7,"")),"")</f>
        <v/>
      </c>
      <c r="FK116" s="111" t="str">
        <f>IF(FI116&gt;0,(IF(FI$49&gt;0,FI116/FI$49,"")),"")</f>
        <v/>
      </c>
      <c r="FL116" s="111"/>
      <c r="FM116" s="113"/>
      <c r="FN116" s="111"/>
      <c r="FO116" s="112"/>
      <c r="FP116" s="111"/>
      <c r="FQ116" s="433">
        <v>0</v>
      </c>
      <c r="FR116" s="106" t="str">
        <f>IF(FQ116&gt;0,(IF(FQ$7&gt;0,FQ116/FQ$7,"")),"")</f>
        <v/>
      </c>
      <c r="FS116" s="849" t="str">
        <f>IF(FQ116&gt;0,(IF(FQ$49&gt;0,FQ116/FQ$49,"")),"")</f>
        <v/>
      </c>
      <c r="FT116" s="433">
        <v>0</v>
      </c>
      <c r="FU116" s="106" t="str">
        <f>IF(FT116&gt;0,(IF(FT$7&gt;0,FT116/FT$7,"")),"")</f>
        <v/>
      </c>
      <c r="FV116" s="111" t="str">
        <f>IF(FT116&gt;0,(IF(FT$49&gt;0,FT116/FT$49,"")),"")</f>
        <v/>
      </c>
      <c r="FW116" s="433">
        <v>0</v>
      </c>
      <c r="FX116" s="106" t="str">
        <f>IF(FW116&gt;0,(IF(FW$7&gt;0,FW116/FW$7,"")),"")</f>
        <v/>
      </c>
      <c r="FY116" s="111" t="str">
        <f>IF(FW116&gt;0,(IF(FW$49&gt;0,FW116/FW$49,"")),"")</f>
        <v/>
      </c>
      <c r="FZ116" s="111"/>
      <c r="GA116" s="111"/>
      <c r="GB116" s="112"/>
      <c r="GC116" s="111"/>
      <c r="GD116" s="433">
        <f>FQ116+FT116+FW116</f>
        <v>0</v>
      </c>
      <c r="GE116" s="106" t="str">
        <f>IF(GD116&gt;0,(IF(GD$7&gt;0,GD116/GD$7,"")),"")</f>
        <v/>
      </c>
      <c r="GF116" s="111" t="str">
        <f>IF(GD116&gt;0,(IF(GD$49&gt;0,GD116/GD$49,"")),"")</f>
        <v/>
      </c>
      <c r="GG116" s="111"/>
      <c r="GH116" s="113"/>
      <c r="GI116" s="111"/>
      <c r="GJ116" s="112"/>
      <c r="GK116" s="111"/>
      <c r="GL116" s="433">
        <v>0</v>
      </c>
      <c r="GM116" s="106" t="str">
        <f>IF(GL116&gt;0,(IF(GL$7&gt;0,GL116/GL$7,"")),"")</f>
        <v/>
      </c>
      <c r="GN116" s="111" t="str">
        <f>IF(GL116&gt;0,(IF(GL$49&gt;0,GL116/GL$49,"")),"")</f>
        <v/>
      </c>
      <c r="GO116" s="433">
        <v>0</v>
      </c>
      <c r="GP116" s="106" t="str">
        <f>IF(GO116&gt;0,(IF(GO$7&gt;0,GO116/GO$7,"")),"")</f>
        <v/>
      </c>
      <c r="GQ116" s="111" t="str">
        <f>IF(GO116&gt;0,(IF(GO$49&gt;0,GO116/GO$49,"")),"")</f>
        <v/>
      </c>
      <c r="GR116" s="433">
        <v>0</v>
      </c>
      <c r="GS116" s="106" t="str">
        <f>IF(GR116&gt;0,(IF(GR$7&gt;0,GR116/GR$7,"")),"")</f>
        <v/>
      </c>
      <c r="GT116" s="111" t="str">
        <f>IF(GR116&gt;0,(IF(GR$49&gt;0,GR116/GR$49,"")),"")</f>
        <v/>
      </c>
      <c r="GU116" s="111"/>
      <c r="GV116" s="111"/>
      <c r="GW116" s="112"/>
      <c r="GX116" s="111"/>
      <c r="GY116" s="433">
        <f>GL116+GO116+GR116</f>
        <v>0</v>
      </c>
      <c r="GZ116" s="106" t="str">
        <f>IF(GY116&gt;0,(IF(GY$7&gt;0,GY116/GY$7,"")),"")</f>
        <v/>
      </c>
      <c r="HA116" s="111" t="str">
        <f>IF(GY116&gt;0,(IF(GY$49&gt;0,GY116/GY$49,"")),"")</f>
        <v/>
      </c>
      <c r="HB116" s="111"/>
      <c r="HC116" s="113"/>
      <c r="HD116" s="111"/>
      <c r="HE116" s="112"/>
      <c r="HF116" s="111"/>
      <c r="HG116" s="433">
        <v>0</v>
      </c>
      <c r="HH116" s="106" t="str">
        <f>IF(HG116&gt;0,(IF(HG$7&gt;0,HG116/HG$7,"")),"")</f>
        <v/>
      </c>
      <c r="HI116" s="111" t="str">
        <f>IF(HG116&gt;0,(IF(HG$49&gt;0,HG116/HG$49,"")),"")</f>
        <v/>
      </c>
      <c r="HJ116" s="433">
        <v>0</v>
      </c>
      <c r="HK116" s="106" t="str">
        <f>IF(HJ116&gt;0,(IF(HJ$7&gt;0,HJ116/HJ$7,"")),"")</f>
        <v/>
      </c>
      <c r="HL116" s="111" t="str">
        <f>IF(HJ116&gt;0,(IF(HJ$49&gt;0,HJ116/HJ$49,"")),"")</f>
        <v/>
      </c>
      <c r="HM116" s="433">
        <v>0</v>
      </c>
      <c r="HN116" s="106" t="str">
        <f>IF(HM116&gt;0,(IF(HM$7&gt;0,HM116/HM$7,"")),"")</f>
        <v/>
      </c>
      <c r="HO116" s="111" t="str">
        <f>IF(HM116&gt;0,(IF(HM$49&gt;0,HM116/HM$49,"")),"")</f>
        <v/>
      </c>
      <c r="HP116" s="111"/>
      <c r="HQ116" s="111"/>
      <c r="HR116" s="112"/>
      <c r="HS116" s="111"/>
      <c r="HT116" s="433">
        <f>HG116+HJ116+HM116</f>
        <v>0</v>
      </c>
      <c r="HU116" s="106" t="str">
        <f>IF(HT116&gt;0,(IF(HT$7&gt;0,HT116/HT$7,"")),"")</f>
        <v/>
      </c>
      <c r="HV116" s="111" t="str">
        <f>IF(HT116&gt;0,(IF(HT$49&gt;0,HT116/HT$49,"")),"")</f>
        <v/>
      </c>
      <c r="HW116" s="111"/>
      <c r="HX116" s="113"/>
      <c r="HY116" s="111"/>
      <c r="HZ116" s="112"/>
      <c r="IA116" s="111"/>
      <c r="IB116" s="433">
        <v>0</v>
      </c>
      <c r="IC116" s="106" t="str">
        <f>IF(IB116&gt;0,(IF(IB$7&gt;0,IB116/IB$7,"")),"")</f>
        <v/>
      </c>
      <c r="ID116" s="111" t="str">
        <f>IF(IB116&gt;0,(IF(IB$49&gt;0,IB116/IB$49,"")),"")</f>
        <v/>
      </c>
      <c r="IE116" s="433">
        <v>0</v>
      </c>
      <c r="IF116" s="106" t="str">
        <f>IF(IE116&gt;0,(IF(IE$7&gt;0,IE116/IE$7,"")),"")</f>
        <v/>
      </c>
      <c r="IG116" s="111" t="str">
        <f>IF(IE116&gt;0,(IF(IE$49&gt;0,IE116/IE$49,"")),"")</f>
        <v/>
      </c>
      <c r="IH116" s="433">
        <v>0</v>
      </c>
      <c r="II116" s="106" t="str">
        <f>IF(IH116&gt;0,(IF(IH$7&gt;0,IH116/IH$7,"")),"")</f>
        <v/>
      </c>
      <c r="IJ116" s="111" t="str">
        <f>IF(IH116&gt;0,(IF(IH$49&gt;0,IH116/IH$49,"")),"")</f>
        <v/>
      </c>
      <c r="IK116" s="111"/>
      <c r="IL116" s="111"/>
      <c r="IM116" s="112"/>
      <c r="IN116" s="111"/>
      <c r="IO116" s="433">
        <f>IB116+IE116+IH116</f>
        <v>0</v>
      </c>
      <c r="IP116" s="106" t="str">
        <f>IF(IO116&gt;0,(IF(IO$7&gt;0,IO116/IO$7,"")),"")</f>
        <v/>
      </c>
      <c r="IQ116" s="111" t="str">
        <f>IF(IO116&gt;0,(IF(IO$49&gt;0,IO116/IO$49,"")),"")</f>
        <v/>
      </c>
      <c r="IR116" s="111"/>
      <c r="IS116" s="113"/>
    </row>
    <row r="117" spans="1:253" s="134" customFormat="1" ht="12" hidden="1" customHeight="1" outlineLevel="1">
      <c r="A117" s="348" t="s">
        <v>84</v>
      </c>
      <c r="B117" s="115"/>
      <c r="C117" s="116"/>
      <c r="D117" s="115"/>
      <c r="E117" s="351">
        <f>E115-E116</f>
        <v>0</v>
      </c>
      <c r="F117" s="129" t="str">
        <f>IF(E117&gt;0,(IF(E$7&gt;0,E117/E$7,"")),"")</f>
        <v/>
      </c>
      <c r="G117" s="115" t="str">
        <f>IF(E117&lt;&gt;0,(IF(E$49&gt;0,E117/E$49,"")),"")</f>
        <v/>
      </c>
      <c r="H117" s="351">
        <f>H115-H116</f>
        <v>0</v>
      </c>
      <c r="I117" s="129" t="str">
        <f>IF(H117&gt;0,(IF(H$7&gt;0,H117/H$7,"")),"")</f>
        <v/>
      </c>
      <c r="J117" s="115" t="str">
        <f>IF(H117&lt;&gt;0,(IF(H$49&gt;0,H117/H$49,"")),"")</f>
        <v/>
      </c>
      <c r="K117" s="351">
        <f>K115-K116</f>
        <v>0</v>
      </c>
      <c r="L117" s="129" t="str">
        <f>IF(K117&gt;0,(IF(K$7&gt;0,K117/K$7,"")),"")</f>
        <v/>
      </c>
      <c r="M117" s="115" t="str">
        <f>IF(K117&lt;&gt;0,(IF(K$49&gt;0,K117/K$49,"")),"")</f>
        <v/>
      </c>
      <c r="N117" s="115"/>
      <c r="O117" s="115"/>
      <c r="P117" s="116"/>
      <c r="Q117" s="115"/>
      <c r="R117" s="351">
        <f>R115-R116</f>
        <v>0</v>
      </c>
      <c r="S117" s="129" t="str">
        <f>IF(R117&gt;0,(IF(R$7&gt;0,R117/R$7,"")),"")</f>
        <v/>
      </c>
      <c r="T117" s="130" t="str">
        <f>IF(R117&lt;&gt;0,(IF(R$49&gt;0,R117/R$49,"")),"")</f>
        <v/>
      </c>
      <c r="U117" s="130"/>
      <c r="V117" s="131"/>
      <c r="W117" s="130"/>
      <c r="X117" s="132"/>
      <c r="Y117" s="130"/>
      <c r="Z117" s="351">
        <f>Z115-Z116</f>
        <v>0</v>
      </c>
      <c r="AA117" s="129" t="str">
        <f>IF(Z117&gt;0,(IF(Z$7&gt;0,Z117/Z$7,"")),"")</f>
        <v/>
      </c>
      <c r="AB117" s="115" t="str">
        <f>IF(Z117&lt;&gt;0,(IF(Z$49&gt;0,Z117/Z$49,"")),"")</f>
        <v/>
      </c>
      <c r="AC117" s="351">
        <f>AC115-AC116</f>
        <v>0</v>
      </c>
      <c r="AD117" s="129" t="str">
        <f>IF(AC117&gt;0,(IF(AC$7&gt;0,AC117/AC$7,"")),"")</f>
        <v/>
      </c>
      <c r="AE117" s="115" t="str">
        <f>IF(AC117&lt;&gt;0,(IF(AC$49&gt;0,AC117/AC$49,"")),"")</f>
        <v/>
      </c>
      <c r="AF117" s="351">
        <f>AF115-AF116</f>
        <v>0</v>
      </c>
      <c r="AG117" s="129" t="str">
        <f>IF(AF117&gt;0,(IF(AF$7&gt;0,AF117/AF$7,"")),"")</f>
        <v/>
      </c>
      <c r="AH117" s="115" t="str">
        <f>IF(AF117&lt;&gt;0,(IF(AF$49&gt;0,AF117/AF$49,"")),"")</f>
        <v/>
      </c>
      <c r="AI117" s="115"/>
      <c r="AJ117" s="115"/>
      <c r="AK117" s="116"/>
      <c r="AL117" s="115"/>
      <c r="AM117" s="351">
        <f>AM115-AM116</f>
        <v>0</v>
      </c>
      <c r="AN117" s="129" t="str">
        <f>IF(AM117&gt;0,(IF(AM$7&gt;0,AM117/AM$7,"")),"")</f>
        <v/>
      </c>
      <c r="AO117" s="130" t="str">
        <f>IF(AM117&lt;&gt;0,(IF(AM$49&gt;0,AM117/AM$49,"")),"")</f>
        <v/>
      </c>
      <c r="AP117" s="130"/>
      <c r="AQ117" s="131"/>
      <c r="AR117" s="130"/>
      <c r="AS117" s="132"/>
      <c r="AT117" s="130"/>
      <c r="AU117" s="351">
        <f>AU115-AU116</f>
        <v>0</v>
      </c>
      <c r="AV117" s="129" t="str">
        <f>IF(AU117&gt;0,(IF(AU$7&gt;0,AU117/AU$7,"")),"")</f>
        <v/>
      </c>
      <c r="AW117" s="115" t="str">
        <f>IF(AU117&lt;&gt;0,(IF(AU$49&gt;0,AU117/AU$49,"")),"")</f>
        <v/>
      </c>
      <c r="AX117" s="351">
        <f>AX115-AX116</f>
        <v>0</v>
      </c>
      <c r="AY117" s="129" t="str">
        <f>IF(AX117&gt;0,(IF(AX$7&gt;0,AX117/AX$7,"")),"")</f>
        <v/>
      </c>
      <c r="AZ117" s="115" t="str">
        <f>IF(AX117&lt;&gt;0,(IF(AX$49&gt;0,AX117/AX$49,"")),"")</f>
        <v/>
      </c>
      <c r="BA117" s="351">
        <f>BA115-BA116</f>
        <v>0</v>
      </c>
      <c r="BB117" s="129" t="str">
        <f>IF(BA117&gt;0,(IF(BA$7&gt;0,BA117/BA$7,"")),"")</f>
        <v/>
      </c>
      <c r="BC117" s="115" t="str">
        <f>IF(BA117&lt;&gt;0,(IF(BA$49&gt;0,BA117/BA$49,"")),"")</f>
        <v/>
      </c>
      <c r="BD117" s="115"/>
      <c r="BE117" s="115"/>
      <c r="BF117" s="116"/>
      <c r="BG117" s="115"/>
      <c r="BH117" s="351">
        <f>BH115-BH116</f>
        <v>0</v>
      </c>
      <c r="BI117" s="129" t="str">
        <f>IF(BH117&gt;0,(IF(BH$7&gt;0,BH117/BH$7,"")),"")</f>
        <v/>
      </c>
      <c r="BJ117" s="130" t="str">
        <f>IF(BH117&lt;&gt;0,(IF(BH$49&gt;0,BH117/BH$49,"")),"")</f>
        <v/>
      </c>
      <c r="BK117" s="130"/>
      <c r="BL117" s="131"/>
      <c r="BM117" s="130"/>
      <c r="BN117" s="132"/>
      <c r="BO117" s="130"/>
      <c r="BP117" s="351">
        <f>BP115-BP116</f>
        <v>0</v>
      </c>
      <c r="BQ117" s="129" t="str">
        <f>IF(BP117&gt;0,(IF(BP$7&gt;0,BP117/BP$7,"")),"")</f>
        <v/>
      </c>
      <c r="BR117" s="115" t="str">
        <f>IF(BP117&lt;&gt;0,(IF(BP$49&gt;0,BP117/BP$49,"")),"")</f>
        <v/>
      </c>
      <c r="BS117" s="351">
        <f>BS115-BS116</f>
        <v>0</v>
      </c>
      <c r="BT117" s="129" t="str">
        <f>IF(BS117&gt;0,(IF(BS$7&gt;0,BS117/BS$7,"")),"")</f>
        <v/>
      </c>
      <c r="BU117" s="115" t="str">
        <f>IF(BS117&lt;&gt;0,(IF(BS$49&gt;0,BS117/BS$49,"")),"")</f>
        <v/>
      </c>
      <c r="BV117" s="351">
        <f>BV115-BV116</f>
        <v>0</v>
      </c>
      <c r="BW117" s="129" t="str">
        <f>IF(BV117&gt;0,(IF(BV$7&gt;0,BV117/BV$7,"")),"")</f>
        <v/>
      </c>
      <c r="BX117" s="115" t="str">
        <f>IF(BV117&lt;&gt;0,(IF(BV$49&gt;0,BV117/BV$49,"")),"")</f>
        <v/>
      </c>
      <c r="BY117" s="115"/>
      <c r="BZ117" s="115"/>
      <c r="CA117" s="116"/>
      <c r="CB117" s="115"/>
      <c r="CC117" s="351">
        <f>CC115-CC116</f>
        <v>0</v>
      </c>
      <c r="CD117" s="129" t="str">
        <f>IF(CC117&gt;0,(IF(CC$7&gt;0,CC117/CC$7,"")),"")</f>
        <v/>
      </c>
      <c r="CE117" s="130" t="str">
        <f>IF(CC117&lt;&gt;0,(IF(CC$49&gt;0,CC117/CC$49,"")),"")</f>
        <v/>
      </c>
      <c r="CF117" s="130"/>
      <c r="CG117" s="131"/>
      <c r="CH117" s="130"/>
      <c r="CI117" s="133"/>
      <c r="CJ117" s="130"/>
      <c r="CK117" s="351">
        <f>CK115-CK116</f>
        <v>0</v>
      </c>
      <c r="CL117" s="129" t="str">
        <f>IF(CK117&gt;0,(IF(CK$7&gt;0,CK117/CK$7,"")),"")</f>
        <v/>
      </c>
      <c r="CM117" s="115" t="str">
        <f>IF(CK117&lt;&gt;0,(IF(CK$49&gt;0,CK117/CK$49,"")),"")</f>
        <v/>
      </c>
      <c r="CN117" s="351">
        <f>CN115-CN116</f>
        <v>0</v>
      </c>
      <c r="CO117" s="129" t="str">
        <f>IF(CN117&gt;0,(IF(CN$7&gt;0,CN117/CN$7,"")),"")</f>
        <v/>
      </c>
      <c r="CP117" s="115" t="str">
        <f>IF(CN117&lt;&gt;0,(IF(CN$49&gt;0,CN117/CN$49,"")),"")</f>
        <v/>
      </c>
      <c r="CQ117" s="351">
        <f>CQ115-CQ116</f>
        <v>0</v>
      </c>
      <c r="CR117" s="129" t="str">
        <f>IF(CQ117&gt;0,(IF(CQ$7&gt;0,CQ117/CQ$7,"")),"")</f>
        <v/>
      </c>
      <c r="CS117" s="115" t="str">
        <f>IF(CQ117&lt;&gt;0,(IF(CQ$49&gt;0,CQ117/CQ$49,"")),"")</f>
        <v/>
      </c>
      <c r="CT117" s="115"/>
      <c r="CU117" s="115"/>
      <c r="CV117" s="118"/>
      <c r="CW117" s="115"/>
      <c r="CX117" s="351">
        <f>CX115-CX116</f>
        <v>0</v>
      </c>
      <c r="CY117" s="106" t="str">
        <f>IF(CX117&gt;0,(IF(CX$7&gt;0,CX117/CX$7,"")),"")</f>
        <v/>
      </c>
      <c r="CZ117" s="130" t="str">
        <f>IF(CX117&lt;&gt;0,(IF(CX$49&gt;0,CX117/CX$49,"")),"")</f>
        <v/>
      </c>
      <c r="DA117" s="130"/>
      <c r="DB117" s="1540"/>
      <c r="DC117" s="130"/>
      <c r="DD117" s="132"/>
      <c r="DE117" s="130"/>
      <c r="DF117" s="351">
        <f>DF115-DF116</f>
        <v>0</v>
      </c>
      <c r="DG117" s="129" t="str">
        <f>IF(DF117&gt;0,(IF(DF$7&gt;0,DF117/DF$7,"")),"")</f>
        <v/>
      </c>
      <c r="DH117" s="115" t="str">
        <f>IF(DF117&lt;&gt;0,(IF(DF$49&gt;0,DF117/DF$49,"")),"")</f>
        <v/>
      </c>
      <c r="DI117" s="351">
        <f>DI115-DI116</f>
        <v>0</v>
      </c>
      <c r="DJ117" s="129" t="str">
        <f>IF(DI117&gt;0,(IF(DI$7&gt;0,DI117/DI$7,"")),"")</f>
        <v/>
      </c>
      <c r="DK117" s="115" t="str">
        <f>IF(DI117&lt;&gt;0,(IF(DI$49&gt;0,DI117/DI$49,"")),"")</f>
        <v/>
      </c>
      <c r="DL117" s="351">
        <f>DL115-DL116</f>
        <v>0</v>
      </c>
      <c r="DM117" s="129" t="str">
        <f>IF(DL117&gt;0,(IF(DL$7&gt;0,DL117/DL$7,"")),"")</f>
        <v/>
      </c>
      <c r="DN117" s="115" t="str">
        <f>IF(DL117&lt;&gt;0,(IF(DL$49&gt;0,DL117/DL$49,"")),"")</f>
        <v/>
      </c>
      <c r="DO117" s="115"/>
      <c r="DP117" s="115"/>
      <c r="DQ117" s="116"/>
      <c r="DR117" s="115"/>
      <c r="DS117" s="351">
        <f>DS115-DS116</f>
        <v>0</v>
      </c>
      <c r="DT117" s="129" t="str">
        <f>IF(DS117&gt;0,(IF(DS$7&gt;0,DS117/DS$7,"")),"")</f>
        <v/>
      </c>
      <c r="DU117" s="130" t="str">
        <f>IF(DS117&lt;&gt;0,(IF(DS$49&gt;0,DS117/DS$49,"")),"")</f>
        <v/>
      </c>
      <c r="DV117" s="130"/>
      <c r="DW117" s="131"/>
      <c r="DX117" s="130"/>
      <c r="DY117" s="132"/>
      <c r="DZ117" s="130"/>
      <c r="EA117" s="351">
        <f>EA115-EA116</f>
        <v>0</v>
      </c>
      <c r="EB117" s="129" t="str">
        <f>IF(EA117&gt;0,(IF(EA$7&gt;0,EA117/EA$7,"")),"")</f>
        <v/>
      </c>
      <c r="EC117" s="115" t="str">
        <f>IF(EA117&lt;&gt;0,(IF(EA$49&gt;0,EA117/EA$49,"")),"")</f>
        <v/>
      </c>
      <c r="ED117" s="351">
        <f>ED115-ED116</f>
        <v>0</v>
      </c>
      <c r="EE117" s="129" t="str">
        <f>IF(ED117&gt;0,(IF(ED$7&gt;0,ED117/ED$7,"")),"")</f>
        <v/>
      </c>
      <c r="EF117" s="115" t="str">
        <f>IF(ED117&lt;&gt;0,(IF(ED$49&gt;0,ED117/ED$49,"")),"")</f>
        <v/>
      </c>
      <c r="EG117" s="351">
        <f>EG115-EG116</f>
        <v>0</v>
      </c>
      <c r="EH117" s="129" t="str">
        <f>IF(EG117&gt;0,(IF(EG$7&gt;0,EG117/EG$7,"")),"")</f>
        <v/>
      </c>
      <c r="EI117" s="115" t="str">
        <f>IF(EG117&lt;&gt;0,(IF(EG$49&gt;0,EG117/EG$49,"")),"")</f>
        <v/>
      </c>
      <c r="EJ117" s="115"/>
      <c r="EK117" s="115"/>
      <c r="EL117" s="116"/>
      <c r="EM117" s="115"/>
      <c r="EN117" s="351">
        <f>EN115-EN116</f>
        <v>0</v>
      </c>
      <c r="EO117" s="129" t="str">
        <f>IF(EN117&gt;0,(IF(EN$7&gt;0,EN117/EN$7,"")),"")</f>
        <v/>
      </c>
      <c r="EP117" s="130" t="str">
        <f>IF(EN117&lt;&gt;0,(IF(EN$49&gt;0,EN117/EN$49,"")),"")</f>
        <v/>
      </c>
      <c r="EQ117" s="130"/>
      <c r="ER117" s="131"/>
      <c r="ES117" s="115"/>
      <c r="ET117" s="116"/>
      <c r="EU117" s="115"/>
      <c r="EV117" s="351">
        <f>EV115-EV116</f>
        <v>0</v>
      </c>
      <c r="EW117" s="129" t="str">
        <f>IF(EV117&gt;0,(IF(EV$7&gt;0,EV117/EV$7,"")),"")</f>
        <v/>
      </c>
      <c r="EX117" s="115" t="str">
        <f>IF(EV117&lt;&gt;0,(IF(EV$49&gt;0,EV117/EV$49,"")),"")</f>
        <v/>
      </c>
      <c r="EY117" s="351">
        <f>EY115-EY116</f>
        <v>0</v>
      </c>
      <c r="EZ117" s="129" t="str">
        <f>IF(EY117&gt;0,(IF(EY$7&gt;0,EY117/EY$7,"")),"")</f>
        <v/>
      </c>
      <c r="FA117" s="115" t="str">
        <f>IF(EY117&lt;&gt;0,(IF(EY$49&gt;0,EY117/EY$49,"")),"")</f>
        <v/>
      </c>
      <c r="FB117" s="351">
        <f>FB115-FB116</f>
        <v>0</v>
      </c>
      <c r="FC117" s="129" t="str">
        <f>IF(FB117&gt;0,(IF(FB$7&gt;0,FB117/FB$7,"")),"")</f>
        <v/>
      </c>
      <c r="FD117" s="115" t="str">
        <f>IF(FB117&lt;&gt;0,(IF(FB$49&gt;0,FB117/FB$49,"")),"")</f>
        <v/>
      </c>
      <c r="FE117" s="115"/>
      <c r="FF117" s="115"/>
      <c r="FG117" s="116"/>
      <c r="FH117" s="115"/>
      <c r="FI117" s="351">
        <f>FI115-FI116</f>
        <v>0</v>
      </c>
      <c r="FJ117" s="129" t="str">
        <f>IF(FI117&gt;0,(IF(FI$7&gt;0,FI117/FI$7,"")),"")</f>
        <v/>
      </c>
      <c r="FK117" s="130" t="str">
        <f>IF(FI117&lt;&gt;0,(IF(FI$49&gt;0,FI117/FI$49,"")),"")</f>
        <v/>
      </c>
      <c r="FL117" s="130"/>
      <c r="FM117" s="131"/>
      <c r="FN117" s="115"/>
      <c r="FO117" s="116"/>
      <c r="FP117" s="115"/>
      <c r="FQ117" s="351">
        <f>FQ115-FQ116</f>
        <v>0</v>
      </c>
      <c r="FR117" s="129" t="str">
        <f>IF(FQ117&gt;0,(IF(FQ$7&gt;0,FQ117/FQ$7,"")),"")</f>
        <v/>
      </c>
      <c r="FS117" s="850" t="str">
        <f>IF(FQ117&lt;&gt;0,(IF(FQ$49&gt;0,FQ117/FQ$49,"")),"")</f>
        <v/>
      </c>
      <c r="FT117" s="351">
        <f>FT115-FT116</f>
        <v>0</v>
      </c>
      <c r="FU117" s="129" t="str">
        <f>IF(FT117&gt;0,(IF(FT$7&gt;0,FT117/FT$7,"")),"")</f>
        <v/>
      </c>
      <c r="FV117" s="115" t="str">
        <f>IF(FT117&lt;&gt;0,(IF(FT$49&gt;0,FT117/FT$49,"")),"")</f>
        <v/>
      </c>
      <c r="FW117" s="351">
        <f>FW115-FW116</f>
        <v>0</v>
      </c>
      <c r="FX117" s="129" t="str">
        <f>IF(FW117&gt;0,(IF(FW$7&gt;0,FW117/FW$7,"")),"")</f>
        <v/>
      </c>
      <c r="FY117" s="115" t="str">
        <f>IF(FW117&lt;&gt;0,(IF(FW$49&gt;0,FW117/FW$49,"")),"")</f>
        <v/>
      </c>
      <c r="FZ117" s="115"/>
      <c r="GA117" s="115"/>
      <c r="GB117" s="116"/>
      <c r="GC117" s="115"/>
      <c r="GD117" s="351">
        <f>GD115-GD116</f>
        <v>0</v>
      </c>
      <c r="GE117" s="129" t="str">
        <f>IF(GD117&gt;0,(IF(GD$7&gt;0,GD117/GD$7,"")),"")</f>
        <v/>
      </c>
      <c r="GF117" s="130" t="str">
        <f>IF(GD117&lt;&gt;0,(IF(GD$49&gt;0,GD117/GD$49,"")),"")</f>
        <v/>
      </c>
      <c r="GG117" s="130"/>
      <c r="GH117" s="131"/>
      <c r="GI117" s="115"/>
      <c r="GJ117" s="116"/>
      <c r="GK117" s="115"/>
      <c r="GL117" s="351">
        <f>GL115-GL116</f>
        <v>0</v>
      </c>
      <c r="GM117" s="129" t="str">
        <f>IF(GL117&gt;0,(IF(GL$7&gt;0,GL117/GL$7,"")),"")</f>
        <v/>
      </c>
      <c r="GN117" s="115" t="str">
        <f>IF(GL117&lt;&gt;0,(IF(GL$49&gt;0,GL117/GL$49,"")),"")</f>
        <v/>
      </c>
      <c r="GO117" s="351">
        <f>GO115-GO116</f>
        <v>0</v>
      </c>
      <c r="GP117" s="129" t="str">
        <f>IF(GO117&gt;0,(IF(GO$7&gt;0,GO117/GO$7,"")),"")</f>
        <v/>
      </c>
      <c r="GQ117" s="115" t="str">
        <f>IF(GO117&lt;&gt;0,(IF(GO$49&gt;0,GO117/GO$49,"")),"")</f>
        <v/>
      </c>
      <c r="GR117" s="351">
        <f>GR115-GR116</f>
        <v>0</v>
      </c>
      <c r="GS117" s="129" t="str">
        <f>IF(GR117&gt;0,(IF(GR$7&gt;0,GR117/GR$7,"")),"")</f>
        <v/>
      </c>
      <c r="GT117" s="115" t="str">
        <f>IF(GR117&lt;&gt;0,(IF(GR$49&gt;0,GR117/GR$49,"")),"")</f>
        <v/>
      </c>
      <c r="GU117" s="115"/>
      <c r="GV117" s="115"/>
      <c r="GW117" s="116"/>
      <c r="GX117" s="115"/>
      <c r="GY117" s="351">
        <f>GY115-GY116</f>
        <v>0</v>
      </c>
      <c r="GZ117" s="129" t="str">
        <f>IF(GY117&gt;0,(IF(GY$7&gt;0,GY117/GY$7,"")),"")</f>
        <v/>
      </c>
      <c r="HA117" s="130" t="str">
        <f>IF(GY117&lt;&gt;0,(IF(GY$49&gt;0,GY117/GY$49,"")),"")</f>
        <v/>
      </c>
      <c r="HB117" s="130"/>
      <c r="HC117" s="131"/>
      <c r="HD117" s="115"/>
      <c r="HE117" s="116"/>
      <c r="HF117" s="115"/>
      <c r="HG117" s="351">
        <f>HG115-HG116</f>
        <v>0</v>
      </c>
      <c r="HH117" s="129" t="str">
        <f>IF(HG117&gt;0,(IF(HG$7&gt;0,HG117/HG$7,"")),"")</f>
        <v/>
      </c>
      <c r="HI117" s="115" t="str">
        <f>IF(HG117&lt;&gt;0,(IF(HG$49&gt;0,HG117/HG$49,"")),"")</f>
        <v/>
      </c>
      <c r="HJ117" s="351">
        <f>HJ115-HJ116</f>
        <v>0</v>
      </c>
      <c r="HK117" s="129" t="str">
        <f>IF(HJ117&gt;0,(IF(HJ$7&gt;0,HJ117/HJ$7,"")),"")</f>
        <v/>
      </c>
      <c r="HL117" s="115" t="str">
        <f>IF(HJ117&lt;&gt;0,(IF(HJ$49&gt;0,HJ117/HJ$49,"")),"")</f>
        <v/>
      </c>
      <c r="HM117" s="351">
        <f>HM115-HM116</f>
        <v>0</v>
      </c>
      <c r="HN117" s="129" t="str">
        <f>IF(HM117&gt;0,(IF(HM$7&gt;0,HM117/HM$7,"")),"")</f>
        <v/>
      </c>
      <c r="HO117" s="115" t="str">
        <f>IF(HM117&lt;&gt;0,(IF(HM$49&gt;0,HM117/HM$49,"")),"")</f>
        <v/>
      </c>
      <c r="HP117" s="115"/>
      <c r="HQ117" s="115"/>
      <c r="HR117" s="116"/>
      <c r="HS117" s="115"/>
      <c r="HT117" s="351">
        <f>HT115-HT116</f>
        <v>0</v>
      </c>
      <c r="HU117" s="129" t="str">
        <f>IF(HT117&gt;0,(IF(HT$7&gt;0,HT117/HT$7,"")),"")</f>
        <v/>
      </c>
      <c r="HV117" s="130" t="str">
        <f>IF(HT117&lt;&gt;0,(IF(HT$49&gt;0,HT117/HT$49,"")),"")</f>
        <v/>
      </c>
      <c r="HW117" s="130"/>
      <c r="HX117" s="131"/>
      <c r="HY117" s="115"/>
      <c r="HZ117" s="116"/>
      <c r="IA117" s="115"/>
      <c r="IB117" s="351">
        <f>IB115-IB116</f>
        <v>0</v>
      </c>
      <c r="IC117" s="129" t="str">
        <f>IF(IB117&gt;0,(IF(IB$7&gt;0,IB117/IB$7,"")),"")</f>
        <v/>
      </c>
      <c r="ID117" s="115" t="str">
        <f>IF(IB117&lt;&gt;0,(IF(IB$49&gt;0,IB117/IB$49,"")),"")</f>
        <v/>
      </c>
      <c r="IE117" s="351">
        <f>IE115-IE116</f>
        <v>0</v>
      </c>
      <c r="IF117" s="129" t="str">
        <f>IF(IE117&gt;0,(IF(IE$7&gt;0,IE117/IE$7,"")),"")</f>
        <v/>
      </c>
      <c r="IG117" s="115" t="str">
        <f>IF(IE117&lt;&gt;0,(IF(IE$49&gt;0,IE117/IE$49,"")),"")</f>
        <v/>
      </c>
      <c r="IH117" s="351">
        <f>IH115-IH116</f>
        <v>0</v>
      </c>
      <c r="II117" s="129" t="str">
        <f>IF(IH117&gt;0,(IF(IH$7&gt;0,IH117/IH$7,"")),"")</f>
        <v/>
      </c>
      <c r="IJ117" s="115" t="str">
        <f>IF(IH117&lt;&gt;0,(IF(IH$49&gt;0,IH117/IH$49,"")),"")</f>
        <v/>
      </c>
      <c r="IK117" s="115"/>
      <c r="IL117" s="115"/>
      <c r="IM117" s="116"/>
      <c r="IN117" s="115"/>
      <c r="IO117" s="351">
        <f>IO115-IO116</f>
        <v>0</v>
      </c>
      <c r="IP117" s="129" t="str">
        <f>IF(IO117&gt;0,(IF(IO$7&gt;0,IO117/IO$7,"")),"")</f>
        <v/>
      </c>
      <c r="IQ117" s="130" t="str">
        <f>IF(IO117&lt;&gt;0,(IF(IO$49&gt;0,IO117/IO$49,"")),"")</f>
        <v/>
      </c>
      <c r="IR117" s="130"/>
      <c r="IS117" s="131"/>
    </row>
    <row r="118" spans="1:253" ht="7.5" hidden="1" customHeight="1" collapsed="1">
      <c r="A118" s="341"/>
      <c r="B118" s="111"/>
      <c r="C118" s="112"/>
      <c r="D118" s="111"/>
      <c r="E118" s="126"/>
      <c r="F118" s="106"/>
      <c r="G118" s="111"/>
      <c r="H118" s="126"/>
      <c r="I118" s="106"/>
      <c r="J118" s="111"/>
      <c r="K118" s="126"/>
      <c r="L118" s="106"/>
      <c r="M118" s="111"/>
      <c r="N118" s="111"/>
      <c r="O118" s="111"/>
      <c r="P118" s="112"/>
      <c r="Q118" s="111"/>
      <c r="R118" s="126"/>
      <c r="S118" s="106"/>
      <c r="T118" s="111"/>
      <c r="U118" s="111"/>
      <c r="V118" s="113"/>
      <c r="W118" s="111"/>
      <c r="X118" s="112"/>
      <c r="Y118" s="111"/>
      <c r="Z118" s="126"/>
      <c r="AA118" s="106"/>
      <c r="AB118" s="111"/>
      <c r="AC118" s="126"/>
      <c r="AD118" s="106"/>
      <c r="AE118" s="111"/>
      <c r="AF118" s="126"/>
      <c r="AG118" s="106"/>
      <c r="AH118" s="111"/>
      <c r="AI118" s="111"/>
      <c r="AJ118" s="111"/>
      <c r="AK118" s="112"/>
      <c r="AL118" s="111"/>
      <c r="AM118" s="126"/>
      <c r="AN118" s="106"/>
      <c r="AO118" s="111"/>
      <c r="AP118" s="111"/>
      <c r="AQ118" s="113"/>
      <c r="AR118" s="111"/>
      <c r="AS118" s="112"/>
      <c r="AT118" s="111"/>
      <c r="AU118" s="126"/>
      <c r="AV118" s="106"/>
      <c r="AW118" s="111"/>
      <c r="AX118" s="126"/>
      <c r="AY118" s="106"/>
      <c r="AZ118" s="111"/>
      <c r="BA118" s="126"/>
      <c r="BB118" s="106"/>
      <c r="BC118" s="111"/>
      <c r="BD118" s="111"/>
      <c r="BE118" s="111"/>
      <c r="BF118" s="112"/>
      <c r="BG118" s="111"/>
      <c r="BH118" s="126"/>
      <c r="BI118" s="106"/>
      <c r="BJ118" s="111"/>
      <c r="BK118" s="111"/>
      <c r="BL118" s="113"/>
      <c r="BM118" s="111"/>
      <c r="BN118" s="112"/>
      <c r="BO118" s="111"/>
      <c r="BP118" s="126"/>
      <c r="BQ118" s="106"/>
      <c r="BR118" s="111"/>
      <c r="BS118" s="126"/>
      <c r="BT118" s="106"/>
      <c r="BU118" s="111"/>
      <c r="BV118" s="126"/>
      <c r="BW118" s="106"/>
      <c r="BX118" s="111"/>
      <c r="BY118" s="111"/>
      <c r="BZ118" s="111"/>
      <c r="CA118" s="112"/>
      <c r="CB118" s="111"/>
      <c r="CC118" s="126"/>
      <c r="CD118" s="106"/>
      <c r="CE118" s="111"/>
      <c r="CF118" s="111"/>
      <c r="CG118" s="113"/>
      <c r="CH118" s="111"/>
      <c r="CI118" s="114"/>
      <c r="CJ118" s="111"/>
      <c r="CK118" s="126"/>
      <c r="CL118" s="106"/>
      <c r="CM118" s="111"/>
      <c r="CN118" s="126"/>
      <c r="CO118" s="106"/>
      <c r="CP118" s="111"/>
      <c r="CQ118" s="126"/>
      <c r="CR118" s="106"/>
      <c r="CS118" s="111"/>
      <c r="CT118" s="111"/>
      <c r="CU118" s="111"/>
      <c r="CV118" s="114"/>
      <c r="CW118" s="111"/>
      <c r="CX118" s="126"/>
      <c r="CY118" s="106"/>
      <c r="CZ118" s="111"/>
      <c r="DA118" s="111"/>
      <c r="DB118" s="1535"/>
      <c r="DC118" s="111"/>
      <c r="DD118" s="112"/>
      <c r="DE118" s="111"/>
      <c r="DF118" s="126"/>
      <c r="DG118" s="106"/>
      <c r="DH118" s="111"/>
      <c r="DI118" s="126"/>
      <c r="DJ118" s="106"/>
      <c r="DK118" s="111"/>
      <c r="DL118" s="126"/>
      <c r="DM118" s="106"/>
      <c r="DN118" s="111"/>
      <c r="DO118" s="111"/>
      <c r="DP118" s="111"/>
      <c r="DQ118" s="112"/>
      <c r="DR118" s="111"/>
      <c r="DS118" s="126"/>
      <c r="DT118" s="106"/>
      <c r="DU118" s="111"/>
      <c r="DV118" s="111"/>
      <c r="DW118" s="113"/>
      <c r="DX118" s="111"/>
      <c r="DY118" s="112"/>
      <c r="DZ118" s="111"/>
      <c r="EA118" s="126"/>
      <c r="EB118" s="106"/>
      <c r="EC118" s="111"/>
      <c r="ED118" s="126"/>
      <c r="EE118" s="106"/>
      <c r="EF118" s="111"/>
      <c r="EG118" s="126"/>
      <c r="EH118" s="106"/>
      <c r="EI118" s="111"/>
      <c r="EJ118" s="111"/>
      <c r="EK118" s="111"/>
      <c r="EL118" s="112"/>
      <c r="EM118" s="111"/>
      <c r="EN118" s="126"/>
      <c r="EO118" s="106"/>
      <c r="EP118" s="111"/>
      <c r="EQ118" s="111"/>
      <c r="ER118" s="113"/>
      <c r="ES118" s="111"/>
      <c r="ET118" s="112"/>
      <c r="EU118" s="111"/>
      <c r="EV118" s="126"/>
      <c r="EW118" s="106"/>
      <c r="EX118" s="111"/>
      <c r="EY118" s="126"/>
      <c r="EZ118" s="106"/>
      <c r="FA118" s="111"/>
      <c r="FB118" s="126"/>
      <c r="FC118" s="106"/>
      <c r="FD118" s="111"/>
      <c r="FE118" s="111"/>
      <c r="FF118" s="111"/>
      <c r="FG118" s="112"/>
      <c r="FH118" s="111"/>
      <c r="FI118" s="126"/>
      <c r="FJ118" s="106"/>
      <c r="FK118" s="111"/>
      <c r="FL118" s="111"/>
      <c r="FM118" s="113"/>
      <c r="FN118" s="111"/>
      <c r="FO118" s="112"/>
      <c r="FP118" s="111"/>
      <c r="FQ118" s="126"/>
      <c r="FR118" s="106"/>
      <c r="FS118" s="849"/>
      <c r="FT118" s="126"/>
      <c r="FU118" s="106"/>
      <c r="FV118" s="111"/>
      <c r="FW118" s="126"/>
      <c r="FX118" s="106"/>
      <c r="FY118" s="111"/>
      <c r="FZ118" s="111"/>
      <c r="GA118" s="111"/>
      <c r="GB118" s="112"/>
      <c r="GC118" s="111"/>
      <c r="GD118" s="126"/>
      <c r="GE118" s="106"/>
      <c r="GF118" s="111"/>
      <c r="GG118" s="111"/>
      <c r="GH118" s="113"/>
      <c r="GI118" s="111"/>
      <c r="GJ118" s="112"/>
      <c r="GK118" s="111"/>
      <c r="GL118" s="126"/>
      <c r="GM118" s="106"/>
      <c r="GN118" s="111"/>
      <c r="GO118" s="126"/>
      <c r="GP118" s="106"/>
      <c r="GQ118" s="111"/>
      <c r="GR118" s="126"/>
      <c r="GS118" s="106"/>
      <c r="GT118" s="111"/>
      <c r="GU118" s="111"/>
      <c r="GV118" s="111"/>
      <c r="GW118" s="112"/>
      <c r="GX118" s="111"/>
      <c r="GY118" s="126"/>
      <c r="GZ118" s="106"/>
      <c r="HA118" s="111"/>
      <c r="HB118" s="111"/>
      <c r="HC118" s="113"/>
      <c r="HD118" s="111"/>
      <c r="HE118" s="112"/>
      <c r="HF118" s="111"/>
      <c r="HG118" s="126"/>
      <c r="HH118" s="106"/>
      <c r="HI118" s="111"/>
      <c r="HJ118" s="126"/>
      <c r="HK118" s="106"/>
      <c r="HL118" s="111"/>
      <c r="HM118" s="126"/>
      <c r="HN118" s="106"/>
      <c r="HO118" s="111"/>
      <c r="HP118" s="111"/>
      <c r="HQ118" s="111"/>
      <c r="HR118" s="112"/>
      <c r="HS118" s="111"/>
      <c r="HT118" s="126"/>
      <c r="HU118" s="106"/>
      <c r="HV118" s="111"/>
      <c r="HW118" s="111"/>
      <c r="HX118" s="113"/>
      <c r="HY118" s="111"/>
      <c r="HZ118" s="112"/>
      <c r="IA118" s="111"/>
      <c r="IB118" s="126"/>
      <c r="IC118" s="106"/>
      <c r="ID118" s="111"/>
      <c r="IE118" s="126"/>
      <c r="IF118" s="106"/>
      <c r="IG118" s="111"/>
      <c r="IH118" s="126"/>
      <c r="II118" s="106"/>
      <c r="IJ118" s="111"/>
      <c r="IK118" s="111"/>
      <c r="IL118" s="111"/>
      <c r="IM118" s="112"/>
      <c r="IN118" s="111"/>
      <c r="IO118" s="126"/>
      <c r="IP118" s="106"/>
      <c r="IQ118" s="111"/>
      <c r="IR118" s="111"/>
      <c r="IS118" s="113"/>
    </row>
    <row r="119" spans="1:253" s="134" customFormat="1" ht="12" hidden="1" customHeight="1">
      <c r="A119" s="348" t="s">
        <v>85</v>
      </c>
      <c r="B119" s="115"/>
      <c r="C119" s="116"/>
      <c r="D119" s="115"/>
      <c r="E119" s="122">
        <f>E105+E117+E111</f>
        <v>0</v>
      </c>
      <c r="F119" s="129" t="str">
        <f>IF(E119&gt;0,(IF(E$7&gt;0,E119/E$7,"")),"")</f>
        <v/>
      </c>
      <c r="G119" s="115" t="str">
        <f>IF(E119&lt;&gt;0,(IF(E$49&gt;0,E119/E$49,"")),"")</f>
        <v/>
      </c>
      <c r="H119" s="122">
        <f>H105+H117+H111</f>
        <v>0</v>
      </c>
      <c r="I119" s="129" t="str">
        <f>IF(H119&gt;0,(IF(H$7&gt;0,H119/H$7,"")),"")</f>
        <v/>
      </c>
      <c r="J119" s="115" t="str">
        <f>IF(H119&lt;&gt;0,(IF(H$49&gt;0,H119/H$49,"")),"")</f>
        <v/>
      </c>
      <c r="K119" s="122">
        <f>K105+K117+K111</f>
        <v>0</v>
      </c>
      <c r="L119" s="129" t="str">
        <f>IF(K119&gt;0,(IF(K$7&gt;0,K119/K$7,"")),"")</f>
        <v/>
      </c>
      <c r="M119" s="115" t="str">
        <f>IF(K119&lt;&gt;0,(IF(K$49&gt;0,K119/K$49,"")),"")</f>
        <v/>
      </c>
      <c r="N119" s="115"/>
      <c r="O119" s="115"/>
      <c r="P119" s="116"/>
      <c r="Q119" s="115"/>
      <c r="R119" s="122">
        <f>R117+R111+R105</f>
        <v>0</v>
      </c>
      <c r="S119" s="129" t="str">
        <f>IF(R119&gt;0,(IF(R$7&gt;0,R119/R$7,"")),"")</f>
        <v/>
      </c>
      <c r="T119" s="130" t="str">
        <f>IF(R119&lt;&gt;0,(IF(R$49&gt;0,R119/R$49,"")),"")</f>
        <v/>
      </c>
      <c r="U119" s="130"/>
      <c r="V119" s="131"/>
      <c r="W119" s="130"/>
      <c r="X119" s="132"/>
      <c r="Y119" s="130"/>
      <c r="Z119" s="122">
        <f>Z105+Z117+Z111</f>
        <v>0</v>
      </c>
      <c r="AA119" s="129" t="str">
        <f>IF(Z119&gt;0,(IF(Z$7&gt;0,Z119/Z$7,"")),"")</f>
        <v/>
      </c>
      <c r="AB119" s="115" t="str">
        <f>IF(Z119&lt;&gt;0,(IF(Z$49&gt;0,Z119/Z$49,"")),"")</f>
        <v/>
      </c>
      <c r="AC119" s="122">
        <f>AC105+AC117+AC111</f>
        <v>0</v>
      </c>
      <c r="AD119" s="129" t="str">
        <f>IF(AC119&gt;0,(IF(AC$7&gt;0,AC119/AC$7,"")),"")</f>
        <v/>
      </c>
      <c r="AE119" s="115" t="str">
        <f>IF(AC119&lt;&gt;0,(IF(AC$49&gt;0,AC119/AC$49,"")),"")</f>
        <v/>
      </c>
      <c r="AF119" s="122">
        <f>AF105+AF117+AF111</f>
        <v>0</v>
      </c>
      <c r="AG119" s="129" t="str">
        <f>IF(AF119&gt;0,(IF(AF$7&gt;0,AF119/AF$7,"")),"")</f>
        <v/>
      </c>
      <c r="AH119" s="115" t="str">
        <f>IF(AF119&lt;&gt;0,(IF(AF$49&gt;0,AF119/AF$49,"")),"")</f>
        <v/>
      </c>
      <c r="AI119" s="115"/>
      <c r="AJ119" s="115"/>
      <c r="AK119" s="116"/>
      <c r="AL119" s="115"/>
      <c r="AM119" s="122">
        <f>AM117+AM111+AM105</f>
        <v>0</v>
      </c>
      <c r="AN119" s="129" t="str">
        <f>IF(AM119&gt;0,(IF(AM$7&gt;0,AM119/AM$7,"")),"")</f>
        <v/>
      </c>
      <c r="AO119" s="130" t="str">
        <f>IF(AM119&lt;&gt;0,(IF(AM$49&gt;0,AM119/AM$49,"")),"")</f>
        <v/>
      </c>
      <c r="AP119" s="130"/>
      <c r="AQ119" s="131"/>
      <c r="AR119" s="130"/>
      <c r="AS119" s="132"/>
      <c r="AT119" s="130"/>
      <c r="AU119" s="122">
        <f>AU105+AU117+AU111</f>
        <v>0</v>
      </c>
      <c r="AV119" s="129" t="str">
        <f>IF(AU119&gt;0,(IF(AU$7&gt;0,AU119/AU$7,"")),"")</f>
        <v/>
      </c>
      <c r="AW119" s="115" t="str">
        <f>IF(AU119&lt;&gt;0,(IF(AU$49&gt;0,AU119/AU$49,"")),"")</f>
        <v/>
      </c>
      <c r="AX119" s="122">
        <f>AX105+AX117+AX111</f>
        <v>0</v>
      </c>
      <c r="AY119" s="129" t="str">
        <f>IF(AX119&gt;0,(IF(AX$7&gt;0,AX119/AX$7,"")),"")</f>
        <v/>
      </c>
      <c r="AZ119" s="115" t="str">
        <f>IF(AX119&lt;&gt;0,(IF(AX$49&gt;0,AX119/AX$49,"")),"")</f>
        <v/>
      </c>
      <c r="BA119" s="122">
        <f>BA105+BA117+BA111</f>
        <v>0</v>
      </c>
      <c r="BB119" s="129" t="str">
        <f>IF(BA119&gt;0,(IF(BA$7&gt;0,BA119/BA$7,"")),"")</f>
        <v/>
      </c>
      <c r="BC119" s="115" t="str">
        <f>IF(BA119&lt;&gt;0,(IF(BA$49&gt;0,BA119/BA$49,"")),"")</f>
        <v/>
      </c>
      <c r="BD119" s="115"/>
      <c r="BE119" s="115"/>
      <c r="BF119" s="116"/>
      <c r="BG119" s="115"/>
      <c r="BH119" s="122">
        <f>BH117+BH111+BH105</f>
        <v>0</v>
      </c>
      <c r="BI119" s="129" t="str">
        <f>IF(BH119&gt;0,(IF(BH$7&gt;0,BH119/BH$7,"")),"")</f>
        <v/>
      </c>
      <c r="BJ119" s="130" t="str">
        <f>IF(BH119&lt;&gt;0,(IF(BH$49&gt;0,BH119/BH$49,"")),"")</f>
        <v/>
      </c>
      <c r="BK119" s="130"/>
      <c r="BL119" s="131"/>
      <c r="BM119" s="130"/>
      <c r="BN119" s="132"/>
      <c r="BO119" s="130"/>
      <c r="BP119" s="122">
        <f>BP105+BP117+BP111</f>
        <v>0</v>
      </c>
      <c r="BQ119" s="129" t="str">
        <f>IF(BP119&gt;0,(IF(BP$7&gt;0,BP119/BP$7,"")),"")</f>
        <v/>
      </c>
      <c r="BR119" s="115" t="str">
        <f>IF(BP119&lt;&gt;0,(IF(BP$49&gt;0,BP119/BP$49,"")),"")</f>
        <v/>
      </c>
      <c r="BS119" s="122">
        <f>BS105+BS117+BS111</f>
        <v>0</v>
      </c>
      <c r="BT119" s="129" t="str">
        <f>IF(BS119&gt;0,(IF(BS$7&gt;0,BS119/BS$7,"")),"")</f>
        <v/>
      </c>
      <c r="BU119" s="115" t="str">
        <f>IF(BS119&lt;&gt;0,(IF(BS$49&gt;0,BS119/BS$49,"")),"")</f>
        <v/>
      </c>
      <c r="BV119" s="122">
        <f>BV105+BV117+BV111</f>
        <v>0</v>
      </c>
      <c r="BW119" s="129" t="str">
        <f>IF(BV119&gt;0,(IF(BV$7&gt;0,BV119/BV$7,"")),"")</f>
        <v/>
      </c>
      <c r="BX119" s="115" t="str">
        <f>IF(BV119&lt;&gt;0,(IF(BV$49&gt;0,BV119/BV$49,"")),"")</f>
        <v/>
      </c>
      <c r="BY119" s="115"/>
      <c r="BZ119" s="115"/>
      <c r="CA119" s="116"/>
      <c r="CB119" s="115"/>
      <c r="CC119" s="122">
        <f>CC117+CC111+CC105</f>
        <v>0</v>
      </c>
      <c r="CD119" s="129" t="str">
        <f>IF(CC119&gt;0,(IF(CC$7&gt;0,CC119/CC$7,"")),"")</f>
        <v/>
      </c>
      <c r="CE119" s="130" t="str">
        <f>IF(CC119&lt;&gt;0,(IF(CC$49&gt;0,CC119/CC$49,"")),"")</f>
        <v/>
      </c>
      <c r="CF119" s="130"/>
      <c r="CG119" s="131"/>
      <c r="CH119" s="130"/>
      <c r="CI119" s="133"/>
      <c r="CJ119" s="130"/>
      <c r="CK119" s="122">
        <f>CK117+CK111+CK105</f>
        <v>0</v>
      </c>
      <c r="CL119" s="129" t="str">
        <f>IF(CK119&gt;0,(IF(CK$7&gt;0,CK119/CK$7,"")),"")</f>
        <v/>
      </c>
      <c r="CM119" s="115" t="str">
        <f>IF(CK119&lt;&gt;0,(IF(CK$49&gt;0,CK119/CK$49,"")),"")</f>
        <v/>
      </c>
      <c r="CN119" s="122">
        <f>CN117+CN111+CN105</f>
        <v>0</v>
      </c>
      <c r="CO119" s="129" t="str">
        <f>IF(CN119&gt;0,(IF(CN$7&gt;0,CN119/CN$7,"")),"")</f>
        <v/>
      </c>
      <c r="CP119" s="115" t="str">
        <f>IF(CN119&lt;&gt;0,(IF(CN$49&gt;0,CN119/CN$49,"")),"")</f>
        <v/>
      </c>
      <c r="CQ119" s="122">
        <f>CQ117+CQ111+CQ105</f>
        <v>0</v>
      </c>
      <c r="CR119" s="129" t="str">
        <f>IF(CQ119&gt;0,(IF(CQ$7&gt;0,CQ119/CQ$7,"")),"")</f>
        <v/>
      </c>
      <c r="CS119" s="115" t="str">
        <f>IF(CQ119&lt;&gt;0,(IF(CQ$49&gt;0,CQ119/CQ$49,"")),"")</f>
        <v/>
      </c>
      <c r="CT119" s="115"/>
      <c r="CU119" s="115"/>
      <c r="CV119" s="118"/>
      <c r="CW119" s="115"/>
      <c r="CX119" s="122">
        <f>CX117+CX111+CX105</f>
        <v>0</v>
      </c>
      <c r="CY119" s="106" t="str">
        <f>IF(CX119&gt;0,(IF(CX$7&gt;0,CX119/CX$7,"")),"")</f>
        <v/>
      </c>
      <c r="CZ119" s="115" t="str">
        <f>IF(CX119&lt;&gt;0,(IF(CX$49&gt;0,CX119/CX$49,"")),"")</f>
        <v/>
      </c>
      <c r="DA119" s="115"/>
      <c r="DB119" s="1536"/>
      <c r="DC119" s="130"/>
      <c r="DD119" s="132"/>
      <c r="DE119" s="130"/>
      <c r="DF119" s="122">
        <f>DF105+DF117+DF111</f>
        <v>0</v>
      </c>
      <c r="DG119" s="129" t="str">
        <f>IF(DF119&gt;0,(IF(DF$7&gt;0,DF119/DF$7,"")),"")</f>
        <v/>
      </c>
      <c r="DH119" s="115" t="str">
        <f>IF(DF119&lt;&gt;0,(IF(DF$49&gt;0,DF119/DF$49,"")),"")</f>
        <v/>
      </c>
      <c r="DI119" s="122">
        <f>DI105+DI117+DI111</f>
        <v>0</v>
      </c>
      <c r="DJ119" s="129" t="str">
        <f>IF(DI119&gt;0,(IF(DI$7&gt;0,DI119/DI$7,"")),"")</f>
        <v/>
      </c>
      <c r="DK119" s="115" t="str">
        <f>IF(DI119&lt;&gt;0,(IF(DI$49&gt;0,DI119/DI$49,"")),"")</f>
        <v/>
      </c>
      <c r="DL119" s="122">
        <f>DL105+DL117+DL111</f>
        <v>0</v>
      </c>
      <c r="DM119" s="129" t="str">
        <f>IF(DL119&gt;0,(IF(DL$7&gt;0,DL119/DL$7,"")),"")</f>
        <v/>
      </c>
      <c r="DN119" s="115" t="str">
        <f>IF(DL119&lt;&gt;0,(IF(DL$49&gt;0,DL119/DL$49,"")),"")</f>
        <v/>
      </c>
      <c r="DO119" s="115"/>
      <c r="DP119" s="115"/>
      <c r="DQ119" s="116"/>
      <c r="DR119" s="115"/>
      <c r="DS119" s="122">
        <f>DS117+DS111+DS105</f>
        <v>0</v>
      </c>
      <c r="DT119" s="129" t="str">
        <f>IF(DS119&gt;0,(IF(DS$7&gt;0,DS119/DS$7,"")),"")</f>
        <v/>
      </c>
      <c r="DU119" s="130" t="str">
        <f>IF(DS119&lt;&gt;0,(IF(DS$49&gt;0,DS119/DS$49,"")),"")</f>
        <v/>
      </c>
      <c r="DV119" s="130"/>
      <c r="DW119" s="131"/>
      <c r="DX119" s="130"/>
      <c r="DY119" s="132"/>
      <c r="DZ119" s="130"/>
      <c r="EA119" s="122">
        <f>EA105+EA117+EA111</f>
        <v>0</v>
      </c>
      <c r="EB119" s="129" t="str">
        <f>IF(EA119&gt;0,(IF(EA$7&gt;0,EA119/EA$7,"")),"")</f>
        <v/>
      </c>
      <c r="EC119" s="115" t="str">
        <f>IF(EA119&lt;&gt;0,(IF(EA$49&gt;0,EA119/EA$49,"")),"")</f>
        <v/>
      </c>
      <c r="ED119" s="122">
        <f>ED105+ED117+ED111</f>
        <v>0</v>
      </c>
      <c r="EE119" s="129" t="str">
        <f>IF(ED119&gt;0,(IF(ED$7&gt;0,ED119/ED$7,"")),"")</f>
        <v/>
      </c>
      <c r="EF119" s="115" t="str">
        <f>IF(ED119&lt;&gt;0,(IF(ED$49&gt;0,ED119/ED$49,"")),"")</f>
        <v/>
      </c>
      <c r="EG119" s="122">
        <f>EG105+EG117+EG111</f>
        <v>0</v>
      </c>
      <c r="EH119" s="129" t="str">
        <f>IF(EG119&gt;0,(IF(EG$7&gt;0,EG119/EG$7,"")),"")</f>
        <v/>
      </c>
      <c r="EI119" s="115" t="str">
        <f>IF(EG119&lt;&gt;0,(IF(EG$49&gt;0,EG119/EG$49,"")),"")</f>
        <v/>
      </c>
      <c r="EJ119" s="115"/>
      <c r="EK119" s="115"/>
      <c r="EL119" s="116"/>
      <c r="EM119" s="115"/>
      <c r="EN119" s="122">
        <f>EN117+EN111+EN105</f>
        <v>0</v>
      </c>
      <c r="EO119" s="129" t="str">
        <f>IF(EN119&gt;0,(IF(EN$7&gt;0,EN119/EN$7,"")),"")</f>
        <v/>
      </c>
      <c r="EP119" s="130" t="str">
        <f>IF(EN119&lt;&gt;0,(IF(EN$49&gt;0,EN119/EN$49,"")),"")</f>
        <v/>
      </c>
      <c r="EQ119" s="130"/>
      <c r="ER119" s="131"/>
      <c r="ES119" s="115"/>
      <c r="ET119" s="116"/>
      <c r="EU119" s="115"/>
      <c r="EV119" s="122">
        <f>EV105+EV117+EV111</f>
        <v>0</v>
      </c>
      <c r="EW119" s="129" t="str">
        <f>IF(EV119&gt;0,(IF(EV$7&gt;0,EV119/EV$7,"")),"")</f>
        <v/>
      </c>
      <c r="EX119" s="115" t="str">
        <f>IF(EV119&lt;&gt;0,(IF(EV$49&gt;0,EV119/EV$49,"")),"")</f>
        <v/>
      </c>
      <c r="EY119" s="122">
        <f>EY105+EY117+EY111</f>
        <v>0</v>
      </c>
      <c r="EZ119" s="129" t="str">
        <f>IF(EY119&gt;0,(IF(EY$7&gt;0,EY119/EY$7,"")),"")</f>
        <v/>
      </c>
      <c r="FA119" s="115" t="str">
        <f>IF(EY119&lt;&gt;0,(IF(EY$49&gt;0,EY119/EY$49,"")),"")</f>
        <v/>
      </c>
      <c r="FB119" s="122">
        <f>FB105+FB117+FB111</f>
        <v>0</v>
      </c>
      <c r="FC119" s="129" t="str">
        <f>IF(FB119&gt;0,(IF(FB$7&gt;0,FB119/FB$7,"")),"")</f>
        <v/>
      </c>
      <c r="FD119" s="115" t="str">
        <f>IF(FB119&lt;&gt;0,(IF(FB$49&gt;0,FB119/FB$49,"")),"")</f>
        <v/>
      </c>
      <c r="FE119" s="115"/>
      <c r="FF119" s="115"/>
      <c r="FG119" s="116"/>
      <c r="FH119" s="115"/>
      <c r="FI119" s="122">
        <f>FI117+FI111+FI105</f>
        <v>0</v>
      </c>
      <c r="FJ119" s="129" t="str">
        <f>IF(FI119&gt;0,(IF(FI$7&gt;0,FI119/FI$7,"")),"")</f>
        <v/>
      </c>
      <c r="FK119" s="130" t="str">
        <f>IF(FI119&lt;&gt;0,(IF(FI$49&gt;0,FI119/FI$49,"")),"")</f>
        <v/>
      </c>
      <c r="FL119" s="130"/>
      <c r="FM119" s="131"/>
      <c r="FN119" s="115"/>
      <c r="FO119" s="116"/>
      <c r="FP119" s="115"/>
      <c r="FQ119" s="122">
        <f>FQ105+FQ117+FQ111</f>
        <v>0</v>
      </c>
      <c r="FR119" s="129" t="str">
        <f>IF(FQ119&gt;0,(IF(FQ$7&gt;0,FQ119/FQ$7,"")),"")</f>
        <v/>
      </c>
      <c r="FS119" s="850" t="str">
        <f>IF(FQ119&lt;&gt;0,(IF(FQ$49&gt;0,FQ119/FQ$49,"")),"")</f>
        <v/>
      </c>
      <c r="FT119" s="122">
        <f>FT105+FT117+FT111</f>
        <v>0</v>
      </c>
      <c r="FU119" s="129" t="str">
        <f>IF(FT119&gt;0,(IF(FT$7&gt;0,FT119/FT$7,"")),"")</f>
        <v/>
      </c>
      <c r="FV119" s="115" t="str">
        <f>IF(FT119&lt;&gt;0,(IF(FT$49&gt;0,FT119/FT$49,"")),"")</f>
        <v/>
      </c>
      <c r="FW119" s="122">
        <f>FW105+FW117+FW111</f>
        <v>0</v>
      </c>
      <c r="FX119" s="129" t="str">
        <f>IF(FW119&gt;0,(IF(FW$7&gt;0,FW119/FW$7,"")),"")</f>
        <v/>
      </c>
      <c r="FY119" s="115" t="str">
        <f>IF(FW119&lt;&gt;0,(IF(FW$49&gt;0,FW119/FW$49,"")),"")</f>
        <v/>
      </c>
      <c r="FZ119" s="115"/>
      <c r="GA119" s="115"/>
      <c r="GB119" s="116"/>
      <c r="GC119" s="115"/>
      <c r="GD119" s="122">
        <f>GD117+GD111+GD105</f>
        <v>0</v>
      </c>
      <c r="GE119" s="129" t="str">
        <f>IF(GD119&gt;0,(IF(GD$7&gt;0,GD119/GD$7,"")),"")</f>
        <v/>
      </c>
      <c r="GF119" s="130" t="str">
        <f>IF(GD119&lt;&gt;0,(IF(GD$49&gt;0,GD119/GD$49,"")),"")</f>
        <v/>
      </c>
      <c r="GG119" s="130"/>
      <c r="GH119" s="131"/>
      <c r="GI119" s="115"/>
      <c r="GJ119" s="116"/>
      <c r="GK119" s="115"/>
      <c r="GL119" s="122">
        <f>GL105+GL117+GL111</f>
        <v>0</v>
      </c>
      <c r="GM119" s="129" t="str">
        <f>IF(GL119&gt;0,(IF(GL$7&gt;0,GL119/GL$7,"")),"")</f>
        <v/>
      </c>
      <c r="GN119" s="115" t="str">
        <f>IF(GL119&lt;&gt;0,(IF(GL$49&gt;0,GL119/GL$49,"")),"")</f>
        <v/>
      </c>
      <c r="GO119" s="122">
        <f>GO105+GO117+GO111</f>
        <v>0</v>
      </c>
      <c r="GP119" s="129" t="str">
        <f>IF(GO119&gt;0,(IF(GO$7&gt;0,GO119/GO$7,"")),"")</f>
        <v/>
      </c>
      <c r="GQ119" s="115" t="str">
        <f>IF(GO119&lt;&gt;0,(IF(GO$49&gt;0,GO119/GO$49,"")),"")</f>
        <v/>
      </c>
      <c r="GR119" s="122">
        <f>GR105+GR117+GR111</f>
        <v>0</v>
      </c>
      <c r="GS119" s="129" t="str">
        <f>IF(GR119&gt;0,(IF(GR$7&gt;0,GR119/GR$7,"")),"")</f>
        <v/>
      </c>
      <c r="GT119" s="115" t="str">
        <f>IF(GR119&lt;&gt;0,(IF(GR$49&gt;0,GR119/GR$49,"")),"")</f>
        <v/>
      </c>
      <c r="GU119" s="115"/>
      <c r="GV119" s="115"/>
      <c r="GW119" s="116"/>
      <c r="GX119" s="115"/>
      <c r="GY119" s="122">
        <f>GY117+GY111+GY105</f>
        <v>0</v>
      </c>
      <c r="GZ119" s="129" t="str">
        <f>IF(GY119&gt;0,(IF(GY$7&gt;0,GY119/GY$7,"")),"")</f>
        <v/>
      </c>
      <c r="HA119" s="130" t="str">
        <f>IF(GY119&lt;&gt;0,(IF(GY$49&gt;0,GY119/GY$49,"")),"")</f>
        <v/>
      </c>
      <c r="HB119" s="130"/>
      <c r="HC119" s="131"/>
      <c r="HD119" s="115"/>
      <c r="HE119" s="116"/>
      <c r="HF119" s="115"/>
      <c r="HG119" s="122">
        <f>HG105+HG117+HG111</f>
        <v>0</v>
      </c>
      <c r="HH119" s="129" t="str">
        <f>IF(HG119&gt;0,(IF(HG$7&gt;0,HG119/HG$7,"")),"")</f>
        <v/>
      </c>
      <c r="HI119" s="115" t="str">
        <f>IF(HG119&lt;&gt;0,(IF(HG$49&gt;0,HG119/HG$49,"")),"")</f>
        <v/>
      </c>
      <c r="HJ119" s="122">
        <f>HJ105+HJ117+HJ111</f>
        <v>0</v>
      </c>
      <c r="HK119" s="129" t="str">
        <f>IF(HJ119&gt;0,(IF(HJ$7&gt;0,HJ119/HJ$7,"")),"")</f>
        <v/>
      </c>
      <c r="HL119" s="115" t="str">
        <f>IF(HJ119&lt;&gt;0,(IF(HJ$49&gt;0,HJ119/HJ$49,"")),"")</f>
        <v/>
      </c>
      <c r="HM119" s="122">
        <f>HM105+HM117+HM111</f>
        <v>0</v>
      </c>
      <c r="HN119" s="129" t="str">
        <f>IF(HM119&gt;0,(IF(HM$7&gt;0,HM119/HM$7,"")),"")</f>
        <v/>
      </c>
      <c r="HO119" s="115" t="str">
        <f>IF(HM119&lt;&gt;0,(IF(HM$49&gt;0,HM119/HM$49,"")),"")</f>
        <v/>
      </c>
      <c r="HP119" s="115"/>
      <c r="HQ119" s="115"/>
      <c r="HR119" s="116"/>
      <c r="HS119" s="115"/>
      <c r="HT119" s="122">
        <f>HT117+HT111+HT105</f>
        <v>0</v>
      </c>
      <c r="HU119" s="129" t="str">
        <f>IF(HT119&gt;0,(IF(HT$7&gt;0,HT119/HT$7,"")),"")</f>
        <v/>
      </c>
      <c r="HV119" s="130" t="str">
        <f>IF(HT119&lt;&gt;0,(IF(HT$49&gt;0,HT119/HT$49,"")),"")</f>
        <v/>
      </c>
      <c r="HW119" s="130"/>
      <c r="HX119" s="131"/>
      <c r="HY119" s="115"/>
      <c r="HZ119" s="116"/>
      <c r="IA119" s="115"/>
      <c r="IB119" s="122">
        <f>IB105+IB117+IB111</f>
        <v>0</v>
      </c>
      <c r="IC119" s="129" t="str">
        <f>IF(IB119&gt;0,(IF(IB$7&gt;0,IB119/IB$7,"")),"")</f>
        <v/>
      </c>
      <c r="ID119" s="115" t="str">
        <f>IF(IB119&lt;&gt;0,(IF(IB$49&gt;0,IB119/IB$49,"")),"")</f>
        <v/>
      </c>
      <c r="IE119" s="122">
        <f>IE105+IE117+IE111</f>
        <v>0</v>
      </c>
      <c r="IF119" s="129" t="str">
        <f>IF(IE119&gt;0,(IF(IE$7&gt;0,IE119/IE$7,"")),"")</f>
        <v/>
      </c>
      <c r="IG119" s="115" t="str">
        <f>IF(IE119&lt;&gt;0,(IF(IE$49&gt;0,IE119/IE$49,"")),"")</f>
        <v/>
      </c>
      <c r="IH119" s="122">
        <f>IH105+IH117+IH111</f>
        <v>0</v>
      </c>
      <c r="II119" s="129" t="str">
        <f>IF(IH119&gt;0,(IF(IH$7&gt;0,IH119/IH$7,"")),"")</f>
        <v/>
      </c>
      <c r="IJ119" s="115" t="str">
        <f>IF(IH119&lt;&gt;0,(IF(IH$49&gt;0,IH119/IH$49,"")),"")</f>
        <v/>
      </c>
      <c r="IK119" s="115"/>
      <c r="IL119" s="115"/>
      <c r="IM119" s="116"/>
      <c r="IN119" s="115"/>
      <c r="IO119" s="122">
        <f>IO117+IO111+IO105</f>
        <v>0</v>
      </c>
      <c r="IP119" s="129" t="str">
        <f>IF(IO119&gt;0,(IF(IO$7&gt;0,IO119/IO$7,"")),"")</f>
        <v/>
      </c>
      <c r="IQ119" s="130" t="str">
        <f>IF(IO119&lt;&gt;0,(IF(IO$49&gt;0,IO119/IO$49,"")),"")</f>
        <v/>
      </c>
      <c r="IR119" s="130"/>
      <c r="IS119" s="131"/>
    </row>
    <row r="120" spans="1:253" ht="4.5" customHeight="1">
      <c r="A120" s="348"/>
      <c r="B120" s="124"/>
      <c r="C120" s="125"/>
      <c r="D120" s="124"/>
      <c r="E120" s="126"/>
      <c r="F120" s="106" t="s">
        <v>18</v>
      </c>
      <c r="G120" s="124"/>
      <c r="H120" s="126"/>
      <c r="I120" s="106" t="s">
        <v>18</v>
      </c>
      <c r="J120" s="124"/>
      <c r="K120" s="126"/>
      <c r="L120" s="106" t="s">
        <v>18</v>
      </c>
      <c r="M120" s="124"/>
      <c r="N120" s="124"/>
      <c r="O120" s="124"/>
      <c r="P120" s="125"/>
      <c r="Q120" s="124"/>
      <c r="R120" s="126"/>
      <c r="S120" s="106" t="s">
        <v>18</v>
      </c>
      <c r="T120" s="124"/>
      <c r="U120" s="124"/>
      <c r="V120" s="127"/>
      <c r="W120" s="124"/>
      <c r="X120" s="125"/>
      <c r="Y120" s="124"/>
      <c r="Z120" s="126"/>
      <c r="AA120" s="106" t="s">
        <v>18</v>
      </c>
      <c r="AB120" s="124"/>
      <c r="AC120" s="126"/>
      <c r="AD120" s="106" t="s">
        <v>18</v>
      </c>
      <c r="AE120" s="124"/>
      <c r="AF120" s="126"/>
      <c r="AG120" s="106" t="s">
        <v>18</v>
      </c>
      <c r="AH120" s="124"/>
      <c r="AI120" s="124"/>
      <c r="AJ120" s="124"/>
      <c r="AK120" s="125"/>
      <c r="AL120" s="124"/>
      <c r="AM120" s="126"/>
      <c r="AN120" s="106" t="s">
        <v>18</v>
      </c>
      <c r="AO120" s="124"/>
      <c r="AP120" s="124"/>
      <c r="AQ120" s="127"/>
      <c r="AR120" s="124"/>
      <c r="AS120" s="125"/>
      <c r="AT120" s="124"/>
      <c r="AU120" s="126"/>
      <c r="AV120" s="106" t="s">
        <v>18</v>
      </c>
      <c r="AW120" s="124"/>
      <c r="AX120" s="126"/>
      <c r="AY120" s="106" t="s">
        <v>18</v>
      </c>
      <c r="AZ120" s="124"/>
      <c r="BA120" s="126"/>
      <c r="BB120" s="106" t="s">
        <v>18</v>
      </c>
      <c r="BC120" s="124"/>
      <c r="BD120" s="124"/>
      <c r="BE120" s="124"/>
      <c r="BF120" s="125"/>
      <c r="BG120" s="124"/>
      <c r="BH120" s="126"/>
      <c r="BI120" s="106" t="s">
        <v>18</v>
      </c>
      <c r="BJ120" s="124"/>
      <c r="BK120" s="124"/>
      <c r="BL120" s="127"/>
      <c r="BM120" s="124"/>
      <c r="BN120" s="125"/>
      <c r="BO120" s="124"/>
      <c r="BP120" s="126"/>
      <c r="BQ120" s="106" t="s">
        <v>18</v>
      </c>
      <c r="BR120" s="124"/>
      <c r="BS120" s="126"/>
      <c r="BT120" s="106" t="s">
        <v>18</v>
      </c>
      <c r="BU120" s="124"/>
      <c r="BV120" s="126"/>
      <c r="BW120" s="106" t="s">
        <v>18</v>
      </c>
      <c r="BX120" s="124"/>
      <c r="BY120" s="124"/>
      <c r="BZ120" s="124"/>
      <c r="CA120" s="125"/>
      <c r="CB120" s="124"/>
      <c r="CC120" s="126"/>
      <c r="CD120" s="106" t="s">
        <v>18</v>
      </c>
      <c r="CE120" s="124"/>
      <c r="CF120" s="124"/>
      <c r="CG120" s="127"/>
      <c r="CH120" s="124"/>
      <c r="CI120" s="128"/>
      <c r="CJ120" s="124"/>
      <c r="CK120" s="126"/>
      <c r="CL120" s="106" t="s">
        <v>18</v>
      </c>
      <c r="CM120" s="124"/>
      <c r="CN120" s="126"/>
      <c r="CO120" s="106" t="s">
        <v>18</v>
      </c>
      <c r="CP120" s="124"/>
      <c r="CQ120" s="126"/>
      <c r="CR120" s="106" t="s">
        <v>18</v>
      </c>
      <c r="CS120" s="124"/>
      <c r="CT120" s="124"/>
      <c r="CU120" s="124"/>
      <c r="CV120" s="128"/>
      <c r="CW120" s="124"/>
      <c r="CX120" s="126"/>
      <c r="CY120" s="106" t="s">
        <v>18</v>
      </c>
      <c r="CZ120" s="124"/>
      <c r="DA120" s="124"/>
      <c r="DB120" s="1539"/>
      <c r="DC120" s="124"/>
      <c r="DD120" s="125"/>
      <c r="DE120" s="124"/>
      <c r="DF120" s="126"/>
      <c r="DG120" s="106" t="s">
        <v>18</v>
      </c>
      <c r="DH120" s="124"/>
      <c r="DI120" s="126"/>
      <c r="DJ120" s="106" t="s">
        <v>18</v>
      </c>
      <c r="DK120" s="124"/>
      <c r="DL120" s="126"/>
      <c r="DM120" s="106" t="s">
        <v>18</v>
      </c>
      <c r="DN120" s="124"/>
      <c r="DO120" s="124"/>
      <c r="DP120" s="124"/>
      <c r="DQ120" s="125"/>
      <c r="DR120" s="124"/>
      <c r="DS120" s="126"/>
      <c r="DT120" s="106" t="s">
        <v>18</v>
      </c>
      <c r="DU120" s="124"/>
      <c r="DV120" s="124"/>
      <c r="DW120" s="127"/>
      <c r="DX120" s="124"/>
      <c r="DY120" s="125"/>
      <c r="DZ120" s="124"/>
      <c r="EA120" s="126"/>
      <c r="EB120" s="106" t="s">
        <v>18</v>
      </c>
      <c r="EC120" s="124"/>
      <c r="ED120" s="126"/>
      <c r="EE120" s="106" t="s">
        <v>18</v>
      </c>
      <c r="EF120" s="124"/>
      <c r="EG120" s="126"/>
      <c r="EH120" s="106" t="s">
        <v>18</v>
      </c>
      <c r="EI120" s="124"/>
      <c r="EJ120" s="124"/>
      <c r="EK120" s="124"/>
      <c r="EL120" s="125"/>
      <c r="EM120" s="124"/>
      <c r="EN120" s="126"/>
      <c r="EO120" s="106" t="s">
        <v>18</v>
      </c>
      <c r="EP120" s="124"/>
      <c r="EQ120" s="124"/>
      <c r="ER120" s="127"/>
      <c r="ES120" s="124"/>
      <c r="ET120" s="125"/>
      <c r="EU120" s="124"/>
      <c r="EV120" s="126"/>
      <c r="EW120" s="106" t="s">
        <v>18</v>
      </c>
      <c r="EX120" s="124"/>
      <c r="EY120" s="126"/>
      <c r="EZ120" s="106" t="s">
        <v>18</v>
      </c>
      <c r="FA120" s="124"/>
      <c r="FB120" s="126"/>
      <c r="FC120" s="106" t="s">
        <v>18</v>
      </c>
      <c r="FD120" s="124"/>
      <c r="FE120" s="124"/>
      <c r="FF120" s="124"/>
      <c r="FG120" s="125"/>
      <c r="FH120" s="124"/>
      <c r="FI120" s="126"/>
      <c r="FJ120" s="106" t="s">
        <v>18</v>
      </c>
      <c r="FK120" s="124"/>
      <c r="FL120" s="124"/>
      <c r="FM120" s="127"/>
      <c r="FN120" s="124"/>
      <c r="FO120" s="125"/>
      <c r="FP120" s="124"/>
      <c r="FQ120" s="126"/>
      <c r="FR120" s="106" t="s">
        <v>18</v>
      </c>
      <c r="FS120" s="852"/>
      <c r="FT120" s="126"/>
      <c r="FU120" s="106" t="s">
        <v>18</v>
      </c>
      <c r="FV120" s="124"/>
      <c r="FW120" s="126"/>
      <c r="FX120" s="106" t="s">
        <v>18</v>
      </c>
      <c r="FY120" s="124"/>
      <c r="FZ120" s="124"/>
      <c r="GA120" s="124"/>
      <c r="GB120" s="125"/>
      <c r="GC120" s="124"/>
      <c r="GD120" s="126"/>
      <c r="GE120" s="106" t="s">
        <v>18</v>
      </c>
      <c r="GF120" s="124"/>
      <c r="GG120" s="124"/>
      <c r="GH120" s="127"/>
      <c r="GI120" s="124"/>
      <c r="GJ120" s="125"/>
      <c r="GK120" s="124"/>
      <c r="GL120" s="126"/>
      <c r="GM120" s="106" t="s">
        <v>18</v>
      </c>
      <c r="GN120" s="124"/>
      <c r="GO120" s="126"/>
      <c r="GP120" s="106" t="s">
        <v>18</v>
      </c>
      <c r="GQ120" s="124"/>
      <c r="GR120" s="126"/>
      <c r="GS120" s="106" t="s">
        <v>18</v>
      </c>
      <c r="GT120" s="124"/>
      <c r="GU120" s="124"/>
      <c r="GV120" s="124"/>
      <c r="GW120" s="125"/>
      <c r="GX120" s="124"/>
      <c r="GY120" s="126"/>
      <c r="GZ120" s="106" t="s">
        <v>18</v>
      </c>
      <c r="HA120" s="124"/>
      <c r="HB120" s="124"/>
      <c r="HC120" s="127"/>
      <c r="HD120" s="124"/>
      <c r="HE120" s="125"/>
      <c r="HF120" s="124"/>
      <c r="HG120" s="126"/>
      <c r="HH120" s="106" t="s">
        <v>18</v>
      </c>
      <c r="HI120" s="124"/>
      <c r="HJ120" s="126"/>
      <c r="HK120" s="106" t="s">
        <v>18</v>
      </c>
      <c r="HL120" s="124"/>
      <c r="HM120" s="126"/>
      <c r="HN120" s="106" t="s">
        <v>18</v>
      </c>
      <c r="HO120" s="124"/>
      <c r="HP120" s="124"/>
      <c r="HQ120" s="124"/>
      <c r="HR120" s="125"/>
      <c r="HS120" s="124"/>
      <c r="HT120" s="126"/>
      <c r="HU120" s="106" t="s">
        <v>18</v>
      </c>
      <c r="HV120" s="124"/>
      <c r="HW120" s="124"/>
      <c r="HX120" s="127"/>
      <c r="HY120" s="124"/>
      <c r="HZ120" s="125"/>
      <c r="IA120" s="124"/>
      <c r="IB120" s="126"/>
      <c r="IC120" s="106" t="s">
        <v>18</v>
      </c>
      <c r="ID120" s="124"/>
      <c r="IE120" s="126"/>
      <c r="IF120" s="106" t="s">
        <v>18</v>
      </c>
      <c r="IG120" s="124"/>
      <c r="IH120" s="126"/>
      <c r="II120" s="106" t="s">
        <v>18</v>
      </c>
      <c r="IJ120" s="124"/>
      <c r="IK120" s="124"/>
      <c r="IL120" s="124"/>
      <c r="IM120" s="125"/>
      <c r="IN120" s="124"/>
      <c r="IO120" s="126"/>
      <c r="IP120" s="106" t="s">
        <v>18</v>
      </c>
      <c r="IQ120" s="124"/>
      <c r="IR120" s="124"/>
      <c r="IS120" s="127"/>
    </row>
    <row r="121" spans="1:253" s="119" customFormat="1" ht="12" customHeight="1">
      <c r="A121" s="347" t="s">
        <v>86</v>
      </c>
      <c r="B121" s="115"/>
      <c r="C121" s="116"/>
      <c r="D121" s="115"/>
      <c r="E121" s="122">
        <f>E62+E72+E87+E92+E119+E99</f>
        <v>0</v>
      </c>
      <c r="F121" s="106" t="str">
        <f>IF(E121&gt;0,(IF(E$7&gt;0,E121/E$7,"")),"")</f>
        <v/>
      </c>
      <c r="G121" s="115" t="str">
        <f>IF(E121&gt;0,(IF(E$49&gt;0,E121/E$49,"")),"")</f>
        <v/>
      </c>
      <c r="H121" s="122">
        <f>H62+H72+H87+H92+H119+H99</f>
        <v>0</v>
      </c>
      <c r="I121" s="106" t="str">
        <f>IF(H121&gt;0,(IF(H$7&gt;0,H121/H$7,"")),"")</f>
        <v/>
      </c>
      <c r="J121" s="115" t="str">
        <f>IF(H121&gt;0,(IF(H$49&gt;0,H121/H$49,"")),"")</f>
        <v/>
      </c>
      <c r="K121" s="122">
        <f>K62+K72+K87+K92+K119+K99</f>
        <v>0</v>
      </c>
      <c r="L121" s="106" t="str">
        <f>IF(K121&gt;0,(IF(K$7&gt;0,K121/K$7,"")),"")</f>
        <v/>
      </c>
      <c r="M121" s="115" t="str">
        <f>IF(K121&gt;0,(IF(K$49&gt;0,K121/K$49,"")),"")</f>
        <v/>
      </c>
      <c r="N121" s="115"/>
      <c r="O121" s="115"/>
      <c r="P121" s="116"/>
      <c r="Q121" s="115"/>
      <c r="R121" s="122">
        <f>R62+R72+R87+R92+R119+R99</f>
        <v>0</v>
      </c>
      <c r="S121" s="106" t="str">
        <f>IF(R121&gt;0,(IF(R$7&gt;0,R121/R$7,"")),"")</f>
        <v/>
      </c>
      <c r="T121" s="115" t="str">
        <f>IF(R121&gt;0,(IF(R$49&gt;0,R121/R$49,"")),"")</f>
        <v/>
      </c>
      <c r="U121" s="115"/>
      <c r="V121" s="117"/>
      <c r="W121" s="115"/>
      <c r="X121" s="116"/>
      <c r="Y121" s="115"/>
      <c r="Z121" s="122">
        <f>Z62+Z72+Z87+Z92+Z119+Z99</f>
        <v>0</v>
      </c>
      <c r="AA121" s="106" t="str">
        <f>IF(Z121&gt;0,(IF(Z$7&gt;0,Z121/Z$7,"")),"")</f>
        <v/>
      </c>
      <c r="AB121" s="115" t="str">
        <f>IF(Z121&gt;0,(IF(Z$49&gt;0,Z121/Z$49,"")),"")</f>
        <v/>
      </c>
      <c r="AC121" s="122">
        <f>AC62+AC72+AC87+AC92+AC119+AC99</f>
        <v>0</v>
      </c>
      <c r="AD121" s="106" t="str">
        <f>IF(AC121&gt;0,(IF(AC$7&gt;0,AC121/AC$7,"")),"")</f>
        <v/>
      </c>
      <c r="AE121" s="115" t="str">
        <f>IF(AC121&gt;0,(IF(AC$49&gt;0,AC121/AC$49,"")),"")</f>
        <v/>
      </c>
      <c r="AF121" s="122">
        <f>AF62+AF72+AF87+AF92+AF119+AF99</f>
        <v>0</v>
      </c>
      <c r="AG121" s="106" t="str">
        <f>IF(AF121&gt;0,(IF(AF$7&gt;0,AF121/AF$7,"")),"")</f>
        <v/>
      </c>
      <c r="AH121" s="115" t="str">
        <f>IF(AF121&gt;0,(IF(AF$49&gt;0,AF121/AF$49,"")),"")</f>
        <v/>
      </c>
      <c r="AI121" s="115"/>
      <c r="AJ121" s="115"/>
      <c r="AK121" s="116"/>
      <c r="AL121" s="115"/>
      <c r="AM121" s="122">
        <f>AM62+AM72+AM87+AM92+AM119+AM99</f>
        <v>0</v>
      </c>
      <c r="AN121" s="106" t="str">
        <f>IF(AM121&gt;0,(IF(AM$7&gt;0,AM121/AM$7,"")),"")</f>
        <v/>
      </c>
      <c r="AO121" s="115" t="str">
        <f>IF(AM121&gt;0,(IF(AM$49&gt;0,AM121/AM$49,"")),"")</f>
        <v/>
      </c>
      <c r="AP121" s="115"/>
      <c r="AQ121" s="117"/>
      <c r="AR121" s="115"/>
      <c r="AS121" s="116"/>
      <c r="AT121" s="115"/>
      <c r="AU121" s="122">
        <f>AU62+AU72+AU87+AU92+AU119+AU99</f>
        <v>0</v>
      </c>
      <c r="AV121" s="106" t="str">
        <f>IF(AU121&gt;0,(IF(AU$7&gt;0,AU121/AU$7,"")),"")</f>
        <v/>
      </c>
      <c r="AW121" s="115" t="str">
        <f>IF(AU121&gt;0,(IF(AU$49&gt;0,AU121/AU$49,"")),"")</f>
        <v/>
      </c>
      <c r="AX121" s="122">
        <f>AX62+AX72+AX87+AX92+AX119+AX99</f>
        <v>0</v>
      </c>
      <c r="AY121" s="106" t="str">
        <f>IF(AX121&gt;0,(IF(AX$7&gt;0,AX121/AX$7,"")),"")</f>
        <v/>
      </c>
      <c r="AZ121" s="115" t="str">
        <f>IF(AX121&gt;0,(IF(AX$49&gt;0,AX121/AX$49,"")),"")</f>
        <v/>
      </c>
      <c r="BA121" s="122">
        <f>BA62+BA72+BA87+BA92+BA119+BA99</f>
        <v>0</v>
      </c>
      <c r="BB121" s="106" t="str">
        <f>IF(BA121&gt;0,(IF(BA$7&gt;0,BA121/BA$7,"")),"")</f>
        <v/>
      </c>
      <c r="BC121" s="115" t="str">
        <f>IF(BA121&gt;0,(IF(BA$49&gt;0,BA121/BA$49,"")),"")</f>
        <v/>
      </c>
      <c r="BD121" s="115"/>
      <c r="BE121" s="115"/>
      <c r="BF121" s="116"/>
      <c r="BG121" s="115"/>
      <c r="BH121" s="122">
        <f>BH62+BH72+BH87+BH92+BH119+BH99</f>
        <v>0</v>
      </c>
      <c r="BI121" s="106" t="str">
        <f>IF(BH121&gt;0,(IF(BH$7&gt;0,BH121/BH$7,"")),"")</f>
        <v/>
      </c>
      <c r="BJ121" s="115" t="str">
        <f>IF(BH121&gt;0,(IF(BH$49&gt;0,BH121/BH$49,"")),"")</f>
        <v/>
      </c>
      <c r="BK121" s="115"/>
      <c r="BL121" s="117"/>
      <c r="BM121" s="115"/>
      <c r="BN121" s="116"/>
      <c r="BO121" s="115"/>
      <c r="BP121" s="122">
        <f>BP62+BP72+BP87+BP92+BP119+BP99</f>
        <v>0</v>
      </c>
      <c r="BQ121" s="106" t="str">
        <f>IF(BP121&gt;0,(IF(BP$7&gt;0,BP121/BP$7,"")),"")</f>
        <v/>
      </c>
      <c r="BR121" s="115" t="str">
        <f>IF(BP121&gt;0,(IF(BP$49&gt;0,BP121/BP$49,"")),"")</f>
        <v/>
      </c>
      <c r="BS121" s="122">
        <f>BS62+BS72+BS87+BS92+BS119+BS99</f>
        <v>0</v>
      </c>
      <c r="BT121" s="106" t="str">
        <f>IF(BS121&gt;0,(IF(BS$7&gt;0,BS121/BS$7,"")),"")</f>
        <v/>
      </c>
      <c r="BU121" s="115" t="str">
        <f>IF(BS121&gt;0,(IF(BS$49&gt;0,BS121/BS$49,"")),"")</f>
        <v/>
      </c>
      <c r="BV121" s="122">
        <f>BV62+BV72+BV87+BV92+BV119+BV99</f>
        <v>0</v>
      </c>
      <c r="BW121" s="106" t="str">
        <f>IF(BV121&gt;0,(IF(BV$7&gt;0,BV121/BV$7,"")),"")</f>
        <v/>
      </c>
      <c r="BX121" s="115" t="str">
        <f>IF(BV121&gt;0,(IF(BV$49&gt;0,BV121/BV$49,"")),"")</f>
        <v/>
      </c>
      <c r="BY121" s="115"/>
      <c r="BZ121" s="115"/>
      <c r="CA121" s="116"/>
      <c r="CB121" s="115"/>
      <c r="CC121" s="122">
        <f>CC62+CC72+CC87+CC92+CC119+CC99</f>
        <v>0</v>
      </c>
      <c r="CD121" s="106" t="str">
        <f>IF(CC121&gt;0,(IF(CC$7&gt;0,CC121/CC$7,"")),"")</f>
        <v/>
      </c>
      <c r="CE121" s="115" t="str">
        <f>IF(CC121&gt;0,(IF(CC$49&gt;0,CC121/CC$49,"")),"")</f>
        <v/>
      </c>
      <c r="CF121" s="115"/>
      <c r="CG121" s="117"/>
      <c r="CH121" s="115"/>
      <c r="CI121" s="118"/>
      <c r="CJ121" s="115"/>
      <c r="CK121" s="122">
        <f>CK62+CK72+CK87+CK92+CK119+CK99</f>
        <v>0</v>
      </c>
      <c r="CL121" s="106" t="str">
        <f>IF(CK121&gt;0,(IF(CK$7&gt;0,CK121/CK$7,"")),"")</f>
        <v/>
      </c>
      <c r="CM121" s="115" t="str">
        <f>IF(CK121&gt;0,(IF(CK$49&gt;0,CK121/CK$49,"")),"")</f>
        <v/>
      </c>
      <c r="CN121" s="122">
        <f>CN62+CN72+CN87+CN92+CN119+CN99</f>
        <v>0</v>
      </c>
      <c r="CO121" s="106" t="str">
        <f>IF(CN121&gt;0,(IF(CN$7&gt;0,CN121/CN$7,"")),"")</f>
        <v/>
      </c>
      <c r="CP121" s="115" t="str">
        <f>IF(CN121&gt;0,(IF(CN$49&gt;0,CN121/CN$49,"")),"")</f>
        <v/>
      </c>
      <c r="CQ121" s="122">
        <f>CQ62+CQ72+CQ87+CQ92+CQ119+CQ99</f>
        <v>0</v>
      </c>
      <c r="CR121" s="106" t="str">
        <f>IF(CQ121&gt;0,(IF(CQ$7&gt;0,CQ121/CQ$7,"")),"")</f>
        <v/>
      </c>
      <c r="CS121" s="115" t="str">
        <f>IF(CQ121&gt;0,(IF(CQ$49&gt;0,CQ121/CQ$49,"")),"")</f>
        <v/>
      </c>
      <c r="CT121" s="115"/>
      <c r="CU121" s="115"/>
      <c r="CV121" s="118"/>
      <c r="CW121" s="115"/>
      <c r="CX121" s="122">
        <f>CX62+CX72+CX87+CX92+CX119+CX99</f>
        <v>0</v>
      </c>
      <c r="CY121" s="106" t="str">
        <f>IF(CX121&gt;0,(IF(CX$7&gt;0,CX121/CX$7,"")),"")</f>
        <v/>
      </c>
      <c r="CZ121" s="115" t="str">
        <f>IF(CX121&gt;0,(IF(CX$49&gt;0,CX121/CX$49,"")),"")</f>
        <v/>
      </c>
      <c r="DA121" s="115"/>
      <c r="DB121" s="1536"/>
      <c r="DC121" s="115"/>
      <c r="DD121" s="116"/>
      <c r="DE121" s="115"/>
      <c r="DF121" s="122">
        <f>DF62+DF72+DF87+DF92+DF119+DF99</f>
        <v>0</v>
      </c>
      <c r="DG121" s="106" t="str">
        <f>IF(DF121&gt;0,(IF(DF$7&gt;0,DF121/DF$7,"")),"")</f>
        <v/>
      </c>
      <c r="DH121" s="115" t="str">
        <f>IF(DF121&gt;0,(IF(DF$49&gt;0,DF121/DF$49,"")),"")</f>
        <v/>
      </c>
      <c r="DI121" s="122">
        <f>DI62+DI72+DI87+DI92+DI119+DI99</f>
        <v>0</v>
      </c>
      <c r="DJ121" s="106" t="str">
        <f>IF(DI121&gt;0,(IF(DI$7&gt;0,DI121/DI$7,"")),"")</f>
        <v/>
      </c>
      <c r="DK121" s="115" t="str">
        <f>IF(DI121&gt;0,(IF(DI$49&gt;0,DI121/DI$49,"")),"")</f>
        <v/>
      </c>
      <c r="DL121" s="122">
        <f>DL62+DL72+DL87+DL92+DL119+DL99</f>
        <v>0</v>
      </c>
      <c r="DM121" s="106" t="str">
        <f>IF(DL121&gt;0,(IF(DL$7&gt;0,DL121/DL$7,"")),"")</f>
        <v/>
      </c>
      <c r="DN121" s="115" t="str">
        <f>IF(DL121&gt;0,(IF(DL$49&gt;0,DL121/DL$49,"")),"")</f>
        <v/>
      </c>
      <c r="DO121" s="115"/>
      <c r="DP121" s="115"/>
      <c r="DQ121" s="116"/>
      <c r="DR121" s="115"/>
      <c r="DS121" s="122">
        <f>DS62+DS72+DS87+DS92+DS119+DS99</f>
        <v>0</v>
      </c>
      <c r="DT121" s="106" t="str">
        <f>IF(DS121&gt;0,(IF(DS$7&gt;0,DS121/DS$7,"")),"")</f>
        <v/>
      </c>
      <c r="DU121" s="115" t="str">
        <f>IF(DS121&gt;0,(IF(DS$49&gt;0,DS121/DS$49,"")),"")</f>
        <v/>
      </c>
      <c r="DV121" s="115"/>
      <c r="DW121" s="117"/>
      <c r="DX121" s="115"/>
      <c r="DY121" s="116"/>
      <c r="DZ121" s="115"/>
      <c r="EA121" s="122">
        <f>EA62+EA72+EA87+EA92+EA119+EA99</f>
        <v>0</v>
      </c>
      <c r="EB121" s="106" t="str">
        <f>IF(EA121&gt;0,(IF(EA$7&gt;0,EA121/EA$7,"")),"")</f>
        <v/>
      </c>
      <c r="EC121" s="115" t="str">
        <f>IF(EA121&gt;0,(IF(EA$49&gt;0,EA121/EA$49,"")),"")</f>
        <v/>
      </c>
      <c r="ED121" s="122">
        <f>ED62+ED72+ED87+ED92+ED119+ED99</f>
        <v>0</v>
      </c>
      <c r="EE121" s="106" t="str">
        <f>IF(ED121&gt;0,(IF(ED$7&gt;0,ED121/ED$7,"")),"")</f>
        <v/>
      </c>
      <c r="EF121" s="115" t="str">
        <f>IF(ED121&gt;0,(IF(ED$49&gt;0,ED121/ED$49,"")),"")</f>
        <v/>
      </c>
      <c r="EG121" s="122">
        <f>EG62+EG72+EG87+EG92+EG119+EG99</f>
        <v>0</v>
      </c>
      <c r="EH121" s="106" t="str">
        <f>IF(EG121&gt;0,(IF(EG$7&gt;0,EG121/EG$7,"")),"")</f>
        <v/>
      </c>
      <c r="EI121" s="115" t="str">
        <f>IF(EG121&gt;0,(IF(EG$49&gt;0,EG121/EG$49,"")),"")</f>
        <v/>
      </c>
      <c r="EJ121" s="115"/>
      <c r="EK121" s="115"/>
      <c r="EL121" s="116"/>
      <c r="EM121" s="115"/>
      <c r="EN121" s="122">
        <f>EN62+EN72+EN87+EN92+EN119+EN99</f>
        <v>0</v>
      </c>
      <c r="EO121" s="106" t="str">
        <f>IF(EN121&gt;0,(IF(EN$7&gt;0,EN121/EN$7,"")),"")</f>
        <v/>
      </c>
      <c r="EP121" s="115" t="str">
        <f>IF(EN121&gt;0,(IF(EN$49&gt;0,EN121/EN$49,"")),"")</f>
        <v/>
      </c>
      <c r="EQ121" s="115"/>
      <c r="ER121" s="117"/>
      <c r="ES121" s="115"/>
      <c r="ET121" s="116"/>
      <c r="EU121" s="115"/>
      <c r="EV121" s="122">
        <f>EV62+EV72+EV87+EV92+EV119+EV99</f>
        <v>1059500</v>
      </c>
      <c r="EW121" s="106">
        <f>IF(EV121&gt;0,(IF(EV$7&gt;0,EV121/EV$7,"")),"")</f>
        <v>529.75</v>
      </c>
      <c r="EX121" s="115" t="str">
        <f>IF(EV121&gt;0,(IF(EV$49&gt;0,EV121/EV$49,"")),"")</f>
        <v/>
      </c>
      <c r="EY121" s="122">
        <f>EY62+EY72+EY87+EY92+EY119+EY99</f>
        <v>2128883.75</v>
      </c>
      <c r="EZ121" s="106" t="str">
        <f>IF(EY121&gt;0,(IF(EY$7&gt;0,EY121/EY$7,"")),"")</f>
        <v/>
      </c>
      <c r="FA121" s="115">
        <f>IF(EY121&gt;0,(IF(EY$49&gt;0,EY121/EY$49,"")),"")</f>
        <v>0.56551567273210257</v>
      </c>
      <c r="FB121" s="122">
        <f>FB62+FB72+FB87+FB92+FB119+FB99</f>
        <v>0</v>
      </c>
      <c r="FC121" s="106" t="str">
        <f>IF(FB121&gt;0,(IF(FB$7&gt;0,FB121/FB$7,"")),"")</f>
        <v/>
      </c>
      <c r="FD121" s="115" t="str">
        <f>IF(FB121&gt;0,(IF(FB$49&gt;0,FB121/FB$49,"")),"")</f>
        <v/>
      </c>
      <c r="FE121" s="115"/>
      <c r="FF121" s="115"/>
      <c r="FG121" s="116"/>
      <c r="FH121" s="115"/>
      <c r="FI121" s="122">
        <f>FI62+FI72+FI87+FI92+FI119+FI99</f>
        <v>3189383.75</v>
      </c>
      <c r="FJ121" s="106" t="e">
        <f>IF(FI121&gt;0,(IF(FI$7&gt;0,FI121/FI$7,"")),"")</f>
        <v>#VALUE!</v>
      </c>
      <c r="FK121" s="115">
        <f>IF(FI121&gt;0,(IF(FI$49&gt;0,FI121/FI$49,"")),"")</f>
        <v>0.84722639128702348</v>
      </c>
      <c r="FL121" s="115"/>
      <c r="FM121" s="117"/>
      <c r="FN121" s="115"/>
      <c r="FO121" s="116"/>
      <c r="FP121" s="115"/>
      <c r="FQ121" s="122">
        <f>FQ62+FQ72+FQ87+FQ92+FQ119+FQ99</f>
        <v>179812.5</v>
      </c>
      <c r="FR121" s="106">
        <f>IF(FQ121&gt;0,(IF(FQ$7&gt;0,FQ121/FQ$7,"")),"")</f>
        <v>41.623263888888886</v>
      </c>
      <c r="FS121" s="850">
        <f>IF(FQ121&gt;0,(IF(FQ$49&gt;0,FQ121/FQ$49,"")),"")</f>
        <v>0.81271186440677967</v>
      </c>
      <c r="FT121" s="122">
        <f>FT62+FT72+FT87+FT92+FT119+FT99</f>
        <v>0</v>
      </c>
      <c r="FU121" s="106" t="str">
        <f>IF(FT121&gt;0,(IF(FT$7&gt;0,FT121/FT$7,"")),"")</f>
        <v/>
      </c>
      <c r="FV121" s="115" t="str">
        <f>IF(FT121&gt;0,(IF(FT$49&gt;0,FT121/FT$49,"")),"")</f>
        <v/>
      </c>
      <c r="FW121" s="122">
        <f>FW62+FW72+FW87+FW92+FW119+FW99</f>
        <v>0</v>
      </c>
      <c r="FX121" s="106" t="str">
        <f>IF(FW121&gt;0,(IF(FW$7&gt;0,FW121/FW$7,"")),"")</f>
        <v/>
      </c>
      <c r="FY121" s="115" t="str">
        <f>IF(FW121&gt;0,(IF(FW$49&gt;0,FW121/FW$49,"")),"")</f>
        <v/>
      </c>
      <c r="FZ121" s="115"/>
      <c r="GA121" s="115"/>
      <c r="GB121" s="116"/>
      <c r="GC121" s="115"/>
      <c r="GD121" s="122">
        <f>GD62+GD72+GD87+GD92+GD119+GD99</f>
        <v>179812.5</v>
      </c>
      <c r="GE121" s="106" t="e">
        <f>IF(GD121&gt;0,(IF(GD$7&gt;0,GD121/GD$7,"")),"")</f>
        <v>#REF!</v>
      </c>
      <c r="GF121" s="115">
        <f>IF(GD121&gt;0,(IF(GD$49&gt;0,GD121/GD$49,"")),"")</f>
        <v>0.81271186440677967</v>
      </c>
      <c r="GG121" s="115"/>
      <c r="GH121" s="117"/>
      <c r="GI121" s="115"/>
      <c r="GJ121" s="116"/>
      <c r="GK121" s="115"/>
      <c r="GL121" s="122">
        <f>GL62+GL72+GL87+GL92+GL119+GL99</f>
        <v>0</v>
      </c>
      <c r="GM121" s="106" t="str">
        <f>IF(GL121&gt;0,(IF(GL$7&gt;0,GL121/GL$7,"")),"")</f>
        <v/>
      </c>
      <c r="GN121" s="115" t="str">
        <f>IF(GL121&gt;0,(IF(GL$49&gt;0,GL121/GL$49,"")),"")</f>
        <v/>
      </c>
      <c r="GO121" s="122">
        <f>GO62+GO72+GO87+GO92+GO119+GO99</f>
        <v>0</v>
      </c>
      <c r="GP121" s="106" t="str">
        <f>IF(GO121&gt;0,(IF(GO$7&gt;0,GO121/GO$7,"")),"")</f>
        <v/>
      </c>
      <c r="GQ121" s="115" t="str">
        <f>IF(GO121&gt;0,(IF(GO$49&gt;0,GO121/GO$49,"")),"")</f>
        <v/>
      </c>
      <c r="GR121" s="122">
        <f>GR62+GR72+GR87+GR92+GR119+GR99</f>
        <v>0</v>
      </c>
      <c r="GS121" s="106" t="str">
        <f>IF(GR121&gt;0,(IF(GR$7&gt;0,GR121/GR$7,"")),"")</f>
        <v/>
      </c>
      <c r="GT121" s="115" t="str">
        <f>IF(GR121&gt;0,(IF(GR$49&gt;0,GR121/GR$49,"")),"")</f>
        <v/>
      </c>
      <c r="GU121" s="115"/>
      <c r="GV121" s="115"/>
      <c r="GW121" s="116"/>
      <c r="GX121" s="115"/>
      <c r="GY121" s="122">
        <f>GY62+GY72+GY87+GY92+GY119+GY99</f>
        <v>0</v>
      </c>
      <c r="GZ121" s="106" t="str">
        <f>IF(GY121&gt;0,(IF(GY$7&gt;0,GY121/GY$7,"")),"")</f>
        <v/>
      </c>
      <c r="HA121" s="115" t="str">
        <f>IF(GY121&gt;0,(IF(GY$49&gt;0,GY121/GY$49,"")),"")</f>
        <v/>
      </c>
      <c r="HB121" s="115"/>
      <c r="HC121" s="117"/>
      <c r="HD121" s="115"/>
      <c r="HE121" s="116"/>
      <c r="HF121" s="115"/>
      <c r="HG121" s="122">
        <f>HG62+HG72+HG87+HG92+HG119+HG99</f>
        <v>0</v>
      </c>
      <c r="HH121" s="106" t="str">
        <f>IF(HG121&gt;0,(IF(HG$7&gt;0,HG121/HG$7,"")),"")</f>
        <v/>
      </c>
      <c r="HI121" s="115" t="str">
        <f>IF(HG121&gt;0,(IF(HG$49&gt;0,HG121/HG$49,"")),"")</f>
        <v/>
      </c>
      <c r="HJ121" s="122">
        <f>HJ62+HJ72+HJ87+HJ92+HJ119+HJ99</f>
        <v>0</v>
      </c>
      <c r="HK121" s="106" t="str">
        <f>IF(HJ121&gt;0,(IF(HJ$7&gt;0,HJ121/HJ$7,"")),"")</f>
        <v/>
      </c>
      <c r="HL121" s="115" t="str">
        <f>IF(HJ121&gt;0,(IF(HJ$49&gt;0,HJ121/HJ$49,"")),"")</f>
        <v/>
      </c>
      <c r="HM121" s="122">
        <f>HM62+HM72+HM87+HM92+HM119+HM99</f>
        <v>0</v>
      </c>
      <c r="HN121" s="106" t="str">
        <f>IF(HM121&gt;0,(IF(HM$7&gt;0,HM121/HM$7,"")),"")</f>
        <v/>
      </c>
      <c r="HO121" s="115" t="str">
        <f>IF(HM121&gt;0,(IF(HM$49&gt;0,HM121/HM$49,"")),"")</f>
        <v/>
      </c>
      <c r="HP121" s="115"/>
      <c r="HQ121" s="115"/>
      <c r="HR121" s="116"/>
      <c r="HS121" s="115"/>
      <c r="HT121" s="122">
        <f>HT62+HT72+HT87+HT92+HT119+HT99</f>
        <v>0</v>
      </c>
      <c r="HU121" s="106" t="str">
        <f>IF(HT121&gt;0,(IF(HT$7&gt;0,HT121/HT$7,"")),"")</f>
        <v/>
      </c>
      <c r="HV121" s="115" t="str">
        <f>IF(HT121&gt;0,(IF(HT$49&gt;0,HT121/HT$49,"")),"")</f>
        <v/>
      </c>
      <c r="HW121" s="115"/>
      <c r="HX121" s="117"/>
      <c r="HY121" s="115"/>
      <c r="HZ121" s="116"/>
      <c r="IA121" s="115"/>
      <c r="IB121" s="122">
        <f>IB62+IB72+IB87+IB92+IB119+IB99</f>
        <v>0</v>
      </c>
      <c r="IC121" s="106" t="str">
        <f>IF(IB121&gt;0,(IF(IB$7&gt;0,IB121/IB$7,"")),"")</f>
        <v/>
      </c>
      <c r="ID121" s="115" t="str">
        <f>IF(IB121&gt;0,(IF(IB$49&gt;0,IB121/IB$49,"")),"")</f>
        <v/>
      </c>
      <c r="IE121" s="122">
        <f>IE62+IE72+IE87+IE92+IE119+IE99</f>
        <v>0</v>
      </c>
      <c r="IF121" s="106" t="str">
        <f>IF(IE121&gt;0,(IF(IE$7&gt;0,IE121/IE$7,"")),"")</f>
        <v/>
      </c>
      <c r="IG121" s="115" t="str">
        <f>IF(IE121&gt;0,(IF(IE$49&gt;0,IE121/IE$49,"")),"")</f>
        <v/>
      </c>
      <c r="IH121" s="122">
        <f>IH62+IH72+IH87+IH92+IH119+IH99</f>
        <v>0</v>
      </c>
      <c r="II121" s="106" t="str">
        <f>IF(IH121&gt;0,(IF(IH$7&gt;0,IH121/IH$7,"")),"")</f>
        <v/>
      </c>
      <c r="IJ121" s="115" t="str">
        <f>IF(IH121&gt;0,(IF(IH$49&gt;0,IH121/IH$49,"")),"")</f>
        <v/>
      </c>
      <c r="IK121" s="115"/>
      <c r="IL121" s="115"/>
      <c r="IM121" s="116"/>
      <c r="IN121" s="115"/>
      <c r="IO121" s="122">
        <f>IO62+IO72+IO87+IO92+IO119+IO99</f>
        <v>0</v>
      </c>
      <c r="IP121" s="106" t="str">
        <f>IF(IO121&gt;0,(IF(IO$7&gt;0,IO121/IO$7,"")),"")</f>
        <v/>
      </c>
      <c r="IQ121" s="115" t="str">
        <f>IF(IO121&gt;0,(IF(IO$49&gt;0,IO121/IO$49,"")),"")</f>
        <v/>
      </c>
      <c r="IR121" s="115"/>
      <c r="IS121" s="117"/>
    </row>
    <row r="122" spans="1:253" s="119" customFormat="1" ht="12" customHeight="1">
      <c r="A122" s="343"/>
      <c r="B122" s="135"/>
      <c r="C122" s="136"/>
      <c r="D122" s="135"/>
      <c r="E122" s="122"/>
      <c r="F122" s="106" t="s">
        <v>18</v>
      </c>
      <c r="G122" s="135"/>
      <c r="H122" s="122"/>
      <c r="I122" s="106" t="s">
        <v>18</v>
      </c>
      <c r="J122" s="135"/>
      <c r="K122" s="122"/>
      <c r="L122" s="106" t="s">
        <v>18</v>
      </c>
      <c r="M122" s="135"/>
      <c r="N122" s="135"/>
      <c r="O122" s="135"/>
      <c r="P122" s="136"/>
      <c r="Q122" s="135"/>
      <c r="R122" s="122"/>
      <c r="S122" s="106" t="s">
        <v>18</v>
      </c>
      <c r="T122" s="135"/>
      <c r="U122" s="135"/>
      <c r="V122" s="137"/>
      <c r="W122" s="135"/>
      <c r="X122" s="136"/>
      <c r="Y122" s="135"/>
      <c r="Z122" s="122"/>
      <c r="AA122" s="106" t="s">
        <v>18</v>
      </c>
      <c r="AB122" s="135"/>
      <c r="AC122" s="122"/>
      <c r="AD122" s="106" t="s">
        <v>18</v>
      </c>
      <c r="AE122" s="135"/>
      <c r="AF122" s="122"/>
      <c r="AG122" s="106" t="s">
        <v>18</v>
      </c>
      <c r="AH122" s="135"/>
      <c r="AI122" s="135"/>
      <c r="AJ122" s="135"/>
      <c r="AK122" s="136"/>
      <c r="AL122" s="135"/>
      <c r="AM122" s="122"/>
      <c r="AN122" s="106" t="s">
        <v>18</v>
      </c>
      <c r="AO122" s="135"/>
      <c r="AP122" s="135"/>
      <c r="AQ122" s="137"/>
      <c r="AR122" s="135"/>
      <c r="AS122" s="136"/>
      <c r="AT122" s="135"/>
      <c r="AU122" s="122"/>
      <c r="AV122" s="106" t="s">
        <v>18</v>
      </c>
      <c r="AW122" s="135"/>
      <c r="AX122" s="122"/>
      <c r="AY122" s="106" t="s">
        <v>18</v>
      </c>
      <c r="AZ122" s="135"/>
      <c r="BA122" s="122"/>
      <c r="BB122" s="106" t="s">
        <v>18</v>
      </c>
      <c r="BC122" s="135"/>
      <c r="BD122" s="135"/>
      <c r="BE122" s="135"/>
      <c r="BF122" s="136"/>
      <c r="BG122" s="135"/>
      <c r="BH122" s="122"/>
      <c r="BI122" s="106" t="s">
        <v>18</v>
      </c>
      <c r="BJ122" s="135"/>
      <c r="BK122" s="135"/>
      <c r="BL122" s="137"/>
      <c r="BM122" s="135"/>
      <c r="BN122" s="136"/>
      <c r="BO122" s="135"/>
      <c r="BP122" s="122"/>
      <c r="BQ122" s="106" t="s">
        <v>18</v>
      </c>
      <c r="BR122" s="135"/>
      <c r="BS122" s="122"/>
      <c r="BT122" s="106" t="s">
        <v>18</v>
      </c>
      <c r="BU122" s="135"/>
      <c r="BV122" s="122"/>
      <c r="BW122" s="106" t="s">
        <v>18</v>
      </c>
      <c r="BX122" s="135"/>
      <c r="BY122" s="135"/>
      <c r="BZ122" s="135"/>
      <c r="CA122" s="136"/>
      <c r="CB122" s="135"/>
      <c r="CC122" s="122"/>
      <c r="CD122" s="106" t="s">
        <v>18</v>
      </c>
      <c r="CE122" s="135"/>
      <c r="CF122" s="135"/>
      <c r="CG122" s="137"/>
      <c r="CH122" s="135"/>
      <c r="CI122" s="138"/>
      <c r="CJ122" s="135"/>
      <c r="CK122" s="122"/>
      <c r="CL122" s="106" t="s">
        <v>18</v>
      </c>
      <c r="CM122" s="135"/>
      <c r="CN122" s="122"/>
      <c r="CO122" s="106" t="s">
        <v>18</v>
      </c>
      <c r="CP122" s="135"/>
      <c r="CQ122" s="122"/>
      <c r="CR122" s="106" t="s">
        <v>18</v>
      </c>
      <c r="CS122" s="135"/>
      <c r="CT122" s="135"/>
      <c r="CU122" s="135"/>
      <c r="CV122" s="138"/>
      <c r="CW122" s="135"/>
      <c r="CX122" s="122"/>
      <c r="CY122" s="106" t="s">
        <v>18</v>
      </c>
      <c r="CZ122" s="135"/>
      <c r="DA122" s="135"/>
      <c r="DB122" s="1541"/>
      <c r="DC122" s="135"/>
      <c r="DD122" s="136"/>
      <c r="DE122" s="135"/>
      <c r="DF122" s="122"/>
      <c r="DG122" s="106" t="s">
        <v>18</v>
      </c>
      <c r="DH122" s="135"/>
      <c r="DI122" s="122"/>
      <c r="DJ122" s="106" t="s">
        <v>18</v>
      </c>
      <c r="DK122" s="135"/>
      <c r="DL122" s="122"/>
      <c r="DM122" s="106" t="s">
        <v>18</v>
      </c>
      <c r="DN122" s="135"/>
      <c r="DO122" s="135"/>
      <c r="DP122" s="135"/>
      <c r="DQ122" s="136"/>
      <c r="DR122" s="135"/>
      <c r="DS122" s="122"/>
      <c r="DT122" s="106" t="s">
        <v>18</v>
      </c>
      <c r="DU122" s="135"/>
      <c r="DV122" s="135"/>
      <c r="DW122" s="137"/>
      <c r="DX122" s="135"/>
      <c r="DY122" s="136"/>
      <c r="DZ122" s="135"/>
      <c r="EA122" s="122"/>
      <c r="EB122" s="106" t="s">
        <v>18</v>
      </c>
      <c r="EC122" s="135"/>
      <c r="ED122" s="122"/>
      <c r="EE122" s="106" t="s">
        <v>18</v>
      </c>
      <c r="EF122" s="135"/>
      <c r="EG122" s="122"/>
      <c r="EH122" s="106" t="s">
        <v>18</v>
      </c>
      <c r="EI122" s="135"/>
      <c r="EJ122" s="135"/>
      <c r="EK122" s="135"/>
      <c r="EL122" s="136"/>
      <c r="EM122" s="135"/>
      <c r="EN122" s="122"/>
      <c r="EO122" s="106" t="s">
        <v>18</v>
      </c>
      <c r="EP122" s="135"/>
      <c r="EQ122" s="135"/>
      <c r="ER122" s="137"/>
      <c r="ES122" s="135"/>
      <c r="ET122" s="136"/>
      <c r="EU122" s="135"/>
      <c r="EV122" s="122"/>
      <c r="EW122" s="106" t="s">
        <v>18</v>
      </c>
      <c r="EX122" s="135"/>
      <c r="EY122" s="122"/>
      <c r="EZ122" s="106" t="s">
        <v>18</v>
      </c>
      <c r="FA122" s="135"/>
      <c r="FB122" s="122"/>
      <c r="FC122" s="106" t="s">
        <v>18</v>
      </c>
      <c r="FD122" s="135"/>
      <c r="FE122" s="135"/>
      <c r="FF122" s="135"/>
      <c r="FG122" s="136"/>
      <c r="FH122" s="135"/>
      <c r="FI122" s="122"/>
      <c r="FJ122" s="106" t="s">
        <v>18</v>
      </c>
      <c r="FK122" s="135"/>
      <c r="FL122" s="135"/>
      <c r="FM122" s="137"/>
      <c r="FN122" s="135"/>
      <c r="FO122" s="136"/>
      <c r="FP122" s="135"/>
      <c r="FQ122" s="122"/>
      <c r="FR122" s="106" t="s">
        <v>18</v>
      </c>
      <c r="FS122" s="853"/>
      <c r="FT122" s="122"/>
      <c r="FU122" s="106" t="s">
        <v>18</v>
      </c>
      <c r="FV122" s="135"/>
      <c r="FW122" s="122"/>
      <c r="FX122" s="106" t="s">
        <v>18</v>
      </c>
      <c r="FY122" s="135"/>
      <c r="FZ122" s="135"/>
      <c r="GA122" s="135"/>
      <c r="GB122" s="136"/>
      <c r="GC122" s="135"/>
      <c r="GD122" s="122"/>
      <c r="GE122" s="106" t="s">
        <v>18</v>
      </c>
      <c r="GF122" s="135"/>
      <c r="GG122" s="135"/>
      <c r="GH122" s="137"/>
      <c r="GI122" s="135"/>
      <c r="GJ122" s="136"/>
      <c r="GK122" s="135"/>
      <c r="GL122" s="122"/>
      <c r="GM122" s="106" t="s">
        <v>18</v>
      </c>
      <c r="GN122" s="135"/>
      <c r="GO122" s="122"/>
      <c r="GP122" s="106" t="s">
        <v>18</v>
      </c>
      <c r="GQ122" s="135"/>
      <c r="GR122" s="122"/>
      <c r="GS122" s="106" t="s">
        <v>18</v>
      </c>
      <c r="GT122" s="135"/>
      <c r="GU122" s="135"/>
      <c r="GV122" s="135"/>
      <c r="GW122" s="136"/>
      <c r="GX122" s="135"/>
      <c r="GY122" s="122"/>
      <c r="GZ122" s="106" t="s">
        <v>18</v>
      </c>
      <c r="HA122" s="135"/>
      <c r="HB122" s="135"/>
      <c r="HC122" s="137"/>
      <c r="HD122" s="135"/>
      <c r="HE122" s="136"/>
      <c r="HF122" s="135"/>
      <c r="HG122" s="122"/>
      <c r="HH122" s="106" t="s">
        <v>18</v>
      </c>
      <c r="HI122" s="135"/>
      <c r="HJ122" s="122"/>
      <c r="HK122" s="106" t="s">
        <v>18</v>
      </c>
      <c r="HL122" s="135"/>
      <c r="HM122" s="122"/>
      <c r="HN122" s="106" t="s">
        <v>18</v>
      </c>
      <c r="HO122" s="135"/>
      <c r="HP122" s="135"/>
      <c r="HQ122" s="135"/>
      <c r="HR122" s="136"/>
      <c r="HS122" s="135"/>
      <c r="HT122" s="122"/>
      <c r="HU122" s="106" t="s">
        <v>18</v>
      </c>
      <c r="HV122" s="135"/>
      <c r="HW122" s="135"/>
      <c r="HX122" s="137"/>
      <c r="HY122" s="135"/>
      <c r="HZ122" s="136"/>
      <c r="IA122" s="135"/>
      <c r="IB122" s="122"/>
      <c r="IC122" s="106" t="s">
        <v>18</v>
      </c>
      <c r="ID122" s="135"/>
      <c r="IE122" s="122"/>
      <c r="IF122" s="106" t="s">
        <v>18</v>
      </c>
      <c r="IG122" s="135"/>
      <c r="IH122" s="122"/>
      <c r="II122" s="106" t="s">
        <v>18</v>
      </c>
      <c r="IJ122" s="135"/>
      <c r="IK122" s="135"/>
      <c r="IL122" s="135"/>
      <c r="IM122" s="136"/>
      <c r="IN122" s="135"/>
      <c r="IO122" s="122"/>
      <c r="IP122" s="106" t="s">
        <v>18</v>
      </c>
      <c r="IQ122" s="135"/>
      <c r="IR122" s="135"/>
      <c r="IS122" s="137"/>
    </row>
    <row r="123" spans="1:253" s="119" customFormat="1" ht="29.25" customHeight="1">
      <c r="A123" s="410" t="s">
        <v>87</v>
      </c>
      <c r="B123" s="411"/>
      <c r="C123" s="412"/>
      <c r="D123" s="440"/>
      <c r="E123" s="441">
        <f>E49-E121</f>
        <v>0</v>
      </c>
      <c r="F123" s="442" t="str">
        <f>IF(E123&gt;0,(IF(E$7&gt;0,E123/E$7,"")),"")</f>
        <v/>
      </c>
      <c r="G123" s="443" t="str">
        <f>IF(E123&gt;0,(IF(E$49&gt;0,E123/E$49,"")),"")</f>
        <v/>
      </c>
      <c r="H123" s="441">
        <f>H49-H121</f>
        <v>0</v>
      </c>
      <c r="I123" s="442" t="str">
        <f>IF(H123&gt;0,(IF(H$7&gt;0,H123/H$7,"")),"")</f>
        <v/>
      </c>
      <c r="J123" s="443" t="str">
        <f>IF(H123&gt;0,(IF(H$49&gt;0,H123/H$49,"")),"")</f>
        <v/>
      </c>
      <c r="K123" s="441">
        <f>K49-K121</f>
        <v>0</v>
      </c>
      <c r="L123" s="442" t="str">
        <f>IF(K123&gt;0,(IF(K$7&gt;0,K123/K$7,"")),"")</f>
        <v/>
      </c>
      <c r="M123" s="443" t="str">
        <f>IF(K123&gt;0,(IF(K$49&gt;0,K123/K$49,"")),"")</f>
        <v/>
      </c>
      <c r="N123" s="1542"/>
      <c r="O123" s="411"/>
      <c r="P123" s="412"/>
      <c r="Q123" s="440"/>
      <c r="R123" s="441">
        <f>R49-R121</f>
        <v>0</v>
      </c>
      <c r="S123" s="442" t="str">
        <f>IF(R123&gt;0,(IF(R$7&gt;0,R123/R$7,"")),"")</f>
        <v/>
      </c>
      <c r="T123" s="443" t="str">
        <f>IF(R123&gt;0,(IF(R$49&gt;0,R123/R$49,"")),"")</f>
        <v/>
      </c>
      <c r="U123" s="1542"/>
      <c r="V123" s="413"/>
      <c r="W123" s="411"/>
      <c r="X123" s="412"/>
      <c r="Y123" s="440"/>
      <c r="Z123" s="441">
        <f>Z49-Z121</f>
        <v>0</v>
      </c>
      <c r="AA123" s="442" t="str">
        <f>IF(Z123&gt;0,(IF(Z$7&gt;0,Z123/Z$7,"")),"")</f>
        <v/>
      </c>
      <c r="AB123" s="443" t="str">
        <f>IF(Z123&gt;0,(IF(Z$49&gt;0,Z123/Z$49,"")),"")</f>
        <v/>
      </c>
      <c r="AC123" s="441">
        <f>AC49-AC121</f>
        <v>0</v>
      </c>
      <c r="AD123" s="442" t="str">
        <f>IF(AC123&gt;0,(IF(AC$7&gt;0,AC123/AC$7,"")),"")</f>
        <v/>
      </c>
      <c r="AE123" s="443" t="str">
        <f>IF(AC123&gt;0,(IF(AC$49&gt;0,AC123/AC$49,"")),"")</f>
        <v/>
      </c>
      <c r="AF123" s="441">
        <f>AF49-AF121</f>
        <v>0</v>
      </c>
      <c r="AG123" s="442" t="str">
        <f>IF(AF123&gt;0,(IF(AF$7&gt;0,AF123/AF$7,"")),"")</f>
        <v/>
      </c>
      <c r="AH123" s="443" t="str">
        <f>IF(AF123&gt;0,(IF(AF$49&gt;0,AF123/AF$49,"")),"")</f>
        <v/>
      </c>
      <c r="AI123" s="1542"/>
      <c r="AJ123" s="411"/>
      <c r="AK123" s="412"/>
      <c r="AL123" s="440"/>
      <c r="AM123" s="441">
        <f>AM49-AM121</f>
        <v>0</v>
      </c>
      <c r="AN123" s="442" t="str">
        <f>IF(AM123&gt;0,(IF(AM$7&gt;0,AM123/AM$7,"")),"")</f>
        <v/>
      </c>
      <c r="AO123" s="443" t="str">
        <f>IF(AM123&gt;0,(IF(AM$49&gt;0,AM123/AM$49,"")),"")</f>
        <v/>
      </c>
      <c r="AP123" s="1542"/>
      <c r="AQ123" s="413"/>
      <c r="AR123" s="411"/>
      <c r="AS123" s="412"/>
      <c r="AT123" s="440"/>
      <c r="AU123" s="441">
        <f>AU49-AU121</f>
        <v>0</v>
      </c>
      <c r="AV123" s="442" t="str">
        <f>IF(AU123&gt;0,(IF(AU$7&gt;0,AU123/AU$7,"")),"")</f>
        <v/>
      </c>
      <c r="AW123" s="443" t="str">
        <f>IF(AU123&gt;0,(IF(AU$49&gt;0,AU123/AU$49,"")),"")</f>
        <v/>
      </c>
      <c r="AX123" s="441">
        <f>AX49-AX121</f>
        <v>0</v>
      </c>
      <c r="AY123" s="442" t="str">
        <f>IF(AX123&gt;0,(IF(AX$7&gt;0,AX123/AX$7,"")),"")</f>
        <v/>
      </c>
      <c r="AZ123" s="443" t="str">
        <f>IF(AX123&gt;0,(IF(AX$49&gt;0,AX123/AX$49,"")),"")</f>
        <v/>
      </c>
      <c r="BA123" s="441">
        <f>BA49-BA121</f>
        <v>0</v>
      </c>
      <c r="BB123" s="442" t="str">
        <f>IF(BA123&gt;0,(IF(BA$7&gt;0,BA123/BA$7,"")),"")</f>
        <v/>
      </c>
      <c r="BC123" s="443" t="str">
        <f>IF(BA123&gt;0,(IF(BA$49&gt;0,BA123/BA$49,"")),"")</f>
        <v/>
      </c>
      <c r="BD123" s="1542"/>
      <c r="BE123" s="411"/>
      <c r="BF123" s="412"/>
      <c r="BG123" s="440"/>
      <c r="BH123" s="441">
        <f>BH49-BH121</f>
        <v>0</v>
      </c>
      <c r="BI123" s="442" t="str">
        <f>IF(BH123&gt;0,(IF(BH$7&gt;0,BH123/BH$7,"")),"")</f>
        <v/>
      </c>
      <c r="BJ123" s="443" t="str">
        <f>IF(BH123&gt;0,(IF(BH$49&gt;0,BH123/BH$49,"")),"")</f>
        <v/>
      </c>
      <c r="BK123" s="1542"/>
      <c r="BL123" s="413"/>
      <c r="BM123" s="411"/>
      <c r="BN123" s="412"/>
      <c r="BO123" s="440"/>
      <c r="BP123" s="441">
        <f>BP49-BP121</f>
        <v>0</v>
      </c>
      <c r="BQ123" s="442" t="str">
        <f>IF(BP123&gt;0,(IF(BP$7&gt;0,BP123/BP$7,"")),"")</f>
        <v/>
      </c>
      <c r="BR123" s="443" t="str">
        <f>IF(BP123&gt;0,(IF(BP$49&gt;0,BP123/BP$49,"")),"")</f>
        <v/>
      </c>
      <c r="BS123" s="441">
        <f>BS49-BS121</f>
        <v>0</v>
      </c>
      <c r="BT123" s="442" t="str">
        <f>IF(BS123&gt;0,(IF(BS$7&gt;0,BS123/BS$7,"")),"")</f>
        <v/>
      </c>
      <c r="BU123" s="443" t="str">
        <f>IF(BS123&gt;0,(IF(BS$49&gt;0,BS123/BS$49,"")),"")</f>
        <v/>
      </c>
      <c r="BV123" s="441">
        <f>BV49-BV121</f>
        <v>0</v>
      </c>
      <c r="BW123" s="442" t="str">
        <f>IF(BV123&gt;0,(IF(BV$7&gt;0,BV123/BV$7,"")),"")</f>
        <v/>
      </c>
      <c r="BX123" s="443" t="str">
        <f>IF(BV123&gt;0,(IF(BV$49&gt;0,BV123/BV$49,"")),"")</f>
        <v/>
      </c>
      <c r="BY123" s="1542"/>
      <c r="BZ123" s="411"/>
      <c r="CA123" s="412"/>
      <c r="CB123" s="440"/>
      <c r="CC123" s="441">
        <f>CC49-CC121</f>
        <v>0</v>
      </c>
      <c r="CD123" s="442" t="str">
        <f>IF(CC123&gt;0,(IF(CC$7&gt;0,CC123/CC$7,"")),"")</f>
        <v/>
      </c>
      <c r="CE123" s="443" t="str">
        <f>IF(CC123&gt;0,(IF(CC$49&gt;0,CC123/CC$49,"")),"")</f>
        <v/>
      </c>
      <c r="CF123" s="1542"/>
      <c r="CG123" s="413"/>
      <c r="CH123" s="411"/>
      <c r="CI123" s="414"/>
      <c r="CJ123" s="440"/>
      <c r="CK123" s="441">
        <f>CK49-CK121</f>
        <v>0</v>
      </c>
      <c r="CL123" s="442" t="str">
        <f>IF(CK123&gt;0,(IF(CK$7&gt;0,CK123/CK$7,"")),"")</f>
        <v/>
      </c>
      <c r="CM123" s="443" t="str">
        <f>IF(CK123&gt;0,(IF(CK$49&gt;0,CK123/CK$49,"")),"")</f>
        <v/>
      </c>
      <c r="CN123" s="441">
        <f>CN49-CN121</f>
        <v>0</v>
      </c>
      <c r="CO123" s="442" t="str">
        <f>IF(CN123&gt;0,(IF(CN$7&gt;0,CN123/CN$7,"")),"")</f>
        <v/>
      </c>
      <c r="CP123" s="443" t="str">
        <f>IF(CN123&gt;0,(IF(CN$49&gt;0,CN123/CN$49,"")),"")</f>
        <v/>
      </c>
      <c r="CQ123" s="441">
        <f>CQ49-CQ121</f>
        <v>0</v>
      </c>
      <c r="CR123" s="442" t="str">
        <f>IF(CQ123&gt;0,(IF(CQ$7&gt;0,CQ123/CQ$7,"")),"")</f>
        <v/>
      </c>
      <c r="CS123" s="443" t="str">
        <f>IF(CQ123&gt;0,(IF(CQ$49&gt;0,CQ123/CQ$49,"")),"")</f>
        <v/>
      </c>
      <c r="CT123" s="1542"/>
      <c r="CU123" s="411"/>
      <c r="CV123" s="414"/>
      <c r="CW123" s="440"/>
      <c r="CX123" s="441">
        <f>CX49-CX121</f>
        <v>0</v>
      </c>
      <c r="CY123" s="442" t="str">
        <f>IF(CX123&gt;0,(IF(CX$7&gt;0,CX123/CX$7,"")),"")</f>
        <v/>
      </c>
      <c r="CZ123" s="443" t="str">
        <f>IF(CX123&gt;0,(IF(CX$49&gt;0,CX123/CX$49,"")),"")</f>
        <v/>
      </c>
      <c r="DA123" s="1542"/>
      <c r="DB123" s="1543"/>
      <c r="DC123" s="411"/>
      <c r="DD123" s="412"/>
      <c r="DE123" s="440"/>
      <c r="DF123" s="441">
        <f>DF49-DF121</f>
        <v>0</v>
      </c>
      <c r="DG123" s="442" t="str">
        <f>IF(DF123&gt;0,(IF(DF$7&gt;0,DF123/DF$7,"")),"")</f>
        <v/>
      </c>
      <c r="DH123" s="443" t="str">
        <f>IF(DF123&gt;0,(IF(DF$49&gt;0,DF123/DF$49,"")),"")</f>
        <v/>
      </c>
      <c r="DI123" s="441">
        <f>DI49-DI121</f>
        <v>0</v>
      </c>
      <c r="DJ123" s="442" t="str">
        <f>IF(DI123&gt;0,(IF(DI$7&gt;0,DI123/DI$7,"")),"")</f>
        <v/>
      </c>
      <c r="DK123" s="443" t="str">
        <f>IF(DI123&gt;0,(IF(DI$49&gt;0,DI123/DI$49,"")),"")</f>
        <v/>
      </c>
      <c r="DL123" s="441">
        <f>DL49-DL121</f>
        <v>0</v>
      </c>
      <c r="DM123" s="442" t="str">
        <f>IF(DL123&gt;0,(IF(DL$7&gt;0,DL123/DL$7,"")),"")</f>
        <v/>
      </c>
      <c r="DN123" s="443" t="str">
        <f>IF(DL123&gt;0,(IF(DL$49&gt;0,DL123/DL$49,"")),"")</f>
        <v/>
      </c>
      <c r="DO123" s="1542"/>
      <c r="DP123" s="411"/>
      <c r="DQ123" s="412"/>
      <c r="DR123" s="440"/>
      <c r="DS123" s="441">
        <f>DS49-DS121</f>
        <v>0</v>
      </c>
      <c r="DT123" s="442" t="str">
        <f>IF(DS123&gt;0,(IF(DS$7&gt;0,DS123/DS$7,"")),"")</f>
        <v/>
      </c>
      <c r="DU123" s="443" t="str">
        <f>IF(DS123&gt;0,(IF(DS$49&gt;0,DS123/DS$49,"")),"")</f>
        <v/>
      </c>
      <c r="DV123" s="1542"/>
      <c r="DW123" s="413"/>
      <c r="DX123" s="411"/>
      <c r="DY123" s="412"/>
      <c r="DZ123" s="440"/>
      <c r="EA123" s="441">
        <f>EA49-EA121</f>
        <v>0</v>
      </c>
      <c r="EB123" s="442" t="str">
        <f>IF(EA123&gt;0,(IF(EA$7&gt;0,EA123/EA$7,"")),"")</f>
        <v/>
      </c>
      <c r="EC123" s="443" t="str">
        <f>IF(EA123&gt;0,(IF(EA$49&gt;0,EA123/EA$49,"")),"")</f>
        <v/>
      </c>
      <c r="ED123" s="441">
        <f>ED49-ED121</f>
        <v>0</v>
      </c>
      <c r="EE123" s="442" t="str">
        <f>IF(ED123&gt;0,(IF(ED$7&gt;0,ED123/ED$7,"")),"")</f>
        <v/>
      </c>
      <c r="EF123" s="443" t="str">
        <f>IF(ED123&gt;0,(IF(ED$49&gt;0,ED123/ED$49,"")),"")</f>
        <v/>
      </c>
      <c r="EG123" s="441">
        <f>EG49-EG121</f>
        <v>0</v>
      </c>
      <c r="EH123" s="442" t="str">
        <f>IF(EG123&gt;0,(IF(EG$7&gt;0,EG123/EG$7,"")),"")</f>
        <v/>
      </c>
      <c r="EI123" s="443" t="str">
        <f>IF(EG123&gt;0,(IF(EG$49&gt;0,EG123/EG$49,"")),"")</f>
        <v/>
      </c>
      <c r="EJ123" s="1542"/>
      <c r="EK123" s="411"/>
      <c r="EL123" s="412"/>
      <c r="EM123" s="440"/>
      <c r="EN123" s="441">
        <f>EN49-EN121</f>
        <v>0</v>
      </c>
      <c r="EO123" s="442" t="str">
        <f>IF(EN123&gt;0,(IF(EN$7&gt;0,EN123/EN$7,"")),"")</f>
        <v/>
      </c>
      <c r="EP123" s="443" t="str">
        <f>IF(EN123&gt;0,(IF(EN$49&gt;0,EN123/EN$49,"")),"")</f>
        <v/>
      </c>
      <c r="EQ123" s="1542"/>
      <c r="ER123" s="413"/>
      <c r="ES123" s="411"/>
      <c r="ET123" s="412"/>
      <c r="EU123" s="440"/>
      <c r="EV123" s="441">
        <f>EV49-EV121</f>
        <v>-1059500</v>
      </c>
      <c r="EW123" s="442" t="str">
        <f>IF(EV123&gt;0,(IF(EV$7&gt;0,EV123/EV$7,"")),"")</f>
        <v/>
      </c>
      <c r="EX123" s="443" t="str">
        <f>IF(EV123&gt;0,(IF(EV$49&gt;0,EV123/EV$49,"")),"")</f>
        <v/>
      </c>
      <c r="EY123" s="441">
        <f>EY49-EY121</f>
        <v>1635616.25</v>
      </c>
      <c r="EZ123" s="442">
        <f>IF(EY123&gt;0,(IF(EY$8&gt;0,EY123/EY$8,"")),"")</f>
        <v>2336.5946428571428</v>
      </c>
      <c r="FA123" s="443">
        <f>IF(EY123&gt;0,(IF(EY$49&gt;0,EY123/EY$49,"")),"")</f>
        <v>0.43448432726789749</v>
      </c>
      <c r="FB123" s="441">
        <f>FB49-FB121</f>
        <v>0</v>
      </c>
      <c r="FC123" s="442" t="str">
        <f>IF(FB123&gt;0,(IF(FB$7&gt;0,FB123/FB$7,"")),"")</f>
        <v/>
      </c>
      <c r="FD123" s="443" t="str">
        <f>IF(FB123&gt;0,(IF(FB$49&gt;0,FB123/FB$49,"")),"")</f>
        <v/>
      </c>
      <c r="FE123" s="1542"/>
      <c r="FF123" s="411"/>
      <c r="FG123" s="412"/>
      <c r="FH123" s="440"/>
      <c r="FI123" s="441">
        <f>FI49-FI121</f>
        <v>575116.25</v>
      </c>
      <c r="FJ123" s="442" t="e">
        <f>IF(FI123&gt;0,(IF(FI$7&gt;0,FI123/FI$7,"")),"")</f>
        <v>#VALUE!</v>
      </c>
      <c r="FK123" s="443">
        <f>IF(FI123&gt;0,(IF(FI$49&gt;0,FI123/FI$49,"")),"")</f>
        <v>0.15277360871297649</v>
      </c>
      <c r="FL123" s="1542"/>
      <c r="FM123" s="413"/>
      <c r="FN123" s="411"/>
      <c r="FO123" s="412"/>
      <c r="FP123" s="440"/>
      <c r="FQ123" s="441">
        <f>FQ49-FQ121</f>
        <v>41437.5</v>
      </c>
      <c r="FR123" s="442">
        <f>IF(FQ123&gt;0,(IF(FQ$7&gt;0,FQ123/FQ$7,"")),"")</f>
        <v>9.5920138888888893</v>
      </c>
      <c r="FS123" s="854">
        <f>IF(FQ123&gt;0,(IF(FQ$49&gt;0,FQ123/FQ$49,"")),"")</f>
        <v>0.18728813559322033</v>
      </c>
      <c r="FT123" s="441">
        <f>FT49-FT121</f>
        <v>0</v>
      </c>
      <c r="FU123" s="442" t="str">
        <f>IF(FT123&gt;0,(IF(FT$7&gt;0,FT123/FT$7,"")),"")</f>
        <v/>
      </c>
      <c r="FV123" s="443" t="str">
        <f>IF(FT123&gt;0,(IF(FT$49&gt;0,FT123/FT$49,"")),"")</f>
        <v/>
      </c>
      <c r="FW123" s="441">
        <f>FW49-FW121</f>
        <v>0</v>
      </c>
      <c r="FX123" s="442" t="str">
        <f>IF(FW123&gt;0,(IF(FW$7&gt;0,FW123/FW$7,"")),"")</f>
        <v/>
      </c>
      <c r="FY123" s="443" t="str">
        <f>IF(FW123&gt;0,(IF(FW$49&gt;0,FW123/FW$49,"")),"")</f>
        <v/>
      </c>
      <c r="FZ123" s="1542"/>
      <c r="GA123" s="411"/>
      <c r="GB123" s="412"/>
      <c r="GC123" s="440"/>
      <c r="GD123" s="441">
        <f>GD49-GD121</f>
        <v>41437.5</v>
      </c>
      <c r="GE123" s="442" t="e">
        <f>IF(GD123&gt;0,(IF(GD$7&gt;0,GD123/GD$7,"")),"")</f>
        <v>#REF!</v>
      </c>
      <c r="GF123" s="443">
        <f>IF(GD123&gt;0,(IF(GD$49&gt;0,GD123/GD$49,"")),"")</f>
        <v>0.18728813559322033</v>
      </c>
      <c r="GG123" s="1542"/>
      <c r="GH123" s="413"/>
      <c r="GI123" s="411"/>
      <c r="GJ123" s="412"/>
      <c r="GK123" s="440"/>
      <c r="GL123" s="441">
        <f>GL49-GL121</f>
        <v>0</v>
      </c>
      <c r="GM123" s="442" t="str">
        <f>IF(GL123&gt;0,(IF(GL$7&gt;0,GL123/GL$7,"")),"")</f>
        <v/>
      </c>
      <c r="GN123" s="443" t="str">
        <f>IF(GL123&gt;0,(IF(GL$49&gt;0,GL123/GL$49,"")),"")</f>
        <v/>
      </c>
      <c r="GO123" s="441">
        <f>GO49-GO121</f>
        <v>0</v>
      </c>
      <c r="GP123" s="442" t="str">
        <f>IF(GO123&gt;0,(IF(GO$7&gt;0,GO123/GO$7,"")),"")</f>
        <v/>
      </c>
      <c r="GQ123" s="443" t="str">
        <f>IF(GO123&gt;0,(IF(GO$49&gt;0,GO123/GO$49,"")),"")</f>
        <v/>
      </c>
      <c r="GR123" s="441">
        <f>GR49-GR121</f>
        <v>0</v>
      </c>
      <c r="GS123" s="442" t="str">
        <f>IF(GR123&gt;0,(IF(GR$7&gt;0,GR123/GR$7,"")),"")</f>
        <v/>
      </c>
      <c r="GT123" s="443" t="str">
        <f>IF(GR123&gt;0,(IF(GR$49&gt;0,GR123/GR$49,"")),"")</f>
        <v/>
      </c>
      <c r="GU123" s="1542"/>
      <c r="GV123" s="411"/>
      <c r="GW123" s="412"/>
      <c r="GX123" s="440"/>
      <c r="GY123" s="441">
        <f>GY49-GY121</f>
        <v>0</v>
      </c>
      <c r="GZ123" s="442" t="str">
        <f>IF(GY123&gt;0,(IF(GY$7&gt;0,GY123/GY$7,"")),"")</f>
        <v/>
      </c>
      <c r="HA123" s="443" t="str">
        <f>IF(GY123&gt;0,(IF(GY$49&gt;0,GY123/GY$49,"")),"")</f>
        <v/>
      </c>
      <c r="HB123" s="1542"/>
      <c r="HC123" s="413"/>
      <c r="HD123" s="411"/>
      <c r="HE123" s="412"/>
      <c r="HF123" s="440"/>
      <c r="HG123" s="441">
        <f>HG49-HG121</f>
        <v>0</v>
      </c>
      <c r="HH123" s="442" t="str">
        <f>IF(HG123&gt;0,(IF(HG$7&gt;0,HG123/HG$7,"")),"")</f>
        <v/>
      </c>
      <c r="HI123" s="443" t="str">
        <f>IF(HG123&gt;0,(IF(HG$49&gt;0,HG123/HG$49,"")),"")</f>
        <v/>
      </c>
      <c r="HJ123" s="441">
        <f>HJ49-HJ121</f>
        <v>0</v>
      </c>
      <c r="HK123" s="442" t="str">
        <f>IF(HJ123&gt;0,(IF(HJ$7&gt;0,HJ123/HJ$7,"")),"")</f>
        <v/>
      </c>
      <c r="HL123" s="443" t="str">
        <f>IF(HJ123&gt;0,(IF(HJ$49&gt;0,HJ123/HJ$49,"")),"")</f>
        <v/>
      </c>
      <c r="HM123" s="441">
        <f>HM49-HM121</f>
        <v>0</v>
      </c>
      <c r="HN123" s="442" t="str">
        <f>IF(HM123&gt;0,(IF(HM$7&gt;0,HM123/HM$7,"")),"")</f>
        <v/>
      </c>
      <c r="HO123" s="443" t="str">
        <f>IF(HM123&gt;0,(IF(HM$49&gt;0,HM123/HM$49,"")),"")</f>
        <v/>
      </c>
      <c r="HP123" s="1542"/>
      <c r="HQ123" s="411"/>
      <c r="HR123" s="412"/>
      <c r="HS123" s="440"/>
      <c r="HT123" s="441">
        <f>HT49-HT121</f>
        <v>0</v>
      </c>
      <c r="HU123" s="442" t="str">
        <f>IF(HT123&gt;0,(IF(HT$7&gt;0,HT123/HT$7,"")),"")</f>
        <v/>
      </c>
      <c r="HV123" s="443" t="str">
        <f>IF(HT123&gt;0,(IF(HT$49&gt;0,HT123/HT$49,"")),"")</f>
        <v/>
      </c>
      <c r="HW123" s="1542"/>
      <c r="HX123" s="413"/>
      <c r="HY123" s="411"/>
      <c r="HZ123" s="412"/>
      <c r="IA123" s="440"/>
      <c r="IB123" s="441">
        <f>IB49-IB121</f>
        <v>0</v>
      </c>
      <c r="IC123" s="442" t="str">
        <f>IF(IB123&gt;0,(IF(IB$7&gt;0,IB123/IB$7,"")),"")</f>
        <v/>
      </c>
      <c r="ID123" s="443" t="str">
        <f>IF(IB123&gt;0,(IF(IB$49&gt;0,IB123/IB$49,"")),"")</f>
        <v/>
      </c>
      <c r="IE123" s="441">
        <f>IE49-IE121</f>
        <v>0</v>
      </c>
      <c r="IF123" s="442" t="str">
        <f>IF(IE123&gt;0,(IF(IE$7&gt;0,IE123/IE$7,"")),"")</f>
        <v/>
      </c>
      <c r="IG123" s="443" t="str">
        <f>IF(IE123&gt;0,(IF(IE$49&gt;0,IE123/IE$49,"")),"")</f>
        <v/>
      </c>
      <c r="IH123" s="441">
        <f>IH49-IH121</f>
        <v>0</v>
      </c>
      <c r="II123" s="442" t="str">
        <f>IF(IH123&gt;0,(IF(IH$7&gt;0,IH123/IH$7,"")),"")</f>
        <v/>
      </c>
      <c r="IJ123" s="443" t="str">
        <f>IF(IH123&gt;0,(IF(IH$49&gt;0,IH123/IH$49,"")),"")</f>
        <v/>
      </c>
      <c r="IK123" s="1542"/>
      <c r="IL123" s="411"/>
      <c r="IM123" s="412"/>
      <c r="IN123" s="440"/>
      <c r="IO123" s="441">
        <f>IO49-IO121</f>
        <v>0</v>
      </c>
      <c r="IP123" s="442" t="str">
        <f>IF(IO123&gt;0,(IF(IO$7&gt;0,IO123/IO$7,"")),"")</f>
        <v/>
      </c>
      <c r="IQ123" s="443" t="str">
        <f>IF(IO123&gt;0,(IF(IO$49&gt;0,IO123/IO$49,"")),"")</f>
        <v/>
      </c>
      <c r="IR123" s="1542"/>
      <c r="IS123" s="413"/>
    </row>
    <row r="124" spans="1:253" s="119" customFormat="1" ht="6.75" customHeight="1">
      <c r="A124" s="350"/>
      <c r="B124" s="135"/>
      <c r="C124" s="136"/>
      <c r="D124" s="135"/>
      <c r="E124" s="123"/>
      <c r="F124" s="106"/>
      <c r="G124" s="135"/>
      <c r="H124" s="123"/>
      <c r="I124" s="106"/>
      <c r="J124" s="135"/>
      <c r="K124" s="123"/>
      <c r="L124" s="106"/>
      <c r="M124" s="135"/>
      <c r="N124" s="135"/>
      <c r="O124" s="135"/>
      <c r="P124" s="136"/>
      <c r="Q124" s="135"/>
      <c r="R124" s="123"/>
      <c r="S124" s="106"/>
      <c r="T124" s="135"/>
      <c r="U124" s="135"/>
      <c r="V124" s="137"/>
      <c r="W124" s="135"/>
      <c r="X124" s="136"/>
      <c r="Y124" s="135"/>
      <c r="Z124" s="123"/>
      <c r="AA124" s="106"/>
      <c r="AB124" s="135"/>
      <c r="AC124" s="123"/>
      <c r="AD124" s="106"/>
      <c r="AE124" s="135"/>
      <c r="AF124" s="123"/>
      <c r="AG124" s="106"/>
      <c r="AH124" s="135"/>
      <c r="AI124" s="135"/>
      <c r="AJ124" s="135"/>
      <c r="AK124" s="136"/>
      <c r="AL124" s="135"/>
      <c r="AM124" s="123"/>
      <c r="AN124" s="106"/>
      <c r="AO124" s="135"/>
      <c r="AP124" s="135"/>
      <c r="AQ124" s="137"/>
      <c r="AR124" s="135"/>
      <c r="AS124" s="136"/>
      <c r="AT124" s="135"/>
      <c r="AU124" s="123"/>
      <c r="AV124" s="106"/>
      <c r="AW124" s="135"/>
      <c r="AX124" s="123"/>
      <c r="AY124" s="106"/>
      <c r="AZ124" s="135"/>
      <c r="BA124" s="123"/>
      <c r="BB124" s="106"/>
      <c r="BC124" s="135"/>
      <c r="BD124" s="135"/>
      <c r="BE124" s="135"/>
      <c r="BF124" s="136"/>
      <c r="BG124" s="135"/>
      <c r="BH124" s="123"/>
      <c r="BI124" s="106"/>
      <c r="BJ124" s="135"/>
      <c r="BK124" s="135"/>
      <c r="BL124" s="137"/>
      <c r="BM124" s="135"/>
      <c r="BN124" s="136"/>
      <c r="BO124" s="135"/>
      <c r="BP124" s="123"/>
      <c r="BQ124" s="106"/>
      <c r="BR124" s="135"/>
      <c r="BS124" s="123"/>
      <c r="BT124" s="106"/>
      <c r="BU124" s="135"/>
      <c r="BV124" s="123"/>
      <c r="BW124" s="106"/>
      <c r="BX124" s="135"/>
      <c r="BY124" s="135"/>
      <c r="BZ124" s="135"/>
      <c r="CA124" s="136"/>
      <c r="CB124" s="135"/>
      <c r="CC124" s="123"/>
      <c r="CD124" s="106"/>
      <c r="CE124" s="135"/>
      <c r="CF124" s="135"/>
      <c r="CG124" s="137"/>
      <c r="CH124" s="135"/>
      <c r="CI124" s="138"/>
      <c r="CJ124" s="135"/>
      <c r="CK124" s="123"/>
      <c r="CL124" s="106"/>
      <c r="CM124" s="135"/>
      <c r="CN124" s="123"/>
      <c r="CO124" s="106"/>
      <c r="CP124" s="135"/>
      <c r="CQ124" s="123"/>
      <c r="CR124" s="106"/>
      <c r="CS124" s="135"/>
      <c r="CT124" s="135"/>
      <c r="CU124" s="135"/>
      <c r="CV124" s="138"/>
      <c r="CW124" s="135"/>
      <c r="CX124" s="123"/>
      <c r="CY124" s="106"/>
      <c r="CZ124" s="135"/>
      <c r="DA124" s="135"/>
      <c r="DB124" s="1541"/>
      <c r="DC124" s="135"/>
      <c r="DD124" s="136"/>
      <c r="DE124" s="135"/>
      <c r="DF124" s="123"/>
      <c r="DG124" s="106"/>
      <c r="DH124" s="135"/>
      <c r="DI124" s="123"/>
      <c r="DJ124" s="106"/>
      <c r="DK124" s="135"/>
      <c r="DL124" s="123"/>
      <c r="DM124" s="106"/>
      <c r="DN124" s="135"/>
      <c r="DO124" s="135"/>
      <c r="DP124" s="135"/>
      <c r="DQ124" s="136"/>
      <c r="DR124" s="135"/>
      <c r="DS124" s="123"/>
      <c r="DT124" s="106"/>
      <c r="DU124" s="135"/>
      <c r="DV124" s="135"/>
      <c r="DW124" s="137"/>
      <c r="DX124" s="135"/>
      <c r="DY124" s="136"/>
      <c r="DZ124" s="135"/>
      <c r="EA124" s="123"/>
      <c r="EB124" s="106"/>
      <c r="EC124" s="135"/>
      <c r="ED124" s="123"/>
      <c r="EE124" s="106"/>
      <c r="EF124" s="135"/>
      <c r="EG124" s="123"/>
      <c r="EH124" s="106"/>
      <c r="EI124" s="135"/>
      <c r="EJ124" s="135"/>
      <c r="EK124" s="135"/>
      <c r="EL124" s="136"/>
      <c r="EM124" s="135"/>
      <c r="EN124" s="123"/>
      <c r="EO124" s="106"/>
      <c r="EP124" s="135"/>
      <c r="EQ124" s="135"/>
      <c r="ER124" s="137"/>
      <c r="ES124" s="135"/>
      <c r="ET124" s="136"/>
      <c r="EU124" s="135"/>
      <c r="EV124" s="123"/>
      <c r="EW124" s="106"/>
      <c r="EX124" s="135"/>
      <c r="EY124" s="123"/>
      <c r="EZ124" s="106"/>
      <c r="FA124" s="135"/>
      <c r="FB124" s="123"/>
      <c r="FC124" s="106"/>
      <c r="FD124" s="135"/>
      <c r="FE124" s="135"/>
      <c r="FF124" s="135"/>
      <c r="FG124" s="136"/>
      <c r="FH124" s="135"/>
      <c r="FI124" s="123"/>
      <c r="FJ124" s="106"/>
      <c r="FK124" s="135"/>
      <c r="FL124" s="135"/>
      <c r="FM124" s="137"/>
      <c r="FN124" s="135"/>
      <c r="FO124" s="136"/>
      <c r="FP124" s="135"/>
      <c r="FQ124" s="123"/>
      <c r="FR124" s="106"/>
      <c r="FS124" s="853"/>
      <c r="FT124" s="123"/>
      <c r="FU124" s="106"/>
      <c r="FV124" s="135"/>
      <c r="FW124" s="123"/>
      <c r="FX124" s="106"/>
      <c r="FY124" s="135"/>
      <c r="FZ124" s="135"/>
      <c r="GA124" s="135"/>
      <c r="GB124" s="136"/>
      <c r="GC124" s="135"/>
      <c r="GD124" s="123"/>
      <c r="GE124" s="106"/>
      <c r="GF124" s="135"/>
      <c r="GG124" s="135"/>
      <c r="GH124" s="137"/>
      <c r="GI124" s="135"/>
      <c r="GJ124" s="136"/>
      <c r="GK124" s="135"/>
      <c r="GL124" s="123"/>
      <c r="GM124" s="106"/>
      <c r="GN124" s="135"/>
      <c r="GO124" s="123"/>
      <c r="GP124" s="106"/>
      <c r="GQ124" s="135"/>
      <c r="GR124" s="123"/>
      <c r="GS124" s="106"/>
      <c r="GT124" s="135"/>
      <c r="GU124" s="135"/>
      <c r="GV124" s="135"/>
      <c r="GW124" s="136"/>
      <c r="GX124" s="135"/>
      <c r="GY124" s="123"/>
      <c r="GZ124" s="106"/>
      <c r="HA124" s="135"/>
      <c r="HB124" s="135"/>
      <c r="HC124" s="137"/>
      <c r="HD124" s="135"/>
      <c r="HE124" s="136"/>
      <c r="HF124" s="135"/>
      <c r="HG124" s="123"/>
      <c r="HH124" s="106"/>
      <c r="HI124" s="135"/>
      <c r="HJ124" s="123"/>
      <c r="HK124" s="106"/>
      <c r="HL124" s="135"/>
      <c r="HM124" s="123"/>
      <c r="HN124" s="106"/>
      <c r="HO124" s="135"/>
      <c r="HP124" s="135"/>
      <c r="HQ124" s="135"/>
      <c r="HR124" s="136"/>
      <c r="HS124" s="135"/>
      <c r="HT124" s="123"/>
      <c r="HU124" s="106"/>
      <c r="HV124" s="135"/>
      <c r="HW124" s="135"/>
      <c r="HX124" s="137"/>
      <c r="HY124" s="135"/>
      <c r="HZ124" s="136"/>
      <c r="IA124" s="135"/>
      <c r="IB124" s="123"/>
      <c r="IC124" s="106"/>
      <c r="ID124" s="135"/>
      <c r="IE124" s="123"/>
      <c r="IF124" s="106"/>
      <c r="IG124" s="135"/>
      <c r="IH124" s="123"/>
      <c r="II124" s="106"/>
      <c r="IJ124" s="135"/>
      <c r="IK124" s="135"/>
      <c r="IL124" s="135"/>
      <c r="IM124" s="136"/>
      <c r="IN124" s="135"/>
      <c r="IO124" s="123"/>
      <c r="IP124" s="106"/>
      <c r="IQ124" s="135"/>
      <c r="IR124" s="135"/>
      <c r="IS124" s="137"/>
    </row>
    <row r="125" spans="1:253" s="119" customFormat="1" ht="12" customHeight="1">
      <c r="A125" s="344" t="s">
        <v>88</v>
      </c>
      <c r="B125" s="135"/>
      <c r="C125" s="136"/>
      <c r="D125" s="135"/>
      <c r="E125" s="139"/>
      <c r="F125" s="106"/>
      <c r="G125" s="135"/>
      <c r="H125" s="139"/>
      <c r="I125" s="106"/>
      <c r="J125" s="135"/>
      <c r="K125" s="139"/>
      <c r="L125" s="106"/>
      <c r="M125" s="135"/>
      <c r="N125" s="135"/>
      <c r="O125" s="135"/>
      <c r="P125" s="136"/>
      <c r="Q125" s="135"/>
      <c r="R125" s="139"/>
      <c r="S125" s="106"/>
      <c r="T125" s="135"/>
      <c r="U125" s="135"/>
      <c r="V125" s="137"/>
      <c r="W125" s="135"/>
      <c r="X125" s="136"/>
      <c r="Y125" s="135"/>
      <c r="Z125" s="139"/>
      <c r="AA125" s="106"/>
      <c r="AB125" s="135"/>
      <c r="AC125" s="139"/>
      <c r="AD125" s="106"/>
      <c r="AE125" s="135"/>
      <c r="AF125" s="139"/>
      <c r="AG125" s="106"/>
      <c r="AH125" s="135"/>
      <c r="AI125" s="135"/>
      <c r="AJ125" s="135"/>
      <c r="AK125" s="136"/>
      <c r="AL125" s="135"/>
      <c r="AM125" s="139"/>
      <c r="AN125" s="106"/>
      <c r="AO125" s="135"/>
      <c r="AP125" s="135"/>
      <c r="AQ125" s="137"/>
      <c r="AR125" s="135"/>
      <c r="AS125" s="136"/>
      <c r="AT125" s="135"/>
      <c r="AU125" s="139"/>
      <c r="AV125" s="106"/>
      <c r="AW125" s="135"/>
      <c r="AX125" s="139"/>
      <c r="AY125" s="106"/>
      <c r="AZ125" s="135"/>
      <c r="BA125" s="139"/>
      <c r="BB125" s="106"/>
      <c r="BC125" s="135"/>
      <c r="BD125" s="135"/>
      <c r="BE125" s="135"/>
      <c r="BF125" s="136"/>
      <c r="BG125" s="135"/>
      <c r="BH125" s="139"/>
      <c r="BI125" s="106"/>
      <c r="BJ125" s="135"/>
      <c r="BK125" s="135"/>
      <c r="BL125" s="137"/>
      <c r="BM125" s="135"/>
      <c r="BN125" s="136"/>
      <c r="BO125" s="135"/>
      <c r="BP125" s="139"/>
      <c r="BQ125" s="106"/>
      <c r="BR125" s="135"/>
      <c r="BS125" s="139"/>
      <c r="BT125" s="106"/>
      <c r="BU125" s="135"/>
      <c r="BV125" s="139"/>
      <c r="BW125" s="106"/>
      <c r="BX125" s="135"/>
      <c r="BY125" s="135"/>
      <c r="BZ125" s="135"/>
      <c r="CA125" s="136"/>
      <c r="CB125" s="135"/>
      <c r="CC125" s="139"/>
      <c r="CD125" s="106"/>
      <c r="CE125" s="135"/>
      <c r="CF125" s="135"/>
      <c r="CG125" s="137"/>
      <c r="CH125" s="135"/>
      <c r="CI125" s="138"/>
      <c r="CJ125" s="135"/>
      <c r="CK125" s="139"/>
      <c r="CL125" s="106"/>
      <c r="CM125" s="135"/>
      <c r="CN125" s="139"/>
      <c r="CO125" s="106"/>
      <c r="CP125" s="135"/>
      <c r="CQ125" s="139"/>
      <c r="CR125" s="106"/>
      <c r="CS125" s="135"/>
      <c r="CT125" s="135"/>
      <c r="CU125" s="135"/>
      <c r="CV125" s="138"/>
      <c r="CW125" s="135"/>
      <c r="CX125" s="139"/>
      <c r="CY125" s="106"/>
      <c r="CZ125" s="135"/>
      <c r="DA125" s="135"/>
      <c r="DB125" s="1541"/>
      <c r="DC125" s="135"/>
      <c r="DD125" s="136"/>
      <c r="DE125" s="135"/>
      <c r="DF125" s="139"/>
      <c r="DG125" s="106"/>
      <c r="DH125" s="135"/>
      <c r="DI125" s="139"/>
      <c r="DJ125" s="106"/>
      <c r="DK125" s="135"/>
      <c r="DL125" s="139"/>
      <c r="DM125" s="106"/>
      <c r="DN125" s="135"/>
      <c r="DO125" s="135"/>
      <c r="DP125" s="135"/>
      <c r="DQ125" s="136"/>
      <c r="DR125" s="135"/>
      <c r="DS125" s="139"/>
      <c r="DT125" s="106"/>
      <c r="DU125" s="135"/>
      <c r="DV125" s="135"/>
      <c r="DW125" s="137"/>
      <c r="DX125" s="135"/>
      <c r="DY125" s="136"/>
      <c r="DZ125" s="135"/>
      <c r="EA125" s="139"/>
      <c r="EB125" s="106"/>
      <c r="EC125" s="135"/>
      <c r="ED125" s="139"/>
      <c r="EE125" s="106"/>
      <c r="EF125" s="135"/>
      <c r="EG125" s="139"/>
      <c r="EH125" s="106"/>
      <c r="EI125" s="135"/>
      <c r="EJ125" s="135"/>
      <c r="EK125" s="135"/>
      <c r="EL125" s="136"/>
      <c r="EM125" s="135"/>
      <c r="EN125" s="139"/>
      <c r="EO125" s="106"/>
      <c r="EP125" s="135"/>
      <c r="EQ125" s="135"/>
      <c r="ER125" s="137"/>
      <c r="ES125" s="135"/>
      <c r="ET125" s="136"/>
      <c r="EU125" s="135"/>
      <c r="EV125" s="139"/>
      <c r="EW125" s="106"/>
      <c r="EX125" s="135"/>
      <c r="EY125" s="139"/>
      <c r="EZ125" s="106"/>
      <c r="FA125" s="135"/>
      <c r="FB125" s="139"/>
      <c r="FC125" s="106"/>
      <c r="FD125" s="135"/>
      <c r="FE125" s="135"/>
      <c r="FF125" s="135"/>
      <c r="FG125" s="136"/>
      <c r="FH125" s="135"/>
      <c r="FI125" s="139"/>
      <c r="FJ125" s="106"/>
      <c r="FK125" s="135"/>
      <c r="FL125" s="135"/>
      <c r="FM125" s="137"/>
      <c r="FN125" s="135"/>
      <c r="FO125" s="136"/>
      <c r="FP125" s="135"/>
      <c r="FQ125" s="139"/>
      <c r="FR125" s="106"/>
      <c r="FS125" s="853"/>
      <c r="FT125" s="139"/>
      <c r="FU125" s="106"/>
      <c r="FV125" s="135"/>
      <c r="FW125" s="139"/>
      <c r="FX125" s="106"/>
      <c r="FY125" s="135"/>
      <c r="FZ125" s="135"/>
      <c r="GA125" s="135"/>
      <c r="GB125" s="136"/>
      <c r="GC125" s="135"/>
      <c r="GD125" s="139"/>
      <c r="GE125" s="106"/>
      <c r="GF125" s="135"/>
      <c r="GG125" s="135"/>
      <c r="GH125" s="137"/>
      <c r="GI125" s="135"/>
      <c r="GJ125" s="136"/>
      <c r="GK125" s="135"/>
      <c r="GL125" s="139"/>
      <c r="GM125" s="106"/>
      <c r="GN125" s="135"/>
      <c r="GO125" s="139"/>
      <c r="GP125" s="106"/>
      <c r="GQ125" s="135"/>
      <c r="GR125" s="139"/>
      <c r="GS125" s="106"/>
      <c r="GT125" s="135"/>
      <c r="GU125" s="135"/>
      <c r="GV125" s="135"/>
      <c r="GW125" s="136"/>
      <c r="GX125" s="135"/>
      <c r="GY125" s="139"/>
      <c r="GZ125" s="106"/>
      <c r="HA125" s="135"/>
      <c r="HB125" s="135"/>
      <c r="HC125" s="137"/>
      <c r="HD125" s="135"/>
      <c r="HE125" s="136"/>
      <c r="HF125" s="135"/>
      <c r="HG125" s="139"/>
      <c r="HH125" s="106"/>
      <c r="HI125" s="135"/>
      <c r="HJ125" s="139"/>
      <c r="HK125" s="106"/>
      <c r="HL125" s="135"/>
      <c r="HM125" s="139"/>
      <c r="HN125" s="106"/>
      <c r="HO125" s="135"/>
      <c r="HP125" s="135"/>
      <c r="HQ125" s="135"/>
      <c r="HR125" s="136"/>
      <c r="HS125" s="135"/>
      <c r="HT125" s="139"/>
      <c r="HU125" s="106"/>
      <c r="HV125" s="135"/>
      <c r="HW125" s="135"/>
      <c r="HX125" s="137"/>
      <c r="HY125" s="135"/>
      <c r="HZ125" s="136"/>
      <c r="IA125" s="135"/>
      <c r="IB125" s="139"/>
      <c r="IC125" s="106"/>
      <c r="ID125" s="135"/>
      <c r="IE125" s="139"/>
      <c r="IF125" s="106"/>
      <c r="IG125" s="135"/>
      <c r="IH125" s="139"/>
      <c r="II125" s="106"/>
      <c r="IJ125" s="135"/>
      <c r="IK125" s="135"/>
      <c r="IL125" s="135"/>
      <c r="IM125" s="136"/>
      <c r="IN125" s="135"/>
      <c r="IO125" s="139"/>
      <c r="IP125" s="106"/>
      <c r="IQ125" s="135"/>
      <c r="IR125" s="135"/>
      <c r="IS125" s="137"/>
    </row>
    <row r="126" spans="1:253" ht="11.25" customHeight="1">
      <c r="A126" s="341"/>
      <c r="B126" s="124"/>
      <c r="C126" s="125"/>
      <c r="D126" s="124"/>
      <c r="E126" s="126"/>
      <c r="F126" s="106"/>
      <c r="G126" s="124"/>
      <c r="H126" s="126"/>
      <c r="I126" s="106"/>
      <c r="J126" s="124"/>
      <c r="K126" s="126"/>
      <c r="L126" s="106"/>
      <c r="M126" s="124"/>
      <c r="N126" s="124"/>
      <c r="O126" s="124"/>
      <c r="P126" s="125"/>
      <c r="Q126" s="124"/>
      <c r="R126" s="126"/>
      <c r="S126" s="106"/>
      <c r="T126" s="124"/>
      <c r="U126" s="124"/>
      <c r="V126" s="127"/>
      <c r="W126" s="124"/>
      <c r="X126" s="125"/>
      <c r="Y126" s="124"/>
      <c r="Z126" s="126"/>
      <c r="AA126" s="106"/>
      <c r="AB126" s="124"/>
      <c r="AC126" s="126"/>
      <c r="AD126" s="106"/>
      <c r="AE126" s="124"/>
      <c r="AF126" s="126"/>
      <c r="AG126" s="106"/>
      <c r="AH126" s="124"/>
      <c r="AI126" s="124"/>
      <c r="AJ126" s="124"/>
      <c r="AK126" s="125"/>
      <c r="AL126" s="124"/>
      <c r="AM126" s="126"/>
      <c r="AN126" s="106"/>
      <c r="AO126" s="124"/>
      <c r="AP126" s="124"/>
      <c r="AQ126" s="127"/>
      <c r="AR126" s="124"/>
      <c r="AS126" s="125"/>
      <c r="AT126" s="124"/>
      <c r="AU126" s="126"/>
      <c r="AV126" s="106"/>
      <c r="AW126" s="124"/>
      <c r="AX126" s="126"/>
      <c r="AY126" s="106"/>
      <c r="AZ126" s="124"/>
      <c r="BA126" s="126"/>
      <c r="BB126" s="106"/>
      <c r="BC126" s="124"/>
      <c r="BD126" s="124"/>
      <c r="BE126" s="124"/>
      <c r="BF126" s="125"/>
      <c r="BG126" s="124"/>
      <c r="BH126" s="126"/>
      <c r="BI126" s="106"/>
      <c r="BJ126" s="124"/>
      <c r="BK126" s="124"/>
      <c r="BL126" s="127"/>
      <c r="BM126" s="124"/>
      <c r="BN126" s="125"/>
      <c r="BO126" s="124"/>
      <c r="BP126" s="126"/>
      <c r="BQ126" s="106"/>
      <c r="BR126" s="124"/>
      <c r="BS126" s="126"/>
      <c r="BT126" s="106"/>
      <c r="BU126" s="124"/>
      <c r="BV126" s="126"/>
      <c r="BW126" s="106"/>
      <c r="BX126" s="124"/>
      <c r="BY126" s="124"/>
      <c r="BZ126" s="124"/>
      <c r="CA126" s="125"/>
      <c r="CB126" s="124"/>
      <c r="CC126" s="126"/>
      <c r="CD126" s="106"/>
      <c r="CE126" s="124"/>
      <c r="CF126" s="124"/>
      <c r="CG126" s="127"/>
      <c r="CH126" s="124"/>
      <c r="CI126" s="128"/>
      <c r="CJ126" s="124"/>
      <c r="CK126" s="126"/>
      <c r="CL126" s="106"/>
      <c r="CM126" s="124"/>
      <c r="CN126" s="126"/>
      <c r="CO126" s="106"/>
      <c r="CP126" s="124"/>
      <c r="CQ126" s="126"/>
      <c r="CR126" s="106"/>
      <c r="CS126" s="124"/>
      <c r="CT126" s="124"/>
      <c r="CU126" s="124"/>
      <c r="CV126" s="128"/>
      <c r="CW126" s="124"/>
      <c r="CX126" s="126"/>
      <c r="CY126" s="106"/>
      <c r="CZ126" s="124"/>
      <c r="DA126" s="124"/>
      <c r="DB126" s="1539"/>
      <c r="DC126" s="124"/>
      <c r="DD126" s="125"/>
      <c r="DE126" s="124"/>
      <c r="DF126" s="126"/>
      <c r="DG126" s="106"/>
      <c r="DH126" s="124"/>
      <c r="DI126" s="126"/>
      <c r="DJ126" s="106"/>
      <c r="DK126" s="124"/>
      <c r="DL126" s="126"/>
      <c r="DM126" s="106"/>
      <c r="DN126" s="124"/>
      <c r="DO126" s="124"/>
      <c r="DP126" s="124"/>
      <c r="DQ126" s="125"/>
      <c r="DR126" s="124"/>
      <c r="DS126" s="126"/>
      <c r="DT126" s="106"/>
      <c r="DU126" s="124"/>
      <c r="DV126" s="124"/>
      <c r="DW126" s="127"/>
      <c r="DX126" s="124"/>
      <c r="DY126" s="125"/>
      <c r="DZ126" s="124"/>
      <c r="EA126" s="126"/>
      <c r="EB126" s="106"/>
      <c r="EC126" s="124"/>
      <c r="ED126" s="126"/>
      <c r="EE126" s="106"/>
      <c r="EF126" s="124"/>
      <c r="EG126" s="126"/>
      <c r="EH126" s="106"/>
      <c r="EI126" s="124"/>
      <c r="EJ126" s="124"/>
      <c r="EK126" s="124"/>
      <c r="EL126" s="125"/>
      <c r="EM126" s="124"/>
      <c r="EN126" s="126"/>
      <c r="EO126" s="106"/>
      <c r="EP126" s="124"/>
      <c r="EQ126" s="124"/>
      <c r="ER126" s="127"/>
      <c r="ES126" s="124"/>
      <c r="ET126" s="125"/>
      <c r="EU126" s="124"/>
      <c r="EV126" s="126"/>
      <c r="EW126" s="106"/>
      <c r="EX126" s="124"/>
      <c r="EY126" s="126"/>
      <c r="EZ126" s="106"/>
      <c r="FA126" s="124"/>
      <c r="FB126" s="126"/>
      <c r="FC126" s="106"/>
      <c r="FD126" s="124"/>
      <c r="FE126" s="124"/>
      <c r="FF126" s="124"/>
      <c r="FG126" s="125"/>
      <c r="FH126" s="124"/>
      <c r="FI126" s="126"/>
      <c r="FJ126" s="106"/>
      <c r="FK126" s="124"/>
      <c r="FL126" s="124"/>
      <c r="FM126" s="127"/>
      <c r="FN126" s="124"/>
      <c r="FO126" s="125"/>
      <c r="FP126" s="124"/>
      <c r="FQ126" s="126"/>
      <c r="FR126" s="106"/>
      <c r="FS126" s="852"/>
      <c r="FT126" s="126"/>
      <c r="FU126" s="106"/>
      <c r="FV126" s="124"/>
      <c r="FW126" s="126"/>
      <c r="FX126" s="106"/>
      <c r="FY126" s="124"/>
      <c r="FZ126" s="124"/>
      <c r="GA126" s="124"/>
      <c r="GB126" s="125"/>
      <c r="GC126" s="124"/>
      <c r="GD126" s="126"/>
      <c r="GE126" s="106"/>
      <c r="GF126" s="124"/>
      <c r="GG126" s="124"/>
      <c r="GH126" s="127"/>
      <c r="GI126" s="124"/>
      <c r="GJ126" s="125"/>
      <c r="GK126" s="124"/>
      <c r="GL126" s="126"/>
      <c r="GM126" s="106"/>
      <c r="GN126" s="124"/>
      <c r="GO126" s="126"/>
      <c r="GP126" s="106"/>
      <c r="GQ126" s="124"/>
      <c r="GR126" s="126"/>
      <c r="GS126" s="106"/>
      <c r="GT126" s="124"/>
      <c r="GU126" s="124"/>
      <c r="GV126" s="124"/>
      <c r="GW126" s="125"/>
      <c r="GX126" s="124"/>
      <c r="GY126" s="126"/>
      <c r="GZ126" s="106"/>
      <c r="HA126" s="124"/>
      <c r="HB126" s="124"/>
      <c r="HC126" s="127"/>
      <c r="HD126" s="124"/>
      <c r="HE126" s="125"/>
      <c r="HF126" s="124"/>
      <c r="HG126" s="126"/>
      <c r="HH126" s="106"/>
      <c r="HI126" s="124"/>
      <c r="HJ126" s="126"/>
      <c r="HK126" s="106"/>
      <c r="HL126" s="124"/>
      <c r="HM126" s="126"/>
      <c r="HN126" s="106"/>
      <c r="HO126" s="124"/>
      <c r="HP126" s="124"/>
      <c r="HQ126" s="124"/>
      <c r="HR126" s="125"/>
      <c r="HS126" s="124"/>
      <c r="HT126" s="126"/>
      <c r="HU126" s="106"/>
      <c r="HV126" s="124"/>
      <c r="HW126" s="124"/>
      <c r="HX126" s="127"/>
      <c r="HY126" s="124"/>
      <c r="HZ126" s="125"/>
      <c r="IA126" s="124"/>
      <c r="IB126" s="126"/>
      <c r="IC126" s="106"/>
      <c r="ID126" s="124"/>
      <c r="IE126" s="126"/>
      <c r="IF126" s="106"/>
      <c r="IG126" s="124"/>
      <c r="IH126" s="126"/>
      <c r="II126" s="106"/>
      <c r="IJ126" s="124"/>
      <c r="IK126" s="124"/>
      <c r="IL126" s="124"/>
      <c r="IM126" s="125"/>
      <c r="IN126" s="124"/>
      <c r="IO126" s="126"/>
      <c r="IP126" s="106"/>
      <c r="IQ126" s="124"/>
      <c r="IR126" s="124"/>
      <c r="IS126" s="127"/>
    </row>
    <row r="127" spans="1:253" ht="11.25" hidden="1" customHeight="1">
      <c r="A127" s="345" t="s">
        <v>89</v>
      </c>
      <c r="B127" s="97"/>
      <c r="C127" s="107"/>
      <c r="D127" s="97"/>
      <c r="E127" s="126"/>
      <c r="F127" s="106"/>
      <c r="G127" s="97"/>
      <c r="H127" s="126"/>
      <c r="I127" s="106"/>
      <c r="J127" s="97"/>
      <c r="K127" s="126"/>
      <c r="L127" s="106"/>
      <c r="M127" s="97"/>
      <c r="N127" s="97"/>
      <c r="O127" s="97"/>
      <c r="P127" s="107"/>
      <c r="Q127" s="97"/>
      <c r="R127" s="126"/>
      <c r="S127" s="106"/>
      <c r="T127" s="97"/>
      <c r="U127" s="97"/>
      <c r="V127" s="109"/>
      <c r="W127" s="97"/>
      <c r="X127" s="107"/>
      <c r="Y127" s="97"/>
      <c r="Z127" s="126"/>
      <c r="AA127" s="106"/>
      <c r="AB127" s="97"/>
      <c r="AC127" s="126"/>
      <c r="AD127" s="106"/>
      <c r="AE127" s="97"/>
      <c r="AF127" s="126"/>
      <c r="AG127" s="106"/>
      <c r="AH127" s="97"/>
      <c r="AI127" s="97"/>
      <c r="AJ127" s="97"/>
      <c r="AK127" s="107"/>
      <c r="AL127" s="97"/>
      <c r="AM127" s="126"/>
      <c r="AN127" s="106"/>
      <c r="AO127" s="97"/>
      <c r="AP127" s="97"/>
      <c r="AQ127" s="109"/>
      <c r="AR127" s="97"/>
      <c r="AS127" s="107"/>
      <c r="AT127" s="97"/>
      <c r="AU127" s="126"/>
      <c r="AV127" s="106"/>
      <c r="AW127" s="97"/>
      <c r="AX127" s="126"/>
      <c r="AY127" s="106"/>
      <c r="AZ127" s="97"/>
      <c r="BA127" s="126"/>
      <c r="BB127" s="106"/>
      <c r="BC127" s="97"/>
      <c r="BD127" s="97"/>
      <c r="BE127" s="97"/>
      <c r="BF127" s="107"/>
      <c r="BG127" s="97"/>
      <c r="BH127" s="126"/>
      <c r="BI127" s="106"/>
      <c r="BJ127" s="97"/>
      <c r="BK127" s="97"/>
      <c r="BL127" s="109"/>
      <c r="BM127" s="97"/>
      <c r="BN127" s="107"/>
      <c r="BO127" s="97"/>
      <c r="BP127" s="126"/>
      <c r="BQ127" s="106"/>
      <c r="BR127" s="97"/>
      <c r="BS127" s="126"/>
      <c r="BT127" s="106"/>
      <c r="BU127" s="97"/>
      <c r="BV127" s="126"/>
      <c r="BW127" s="106"/>
      <c r="BX127" s="97"/>
      <c r="BY127" s="97"/>
      <c r="BZ127" s="97"/>
      <c r="CA127" s="107"/>
      <c r="CB127" s="97"/>
      <c r="CC127" s="126"/>
      <c r="CD127" s="106"/>
      <c r="CE127" s="97"/>
      <c r="CF127" s="97"/>
      <c r="CG127" s="109"/>
      <c r="CH127" s="97"/>
      <c r="CI127" s="110"/>
      <c r="CJ127" s="97"/>
      <c r="CK127" s="126"/>
      <c r="CL127" s="106"/>
      <c r="CM127" s="97"/>
      <c r="CN127" s="126"/>
      <c r="CO127" s="106"/>
      <c r="CP127" s="97"/>
      <c r="CQ127" s="126"/>
      <c r="CR127" s="106"/>
      <c r="CS127" s="97"/>
      <c r="CT127" s="97"/>
      <c r="CU127" s="97"/>
      <c r="CV127" s="110"/>
      <c r="CW127" s="97"/>
      <c r="CX127" s="126"/>
      <c r="CY127" s="106"/>
      <c r="CZ127" s="97"/>
      <c r="DA127" s="97"/>
      <c r="DB127" s="1534"/>
      <c r="DC127" s="97"/>
      <c r="DD127" s="107"/>
      <c r="DE127" s="97"/>
      <c r="DF127" s="126"/>
      <c r="DG127" s="106"/>
      <c r="DH127" s="97"/>
      <c r="DI127" s="126"/>
      <c r="DJ127" s="106"/>
      <c r="DK127" s="97"/>
      <c r="DL127" s="126"/>
      <c r="DM127" s="106"/>
      <c r="DN127" s="97"/>
      <c r="DO127" s="97"/>
      <c r="DP127" s="97"/>
      <c r="DQ127" s="107"/>
      <c r="DR127" s="97"/>
      <c r="DS127" s="126"/>
      <c r="DT127" s="106"/>
      <c r="DU127" s="97"/>
      <c r="DV127" s="97"/>
      <c r="DW127" s="109"/>
      <c r="DX127" s="97"/>
      <c r="DY127" s="107"/>
      <c r="DZ127" s="97"/>
      <c r="EA127" s="126"/>
      <c r="EB127" s="106"/>
      <c r="EC127" s="97"/>
      <c r="ED127" s="126"/>
      <c r="EE127" s="106"/>
      <c r="EF127" s="97"/>
      <c r="EG127" s="126"/>
      <c r="EH127" s="106"/>
      <c r="EI127" s="97"/>
      <c r="EJ127" s="97"/>
      <c r="EK127" s="97"/>
      <c r="EL127" s="107"/>
      <c r="EM127" s="97"/>
      <c r="EN127" s="126"/>
      <c r="EO127" s="106"/>
      <c r="EP127" s="97"/>
      <c r="EQ127" s="97"/>
      <c r="ER127" s="109"/>
      <c r="ES127" s="97"/>
      <c r="ET127" s="107"/>
      <c r="EU127" s="97"/>
      <c r="EV127" s="126"/>
      <c r="EW127" s="106"/>
      <c r="EX127" s="97"/>
      <c r="EY127" s="126"/>
      <c r="EZ127" s="106"/>
      <c r="FA127" s="97"/>
      <c r="FB127" s="126"/>
      <c r="FC127" s="106"/>
      <c r="FD127" s="97"/>
      <c r="FE127" s="97"/>
      <c r="FF127" s="97"/>
      <c r="FG127" s="107"/>
      <c r="FH127" s="97"/>
      <c r="FI127" s="126"/>
      <c r="FJ127" s="106"/>
      <c r="FK127" s="97"/>
      <c r="FL127" s="97"/>
      <c r="FM127" s="109"/>
      <c r="FN127" s="97"/>
      <c r="FO127" s="107"/>
      <c r="FP127" s="97"/>
      <c r="FQ127" s="126"/>
      <c r="FR127" s="106"/>
      <c r="FS127" s="848"/>
      <c r="FT127" s="126"/>
      <c r="FU127" s="106"/>
      <c r="FV127" s="97"/>
      <c r="FW127" s="126"/>
      <c r="FX127" s="106"/>
      <c r="FY127" s="97"/>
      <c r="FZ127" s="97"/>
      <c r="GA127" s="97"/>
      <c r="GB127" s="107"/>
      <c r="GC127" s="97"/>
      <c r="GD127" s="126"/>
      <c r="GE127" s="106"/>
      <c r="GF127" s="97"/>
      <c r="GG127" s="97"/>
      <c r="GH127" s="109"/>
      <c r="GI127" s="97"/>
      <c r="GJ127" s="107"/>
      <c r="GK127" s="97"/>
      <c r="GL127" s="126"/>
      <c r="GM127" s="106"/>
      <c r="GN127" s="97"/>
      <c r="GO127" s="126"/>
      <c r="GP127" s="106"/>
      <c r="GQ127" s="97"/>
      <c r="GR127" s="126"/>
      <c r="GS127" s="106"/>
      <c r="GT127" s="97"/>
      <c r="GU127" s="97"/>
      <c r="GV127" s="97"/>
      <c r="GW127" s="107"/>
      <c r="GX127" s="97"/>
      <c r="GY127" s="126"/>
      <c r="GZ127" s="106"/>
      <c r="HA127" s="97"/>
      <c r="HB127" s="97"/>
      <c r="HC127" s="109"/>
      <c r="HD127" s="97"/>
      <c r="HE127" s="107"/>
      <c r="HF127" s="97"/>
      <c r="HG127" s="126"/>
      <c r="HH127" s="106"/>
      <c r="HI127" s="97"/>
      <c r="HJ127" s="126"/>
      <c r="HK127" s="106"/>
      <c r="HL127" s="97"/>
      <c r="HM127" s="126"/>
      <c r="HN127" s="106"/>
      <c r="HO127" s="97"/>
      <c r="HP127" s="97"/>
      <c r="HQ127" s="97"/>
      <c r="HR127" s="107"/>
      <c r="HS127" s="97"/>
      <c r="HT127" s="126"/>
      <c r="HU127" s="106"/>
      <c r="HV127" s="97"/>
      <c r="HW127" s="97"/>
      <c r="HX127" s="109"/>
      <c r="HY127" s="97"/>
      <c r="HZ127" s="107"/>
      <c r="IA127" s="97"/>
      <c r="IB127" s="126"/>
      <c r="IC127" s="106"/>
      <c r="ID127" s="97"/>
      <c r="IE127" s="126"/>
      <c r="IF127" s="106"/>
      <c r="IG127" s="97"/>
      <c r="IH127" s="126"/>
      <c r="II127" s="106"/>
      <c r="IJ127" s="97"/>
      <c r="IK127" s="97"/>
      <c r="IL127" s="97"/>
      <c r="IM127" s="107"/>
      <c r="IN127" s="97"/>
      <c r="IO127" s="126"/>
      <c r="IP127" s="106"/>
      <c r="IQ127" s="97"/>
      <c r="IR127" s="97"/>
      <c r="IS127" s="109"/>
    </row>
    <row r="128" spans="1:253" ht="12" hidden="1" customHeight="1">
      <c r="A128" s="341" t="s">
        <v>90</v>
      </c>
      <c r="B128" s="111"/>
      <c r="C128" s="112"/>
      <c r="D128" s="111"/>
      <c r="E128" s="433">
        <v>0</v>
      </c>
      <c r="F128" s="106" t="str">
        <f t="shared" ref="F128:F135" si="759">IF(E128&gt;0,(IF(E$7&gt;0,E128/E$7,"")),"")</f>
        <v/>
      </c>
      <c r="G128" s="111" t="str">
        <f t="shared" ref="G128:G135" si="760">IF(E128&gt;0,(IF(E$49&gt;0,E128/E$49,"")),"")</f>
        <v/>
      </c>
      <c r="H128" s="433">
        <v>0</v>
      </c>
      <c r="I128" s="106" t="str">
        <f t="shared" ref="I128:I135" si="761">IF(H128&gt;0,(IF(H$7&gt;0,H128/H$7,"")),"")</f>
        <v/>
      </c>
      <c r="J128" s="111" t="str">
        <f t="shared" ref="J128:J135" si="762">IF(H128&gt;0,(IF(H$49&gt;0,H128/H$49,"")),"")</f>
        <v/>
      </c>
      <c r="K128" s="433">
        <v>0</v>
      </c>
      <c r="L128" s="106" t="str">
        <f t="shared" ref="L128:L135" si="763">IF(K128&gt;0,(IF(K$7&gt;0,K128/K$7,"")),"")</f>
        <v/>
      </c>
      <c r="M128" s="111" t="str">
        <f t="shared" ref="M128:M135" si="764">IF(K128&gt;0,(IF(K$49&gt;0,K128/K$49,"")),"")</f>
        <v/>
      </c>
      <c r="N128" s="111"/>
      <c r="O128" s="111"/>
      <c r="P128" s="112"/>
      <c r="Q128" s="111"/>
      <c r="R128" s="433">
        <f t="shared" ref="R128:R134" si="765">E128+H128+K128</f>
        <v>0</v>
      </c>
      <c r="S128" s="106" t="str">
        <f t="shared" ref="S128:S135" si="766">IF(R128&gt;0,(IF(R$7&gt;0,R128/R$7,"")),"")</f>
        <v/>
      </c>
      <c r="T128" s="111" t="str">
        <f t="shared" ref="T128:T135" si="767">IF(R128&gt;0,(IF(R$49&gt;0,R128/R$49,"")),"")</f>
        <v/>
      </c>
      <c r="U128" s="111"/>
      <c r="V128" s="113"/>
      <c r="W128" s="111"/>
      <c r="X128" s="112"/>
      <c r="Y128" s="111"/>
      <c r="Z128" s="433">
        <v>0</v>
      </c>
      <c r="AA128" s="106" t="str">
        <f t="shared" ref="AA128:AA135" si="768">IF(Z128&gt;0,(IF(Z$7&gt;0,Z128/Z$7,"")),"")</f>
        <v/>
      </c>
      <c r="AB128" s="111" t="str">
        <f t="shared" ref="AB128:AB135" si="769">IF(Z128&gt;0,(IF(Z$49&gt;0,Z128/Z$49,"")),"")</f>
        <v/>
      </c>
      <c r="AC128" s="433">
        <v>0</v>
      </c>
      <c r="AD128" s="106" t="str">
        <f t="shared" ref="AD128:AD135" si="770">IF(AC128&gt;0,(IF(AC$7&gt;0,AC128/AC$7,"")),"")</f>
        <v/>
      </c>
      <c r="AE128" s="111" t="str">
        <f t="shared" ref="AE128:AE135" si="771">IF(AC128&gt;0,(IF(AC$49&gt;0,AC128/AC$49,"")),"")</f>
        <v/>
      </c>
      <c r="AF128" s="433">
        <v>0</v>
      </c>
      <c r="AG128" s="106" t="str">
        <f t="shared" ref="AG128:AG135" si="772">IF(AF128&gt;0,(IF(AF$7&gt;0,AF128/AF$7,"")),"")</f>
        <v/>
      </c>
      <c r="AH128" s="111" t="str">
        <f t="shared" ref="AH128:AH135" si="773">IF(AF128&gt;0,(IF(AF$49&gt;0,AF128/AF$49,"")),"")</f>
        <v/>
      </c>
      <c r="AI128" s="111"/>
      <c r="AJ128" s="111"/>
      <c r="AK128" s="112"/>
      <c r="AL128" s="111"/>
      <c r="AM128" s="433">
        <f t="shared" ref="AM128:AM134" si="774">Z128+AC128+AF128</f>
        <v>0</v>
      </c>
      <c r="AN128" s="106" t="str">
        <f t="shared" ref="AN128:AN135" si="775">IF(AM128&gt;0,(IF(AM$7&gt;0,AM128/AM$7,"")),"")</f>
        <v/>
      </c>
      <c r="AO128" s="111" t="str">
        <f t="shared" ref="AO128:AO135" si="776">IF(AM128&gt;0,(IF(AM$49&gt;0,AM128/AM$49,"")),"")</f>
        <v/>
      </c>
      <c r="AP128" s="111"/>
      <c r="AQ128" s="113"/>
      <c r="AR128" s="111"/>
      <c r="AS128" s="112"/>
      <c r="AT128" s="111"/>
      <c r="AU128" s="433">
        <v>0</v>
      </c>
      <c r="AV128" s="106" t="str">
        <f t="shared" ref="AV128:AV135" si="777">IF(AU128&gt;0,(IF(AU$7&gt;0,AU128/AU$7,"")),"")</f>
        <v/>
      </c>
      <c r="AW128" s="111" t="str">
        <f t="shared" ref="AW128:AW135" si="778">IF(AU128&gt;0,(IF(AU$49&gt;0,AU128/AU$49,"")),"")</f>
        <v/>
      </c>
      <c r="AX128" s="433">
        <v>0</v>
      </c>
      <c r="AY128" s="106" t="str">
        <f t="shared" ref="AY128:AY135" si="779">IF(AX128&gt;0,(IF(AX$7&gt;0,AX128/AX$7,"")),"")</f>
        <v/>
      </c>
      <c r="AZ128" s="111" t="str">
        <f t="shared" ref="AZ128:AZ135" si="780">IF(AX128&gt;0,(IF(AX$49&gt;0,AX128/AX$49,"")),"")</f>
        <v/>
      </c>
      <c r="BA128" s="433">
        <v>0</v>
      </c>
      <c r="BB128" s="106" t="str">
        <f t="shared" ref="BB128:BB135" si="781">IF(BA128&gt;0,(IF(BA$7&gt;0,BA128/BA$7,"")),"")</f>
        <v/>
      </c>
      <c r="BC128" s="111" t="str">
        <f t="shared" ref="BC128:BC135" si="782">IF(BA128&gt;0,(IF(BA$49&gt;0,BA128/BA$49,"")),"")</f>
        <v/>
      </c>
      <c r="BD128" s="111"/>
      <c r="BE128" s="111"/>
      <c r="BF128" s="112"/>
      <c r="BG128" s="111"/>
      <c r="BH128" s="433">
        <f t="shared" ref="BH128:BH134" si="783">AU128+AX128+BA128</f>
        <v>0</v>
      </c>
      <c r="BI128" s="106" t="str">
        <f t="shared" ref="BI128:BI135" si="784">IF(BH128&gt;0,(IF(BH$7&gt;0,BH128/BH$7,"")),"")</f>
        <v/>
      </c>
      <c r="BJ128" s="111" t="str">
        <f t="shared" ref="BJ128:BJ135" si="785">IF(BH128&gt;0,(IF(BH$49&gt;0,BH128/BH$49,"")),"")</f>
        <v/>
      </c>
      <c r="BK128" s="111"/>
      <c r="BL128" s="113"/>
      <c r="BM128" s="111"/>
      <c r="BN128" s="112"/>
      <c r="BO128" s="111"/>
      <c r="BP128" s="433">
        <v>0</v>
      </c>
      <c r="BQ128" s="106" t="str">
        <f t="shared" ref="BQ128:BQ135" si="786">IF(BP128&gt;0,(IF(BP$7&gt;0,BP128/BP$7,"")),"")</f>
        <v/>
      </c>
      <c r="BR128" s="111" t="str">
        <f t="shared" ref="BR128:BR135" si="787">IF(BP128&gt;0,(IF(BP$49&gt;0,BP128/BP$49,"")),"")</f>
        <v/>
      </c>
      <c r="BS128" s="433">
        <v>0</v>
      </c>
      <c r="BT128" s="106" t="str">
        <f t="shared" ref="BT128:BT135" si="788">IF(BS128&gt;0,(IF(BS$7&gt;0,BS128/BS$7,"")),"")</f>
        <v/>
      </c>
      <c r="BU128" s="111" t="str">
        <f t="shared" ref="BU128:BU135" si="789">IF(BS128&gt;0,(IF(BS$49&gt;0,BS128/BS$49,"")),"")</f>
        <v/>
      </c>
      <c r="BV128" s="433">
        <v>0</v>
      </c>
      <c r="BW128" s="106" t="str">
        <f t="shared" ref="BW128:BW135" si="790">IF(BV128&gt;0,(IF(BV$7&gt;0,BV128/BV$7,"")),"")</f>
        <v/>
      </c>
      <c r="BX128" s="111" t="str">
        <f t="shared" ref="BX128:BX135" si="791">IF(BV128&gt;0,(IF(BV$49&gt;0,BV128/BV$49,"")),"")</f>
        <v/>
      </c>
      <c r="BY128" s="111"/>
      <c r="BZ128" s="111"/>
      <c r="CA128" s="112"/>
      <c r="CB128" s="111"/>
      <c r="CC128" s="433">
        <f t="shared" ref="CC128:CC134" si="792">BP128+BS128+BV128</f>
        <v>0</v>
      </c>
      <c r="CD128" s="106" t="str">
        <f t="shared" ref="CD128:CD135" si="793">IF(CC128&gt;0,(IF(CC$7&gt;0,CC128/CC$7,"")),"")</f>
        <v/>
      </c>
      <c r="CE128" s="111" t="str">
        <f t="shared" ref="CE128:CE135" si="794">IF(CC128&gt;0,(IF(CC$49&gt;0,CC128/CC$49,"")),"")</f>
        <v/>
      </c>
      <c r="CF128" s="111"/>
      <c r="CG128" s="113"/>
      <c r="CH128" s="111"/>
      <c r="CI128" s="114"/>
      <c r="CJ128" s="111"/>
      <c r="CK128" s="433">
        <f t="shared" ref="CK128:CK134" si="795">(IF($CZ$5=4,(E128+Z128+AU128+BP128),0)+IF($CZ$5=3,(Z128+AU128+BP128))+IF($CZ$5=2,(AU128+BP128),0)+IF($CZ$5=1,BP128,0))/$CZ$5</f>
        <v>0</v>
      </c>
      <c r="CL128" s="106" t="str">
        <f t="shared" ref="CL128:CL135" si="796">IF(CK128&gt;0,(IF(CK$7&gt;0,CK128/CK$7,"")),"")</f>
        <v/>
      </c>
      <c r="CM128" s="111" t="str">
        <f t="shared" ref="CM128:CM135" si="797">IF(CK128&gt;0,(IF(CK$49&gt;0,CK128/CK$49,"")),"")</f>
        <v/>
      </c>
      <c r="CN128" s="433">
        <f t="shared" ref="CN128:CN134" si="798">(IF($CZ$5=4,(H128+AC128+AX128+BS128),0)+IF($CZ$5=3,(AC128+AX128+BS128))+IF($CZ$5=2,(AX128+BS128),0)+IF($CZ$5=1,BS128,0))/$CZ$5</f>
        <v>0</v>
      </c>
      <c r="CO128" s="106" t="str">
        <f t="shared" ref="CO128:CO135" si="799">IF(CN128&gt;0,(IF(CN$7&gt;0,CN128/CN$7,"")),"")</f>
        <v/>
      </c>
      <c r="CP128" s="111" t="str">
        <f t="shared" ref="CP128:CP135" si="800">IF(CN128&gt;0,(IF(CN$49&gt;0,CN128/CN$49,"")),"")</f>
        <v/>
      </c>
      <c r="CQ128" s="433">
        <f t="shared" ref="CQ128:CQ134" si="801">(IF($CZ$5=4,(K128+AF128+BA128+BV128),0)+IF($CZ$5=3,(AF128+BA128+BV128))+IF($CZ$5=2,(BA128+BV128),0)+IF($CZ$5=1,BV128,0))/$CZ$5</f>
        <v>0</v>
      </c>
      <c r="CR128" s="106" t="str">
        <f t="shared" ref="CR128:CR135" si="802">IF(CQ128&gt;0,(IF(CQ$7&gt;0,CQ128/CQ$7,"")),"")</f>
        <v/>
      </c>
      <c r="CS128" s="111" t="str">
        <f t="shared" ref="CS128:CS135" si="803">IF(CQ128&gt;0,(IF(CQ$49&gt;0,CQ128/CQ$49,"")),"")</f>
        <v/>
      </c>
      <c r="CT128" s="111"/>
      <c r="CU128" s="111"/>
      <c r="CV128" s="114"/>
      <c r="CW128" s="111"/>
      <c r="CX128" s="433">
        <f t="shared" ref="CX128:CX134" si="804">(IF($CZ$5=4,(R128+AM128+BH128+CC128),0)+IF($CZ$5=3,(AM128+BH128+CC128))+IF($CZ$5=2,(BH128+CC128),0)+IF($CZ$5=1,CC128,0))/$CZ$5</f>
        <v>0</v>
      </c>
      <c r="CY128" s="106" t="str">
        <f t="shared" ref="CY128:CY135" si="805">IF(CX128&gt;0,(IF(CX$7&gt;0,CX128/CX$7,"")),"")</f>
        <v/>
      </c>
      <c r="CZ128" s="111" t="str">
        <f t="shared" ref="CZ128:CZ135" si="806">IF(CX128&gt;0,(IF(CX$49&gt;0,CX128/CX$49,"")),"")</f>
        <v/>
      </c>
      <c r="DA128" s="111"/>
      <c r="DB128" s="1535"/>
      <c r="DC128" s="111"/>
      <c r="DD128" s="112"/>
      <c r="DE128" s="111"/>
      <c r="DF128" s="433">
        <v>0</v>
      </c>
      <c r="DG128" s="106" t="str">
        <f t="shared" ref="DG128:DG135" si="807">IF(DF128&gt;0,(IF(DF$7&gt;0,DF128/DF$7,"")),"")</f>
        <v/>
      </c>
      <c r="DH128" s="111" t="str">
        <f t="shared" ref="DH128:DH135" si="808">IF(DF128&gt;0,(IF(DF$49&gt;0,DF128/DF$49,"")),"")</f>
        <v/>
      </c>
      <c r="DI128" s="433">
        <v>0</v>
      </c>
      <c r="DJ128" s="106" t="str">
        <f t="shared" ref="DJ128:DJ135" si="809">IF(DI128&gt;0,(IF(DI$7&gt;0,DI128/DI$7,"")),"")</f>
        <v/>
      </c>
      <c r="DK128" s="111" t="str">
        <f t="shared" ref="DK128:DK135" si="810">IF(DI128&gt;0,(IF(DI$49&gt;0,DI128/DI$49,"")),"")</f>
        <v/>
      </c>
      <c r="DL128" s="433">
        <v>0</v>
      </c>
      <c r="DM128" s="106" t="str">
        <f t="shared" ref="DM128:DM135" si="811">IF(DL128&gt;0,(IF(DL$7&gt;0,DL128/DL$7,"")),"")</f>
        <v/>
      </c>
      <c r="DN128" s="111" t="str">
        <f t="shared" ref="DN128:DN135" si="812">IF(DL128&gt;0,(IF(DL$49&gt;0,DL128/DL$49,"")),"")</f>
        <v/>
      </c>
      <c r="DO128" s="111"/>
      <c r="DP128" s="111"/>
      <c r="DQ128" s="112"/>
      <c r="DR128" s="111"/>
      <c r="DS128" s="433">
        <f t="shared" ref="DS128:DS134" si="813">DF128+DI128+DL128</f>
        <v>0</v>
      </c>
      <c r="DT128" s="106" t="str">
        <f t="shared" ref="DT128:DT135" si="814">IF(DS128&gt;0,(IF(DS$7&gt;0,DS128/DS$7,"")),"")</f>
        <v/>
      </c>
      <c r="DU128" s="111" t="str">
        <f t="shared" ref="DU128:DU135" si="815">IF(DS128&gt;0,(IF(DS$49&gt;0,DS128/DS$49,"")),"")</f>
        <v/>
      </c>
      <c r="DV128" s="111"/>
      <c r="DW128" s="113"/>
      <c r="DX128" s="111"/>
      <c r="DY128" s="112"/>
      <c r="DZ128" s="111"/>
      <c r="EA128" s="433">
        <v>0</v>
      </c>
      <c r="EB128" s="106" t="str">
        <f t="shared" ref="EB128:EB135" si="816">IF(EA128&gt;0,(IF(EA$7&gt;0,EA128/EA$7,"")),"")</f>
        <v/>
      </c>
      <c r="EC128" s="111" t="str">
        <f t="shared" ref="EC128:EC135" si="817">IF(EA128&gt;0,(IF(EA$49&gt;0,EA128/EA$49,"")),"")</f>
        <v/>
      </c>
      <c r="ED128" s="433">
        <v>0</v>
      </c>
      <c r="EE128" s="106" t="str">
        <f t="shared" ref="EE128:EE135" si="818">IF(ED128&gt;0,(IF(ED$7&gt;0,ED128/ED$7,"")),"")</f>
        <v/>
      </c>
      <c r="EF128" s="111" t="str">
        <f t="shared" ref="EF128:EF135" si="819">IF(ED128&gt;0,(IF(ED$49&gt;0,ED128/ED$49,"")),"")</f>
        <v/>
      </c>
      <c r="EG128" s="433">
        <v>0</v>
      </c>
      <c r="EH128" s="106" t="str">
        <f t="shared" ref="EH128:EH135" si="820">IF(EG128&gt;0,(IF(EG$7&gt;0,EG128/EG$7,"")),"")</f>
        <v/>
      </c>
      <c r="EI128" s="111" t="str">
        <f t="shared" ref="EI128:EI135" si="821">IF(EG128&gt;0,(IF(EG$49&gt;0,EG128/EG$49,"")),"")</f>
        <v/>
      </c>
      <c r="EJ128" s="111"/>
      <c r="EK128" s="111"/>
      <c r="EL128" s="112"/>
      <c r="EM128" s="111"/>
      <c r="EN128" s="433">
        <f t="shared" ref="EN128:EN134" si="822">EA128+ED128+EG128</f>
        <v>0</v>
      </c>
      <c r="EO128" s="106" t="str">
        <f t="shared" ref="EO128:EO135" si="823">IF(EN128&gt;0,(IF(EN$7&gt;0,EN128/EN$7,"")),"")</f>
        <v/>
      </c>
      <c r="EP128" s="111" t="str">
        <f t="shared" ref="EP128:EP135" si="824">IF(EN128&gt;0,(IF(EN$49&gt;0,EN128/EN$49,"")),"")</f>
        <v/>
      </c>
      <c r="EQ128" s="111"/>
      <c r="ER128" s="113"/>
      <c r="ES128" s="111"/>
      <c r="ET128" s="112"/>
      <c r="EU128" s="111"/>
      <c r="EV128" s="433">
        <v>0</v>
      </c>
      <c r="EW128" s="106" t="str">
        <f t="shared" ref="EW128:EW135" si="825">IF(EV128&gt;0,(IF(EV$7&gt;0,EV128/EV$7,"")),"")</f>
        <v/>
      </c>
      <c r="EX128" s="111" t="str">
        <f t="shared" ref="EX128:EX135" si="826">IF(EV128&gt;0,(IF(EV$49&gt;0,EV128/EV$49,"")),"")</f>
        <v/>
      </c>
      <c r="EY128" s="433">
        <v>0</v>
      </c>
      <c r="EZ128" s="106" t="str">
        <f t="shared" ref="EZ128:EZ135" si="827">IF(EY128&gt;0,(IF(EY$7&gt;0,EY128/EY$7,"")),"")</f>
        <v/>
      </c>
      <c r="FA128" s="111" t="str">
        <f t="shared" ref="FA128:FA135" si="828">IF(EY128&gt;0,(IF(EY$49&gt;0,EY128/EY$49,"")),"")</f>
        <v/>
      </c>
      <c r="FB128" s="433">
        <v>0</v>
      </c>
      <c r="FC128" s="106" t="str">
        <f t="shared" ref="FC128:FC135" si="829">IF(FB128&gt;0,(IF(FB$7&gt;0,FB128/FB$7,"")),"")</f>
        <v/>
      </c>
      <c r="FD128" s="111" t="str">
        <f t="shared" ref="FD128:FD135" si="830">IF(FB128&gt;0,(IF(FB$49&gt;0,FB128/FB$49,"")),"")</f>
        <v/>
      </c>
      <c r="FE128" s="111"/>
      <c r="FF128" s="111"/>
      <c r="FG128" s="112"/>
      <c r="FH128" s="111"/>
      <c r="FI128" s="433">
        <f t="shared" ref="FI128:FI134" si="831">EV128+EY128+FB128</f>
        <v>0</v>
      </c>
      <c r="FJ128" s="106" t="str">
        <f t="shared" ref="FJ128:FJ135" si="832">IF(FI128&gt;0,(IF(FI$7&gt;0,FI128/FI$7,"")),"")</f>
        <v/>
      </c>
      <c r="FK128" s="111" t="str">
        <f t="shared" ref="FK128:FK135" si="833">IF(FI128&gt;0,(IF(FI$49&gt;0,FI128/FI$49,"")),"")</f>
        <v/>
      </c>
      <c r="FL128" s="111"/>
      <c r="FM128" s="113"/>
      <c r="FN128" s="111"/>
      <c r="FO128" s="112"/>
      <c r="FP128" s="111"/>
      <c r="FQ128" s="433">
        <v>0</v>
      </c>
      <c r="FR128" s="106" t="str">
        <f t="shared" ref="FR128:FR135" si="834">IF(FQ128&gt;0,(IF(FQ$7&gt;0,FQ128/FQ$7,"")),"")</f>
        <v/>
      </c>
      <c r="FS128" s="849" t="str">
        <f t="shared" ref="FS128:FS135" si="835">IF(FQ128&gt;0,(IF(FQ$49&gt;0,FQ128/FQ$49,"")),"")</f>
        <v/>
      </c>
      <c r="FT128" s="433">
        <v>0</v>
      </c>
      <c r="FU128" s="106" t="str">
        <f t="shared" ref="FU128:FU135" si="836">IF(FT128&gt;0,(IF(FT$7&gt;0,FT128/FT$7,"")),"")</f>
        <v/>
      </c>
      <c r="FV128" s="111" t="str">
        <f t="shared" ref="FV128:FV135" si="837">IF(FT128&gt;0,(IF(FT$49&gt;0,FT128/FT$49,"")),"")</f>
        <v/>
      </c>
      <c r="FW128" s="433">
        <v>0</v>
      </c>
      <c r="FX128" s="106" t="str">
        <f t="shared" ref="FX128:FX135" si="838">IF(FW128&gt;0,(IF(FW$7&gt;0,FW128/FW$7,"")),"")</f>
        <v/>
      </c>
      <c r="FY128" s="111" t="str">
        <f t="shared" ref="FY128:FY135" si="839">IF(FW128&gt;0,(IF(FW$49&gt;0,FW128/FW$49,"")),"")</f>
        <v/>
      </c>
      <c r="FZ128" s="111"/>
      <c r="GA128" s="111"/>
      <c r="GB128" s="112"/>
      <c r="GC128" s="111"/>
      <c r="GD128" s="433">
        <f t="shared" ref="GD128:GD134" si="840">FQ128+FT128+FW128</f>
        <v>0</v>
      </c>
      <c r="GE128" s="106" t="str">
        <f t="shared" ref="GE128:GE135" si="841">IF(GD128&gt;0,(IF(GD$7&gt;0,GD128/GD$7,"")),"")</f>
        <v/>
      </c>
      <c r="GF128" s="111" t="str">
        <f t="shared" ref="GF128:GF135" si="842">IF(GD128&gt;0,(IF(GD$49&gt;0,GD128/GD$49,"")),"")</f>
        <v/>
      </c>
      <c r="GG128" s="111"/>
      <c r="GH128" s="113"/>
      <c r="GI128" s="111"/>
      <c r="GJ128" s="112"/>
      <c r="GK128" s="111"/>
      <c r="GL128" s="433">
        <v>0</v>
      </c>
      <c r="GM128" s="106" t="str">
        <f t="shared" ref="GM128:GM135" si="843">IF(GL128&gt;0,(IF(GL$7&gt;0,GL128/GL$7,"")),"")</f>
        <v/>
      </c>
      <c r="GN128" s="111" t="str">
        <f t="shared" ref="GN128:GN135" si="844">IF(GL128&gt;0,(IF(GL$49&gt;0,GL128/GL$49,"")),"")</f>
        <v/>
      </c>
      <c r="GO128" s="433">
        <v>0</v>
      </c>
      <c r="GP128" s="106" t="str">
        <f t="shared" ref="GP128:GP135" si="845">IF(GO128&gt;0,(IF(GO$7&gt;0,GO128/GO$7,"")),"")</f>
        <v/>
      </c>
      <c r="GQ128" s="111" t="str">
        <f t="shared" ref="GQ128:GQ135" si="846">IF(GO128&gt;0,(IF(GO$49&gt;0,GO128/GO$49,"")),"")</f>
        <v/>
      </c>
      <c r="GR128" s="433">
        <v>0</v>
      </c>
      <c r="GS128" s="106" t="str">
        <f t="shared" ref="GS128:GS135" si="847">IF(GR128&gt;0,(IF(GR$7&gt;0,GR128/GR$7,"")),"")</f>
        <v/>
      </c>
      <c r="GT128" s="111" t="str">
        <f t="shared" ref="GT128:GT135" si="848">IF(GR128&gt;0,(IF(GR$49&gt;0,GR128/GR$49,"")),"")</f>
        <v/>
      </c>
      <c r="GU128" s="111"/>
      <c r="GV128" s="111"/>
      <c r="GW128" s="112"/>
      <c r="GX128" s="111"/>
      <c r="GY128" s="433">
        <f t="shared" ref="GY128:GY134" si="849">GL128+GO128+GR128</f>
        <v>0</v>
      </c>
      <c r="GZ128" s="106" t="str">
        <f t="shared" ref="GZ128:GZ135" si="850">IF(GY128&gt;0,(IF(GY$7&gt;0,GY128/GY$7,"")),"")</f>
        <v/>
      </c>
      <c r="HA128" s="111" t="str">
        <f t="shared" ref="HA128:HA135" si="851">IF(GY128&gt;0,(IF(GY$49&gt;0,GY128/GY$49,"")),"")</f>
        <v/>
      </c>
      <c r="HB128" s="111"/>
      <c r="HC128" s="113"/>
      <c r="HD128" s="111"/>
      <c r="HE128" s="112"/>
      <c r="HF128" s="111"/>
      <c r="HG128" s="433">
        <v>0</v>
      </c>
      <c r="HH128" s="106" t="str">
        <f t="shared" ref="HH128:HH135" si="852">IF(HG128&gt;0,(IF(HG$7&gt;0,HG128/HG$7,"")),"")</f>
        <v/>
      </c>
      <c r="HI128" s="111" t="str">
        <f t="shared" ref="HI128:HI135" si="853">IF(HG128&gt;0,(IF(HG$49&gt;0,HG128/HG$49,"")),"")</f>
        <v/>
      </c>
      <c r="HJ128" s="433">
        <v>0</v>
      </c>
      <c r="HK128" s="106" t="str">
        <f t="shared" ref="HK128:HK135" si="854">IF(HJ128&gt;0,(IF(HJ$7&gt;0,HJ128/HJ$7,"")),"")</f>
        <v/>
      </c>
      <c r="HL128" s="111" t="str">
        <f t="shared" ref="HL128:HL135" si="855">IF(HJ128&gt;0,(IF(HJ$49&gt;0,HJ128/HJ$49,"")),"")</f>
        <v/>
      </c>
      <c r="HM128" s="433">
        <v>0</v>
      </c>
      <c r="HN128" s="106" t="str">
        <f t="shared" ref="HN128:HN135" si="856">IF(HM128&gt;0,(IF(HM$7&gt;0,HM128/HM$7,"")),"")</f>
        <v/>
      </c>
      <c r="HO128" s="111" t="str">
        <f t="shared" ref="HO128:HO135" si="857">IF(HM128&gt;0,(IF(HM$49&gt;0,HM128/HM$49,"")),"")</f>
        <v/>
      </c>
      <c r="HP128" s="111"/>
      <c r="HQ128" s="111"/>
      <c r="HR128" s="112"/>
      <c r="HS128" s="111"/>
      <c r="HT128" s="433">
        <f t="shared" ref="HT128:HT134" si="858">HG128+HJ128+HM128</f>
        <v>0</v>
      </c>
      <c r="HU128" s="106" t="str">
        <f t="shared" ref="HU128:HU135" si="859">IF(HT128&gt;0,(IF(HT$7&gt;0,HT128/HT$7,"")),"")</f>
        <v/>
      </c>
      <c r="HV128" s="111" t="str">
        <f t="shared" ref="HV128:HV135" si="860">IF(HT128&gt;0,(IF(HT$49&gt;0,HT128/HT$49,"")),"")</f>
        <v/>
      </c>
      <c r="HW128" s="111"/>
      <c r="HX128" s="113"/>
      <c r="HY128" s="111"/>
      <c r="HZ128" s="112"/>
      <c r="IA128" s="111"/>
      <c r="IB128" s="433">
        <v>0</v>
      </c>
      <c r="IC128" s="106" t="str">
        <f t="shared" ref="IC128:IC135" si="861">IF(IB128&gt;0,(IF(IB$7&gt;0,IB128/IB$7,"")),"")</f>
        <v/>
      </c>
      <c r="ID128" s="111" t="str">
        <f t="shared" ref="ID128:ID135" si="862">IF(IB128&gt;0,(IF(IB$49&gt;0,IB128/IB$49,"")),"")</f>
        <v/>
      </c>
      <c r="IE128" s="433">
        <v>0</v>
      </c>
      <c r="IF128" s="106" t="str">
        <f t="shared" ref="IF128:IF135" si="863">IF(IE128&gt;0,(IF(IE$7&gt;0,IE128/IE$7,"")),"")</f>
        <v/>
      </c>
      <c r="IG128" s="111" t="str">
        <f t="shared" ref="IG128:IG135" si="864">IF(IE128&gt;0,(IF(IE$49&gt;0,IE128/IE$49,"")),"")</f>
        <v/>
      </c>
      <c r="IH128" s="433">
        <v>0</v>
      </c>
      <c r="II128" s="106" t="str">
        <f t="shared" ref="II128:II135" si="865">IF(IH128&gt;0,(IF(IH$7&gt;0,IH128/IH$7,"")),"")</f>
        <v/>
      </c>
      <c r="IJ128" s="111" t="str">
        <f t="shared" ref="IJ128:IJ135" si="866">IF(IH128&gt;0,(IF(IH$49&gt;0,IH128/IH$49,"")),"")</f>
        <v/>
      </c>
      <c r="IK128" s="111"/>
      <c r="IL128" s="111"/>
      <c r="IM128" s="112"/>
      <c r="IN128" s="111"/>
      <c r="IO128" s="433">
        <f t="shared" ref="IO128:IO134" si="867">IB128+IE128+IH128</f>
        <v>0</v>
      </c>
      <c r="IP128" s="106" t="str">
        <f t="shared" ref="IP128:IP135" si="868">IF(IO128&gt;0,(IF(IO$7&gt;0,IO128/IO$7,"")),"")</f>
        <v/>
      </c>
      <c r="IQ128" s="111" t="str">
        <f t="shared" ref="IQ128:IQ135" si="869">IF(IO128&gt;0,(IF(IO$49&gt;0,IO128/IO$49,"")),"")</f>
        <v/>
      </c>
      <c r="IR128" s="111"/>
      <c r="IS128" s="113"/>
    </row>
    <row r="129" spans="1:253" ht="12" hidden="1" customHeight="1">
      <c r="A129" s="341" t="s">
        <v>91</v>
      </c>
      <c r="B129" s="111"/>
      <c r="C129" s="112"/>
      <c r="D129" s="111"/>
      <c r="E129" s="433">
        <v>0</v>
      </c>
      <c r="F129" s="106" t="str">
        <f t="shared" si="759"/>
        <v/>
      </c>
      <c r="G129" s="111" t="str">
        <f t="shared" si="760"/>
        <v/>
      </c>
      <c r="H129" s="433">
        <v>0</v>
      </c>
      <c r="I129" s="106" t="str">
        <f t="shared" si="761"/>
        <v/>
      </c>
      <c r="J129" s="111" t="str">
        <f t="shared" si="762"/>
        <v/>
      </c>
      <c r="K129" s="433">
        <v>0</v>
      </c>
      <c r="L129" s="106" t="str">
        <f t="shared" si="763"/>
        <v/>
      </c>
      <c r="M129" s="111" t="str">
        <f t="shared" si="764"/>
        <v/>
      </c>
      <c r="N129" s="111"/>
      <c r="O129" s="111"/>
      <c r="P129" s="112"/>
      <c r="Q129" s="111"/>
      <c r="R129" s="433">
        <f t="shared" si="765"/>
        <v>0</v>
      </c>
      <c r="S129" s="106" t="str">
        <f t="shared" si="766"/>
        <v/>
      </c>
      <c r="T129" s="111" t="str">
        <f t="shared" si="767"/>
        <v/>
      </c>
      <c r="U129" s="111"/>
      <c r="V129" s="113"/>
      <c r="W129" s="111"/>
      <c r="X129" s="112"/>
      <c r="Y129" s="111"/>
      <c r="Z129" s="433">
        <v>0</v>
      </c>
      <c r="AA129" s="106" t="str">
        <f t="shared" si="768"/>
        <v/>
      </c>
      <c r="AB129" s="111" t="str">
        <f t="shared" si="769"/>
        <v/>
      </c>
      <c r="AC129" s="433">
        <v>0</v>
      </c>
      <c r="AD129" s="106" t="str">
        <f t="shared" si="770"/>
        <v/>
      </c>
      <c r="AE129" s="111" t="str">
        <f t="shared" si="771"/>
        <v/>
      </c>
      <c r="AF129" s="433">
        <v>0</v>
      </c>
      <c r="AG129" s="106" t="str">
        <f t="shared" si="772"/>
        <v/>
      </c>
      <c r="AH129" s="111" t="str">
        <f t="shared" si="773"/>
        <v/>
      </c>
      <c r="AI129" s="111"/>
      <c r="AJ129" s="111"/>
      <c r="AK129" s="112"/>
      <c r="AL129" s="111"/>
      <c r="AM129" s="433">
        <f t="shared" si="774"/>
        <v>0</v>
      </c>
      <c r="AN129" s="106" t="str">
        <f t="shared" si="775"/>
        <v/>
      </c>
      <c r="AO129" s="111" t="str">
        <f t="shared" si="776"/>
        <v/>
      </c>
      <c r="AP129" s="111"/>
      <c r="AQ129" s="113"/>
      <c r="AR129" s="111"/>
      <c r="AS129" s="112"/>
      <c r="AT129" s="111"/>
      <c r="AU129" s="433">
        <v>0</v>
      </c>
      <c r="AV129" s="106" t="str">
        <f t="shared" si="777"/>
        <v/>
      </c>
      <c r="AW129" s="111" t="str">
        <f t="shared" si="778"/>
        <v/>
      </c>
      <c r="AX129" s="433">
        <v>0</v>
      </c>
      <c r="AY129" s="106" t="str">
        <f t="shared" si="779"/>
        <v/>
      </c>
      <c r="AZ129" s="111" t="str">
        <f t="shared" si="780"/>
        <v/>
      </c>
      <c r="BA129" s="433">
        <v>0</v>
      </c>
      <c r="BB129" s="106" t="str">
        <f t="shared" si="781"/>
        <v/>
      </c>
      <c r="BC129" s="111" t="str">
        <f t="shared" si="782"/>
        <v/>
      </c>
      <c r="BD129" s="111"/>
      <c r="BE129" s="111"/>
      <c r="BF129" s="112"/>
      <c r="BG129" s="111"/>
      <c r="BH129" s="433">
        <f t="shared" si="783"/>
        <v>0</v>
      </c>
      <c r="BI129" s="106" t="str">
        <f t="shared" si="784"/>
        <v/>
      </c>
      <c r="BJ129" s="111" t="str">
        <f t="shared" si="785"/>
        <v/>
      </c>
      <c r="BK129" s="111"/>
      <c r="BL129" s="113"/>
      <c r="BM129" s="111"/>
      <c r="BN129" s="112"/>
      <c r="BO129" s="111"/>
      <c r="BP129" s="433">
        <v>0</v>
      </c>
      <c r="BQ129" s="106" t="str">
        <f t="shared" si="786"/>
        <v/>
      </c>
      <c r="BR129" s="111" t="str">
        <f t="shared" si="787"/>
        <v/>
      </c>
      <c r="BS129" s="433">
        <v>0</v>
      </c>
      <c r="BT129" s="106" t="str">
        <f t="shared" si="788"/>
        <v/>
      </c>
      <c r="BU129" s="111" t="str">
        <f t="shared" si="789"/>
        <v/>
      </c>
      <c r="BV129" s="433">
        <v>0</v>
      </c>
      <c r="BW129" s="106" t="str">
        <f t="shared" si="790"/>
        <v/>
      </c>
      <c r="BX129" s="111" t="str">
        <f t="shared" si="791"/>
        <v/>
      </c>
      <c r="BY129" s="111"/>
      <c r="BZ129" s="111"/>
      <c r="CA129" s="112"/>
      <c r="CB129" s="111"/>
      <c r="CC129" s="433">
        <f t="shared" si="792"/>
        <v>0</v>
      </c>
      <c r="CD129" s="106" t="str">
        <f t="shared" si="793"/>
        <v/>
      </c>
      <c r="CE129" s="111" t="str">
        <f t="shared" si="794"/>
        <v/>
      </c>
      <c r="CF129" s="111"/>
      <c r="CG129" s="113"/>
      <c r="CH129" s="111"/>
      <c r="CI129" s="114"/>
      <c r="CJ129" s="111"/>
      <c r="CK129" s="433">
        <f t="shared" si="795"/>
        <v>0</v>
      </c>
      <c r="CL129" s="106" t="str">
        <f t="shared" si="796"/>
        <v/>
      </c>
      <c r="CM129" s="111" t="str">
        <f t="shared" si="797"/>
        <v/>
      </c>
      <c r="CN129" s="433">
        <f t="shared" si="798"/>
        <v>0</v>
      </c>
      <c r="CO129" s="106" t="str">
        <f t="shared" si="799"/>
        <v/>
      </c>
      <c r="CP129" s="111" t="str">
        <f t="shared" si="800"/>
        <v/>
      </c>
      <c r="CQ129" s="433">
        <f t="shared" si="801"/>
        <v>0</v>
      </c>
      <c r="CR129" s="106" t="str">
        <f t="shared" si="802"/>
        <v/>
      </c>
      <c r="CS129" s="111" t="str">
        <f t="shared" si="803"/>
        <v/>
      </c>
      <c r="CT129" s="111"/>
      <c r="CU129" s="111"/>
      <c r="CV129" s="114"/>
      <c r="CW129" s="111"/>
      <c r="CX129" s="433">
        <f t="shared" si="804"/>
        <v>0</v>
      </c>
      <c r="CY129" s="106" t="str">
        <f t="shared" si="805"/>
        <v/>
      </c>
      <c r="CZ129" s="111" t="str">
        <f t="shared" si="806"/>
        <v/>
      </c>
      <c r="DA129" s="111"/>
      <c r="DB129" s="1535"/>
      <c r="DC129" s="111"/>
      <c r="DD129" s="112"/>
      <c r="DE129" s="111"/>
      <c r="DF129" s="433">
        <v>0</v>
      </c>
      <c r="DG129" s="106" t="str">
        <f t="shared" si="807"/>
        <v/>
      </c>
      <c r="DH129" s="111" t="str">
        <f t="shared" si="808"/>
        <v/>
      </c>
      <c r="DI129" s="433">
        <v>0</v>
      </c>
      <c r="DJ129" s="106" t="str">
        <f t="shared" si="809"/>
        <v/>
      </c>
      <c r="DK129" s="111" t="str">
        <f t="shared" si="810"/>
        <v/>
      </c>
      <c r="DL129" s="433">
        <v>0</v>
      </c>
      <c r="DM129" s="106" t="str">
        <f t="shared" si="811"/>
        <v/>
      </c>
      <c r="DN129" s="111" t="str">
        <f t="shared" si="812"/>
        <v/>
      </c>
      <c r="DO129" s="111"/>
      <c r="DP129" s="111"/>
      <c r="DQ129" s="112"/>
      <c r="DR129" s="111"/>
      <c r="DS129" s="433">
        <f t="shared" si="813"/>
        <v>0</v>
      </c>
      <c r="DT129" s="106" t="str">
        <f t="shared" si="814"/>
        <v/>
      </c>
      <c r="DU129" s="111" t="str">
        <f t="shared" si="815"/>
        <v/>
      </c>
      <c r="DV129" s="111"/>
      <c r="DW129" s="113"/>
      <c r="DX129" s="111"/>
      <c r="DY129" s="112"/>
      <c r="DZ129" s="111"/>
      <c r="EA129" s="433">
        <v>0</v>
      </c>
      <c r="EB129" s="106" t="str">
        <f t="shared" si="816"/>
        <v/>
      </c>
      <c r="EC129" s="111" t="str">
        <f t="shared" si="817"/>
        <v/>
      </c>
      <c r="ED129" s="433">
        <v>0</v>
      </c>
      <c r="EE129" s="106" t="str">
        <f t="shared" si="818"/>
        <v/>
      </c>
      <c r="EF129" s="111" t="str">
        <f t="shared" si="819"/>
        <v/>
      </c>
      <c r="EG129" s="433">
        <v>0</v>
      </c>
      <c r="EH129" s="106" t="str">
        <f t="shared" si="820"/>
        <v/>
      </c>
      <c r="EI129" s="111" t="str">
        <f t="shared" si="821"/>
        <v/>
      </c>
      <c r="EJ129" s="111"/>
      <c r="EK129" s="111"/>
      <c r="EL129" s="112"/>
      <c r="EM129" s="111"/>
      <c r="EN129" s="433">
        <f t="shared" si="822"/>
        <v>0</v>
      </c>
      <c r="EO129" s="106" t="str">
        <f t="shared" si="823"/>
        <v/>
      </c>
      <c r="EP129" s="111" t="str">
        <f t="shared" si="824"/>
        <v/>
      </c>
      <c r="EQ129" s="111"/>
      <c r="ER129" s="113"/>
      <c r="ES129" s="111"/>
      <c r="ET129" s="112"/>
      <c r="EU129" s="111"/>
      <c r="EV129" s="433">
        <v>0</v>
      </c>
      <c r="EW129" s="106" t="str">
        <f t="shared" si="825"/>
        <v/>
      </c>
      <c r="EX129" s="111" t="str">
        <f t="shared" si="826"/>
        <v/>
      </c>
      <c r="EY129" s="433">
        <v>0</v>
      </c>
      <c r="EZ129" s="106" t="str">
        <f t="shared" si="827"/>
        <v/>
      </c>
      <c r="FA129" s="111" t="str">
        <f t="shared" si="828"/>
        <v/>
      </c>
      <c r="FB129" s="433">
        <v>0</v>
      </c>
      <c r="FC129" s="106" t="str">
        <f t="shared" si="829"/>
        <v/>
      </c>
      <c r="FD129" s="111" t="str">
        <f t="shared" si="830"/>
        <v/>
      </c>
      <c r="FE129" s="111"/>
      <c r="FF129" s="111"/>
      <c r="FG129" s="112"/>
      <c r="FH129" s="111"/>
      <c r="FI129" s="433">
        <f t="shared" si="831"/>
        <v>0</v>
      </c>
      <c r="FJ129" s="106" t="str">
        <f t="shared" si="832"/>
        <v/>
      </c>
      <c r="FK129" s="111" t="str">
        <f t="shared" si="833"/>
        <v/>
      </c>
      <c r="FL129" s="111"/>
      <c r="FM129" s="113"/>
      <c r="FN129" s="111"/>
      <c r="FO129" s="112"/>
      <c r="FP129" s="111"/>
      <c r="FQ129" s="433">
        <v>0</v>
      </c>
      <c r="FR129" s="106" t="str">
        <f t="shared" si="834"/>
        <v/>
      </c>
      <c r="FS129" s="849" t="str">
        <f t="shared" si="835"/>
        <v/>
      </c>
      <c r="FT129" s="433">
        <v>0</v>
      </c>
      <c r="FU129" s="106" t="str">
        <f t="shared" si="836"/>
        <v/>
      </c>
      <c r="FV129" s="111" t="str">
        <f t="shared" si="837"/>
        <v/>
      </c>
      <c r="FW129" s="433">
        <v>0</v>
      </c>
      <c r="FX129" s="106" t="str">
        <f t="shared" si="838"/>
        <v/>
      </c>
      <c r="FY129" s="111" t="str">
        <f t="shared" si="839"/>
        <v/>
      </c>
      <c r="FZ129" s="111"/>
      <c r="GA129" s="111"/>
      <c r="GB129" s="112"/>
      <c r="GC129" s="111"/>
      <c r="GD129" s="433">
        <f t="shared" si="840"/>
        <v>0</v>
      </c>
      <c r="GE129" s="106" t="str">
        <f t="shared" si="841"/>
        <v/>
      </c>
      <c r="GF129" s="111" t="str">
        <f t="shared" si="842"/>
        <v/>
      </c>
      <c r="GG129" s="111"/>
      <c r="GH129" s="113"/>
      <c r="GI129" s="111"/>
      <c r="GJ129" s="112"/>
      <c r="GK129" s="111"/>
      <c r="GL129" s="433">
        <v>0</v>
      </c>
      <c r="GM129" s="106" t="str">
        <f t="shared" si="843"/>
        <v/>
      </c>
      <c r="GN129" s="111" t="str">
        <f t="shared" si="844"/>
        <v/>
      </c>
      <c r="GO129" s="433">
        <v>0</v>
      </c>
      <c r="GP129" s="106" t="str">
        <f t="shared" si="845"/>
        <v/>
      </c>
      <c r="GQ129" s="111" t="str">
        <f t="shared" si="846"/>
        <v/>
      </c>
      <c r="GR129" s="433">
        <v>0</v>
      </c>
      <c r="GS129" s="106" t="str">
        <f t="shared" si="847"/>
        <v/>
      </c>
      <c r="GT129" s="111" t="str">
        <f t="shared" si="848"/>
        <v/>
      </c>
      <c r="GU129" s="111"/>
      <c r="GV129" s="111"/>
      <c r="GW129" s="112"/>
      <c r="GX129" s="111"/>
      <c r="GY129" s="433">
        <f t="shared" si="849"/>
        <v>0</v>
      </c>
      <c r="GZ129" s="106" t="str">
        <f t="shared" si="850"/>
        <v/>
      </c>
      <c r="HA129" s="111" t="str">
        <f t="shared" si="851"/>
        <v/>
      </c>
      <c r="HB129" s="111"/>
      <c r="HC129" s="113"/>
      <c r="HD129" s="111"/>
      <c r="HE129" s="112"/>
      <c r="HF129" s="111"/>
      <c r="HG129" s="433">
        <v>0</v>
      </c>
      <c r="HH129" s="106" t="str">
        <f t="shared" si="852"/>
        <v/>
      </c>
      <c r="HI129" s="111" t="str">
        <f t="shared" si="853"/>
        <v/>
      </c>
      <c r="HJ129" s="433">
        <v>0</v>
      </c>
      <c r="HK129" s="106" t="str">
        <f t="shared" si="854"/>
        <v/>
      </c>
      <c r="HL129" s="111" t="str">
        <f t="shared" si="855"/>
        <v/>
      </c>
      <c r="HM129" s="433">
        <v>0</v>
      </c>
      <c r="HN129" s="106" t="str">
        <f t="shared" si="856"/>
        <v/>
      </c>
      <c r="HO129" s="111" t="str">
        <f t="shared" si="857"/>
        <v/>
      </c>
      <c r="HP129" s="111"/>
      <c r="HQ129" s="111"/>
      <c r="HR129" s="112"/>
      <c r="HS129" s="111"/>
      <c r="HT129" s="433">
        <f t="shared" si="858"/>
        <v>0</v>
      </c>
      <c r="HU129" s="106" t="str">
        <f t="shared" si="859"/>
        <v/>
      </c>
      <c r="HV129" s="111" t="str">
        <f t="shared" si="860"/>
        <v/>
      </c>
      <c r="HW129" s="111"/>
      <c r="HX129" s="113"/>
      <c r="HY129" s="111"/>
      <c r="HZ129" s="112"/>
      <c r="IA129" s="111"/>
      <c r="IB129" s="433">
        <v>0</v>
      </c>
      <c r="IC129" s="106" t="str">
        <f t="shared" si="861"/>
        <v/>
      </c>
      <c r="ID129" s="111" t="str">
        <f t="shared" si="862"/>
        <v/>
      </c>
      <c r="IE129" s="433">
        <v>0</v>
      </c>
      <c r="IF129" s="106" t="str">
        <f t="shared" si="863"/>
        <v/>
      </c>
      <c r="IG129" s="111" t="str">
        <f t="shared" si="864"/>
        <v/>
      </c>
      <c r="IH129" s="433">
        <v>0</v>
      </c>
      <c r="II129" s="106" t="str">
        <f t="shared" si="865"/>
        <v/>
      </c>
      <c r="IJ129" s="111" t="str">
        <f t="shared" si="866"/>
        <v/>
      </c>
      <c r="IK129" s="111"/>
      <c r="IL129" s="111"/>
      <c r="IM129" s="112"/>
      <c r="IN129" s="111"/>
      <c r="IO129" s="433">
        <f t="shared" si="867"/>
        <v>0</v>
      </c>
      <c r="IP129" s="106" t="str">
        <f t="shared" si="868"/>
        <v/>
      </c>
      <c r="IQ129" s="111" t="str">
        <f t="shared" si="869"/>
        <v/>
      </c>
      <c r="IR129" s="111"/>
      <c r="IS129" s="113"/>
    </row>
    <row r="130" spans="1:253" ht="12" hidden="1" customHeight="1">
      <c r="A130" s="341" t="s">
        <v>92</v>
      </c>
      <c r="B130" s="111"/>
      <c r="C130" s="112"/>
      <c r="D130" s="111"/>
      <c r="E130" s="433">
        <v>0</v>
      </c>
      <c r="F130" s="106" t="str">
        <f t="shared" si="759"/>
        <v/>
      </c>
      <c r="G130" s="111" t="str">
        <f t="shared" si="760"/>
        <v/>
      </c>
      <c r="H130" s="433">
        <v>0</v>
      </c>
      <c r="I130" s="106" t="str">
        <f t="shared" si="761"/>
        <v/>
      </c>
      <c r="J130" s="111" t="str">
        <f t="shared" si="762"/>
        <v/>
      </c>
      <c r="K130" s="433">
        <v>0</v>
      </c>
      <c r="L130" s="106" t="str">
        <f t="shared" si="763"/>
        <v/>
      </c>
      <c r="M130" s="111" t="str">
        <f t="shared" si="764"/>
        <v/>
      </c>
      <c r="N130" s="111"/>
      <c r="O130" s="111"/>
      <c r="P130" s="112"/>
      <c r="Q130" s="111"/>
      <c r="R130" s="433">
        <f t="shared" si="765"/>
        <v>0</v>
      </c>
      <c r="S130" s="106" t="str">
        <f t="shared" si="766"/>
        <v/>
      </c>
      <c r="T130" s="111" t="str">
        <f t="shared" si="767"/>
        <v/>
      </c>
      <c r="U130" s="111"/>
      <c r="V130" s="113"/>
      <c r="W130" s="111"/>
      <c r="X130" s="112"/>
      <c r="Y130" s="111"/>
      <c r="Z130" s="433">
        <v>0</v>
      </c>
      <c r="AA130" s="106" t="str">
        <f t="shared" si="768"/>
        <v/>
      </c>
      <c r="AB130" s="111" t="str">
        <f t="shared" si="769"/>
        <v/>
      </c>
      <c r="AC130" s="433">
        <v>0</v>
      </c>
      <c r="AD130" s="106" t="str">
        <f t="shared" si="770"/>
        <v/>
      </c>
      <c r="AE130" s="111" t="str">
        <f t="shared" si="771"/>
        <v/>
      </c>
      <c r="AF130" s="433">
        <v>0</v>
      </c>
      <c r="AG130" s="106" t="str">
        <f t="shared" si="772"/>
        <v/>
      </c>
      <c r="AH130" s="111" t="str">
        <f t="shared" si="773"/>
        <v/>
      </c>
      <c r="AI130" s="111"/>
      <c r="AJ130" s="111"/>
      <c r="AK130" s="112"/>
      <c r="AL130" s="111"/>
      <c r="AM130" s="433">
        <f t="shared" si="774"/>
        <v>0</v>
      </c>
      <c r="AN130" s="106" t="str">
        <f t="shared" si="775"/>
        <v/>
      </c>
      <c r="AO130" s="111" t="str">
        <f t="shared" si="776"/>
        <v/>
      </c>
      <c r="AP130" s="111"/>
      <c r="AQ130" s="113"/>
      <c r="AR130" s="111"/>
      <c r="AS130" s="112"/>
      <c r="AT130" s="111"/>
      <c r="AU130" s="433">
        <v>0</v>
      </c>
      <c r="AV130" s="106" t="str">
        <f t="shared" si="777"/>
        <v/>
      </c>
      <c r="AW130" s="111" t="str">
        <f t="shared" si="778"/>
        <v/>
      </c>
      <c r="AX130" s="433">
        <v>0</v>
      </c>
      <c r="AY130" s="106" t="str">
        <f t="shared" si="779"/>
        <v/>
      </c>
      <c r="AZ130" s="111" t="str">
        <f t="shared" si="780"/>
        <v/>
      </c>
      <c r="BA130" s="433">
        <v>0</v>
      </c>
      <c r="BB130" s="106" t="str">
        <f t="shared" si="781"/>
        <v/>
      </c>
      <c r="BC130" s="111" t="str">
        <f t="shared" si="782"/>
        <v/>
      </c>
      <c r="BD130" s="111"/>
      <c r="BE130" s="111"/>
      <c r="BF130" s="112"/>
      <c r="BG130" s="111"/>
      <c r="BH130" s="433">
        <f t="shared" si="783"/>
        <v>0</v>
      </c>
      <c r="BI130" s="106" t="str">
        <f t="shared" si="784"/>
        <v/>
      </c>
      <c r="BJ130" s="111" t="str">
        <f t="shared" si="785"/>
        <v/>
      </c>
      <c r="BK130" s="111"/>
      <c r="BL130" s="113"/>
      <c r="BM130" s="111"/>
      <c r="BN130" s="112"/>
      <c r="BO130" s="111"/>
      <c r="BP130" s="433">
        <v>0</v>
      </c>
      <c r="BQ130" s="106" t="str">
        <f t="shared" si="786"/>
        <v/>
      </c>
      <c r="BR130" s="111" t="str">
        <f t="shared" si="787"/>
        <v/>
      </c>
      <c r="BS130" s="433">
        <v>0</v>
      </c>
      <c r="BT130" s="106" t="str">
        <f t="shared" si="788"/>
        <v/>
      </c>
      <c r="BU130" s="111" t="str">
        <f t="shared" si="789"/>
        <v/>
      </c>
      <c r="BV130" s="433">
        <v>0</v>
      </c>
      <c r="BW130" s="106" t="str">
        <f t="shared" si="790"/>
        <v/>
      </c>
      <c r="BX130" s="111" t="str">
        <f t="shared" si="791"/>
        <v/>
      </c>
      <c r="BY130" s="111"/>
      <c r="BZ130" s="111"/>
      <c r="CA130" s="112"/>
      <c r="CB130" s="111"/>
      <c r="CC130" s="433">
        <f t="shared" si="792"/>
        <v>0</v>
      </c>
      <c r="CD130" s="106" t="str">
        <f t="shared" si="793"/>
        <v/>
      </c>
      <c r="CE130" s="111" t="str">
        <f t="shared" si="794"/>
        <v/>
      </c>
      <c r="CF130" s="111"/>
      <c r="CG130" s="113"/>
      <c r="CH130" s="111"/>
      <c r="CI130" s="114"/>
      <c r="CJ130" s="111"/>
      <c r="CK130" s="433">
        <f t="shared" si="795"/>
        <v>0</v>
      </c>
      <c r="CL130" s="106" t="str">
        <f t="shared" si="796"/>
        <v/>
      </c>
      <c r="CM130" s="111" t="str">
        <f t="shared" si="797"/>
        <v/>
      </c>
      <c r="CN130" s="433">
        <f t="shared" si="798"/>
        <v>0</v>
      </c>
      <c r="CO130" s="106" t="str">
        <f t="shared" si="799"/>
        <v/>
      </c>
      <c r="CP130" s="111" t="str">
        <f t="shared" si="800"/>
        <v/>
      </c>
      <c r="CQ130" s="433">
        <f t="shared" si="801"/>
        <v>0</v>
      </c>
      <c r="CR130" s="106" t="str">
        <f t="shared" si="802"/>
        <v/>
      </c>
      <c r="CS130" s="111" t="str">
        <f t="shared" si="803"/>
        <v/>
      </c>
      <c r="CT130" s="111"/>
      <c r="CU130" s="111"/>
      <c r="CV130" s="114"/>
      <c r="CW130" s="111"/>
      <c r="CX130" s="433">
        <f t="shared" si="804"/>
        <v>0</v>
      </c>
      <c r="CY130" s="106" t="str">
        <f t="shared" si="805"/>
        <v/>
      </c>
      <c r="CZ130" s="111" t="str">
        <f t="shared" si="806"/>
        <v/>
      </c>
      <c r="DA130" s="111"/>
      <c r="DB130" s="1535"/>
      <c r="DC130" s="111"/>
      <c r="DD130" s="112"/>
      <c r="DE130" s="111"/>
      <c r="DF130" s="433">
        <v>0</v>
      </c>
      <c r="DG130" s="106" t="str">
        <f t="shared" si="807"/>
        <v/>
      </c>
      <c r="DH130" s="111" t="str">
        <f t="shared" si="808"/>
        <v/>
      </c>
      <c r="DI130" s="433">
        <v>0</v>
      </c>
      <c r="DJ130" s="106" t="str">
        <f t="shared" si="809"/>
        <v/>
      </c>
      <c r="DK130" s="111" t="str">
        <f t="shared" si="810"/>
        <v/>
      </c>
      <c r="DL130" s="433">
        <v>0</v>
      </c>
      <c r="DM130" s="106" t="str">
        <f t="shared" si="811"/>
        <v/>
      </c>
      <c r="DN130" s="111" t="str">
        <f t="shared" si="812"/>
        <v/>
      </c>
      <c r="DO130" s="111"/>
      <c r="DP130" s="111"/>
      <c r="DQ130" s="112"/>
      <c r="DR130" s="111"/>
      <c r="DS130" s="433">
        <f t="shared" si="813"/>
        <v>0</v>
      </c>
      <c r="DT130" s="106" t="str">
        <f t="shared" si="814"/>
        <v/>
      </c>
      <c r="DU130" s="111" t="str">
        <f t="shared" si="815"/>
        <v/>
      </c>
      <c r="DV130" s="111"/>
      <c r="DW130" s="113"/>
      <c r="DX130" s="111"/>
      <c r="DY130" s="112"/>
      <c r="DZ130" s="111"/>
      <c r="EA130" s="433">
        <v>0</v>
      </c>
      <c r="EB130" s="106" t="str">
        <f t="shared" si="816"/>
        <v/>
      </c>
      <c r="EC130" s="111" t="str">
        <f t="shared" si="817"/>
        <v/>
      </c>
      <c r="ED130" s="433">
        <v>0</v>
      </c>
      <c r="EE130" s="106" t="str">
        <f t="shared" si="818"/>
        <v/>
      </c>
      <c r="EF130" s="111" t="str">
        <f t="shared" si="819"/>
        <v/>
      </c>
      <c r="EG130" s="433">
        <v>0</v>
      </c>
      <c r="EH130" s="106" t="str">
        <f t="shared" si="820"/>
        <v/>
      </c>
      <c r="EI130" s="111" t="str">
        <f t="shared" si="821"/>
        <v/>
      </c>
      <c r="EJ130" s="111"/>
      <c r="EK130" s="111"/>
      <c r="EL130" s="112"/>
      <c r="EM130" s="111"/>
      <c r="EN130" s="433">
        <f t="shared" si="822"/>
        <v>0</v>
      </c>
      <c r="EO130" s="106" t="str">
        <f t="shared" si="823"/>
        <v/>
      </c>
      <c r="EP130" s="111" t="str">
        <f t="shared" si="824"/>
        <v/>
      </c>
      <c r="EQ130" s="111"/>
      <c r="ER130" s="113"/>
      <c r="ES130" s="111"/>
      <c r="ET130" s="112"/>
      <c r="EU130" s="111"/>
      <c r="EV130" s="433">
        <v>0</v>
      </c>
      <c r="EW130" s="106" t="str">
        <f t="shared" si="825"/>
        <v/>
      </c>
      <c r="EX130" s="111" t="str">
        <f t="shared" si="826"/>
        <v/>
      </c>
      <c r="EY130" s="433">
        <v>0</v>
      </c>
      <c r="EZ130" s="106" t="str">
        <f t="shared" si="827"/>
        <v/>
      </c>
      <c r="FA130" s="111" t="str">
        <f t="shared" si="828"/>
        <v/>
      </c>
      <c r="FB130" s="433">
        <v>0</v>
      </c>
      <c r="FC130" s="106" t="str">
        <f t="shared" si="829"/>
        <v/>
      </c>
      <c r="FD130" s="111" t="str">
        <f t="shared" si="830"/>
        <v/>
      </c>
      <c r="FE130" s="111"/>
      <c r="FF130" s="111"/>
      <c r="FG130" s="112"/>
      <c r="FH130" s="111"/>
      <c r="FI130" s="433">
        <f t="shared" si="831"/>
        <v>0</v>
      </c>
      <c r="FJ130" s="106" t="str">
        <f t="shared" si="832"/>
        <v/>
      </c>
      <c r="FK130" s="111" t="str">
        <f t="shared" si="833"/>
        <v/>
      </c>
      <c r="FL130" s="111"/>
      <c r="FM130" s="113"/>
      <c r="FN130" s="111"/>
      <c r="FO130" s="112"/>
      <c r="FP130" s="111"/>
      <c r="FQ130" s="433">
        <v>0</v>
      </c>
      <c r="FR130" s="106" t="str">
        <f t="shared" si="834"/>
        <v/>
      </c>
      <c r="FS130" s="849" t="str">
        <f t="shared" si="835"/>
        <v/>
      </c>
      <c r="FT130" s="433">
        <v>0</v>
      </c>
      <c r="FU130" s="106" t="str">
        <f t="shared" si="836"/>
        <v/>
      </c>
      <c r="FV130" s="111" t="str">
        <f t="shared" si="837"/>
        <v/>
      </c>
      <c r="FW130" s="433">
        <v>0</v>
      </c>
      <c r="FX130" s="106" t="str">
        <f t="shared" si="838"/>
        <v/>
      </c>
      <c r="FY130" s="111" t="str">
        <f t="shared" si="839"/>
        <v/>
      </c>
      <c r="FZ130" s="111"/>
      <c r="GA130" s="111"/>
      <c r="GB130" s="112"/>
      <c r="GC130" s="111"/>
      <c r="GD130" s="433">
        <f t="shared" si="840"/>
        <v>0</v>
      </c>
      <c r="GE130" s="106" t="str">
        <f t="shared" si="841"/>
        <v/>
      </c>
      <c r="GF130" s="111" t="str">
        <f t="shared" si="842"/>
        <v/>
      </c>
      <c r="GG130" s="111"/>
      <c r="GH130" s="113"/>
      <c r="GI130" s="111"/>
      <c r="GJ130" s="112"/>
      <c r="GK130" s="111"/>
      <c r="GL130" s="433">
        <v>0</v>
      </c>
      <c r="GM130" s="106" t="str">
        <f t="shared" si="843"/>
        <v/>
      </c>
      <c r="GN130" s="111" t="str">
        <f t="shared" si="844"/>
        <v/>
      </c>
      <c r="GO130" s="433">
        <v>0</v>
      </c>
      <c r="GP130" s="106" t="str">
        <f t="shared" si="845"/>
        <v/>
      </c>
      <c r="GQ130" s="111" t="str">
        <f t="shared" si="846"/>
        <v/>
      </c>
      <c r="GR130" s="433">
        <v>0</v>
      </c>
      <c r="GS130" s="106" t="str">
        <f t="shared" si="847"/>
        <v/>
      </c>
      <c r="GT130" s="111" t="str">
        <f t="shared" si="848"/>
        <v/>
      </c>
      <c r="GU130" s="111"/>
      <c r="GV130" s="111"/>
      <c r="GW130" s="112"/>
      <c r="GX130" s="111"/>
      <c r="GY130" s="433">
        <f t="shared" si="849"/>
        <v>0</v>
      </c>
      <c r="GZ130" s="106" t="str">
        <f t="shared" si="850"/>
        <v/>
      </c>
      <c r="HA130" s="111" t="str">
        <f t="shared" si="851"/>
        <v/>
      </c>
      <c r="HB130" s="111"/>
      <c r="HC130" s="113"/>
      <c r="HD130" s="111"/>
      <c r="HE130" s="112"/>
      <c r="HF130" s="111"/>
      <c r="HG130" s="433">
        <v>0</v>
      </c>
      <c r="HH130" s="106" t="str">
        <f t="shared" si="852"/>
        <v/>
      </c>
      <c r="HI130" s="111" t="str">
        <f t="shared" si="853"/>
        <v/>
      </c>
      <c r="HJ130" s="433">
        <v>0</v>
      </c>
      <c r="HK130" s="106" t="str">
        <f t="shared" si="854"/>
        <v/>
      </c>
      <c r="HL130" s="111" t="str">
        <f t="shared" si="855"/>
        <v/>
      </c>
      <c r="HM130" s="433">
        <v>0</v>
      </c>
      <c r="HN130" s="106" t="str">
        <f t="shared" si="856"/>
        <v/>
      </c>
      <c r="HO130" s="111" t="str">
        <f t="shared" si="857"/>
        <v/>
      </c>
      <c r="HP130" s="111"/>
      <c r="HQ130" s="111"/>
      <c r="HR130" s="112"/>
      <c r="HS130" s="111"/>
      <c r="HT130" s="433">
        <f t="shared" si="858"/>
        <v>0</v>
      </c>
      <c r="HU130" s="106" t="str">
        <f t="shared" si="859"/>
        <v/>
      </c>
      <c r="HV130" s="111" t="str">
        <f t="shared" si="860"/>
        <v/>
      </c>
      <c r="HW130" s="111"/>
      <c r="HX130" s="113"/>
      <c r="HY130" s="111"/>
      <c r="HZ130" s="112"/>
      <c r="IA130" s="111"/>
      <c r="IB130" s="433">
        <v>0</v>
      </c>
      <c r="IC130" s="106" t="str">
        <f t="shared" si="861"/>
        <v/>
      </c>
      <c r="ID130" s="111" t="str">
        <f t="shared" si="862"/>
        <v/>
      </c>
      <c r="IE130" s="433">
        <v>0</v>
      </c>
      <c r="IF130" s="106" t="str">
        <f t="shared" si="863"/>
        <v/>
      </c>
      <c r="IG130" s="111" t="str">
        <f t="shared" si="864"/>
        <v/>
      </c>
      <c r="IH130" s="433">
        <v>0</v>
      </c>
      <c r="II130" s="106" t="str">
        <f t="shared" si="865"/>
        <v/>
      </c>
      <c r="IJ130" s="111" t="str">
        <f t="shared" si="866"/>
        <v/>
      </c>
      <c r="IK130" s="111"/>
      <c r="IL130" s="111"/>
      <c r="IM130" s="112"/>
      <c r="IN130" s="111"/>
      <c r="IO130" s="433">
        <f t="shared" si="867"/>
        <v>0</v>
      </c>
      <c r="IP130" s="106" t="str">
        <f t="shared" si="868"/>
        <v/>
      </c>
      <c r="IQ130" s="111" t="str">
        <f t="shared" si="869"/>
        <v/>
      </c>
      <c r="IR130" s="111"/>
      <c r="IS130" s="113"/>
    </row>
    <row r="131" spans="1:253" ht="12" hidden="1" customHeight="1">
      <c r="A131" s="341" t="s">
        <v>49</v>
      </c>
      <c r="B131" s="111"/>
      <c r="C131" s="112"/>
      <c r="D131" s="111"/>
      <c r="E131" s="349">
        <v>0</v>
      </c>
      <c r="F131" s="106" t="str">
        <f t="shared" si="759"/>
        <v/>
      </c>
      <c r="G131" s="111" t="str">
        <f t="shared" si="760"/>
        <v/>
      </c>
      <c r="H131" s="349">
        <v>0</v>
      </c>
      <c r="I131" s="106" t="str">
        <f t="shared" si="761"/>
        <v/>
      </c>
      <c r="J131" s="111" t="str">
        <f t="shared" si="762"/>
        <v/>
      </c>
      <c r="K131" s="349">
        <v>0</v>
      </c>
      <c r="L131" s="106" t="str">
        <f t="shared" si="763"/>
        <v/>
      </c>
      <c r="M131" s="111" t="str">
        <f t="shared" si="764"/>
        <v/>
      </c>
      <c r="N131" s="111"/>
      <c r="O131" s="111"/>
      <c r="P131" s="112"/>
      <c r="Q131" s="111"/>
      <c r="R131" s="349">
        <f t="shared" si="765"/>
        <v>0</v>
      </c>
      <c r="S131" s="106" t="str">
        <f t="shared" si="766"/>
        <v/>
      </c>
      <c r="T131" s="111" t="str">
        <f t="shared" si="767"/>
        <v/>
      </c>
      <c r="U131" s="111"/>
      <c r="V131" s="113"/>
      <c r="W131" s="111"/>
      <c r="X131" s="112"/>
      <c r="Y131" s="111"/>
      <c r="Z131" s="349">
        <v>0</v>
      </c>
      <c r="AA131" s="106" t="str">
        <f t="shared" si="768"/>
        <v/>
      </c>
      <c r="AB131" s="111" t="str">
        <f t="shared" si="769"/>
        <v/>
      </c>
      <c r="AC131" s="349">
        <v>0</v>
      </c>
      <c r="AD131" s="106" t="str">
        <f t="shared" si="770"/>
        <v/>
      </c>
      <c r="AE131" s="111" t="str">
        <f t="shared" si="771"/>
        <v/>
      </c>
      <c r="AF131" s="349">
        <v>0</v>
      </c>
      <c r="AG131" s="106" t="str">
        <f t="shared" si="772"/>
        <v/>
      </c>
      <c r="AH131" s="111" t="str">
        <f t="shared" si="773"/>
        <v/>
      </c>
      <c r="AI131" s="111"/>
      <c r="AJ131" s="111"/>
      <c r="AK131" s="112"/>
      <c r="AL131" s="111"/>
      <c r="AM131" s="349">
        <f t="shared" si="774"/>
        <v>0</v>
      </c>
      <c r="AN131" s="106" t="str">
        <f t="shared" si="775"/>
        <v/>
      </c>
      <c r="AO131" s="111" t="str">
        <f t="shared" si="776"/>
        <v/>
      </c>
      <c r="AP131" s="111"/>
      <c r="AQ131" s="113"/>
      <c r="AR131" s="111"/>
      <c r="AS131" s="112"/>
      <c r="AT131" s="111"/>
      <c r="AU131" s="349">
        <v>0</v>
      </c>
      <c r="AV131" s="106" t="str">
        <f t="shared" si="777"/>
        <v/>
      </c>
      <c r="AW131" s="111" t="str">
        <f t="shared" si="778"/>
        <v/>
      </c>
      <c r="AX131" s="349">
        <v>0</v>
      </c>
      <c r="AY131" s="106" t="str">
        <f t="shared" si="779"/>
        <v/>
      </c>
      <c r="AZ131" s="111" t="str">
        <f t="shared" si="780"/>
        <v/>
      </c>
      <c r="BA131" s="349">
        <v>0</v>
      </c>
      <c r="BB131" s="106" t="str">
        <f t="shared" si="781"/>
        <v/>
      </c>
      <c r="BC131" s="111" t="str">
        <f t="shared" si="782"/>
        <v/>
      </c>
      <c r="BD131" s="111"/>
      <c r="BE131" s="111"/>
      <c r="BF131" s="112"/>
      <c r="BG131" s="111"/>
      <c r="BH131" s="349">
        <f t="shared" si="783"/>
        <v>0</v>
      </c>
      <c r="BI131" s="106" t="str">
        <f t="shared" si="784"/>
        <v/>
      </c>
      <c r="BJ131" s="111" t="str">
        <f t="shared" si="785"/>
        <v/>
      </c>
      <c r="BK131" s="111"/>
      <c r="BL131" s="113"/>
      <c r="BM131" s="111"/>
      <c r="BN131" s="112"/>
      <c r="BO131" s="111"/>
      <c r="BP131" s="349">
        <v>0</v>
      </c>
      <c r="BQ131" s="106" t="str">
        <f t="shared" si="786"/>
        <v/>
      </c>
      <c r="BR131" s="111" t="str">
        <f t="shared" si="787"/>
        <v/>
      </c>
      <c r="BS131" s="349">
        <v>0</v>
      </c>
      <c r="BT131" s="106" t="str">
        <f t="shared" si="788"/>
        <v/>
      </c>
      <c r="BU131" s="111" t="str">
        <f t="shared" si="789"/>
        <v/>
      </c>
      <c r="BV131" s="349">
        <v>0</v>
      </c>
      <c r="BW131" s="106" t="str">
        <f t="shared" si="790"/>
        <v/>
      </c>
      <c r="BX131" s="111" t="str">
        <f t="shared" si="791"/>
        <v/>
      </c>
      <c r="BY131" s="111"/>
      <c r="BZ131" s="111"/>
      <c r="CA131" s="112"/>
      <c r="CB131" s="111"/>
      <c r="CC131" s="349">
        <f t="shared" si="792"/>
        <v>0</v>
      </c>
      <c r="CD131" s="106" t="str">
        <f t="shared" si="793"/>
        <v/>
      </c>
      <c r="CE131" s="111" t="str">
        <f t="shared" si="794"/>
        <v/>
      </c>
      <c r="CF131" s="111"/>
      <c r="CG131" s="113"/>
      <c r="CH131" s="111"/>
      <c r="CI131" s="114"/>
      <c r="CJ131" s="111"/>
      <c r="CK131" s="349">
        <f t="shared" si="795"/>
        <v>0</v>
      </c>
      <c r="CL131" s="106" t="str">
        <f t="shared" si="796"/>
        <v/>
      </c>
      <c r="CM131" s="111" t="str">
        <f t="shared" si="797"/>
        <v/>
      </c>
      <c r="CN131" s="349">
        <f t="shared" si="798"/>
        <v>0</v>
      </c>
      <c r="CO131" s="106" t="str">
        <f t="shared" si="799"/>
        <v/>
      </c>
      <c r="CP131" s="111" t="str">
        <f t="shared" si="800"/>
        <v/>
      </c>
      <c r="CQ131" s="349">
        <f t="shared" si="801"/>
        <v>0</v>
      </c>
      <c r="CR131" s="106" t="str">
        <f t="shared" si="802"/>
        <v/>
      </c>
      <c r="CS131" s="111" t="str">
        <f t="shared" si="803"/>
        <v/>
      </c>
      <c r="CT131" s="111"/>
      <c r="CU131" s="111"/>
      <c r="CV131" s="114"/>
      <c r="CW131" s="111"/>
      <c r="CX131" s="349">
        <f t="shared" si="804"/>
        <v>0</v>
      </c>
      <c r="CY131" s="106" t="str">
        <f t="shared" si="805"/>
        <v/>
      </c>
      <c r="CZ131" s="111" t="str">
        <f t="shared" si="806"/>
        <v/>
      </c>
      <c r="DA131" s="111"/>
      <c r="DB131" s="1535"/>
      <c r="DC131" s="111"/>
      <c r="DD131" s="112"/>
      <c r="DE131" s="111"/>
      <c r="DF131" s="349">
        <v>0</v>
      </c>
      <c r="DG131" s="106" t="str">
        <f t="shared" si="807"/>
        <v/>
      </c>
      <c r="DH131" s="111" t="str">
        <f t="shared" si="808"/>
        <v/>
      </c>
      <c r="DI131" s="349">
        <v>0</v>
      </c>
      <c r="DJ131" s="106" t="str">
        <f t="shared" si="809"/>
        <v/>
      </c>
      <c r="DK131" s="111" t="str">
        <f t="shared" si="810"/>
        <v/>
      </c>
      <c r="DL131" s="349">
        <v>0</v>
      </c>
      <c r="DM131" s="106" t="str">
        <f t="shared" si="811"/>
        <v/>
      </c>
      <c r="DN131" s="111" t="str">
        <f t="shared" si="812"/>
        <v/>
      </c>
      <c r="DO131" s="111"/>
      <c r="DP131" s="111"/>
      <c r="DQ131" s="112"/>
      <c r="DR131" s="111"/>
      <c r="DS131" s="349">
        <f t="shared" si="813"/>
        <v>0</v>
      </c>
      <c r="DT131" s="106" t="str">
        <f t="shared" si="814"/>
        <v/>
      </c>
      <c r="DU131" s="111" t="str">
        <f t="shared" si="815"/>
        <v/>
      </c>
      <c r="DV131" s="111"/>
      <c r="DW131" s="113"/>
      <c r="DX131" s="111"/>
      <c r="DY131" s="112"/>
      <c r="DZ131" s="111"/>
      <c r="EA131" s="349">
        <v>0</v>
      </c>
      <c r="EB131" s="106" t="str">
        <f t="shared" si="816"/>
        <v/>
      </c>
      <c r="EC131" s="111" t="str">
        <f t="shared" si="817"/>
        <v/>
      </c>
      <c r="ED131" s="349">
        <v>0</v>
      </c>
      <c r="EE131" s="106" t="str">
        <f t="shared" si="818"/>
        <v/>
      </c>
      <c r="EF131" s="111" t="str">
        <f t="shared" si="819"/>
        <v/>
      </c>
      <c r="EG131" s="349">
        <v>0</v>
      </c>
      <c r="EH131" s="106" t="str">
        <f t="shared" si="820"/>
        <v/>
      </c>
      <c r="EI131" s="111" t="str">
        <f t="shared" si="821"/>
        <v/>
      </c>
      <c r="EJ131" s="111"/>
      <c r="EK131" s="111"/>
      <c r="EL131" s="112"/>
      <c r="EM131" s="111"/>
      <c r="EN131" s="349">
        <f t="shared" si="822"/>
        <v>0</v>
      </c>
      <c r="EO131" s="106" t="str">
        <f t="shared" si="823"/>
        <v/>
      </c>
      <c r="EP131" s="111" t="str">
        <f t="shared" si="824"/>
        <v/>
      </c>
      <c r="EQ131" s="111"/>
      <c r="ER131" s="113"/>
      <c r="ES131" s="111"/>
      <c r="ET131" s="112"/>
      <c r="EU131" s="111"/>
      <c r="EV131" s="349">
        <v>0</v>
      </c>
      <c r="EW131" s="106" t="str">
        <f t="shared" si="825"/>
        <v/>
      </c>
      <c r="EX131" s="111" t="str">
        <f t="shared" si="826"/>
        <v/>
      </c>
      <c r="EY131" s="349">
        <v>0</v>
      </c>
      <c r="EZ131" s="106" t="str">
        <f t="shared" si="827"/>
        <v/>
      </c>
      <c r="FA131" s="111" t="str">
        <f t="shared" si="828"/>
        <v/>
      </c>
      <c r="FB131" s="349">
        <v>0</v>
      </c>
      <c r="FC131" s="106" t="str">
        <f t="shared" si="829"/>
        <v/>
      </c>
      <c r="FD131" s="111" t="str">
        <f t="shared" si="830"/>
        <v/>
      </c>
      <c r="FE131" s="111"/>
      <c r="FF131" s="111"/>
      <c r="FG131" s="112"/>
      <c r="FH131" s="111"/>
      <c r="FI131" s="349">
        <f t="shared" si="831"/>
        <v>0</v>
      </c>
      <c r="FJ131" s="106" t="str">
        <f t="shared" si="832"/>
        <v/>
      </c>
      <c r="FK131" s="111" t="str">
        <f t="shared" si="833"/>
        <v/>
      </c>
      <c r="FL131" s="111"/>
      <c r="FM131" s="113"/>
      <c r="FN131" s="111"/>
      <c r="FO131" s="112"/>
      <c r="FP131" s="111"/>
      <c r="FQ131" s="349">
        <v>0</v>
      </c>
      <c r="FR131" s="106" t="str">
        <f t="shared" si="834"/>
        <v/>
      </c>
      <c r="FS131" s="849" t="str">
        <f t="shared" si="835"/>
        <v/>
      </c>
      <c r="FT131" s="349">
        <v>0</v>
      </c>
      <c r="FU131" s="106" t="str">
        <f t="shared" si="836"/>
        <v/>
      </c>
      <c r="FV131" s="111" t="str">
        <f t="shared" si="837"/>
        <v/>
      </c>
      <c r="FW131" s="349">
        <v>0</v>
      </c>
      <c r="FX131" s="106" t="str">
        <f t="shared" si="838"/>
        <v/>
      </c>
      <c r="FY131" s="111" t="str">
        <f t="shared" si="839"/>
        <v/>
      </c>
      <c r="FZ131" s="111"/>
      <c r="GA131" s="111"/>
      <c r="GB131" s="112"/>
      <c r="GC131" s="111"/>
      <c r="GD131" s="349">
        <f t="shared" si="840"/>
        <v>0</v>
      </c>
      <c r="GE131" s="106" t="str">
        <f t="shared" si="841"/>
        <v/>
      </c>
      <c r="GF131" s="111" t="str">
        <f t="shared" si="842"/>
        <v/>
      </c>
      <c r="GG131" s="111"/>
      <c r="GH131" s="113"/>
      <c r="GI131" s="111"/>
      <c r="GJ131" s="112"/>
      <c r="GK131" s="111"/>
      <c r="GL131" s="349">
        <v>0</v>
      </c>
      <c r="GM131" s="106" t="str">
        <f t="shared" si="843"/>
        <v/>
      </c>
      <c r="GN131" s="111" t="str">
        <f t="shared" si="844"/>
        <v/>
      </c>
      <c r="GO131" s="349">
        <v>0</v>
      </c>
      <c r="GP131" s="106" t="str">
        <f t="shared" si="845"/>
        <v/>
      </c>
      <c r="GQ131" s="111" t="str">
        <f t="shared" si="846"/>
        <v/>
      </c>
      <c r="GR131" s="349">
        <v>0</v>
      </c>
      <c r="GS131" s="106" t="str">
        <f t="shared" si="847"/>
        <v/>
      </c>
      <c r="GT131" s="111" t="str">
        <f t="shared" si="848"/>
        <v/>
      </c>
      <c r="GU131" s="111"/>
      <c r="GV131" s="111"/>
      <c r="GW131" s="112"/>
      <c r="GX131" s="111"/>
      <c r="GY131" s="349">
        <f t="shared" si="849"/>
        <v>0</v>
      </c>
      <c r="GZ131" s="106" t="str">
        <f t="shared" si="850"/>
        <v/>
      </c>
      <c r="HA131" s="111" t="str">
        <f t="shared" si="851"/>
        <v/>
      </c>
      <c r="HB131" s="111"/>
      <c r="HC131" s="113"/>
      <c r="HD131" s="111"/>
      <c r="HE131" s="112"/>
      <c r="HF131" s="111"/>
      <c r="HG131" s="349">
        <v>0</v>
      </c>
      <c r="HH131" s="106" t="str">
        <f t="shared" si="852"/>
        <v/>
      </c>
      <c r="HI131" s="111" t="str">
        <f t="shared" si="853"/>
        <v/>
      </c>
      <c r="HJ131" s="349">
        <v>0</v>
      </c>
      <c r="HK131" s="106" t="str">
        <f t="shared" si="854"/>
        <v/>
      </c>
      <c r="HL131" s="111" t="str">
        <f t="shared" si="855"/>
        <v/>
      </c>
      <c r="HM131" s="349">
        <v>0</v>
      </c>
      <c r="HN131" s="106" t="str">
        <f t="shared" si="856"/>
        <v/>
      </c>
      <c r="HO131" s="111" t="str">
        <f t="shared" si="857"/>
        <v/>
      </c>
      <c r="HP131" s="111"/>
      <c r="HQ131" s="111"/>
      <c r="HR131" s="112"/>
      <c r="HS131" s="111"/>
      <c r="HT131" s="349">
        <f t="shared" si="858"/>
        <v>0</v>
      </c>
      <c r="HU131" s="106" t="str">
        <f t="shared" si="859"/>
        <v/>
      </c>
      <c r="HV131" s="111" t="str">
        <f t="shared" si="860"/>
        <v/>
      </c>
      <c r="HW131" s="111"/>
      <c r="HX131" s="113"/>
      <c r="HY131" s="111"/>
      <c r="HZ131" s="112"/>
      <c r="IA131" s="111"/>
      <c r="IB131" s="349">
        <v>0</v>
      </c>
      <c r="IC131" s="106" t="str">
        <f t="shared" si="861"/>
        <v/>
      </c>
      <c r="ID131" s="111" t="str">
        <f t="shared" si="862"/>
        <v/>
      </c>
      <c r="IE131" s="349">
        <v>0</v>
      </c>
      <c r="IF131" s="106" t="str">
        <f t="shared" si="863"/>
        <v/>
      </c>
      <c r="IG131" s="111" t="str">
        <f t="shared" si="864"/>
        <v/>
      </c>
      <c r="IH131" s="349">
        <v>0</v>
      </c>
      <c r="II131" s="106" t="str">
        <f t="shared" si="865"/>
        <v/>
      </c>
      <c r="IJ131" s="111" t="str">
        <f t="shared" si="866"/>
        <v/>
      </c>
      <c r="IK131" s="111"/>
      <c r="IL131" s="111"/>
      <c r="IM131" s="112"/>
      <c r="IN131" s="111"/>
      <c r="IO131" s="349">
        <f t="shared" si="867"/>
        <v>0</v>
      </c>
      <c r="IP131" s="106" t="str">
        <f t="shared" si="868"/>
        <v/>
      </c>
      <c r="IQ131" s="111" t="str">
        <f t="shared" si="869"/>
        <v/>
      </c>
      <c r="IR131" s="111"/>
      <c r="IS131" s="113"/>
    </row>
    <row r="132" spans="1:253" ht="12" hidden="1" customHeight="1">
      <c r="A132" s="341" t="s">
        <v>93</v>
      </c>
      <c r="B132" s="111"/>
      <c r="C132" s="112"/>
      <c r="D132" s="111"/>
      <c r="E132" s="433">
        <v>0</v>
      </c>
      <c r="F132" s="106" t="str">
        <f t="shared" si="759"/>
        <v/>
      </c>
      <c r="G132" s="111" t="str">
        <f t="shared" si="760"/>
        <v/>
      </c>
      <c r="H132" s="433">
        <v>0</v>
      </c>
      <c r="I132" s="106" t="str">
        <f t="shared" si="761"/>
        <v/>
      </c>
      <c r="J132" s="111" t="str">
        <f t="shared" si="762"/>
        <v/>
      </c>
      <c r="K132" s="433">
        <v>0</v>
      </c>
      <c r="L132" s="106" t="str">
        <f t="shared" si="763"/>
        <v/>
      </c>
      <c r="M132" s="111" t="str">
        <f t="shared" si="764"/>
        <v/>
      </c>
      <c r="N132" s="111"/>
      <c r="O132" s="111"/>
      <c r="P132" s="112"/>
      <c r="Q132" s="111"/>
      <c r="R132" s="433">
        <f t="shared" si="765"/>
        <v>0</v>
      </c>
      <c r="S132" s="106" t="str">
        <f t="shared" si="766"/>
        <v/>
      </c>
      <c r="T132" s="111" t="str">
        <f t="shared" si="767"/>
        <v/>
      </c>
      <c r="U132" s="111"/>
      <c r="V132" s="113"/>
      <c r="W132" s="111"/>
      <c r="X132" s="112"/>
      <c r="Y132" s="111"/>
      <c r="Z132" s="433">
        <v>0</v>
      </c>
      <c r="AA132" s="106" t="str">
        <f t="shared" si="768"/>
        <v/>
      </c>
      <c r="AB132" s="111" t="str">
        <f t="shared" si="769"/>
        <v/>
      </c>
      <c r="AC132" s="433">
        <v>0</v>
      </c>
      <c r="AD132" s="106" t="str">
        <f t="shared" si="770"/>
        <v/>
      </c>
      <c r="AE132" s="111" t="str">
        <f t="shared" si="771"/>
        <v/>
      </c>
      <c r="AF132" s="433">
        <v>0</v>
      </c>
      <c r="AG132" s="106" t="str">
        <f t="shared" si="772"/>
        <v/>
      </c>
      <c r="AH132" s="111" t="str">
        <f t="shared" si="773"/>
        <v/>
      </c>
      <c r="AI132" s="111"/>
      <c r="AJ132" s="111"/>
      <c r="AK132" s="112"/>
      <c r="AL132" s="111"/>
      <c r="AM132" s="433">
        <f t="shared" si="774"/>
        <v>0</v>
      </c>
      <c r="AN132" s="106" t="str">
        <f t="shared" si="775"/>
        <v/>
      </c>
      <c r="AO132" s="111" t="str">
        <f t="shared" si="776"/>
        <v/>
      </c>
      <c r="AP132" s="111"/>
      <c r="AQ132" s="113"/>
      <c r="AR132" s="111"/>
      <c r="AS132" s="112"/>
      <c r="AT132" s="111"/>
      <c r="AU132" s="433">
        <v>0</v>
      </c>
      <c r="AV132" s="106" t="str">
        <f t="shared" si="777"/>
        <v/>
      </c>
      <c r="AW132" s="111" t="str">
        <f t="shared" si="778"/>
        <v/>
      </c>
      <c r="AX132" s="433">
        <v>0</v>
      </c>
      <c r="AY132" s="106" t="str">
        <f t="shared" si="779"/>
        <v/>
      </c>
      <c r="AZ132" s="111" t="str">
        <f t="shared" si="780"/>
        <v/>
      </c>
      <c r="BA132" s="433">
        <v>0</v>
      </c>
      <c r="BB132" s="106" t="str">
        <f t="shared" si="781"/>
        <v/>
      </c>
      <c r="BC132" s="111" t="str">
        <f t="shared" si="782"/>
        <v/>
      </c>
      <c r="BD132" s="111"/>
      <c r="BE132" s="111"/>
      <c r="BF132" s="112"/>
      <c r="BG132" s="111"/>
      <c r="BH132" s="433">
        <f t="shared" si="783"/>
        <v>0</v>
      </c>
      <c r="BI132" s="106" t="str">
        <f t="shared" si="784"/>
        <v/>
      </c>
      <c r="BJ132" s="111" t="str">
        <f t="shared" si="785"/>
        <v/>
      </c>
      <c r="BK132" s="111"/>
      <c r="BL132" s="113"/>
      <c r="BM132" s="111"/>
      <c r="BN132" s="112"/>
      <c r="BO132" s="111"/>
      <c r="BP132" s="433">
        <v>0</v>
      </c>
      <c r="BQ132" s="106" t="str">
        <f t="shared" si="786"/>
        <v/>
      </c>
      <c r="BR132" s="111" t="str">
        <f t="shared" si="787"/>
        <v/>
      </c>
      <c r="BS132" s="433">
        <v>0</v>
      </c>
      <c r="BT132" s="106" t="str">
        <f t="shared" si="788"/>
        <v/>
      </c>
      <c r="BU132" s="111" t="str">
        <f t="shared" si="789"/>
        <v/>
      </c>
      <c r="BV132" s="433">
        <v>0</v>
      </c>
      <c r="BW132" s="106" t="str">
        <f t="shared" si="790"/>
        <v/>
      </c>
      <c r="BX132" s="111" t="str">
        <f t="shared" si="791"/>
        <v/>
      </c>
      <c r="BY132" s="111"/>
      <c r="BZ132" s="111"/>
      <c r="CA132" s="112"/>
      <c r="CB132" s="111"/>
      <c r="CC132" s="433">
        <f t="shared" si="792"/>
        <v>0</v>
      </c>
      <c r="CD132" s="106" t="str">
        <f t="shared" si="793"/>
        <v/>
      </c>
      <c r="CE132" s="111" t="str">
        <f t="shared" si="794"/>
        <v/>
      </c>
      <c r="CF132" s="111"/>
      <c r="CG132" s="113"/>
      <c r="CH132" s="111"/>
      <c r="CI132" s="114"/>
      <c r="CJ132" s="111"/>
      <c r="CK132" s="433">
        <f t="shared" si="795"/>
        <v>0</v>
      </c>
      <c r="CL132" s="106" t="str">
        <f t="shared" si="796"/>
        <v/>
      </c>
      <c r="CM132" s="111" t="str">
        <f t="shared" si="797"/>
        <v/>
      </c>
      <c r="CN132" s="433">
        <f t="shared" si="798"/>
        <v>0</v>
      </c>
      <c r="CO132" s="106" t="str">
        <f t="shared" si="799"/>
        <v/>
      </c>
      <c r="CP132" s="111" t="str">
        <f t="shared" si="800"/>
        <v/>
      </c>
      <c r="CQ132" s="433">
        <f t="shared" si="801"/>
        <v>0</v>
      </c>
      <c r="CR132" s="106" t="str">
        <f t="shared" si="802"/>
        <v/>
      </c>
      <c r="CS132" s="111" t="str">
        <f t="shared" si="803"/>
        <v/>
      </c>
      <c r="CT132" s="111"/>
      <c r="CU132" s="111"/>
      <c r="CV132" s="114"/>
      <c r="CW132" s="111"/>
      <c r="CX132" s="433">
        <f t="shared" si="804"/>
        <v>0</v>
      </c>
      <c r="CY132" s="106" t="str">
        <f t="shared" si="805"/>
        <v/>
      </c>
      <c r="CZ132" s="111" t="str">
        <f t="shared" si="806"/>
        <v/>
      </c>
      <c r="DA132" s="111"/>
      <c r="DB132" s="1535"/>
      <c r="DC132" s="111"/>
      <c r="DD132" s="112"/>
      <c r="DE132" s="111"/>
      <c r="DF132" s="433">
        <v>0</v>
      </c>
      <c r="DG132" s="106" t="str">
        <f t="shared" si="807"/>
        <v/>
      </c>
      <c r="DH132" s="111" t="str">
        <f t="shared" si="808"/>
        <v/>
      </c>
      <c r="DI132" s="433">
        <v>0</v>
      </c>
      <c r="DJ132" s="106" t="str">
        <f t="shared" si="809"/>
        <v/>
      </c>
      <c r="DK132" s="111" t="str">
        <f t="shared" si="810"/>
        <v/>
      </c>
      <c r="DL132" s="433">
        <v>0</v>
      </c>
      <c r="DM132" s="106" t="str">
        <f t="shared" si="811"/>
        <v/>
      </c>
      <c r="DN132" s="111" t="str">
        <f t="shared" si="812"/>
        <v/>
      </c>
      <c r="DO132" s="111"/>
      <c r="DP132" s="111"/>
      <c r="DQ132" s="112"/>
      <c r="DR132" s="111"/>
      <c r="DS132" s="433">
        <f t="shared" si="813"/>
        <v>0</v>
      </c>
      <c r="DT132" s="106" t="str">
        <f t="shared" si="814"/>
        <v/>
      </c>
      <c r="DU132" s="111" t="str">
        <f t="shared" si="815"/>
        <v/>
      </c>
      <c r="DV132" s="111"/>
      <c r="DW132" s="113"/>
      <c r="DX132" s="111"/>
      <c r="DY132" s="112"/>
      <c r="DZ132" s="111"/>
      <c r="EA132" s="433">
        <v>0</v>
      </c>
      <c r="EB132" s="106" t="str">
        <f t="shared" si="816"/>
        <v/>
      </c>
      <c r="EC132" s="111" t="str">
        <f t="shared" si="817"/>
        <v/>
      </c>
      <c r="ED132" s="433">
        <v>0</v>
      </c>
      <c r="EE132" s="106" t="str">
        <f t="shared" si="818"/>
        <v/>
      </c>
      <c r="EF132" s="111" t="str">
        <f t="shared" si="819"/>
        <v/>
      </c>
      <c r="EG132" s="433">
        <v>0</v>
      </c>
      <c r="EH132" s="106" t="str">
        <f t="shared" si="820"/>
        <v/>
      </c>
      <c r="EI132" s="111" t="str">
        <f t="shared" si="821"/>
        <v/>
      </c>
      <c r="EJ132" s="111"/>
      <c r="EK132" s="111"/>
      <c r="EL132" s="112"/>
      <c r="EM132" s="111"/>
      <c r="EN132" s="433">
        <f t="shared" si="822"/>
        <v>0</v>
      </c>
      <c r="EO132" s="106" t="str">
        <f t="shared" si="823"/>
        <v/>
      </c>
      <c r="EP132" s="111" t="str">
        <f t="shared" si="824"/>
        <v/>
      </c>
      <c r="EQ132" s="111"/>
      <c r="ER132" s="113"/>
      <c r="ES132" s="111"/>
      <c r="ET132" s="112"/>
      <c r="EU132" s="111"/>
      <c r="EV132" s="433">
        <v>0</v>
      </c>
      <c r="EW132" s="106" t="str">
        <f t="shared" si="825"/>
        <v/>
      </c>
      <c r="EX132" s="111" t="str">
        <f t="shared" si="826"/>
        <v/>
      </c>
      <c r="EY132" s="433">
        <v>0</v>
      </c>
      <c r="EZ132" s="106" t="str">
        <f t="shared" si="827"/>
        <v/>
      </c>
      <c r="FA132" s="111" t="str">
        <f t="shared" si="828"/>
        <v/>
      </c>
      <c r="FB132" s="433">
        <v>0</v>
      </c>
      <c r="FC132" s="106" t="str">
        <f t="shared" si="829"/>
        <v/>
      </c>
      <c r="FD132" s="111" t="str">
        <f t="shared" si="830"/>
        <v/>
      </c>
      <c r="FE132" s="111"/>
      <c r="FF132" s="111"/>
      <c r="FG132" s="112"/>
      <c r="FH132" s="111"/>
      <c r="FI132" s="433">
        <f t="shared" si="831"/>
        <v>0</v>
      </c>
      <c r="FJ132" s="106" t="str">
        <f t="shared" si="832"/>
        <v/>
      </c>
      <c r="FK132" s="111" t="str">
        <f t="shared" si="833"/>
        <v/>
      </c>
      <c r="FL132" s="111"/>
      <c r="FM132" s="113"/>
      <c r="FN132" s="111"/>
      <c r="FO132" s="112"/>
      <c r="FP132" s="111"/>
      <c r="FQ132" s="433">
        <v>0</v>
      </c>
      <c r="FR132" s="106" t="str">
        <f t="shared" si="834"/>
        <v/>
      </c>
      <c r="FS132" s="849" t="str">
        <f t="shared" si="835"/>
        <v/>
      </c>
      <c r="FT132" s="433">
        <v>0</v>
      </c>
      <c r="FU132" s="106" t="str">
        <f t="shared" si="836"/>
        <v/>
      </c>
      <c r="FV132" s="111" t="str">
        <f t="shared" si="837"/>
        <v/>
      </c>
      <c r="FW132" s="433">
        <v>0</v>
      </c>
      <c r="FX132" s="106" t="str">
        <f t="shared" si="838"/>
        <v/>
      </c>
      <c r="FY132" s="111" t="str">
        <f t="shared" si="839"/>
        <v/>
      </c>
      <c r="FZ132" s="111"/>
      <c r="GA132" s="111"/>
      <c r="GB132" s="112"/>
      <c r="GC132" s="111"/>
      <c r="GD132" s="433">
        <f t="shared" si="840"/>
        <v>0</v>
      </c>
      <c r="GE132" s="106" t="str">
        <f t="shared" si="841"/>
        <v/>
      </c>
      <c r="GF132" s="111" t="str">
        <f t="shared" si="842"/>
        <v/>
      </c>
      <c r="GG132" s="111"/>
      <c r="GH132" s="113"/>
      <c r="GI132" s="111"/>
      <c r="GJ132" s="112"/>
      <c r="GK132" s="111"/>
      <c r="GL132" s="433">
        <v>0</v>
      </c>
      <c r="GM132" s="106" t="str">
        <f t="shared" si="843"/>
        <v/>
      </c>
      <c r="GN132" s="111" t="str">
        <f t="shared" si="844"/>
        <v/>
      </c>
      <c r="GO132" s="433">
        <v>0</v>
      </c>
      <c r="GP132" s="106" t="str">
        <f t="shared" si="845"/>
        <v/>
      </c>
      <c r="GQ132" s="111" t="str">
        <f t="shared" si="846"/>
        <v/>
      </c>
      <c r="GR132" s="433">
        <v>0</v>
      </c>
      <c r="GS132" s="106" t="str">
        <f t="shared" si="847"/>
        <v/>
      </c>
      <c r="GT132" s="111" t="str">
        <f t="shared" si="848"/>
        <v/>
      </c>
      <c r="GU132" s="111"/>
      <c r="GV132" s="111"/>
      <c r="GW132" s="112"/>
      <c r="GX132" s="111"/>
      <c r="GY132" s="433">
        <f t="shared" si="849"/>
        <v>0</v>
      </c>
      <c r="GZ132" s="106" t="str">
        <f t="shared" si="850"/>
        <v/>
      </c>
      <c r="HA132" s="111" t="str">
        <f t="shared" si="851"/>
        <v/>
      </c>
      <c r="HB132" s="111"/>
      <c r="HC132" s="113"/>
      <c r="HD132" s="111"/>
      <c r="HE132" s="112"/>
      <c r="HF132" s="111"/>
      <c r="HG132" s="433">
        <v>0</v>
      </c>
      <c r="HH132" s="106" t="str">
        <f t="shared" si="852"/>
        <v/>
      </c>
      <c r="HI132" s="111" t="str">
        <f t="shared" si="853"/>
        <v/>
      </c>
      <c r="HJ132" s="433">
        <v>0</v>
      </c>
      <c r="HK132" s="106" t="str">
        <f t="shared" si="854"/>
        <v/>
      </c>
      <c r="HL132" s="111" t="str">
        <f t="shared" si="855"/>
        <v/>
      </c>
      <c r="HM132" s="433">
        <v>0</v>
      </c>
      <c r="HN132" s="106" t="str">
        <f t="shared" si="856"/>
        <v/>
      </c>
      <c r="HO132" s="111" t="str">
        <f t="shared" si="857"/>
        <v/>
      </c>
      <c r="HP132" s="111"/>
      <c r="HQ132" s="111"/>
      <c r="HR132" s="112"/>
      <c r="HS132" s="111"/>
      <c r="HT132" s="433">
        <f t="shared" si="858"/>
        <v>0</v>
      </c>
      <c r="HU132" s="106" t="str">
        <f t="shared" si="859"/>
        <v/>
      </c>
      <c r="HV132" s="111" t="str">
        <f t="shared" si="860"/>
        <v/>
      </c>
      <c r="HW132" s="111"/>
      <c r="HX132" s="113"/>
      <c r="HY132" s="111"/>
      <c r="HZ132" s="112"/>
      <c r="IA132" s="111"/>
      <c r="IB132" s="433">
        <v>0</v>
      </c>
      <c r="IC132" s="106" t="str">
        <f t="shared" si="861"/>
        <v/>
      </c>
      <c r="ID132" s="111" t="str">
        <f t="shared" si="862"/>
        <v/>
      </c>
      <c r="IE132" s="433">
        <v>0</v>
      </c>
      <c r="IF132" s="106" t="str">
        <f t="shared" si="863"/>
        <v/>
      </c>
      <c r="IG132" s="111" t="str">
        <f t="shared" si="864"/>
        <v/>
      </c>
      <c r="IH132" s="433">
        <v>0</v>
      </c>
      <c r="II132" s="106" t="str">
        <f t="shared" si="865"/>
        <v/>
      </c>
      <c r="IJ132" s="111" t="str">
        <f t="shared" si="866"/>
        <v/>
      </c>
      <c r="IK132" s="111"/>
      <c r="IL132" s="111"/>
      <c r="IM132" s="112"/>
      <c r="IN132" s="111"/>
      <c r="IO132" s="433">
        <f t="shared" si="867"/>
        <v>0</v>
      </c>
      <c r="IP132" s="106" t="str">
        <f t="shared" si="868"/>
        <v/>
      </c>
      <c r="IQ132" s="111" t="str">
        <f t="shared" si="869"/>
        <v/>
      </c>
      <c r="IR132" s="111"/>
      <c r="IS132" s="113"/>
    </row>
    <row r="133" spans="1:253" ht="12" hidden="1" customHeight="1">
      <c r="A133" s="341" t="s">
        <v>94</v>
      </c>
      <c r="B133" s="111"/>
      <c r="C133" s="112"/>
      <c r="D133" s="111"/>
      <c r="E133" s="349">
        <v>0</v>
      </c>
      <c r="F133" s="106" t="str">
        <f t="shared" si="759"/>
        <v/>
      </c>
      <c r="G133" s="111" t="str">
        <f t="shared" si="760"/>
        <v/>
      </c>
      <c r="H133" s="349">
        <v>0</v>
      </c>
      <c r="I133" s="106" t="str">
        <f t="shared" si="761"/>
        <v/>
      </c>
      <c r="J133" s="111" t="str">
        <f t="shared" si="762"/>
        <v/>
      </c>
      <c r="K133" s="349">
        <v>0</v>
      </c>
      <c r="L133" s="106" t="str">
        <f t="shared" si="763"/>
        <v/>
      </c>
      <c r="M133" s="111" t="str">
        <f t="shared" si="764"/>
        <v/>
      </c>
      <c r="N133" s="111"/>
      <c r="O133" s="111"/>
      <c r="P133" s="112"/>
      <c r="Q133" s="111"/>
      <c r="R133" s="349">
        <f t="shared" si="765"/>
        <v>0</v>
      </c>
      <c r="S133" s="106" t="str">
        <f t="shared" si="766"/>
        <v/>
      </c>
      <c r="T133" s="111" t="str">
        <f t="shared" si="767"/>
        <v/>
      </c>
      <c r="U133" s="111"/>
      <c r="V133" s="113"/>
      <c r="W133" s="111"/>
      <c r="X133" s="112"/>
      <c r="Y133" s="111"/>
      <c r="Z133" s="349">
        <v>0</v>
      </c>
      <c r="AA133" s="106" t="str">
        <f t="shared" si="768"/>
        <v/>
      </c>
      <c r="AB133" s="111" t="str">
        <f t="shared" si="769"/>
        <v/>
      </c>
      <c r="AC133" s="349">
        <v>0</v>
      </c>
      <c r="AD133" s="106" t="str">
        <f t="shared" si="770"/>
        <v/>
      </c>
      <c r="AE133" s="111" t="str">
        <f t="shared" si="771"/>
        <v/>
      </c>
      <c r="AF133" s="349">
        <v>0</v>
      </c>
      <c r="AG133" s="106" t="str">
        <f t="shared" si="772"/>
        <v/>
      </c>
      <c r="AH133" s="111" t="str">
        <f t="shared" si="773"/>
        <v/>
      </c>
      <c r="AI133" s="111"/>
      <c r="AJ133" s="111"/>
      <c r="AK133" s="112"/>
      <c r="AL133" s="111"/>
      <c r="AM133" s="349">
        <f t="shared" si="774"/>
        <v>0</v>
      </c>
      <c r="AN133" s="106" t="str">
        <f t="shared" si="775"/>
        <v/>
      </c>
      <c r="AO133" s="111" t="str">
        <f t="shared" si="776"/>
        <v/>
      </c>
      <c r="AP133" s="111"/>
      <c r="AQ133" s="113"/>
      <c r="AR133" s="111"/>
      <c r="AS133" s="112"/>
      <c r="AT133" s="111"/>
      <c r="AU133" s="349">
        <v>0</v>
      </c>
      <c r="AV133" s="106" t="str">
        <f t="shared" si="777"/>
        <v/>
      </c>
      <c r="AW133" s="111" t="str">
        <f t="shared" si="778"/>
        <v/>
      </c>
      <c r="AX133" s="349">
        <v>0</v>
      </c>
      <c r="AY133" s="106" t="str">
        <f t="shared" si="779"/>
        <v/>
      </c>
      <c r="AZ133" s="111" t="str">
        <f t="shared" si="780"/>
        <v/>
      </c>
      <c r="BA133" s="349">
        <v>0</v>
      </c>
      <c r="BB133" s="106" t="str">
        <f t="shared" si="781"/>
        <v/>
      </c>
      <c r="BC133" s="111" t="str">
        <f t="shared" si="782"/>
        <v/>
      </c>
      <c r="BD133" s="111"/>
      <c r="BE133" s="111"/>
      <c r="BF133" s="112"/>
      <c r="BG133" s="111"/>
      <c r="BH133" s="349">
        <f t="shared" si="783"/>
        <v>0</v>
      </c>
      <c r="BI133" s="106" t="str">
        <f t="shared" si="784"/>
        <v/>
      </c>
      <c r="BJ133" s="111" t="str">
        <f t="shared" si="785"/>
        <v/>
      </c>
      <c r="BK133" s="111"/>
      <c r="BL133" s="113"/>
      <c r="BM133" s="111"/>
      <c r="BN133" s="112"/>
      <c r="BO133" s="111"/>
      <c r="BP133" s="349">
        <v>0</v>
      </c>
      <c r="BQ133" s="106" t="str">
        <f t="shared" si="786"/>
        <v/>
      </c>
      <c r="BR133" s="111" t="str">
        <f t="shared" si="787"/>
        <v/>
      </c>
      <c r="BS133" s="349">
        <v>0</v>
      </c>
      <c r="BT133" s="106" t="str">
        <f t="shared" si="788"/>
        <v/>
      </c>
      <c r="BU133" s="111" t="str">
        <f t="shared" si="789"/>
        <v/>
      </c>
      <c r="BV133" s="349">
        <v>0</v>
      </c>
      <c r="BW133" s="106" t="str">
        <f t="shared" si="790"/>
        <v/>
      </c>
      <c r="BX133" s="111" t="str">
        <f t="shared" si="791"/>
        <v/>
      </c>
      <c r="BY133" s="111"/>
      <c r="BZ133" s="111"/>
      <c r="CA133" s="112"/>
      <c r="CB133" s="111"/>
      <c r="CC133" s="349">
        <f t="shared" si="792"/>
        <v>0</v>
      </c>
      <c r="CD133" s="106" t="str">
        <f t="shared" si="793"/>
        <v/>
      </c>
      <c r="CE133" s="111" t="str">
        <f t="shared" si="794"/>
        <v/>
      </c>
      <c r="CF133" s="111"/>
      <c r="CG133" s="113"/>
      <c r="CH133" s="111"/>
      <c r="CI133" s="114"/>
      <c r="CJ133" s="111"/>
      <c r="CK133" s="349">
        <f t="shared" si="795"/>
        <v>0</v>
      </c>
      <c r="CL133" s="106" t="str">
        <f t="shared" si="796"/>
        <v/>
      </c>
      <c r="CM133" s="111" t="str">
        <f t="shared" si="797"/>
        <v/>
      </c>
      <c r="CN133" s="349">
        <f t="shared" si="798"/>
        <v>0</v>
      </c>
      <c r="CO133" s="106" t="str">
        <f t="shared" si="799"/>
        <v/>
      </c>
      <c r="CP133" s="111" t="str">
        <f t="shared" si="800"/>
        <v/>
      </c>
      <c r="CQ133" s="349">
        <f t="shared" si="801"/>
        <v>0</v>
      </c>
      <c r="CR133" s="106" t="str">
        <f t="shared" si="802"/>
        <v/>
      </c>
      <c r="CS133" s="111" t="str">
        <f t="shared" si="803"/>
        <v/>
      </c>
      <c r="CT133" s="111"/>
      <c r="CU133" s="111"/>
      <c r="CV133" s="114"/>
      <c r="CW133" s="111"/>
      <c r="CX133" s="349">
        <f t="shared" si="804"/>
        <v>0</v>
      </c>
      <c r="CY133" s="106" t="str">
        <f t="shared" si="805"/>
        <v/>
      </c>
      <c r="CZ133" s="111" t="str">
        <f t="shared" si="806"/>
        <v/>
      </c>
      <c r="DA133" s="111"/>
      <c r="DB133" s="1535"/>
      <c r="DC133" s="111"/>
      <c r="DD133" s="112"/>
      <c r="DE133" s="111"/>
      <c r="DF133" s="349">
        <v>0</v>
      </c>
      <c r="DG133" s="106" t="str">
        <f t="shared" si="807"/>
        <v/>
      </c>
      <c r="DH133" s="111" t="str">
        <f t="shared" si="808"/>
        <v/>
      </c>
      <c r="DI133" s="349">
        <v>0</v>
      </c>
      <c r="DJ133" s="106" t="str">
        <f t="shared" si="809"/>
        <v/>
      </c>
      <c r="DK133" s="111" t="str">
        <f t="shared" si="810"/>
        <v/>
      </c>
      <c r="DL133" s="349">
        <v>0</v>
      </c>
      <c r="DM133" s="106" t="str">
        <f t="shared" si="811"/>
        <v/>
      </c>
      <c r="DN133" s="111" t="str">
        <f t="shared" si="812"/>
        <v/>
      </c>
      <c r="DO133" s="111"/>
      <c r="DP133" s="111"/>
      <c r="DQ133" s="112"/>
      <c r="DR133" s="111"/>
      <c r="DS133" s="349">
        <f t="shared" si="813"/>
        <v>0</v>
      </c>
      <c r="DT133" s="106" t="str">
        <f t="shared" si="814"/>
        <v/>
      </c>
      <c r="DU133" s="111" t="str">
        <f t="shared" si="815"/>
        <v/>
      </c>
      <c r="DV133" s="111"/>
      <c r="DW133" s="113"/>
      <c r="DX133" s="111"/>
      <c r="DY133" s="112"/>
      <c r="DZ133" s="111"/>
      <c r="EA133" s="349">
        <v>0</v>
      </c>
      <c r="EB133" s="106" t="str">
        <f t="shared" si="816"/>
        <v/>
      </c>
      <c r="EC133" s="111" t="str">
        <f t="shared" si="817"/>
        <v/>
      </c>
      <c r="ED133" s="349">
        <v>0</v>
      </c>
      <c r="EE133" s="106" t="str">
        <f t="shared" si="818"/>
        <v/>
      </c>
      <c r="EF133" s="111" t="str">
        <f t="shared" si="819"/>
        <v/>
      </c>
      <c r="EG133" s="349">
        <v>0</v>
      </c>
      <c r="EH133" s="106" t="str">
        <f t="shared" si="820"/>
        <v/>
      </c>
      <c r="EI133" s="111" t="str">
        <f t="shared" si="821"/>
        <v/>
      </c>
      <c r="EJ133" s="111"/>
      <c r="EK133" s="111"/>
      <c r="EL133" s="112"/>
      <c r="EM133" s="111"/>
      <c r="EN133" s="349">
        <f t="shared" si="822"/>
        <v>0</v>
      </c>
      <c r="EO133" s="106" t="str">
        <f t="shared" si="823"/>
        <v/>
      </c>
      <c r="EP133" s="111" t="str">
        <f t="shared" si="824"/>
        <v/>
      </c>
      <c r="EQ133" s="111"/>
      <c r="ER133" s="113"/>
      <c r="ES133" s="111"/>
      <c r="ET133" s="112"/>
      <c r="EU133" s="111"/>
      <c r="EV133" s="349">
        <v>0</v>
      </c>
      <c r="EW133" s="106" t="str">
        <f t="shared" si="825"/>
        <v/>
      </c>
      <c r="EX133" s="111" t="str">
        <f t="shared" si="826"/>
        <v/>
      </c>
      <c r="EY133" s="349">
        <v>0</v>
      </c>
      <c r="EZ133" s="106" t="str">
        <f t="shared" si="827"/>
        <v/>
      </c>
      <c r="FA133" s="111" t="str">
        <f t="shared" si="828"/>
        <v/>
      </c>
      <c r="FB133" s="349">
        <v>0</v>
      </c>
      <c r="FC133" s="106" t="str">
        <f t="shared" si="829"/>
        <v/>
      </c>
      <c r="FD133" s="111" t="str">
        <f t="shared" si="830"/>
        <v/>
      </c>
      <c r="FE133" s="111"/>
      <c r="FF133" s="111"/>
      <c r="FG133" s="112"/>
      <c r="FH133" s="111"/>
      <c r="FI133" s="349">
        <f t="shared" si="831"/>
        <v>0</v>
      </c>
      <c r="FJ133" s="106" t="str">
        <f t="shared" si="832"/>
        <v/>
      </c>
      <c r="FK133" s="111" t="str">
        <f t="shared" si="833"/>
        <v/>
      </c>
      <c r="FL133" s="111"/>
      <c r="FM133" s="113"/>
      <c r="FN133" s="111"/>
      <c r="FO133" s="112"/>
      <c r="FP133" s="111"/>
      <c r="FQ133" s="349">
        <v>0</v>
      </c>
      <c r="FR133" s="106" t="str">
        <f t="shared" si="834"/>
        <v/>
      </c>
      <c r="FS133" s="849" t="str">
        <f t="shared" si="835"/>
        <v/>
      </c>
      <c r="FT133" s="349">
        <v>0</v>
      </c>
      <c r="FU133" s="106" t="str">
        <f t="shared" si="836"/>
        <v/>
      </c>
      <c r="FV133" s="111" t="str">
        <f t="shared" si="837"/>
        <v/>
      </c>
      <c r="FW133" s="349">
        <v>0</v>
      </c>
      <c r="FX133" s="106" t="str">
        <f t="shared" si="838"/>
        <v/>
      </c>
      <c r="FY133" s="111" t="str">
        <f t="shared" si="839"/>
        <v/>
      </c>
      <c r="FZ133" s="111"/>
      <c r="GA133" s="111"/>
      <c r="GB133" s="112"/>
      <c r="GC133" s="111"/>
      <c r="GD133" s="349">
        <f t="shared" si="840"/>
        <v>0</v>
      </c>
      <c r="GE133" s="106" t="str">
        <f t="shared" si="841"/>
        <v/>
      </c>
      <c r="GF133" s="111" t="str">
        <f t="shared" si="842"/>
        <v/>
      </c>
      <c r="GG133" s="111"/>
      <c r="GH133" s="113"/>
      <c r="GI133" s="111"/>
      <c r="GJ133" s="112"/>
      <c r="GK133" s="111"/>
      <c r="GL133" s="349">
        <v>0</v>
      </c>
      <c r="GM133" s="106" t="str">
        <f t="shared" si="843"/>
        <v/>
      </c>
      <c r="GN133" s="111" t="str">
        <f t="shared" si="844"/>
        <v/>
      </c>
      <c r="GO133" s="349">
        <v>0</v>
      </c>
      <c r="GP133" s="106" t="str">
        <f t="shared" si="845"/>
        <v/>
      </c>
      <c r="GQ133" s="111" t="str">
        <f t="shared" si="846"/>
        <v/>
      </c>
      <c r="GR133" s="349">
        <v>0</v>
      </c>
      <c r="GS133" s="106" t="str">
        <f t="shared" si="847"/>
        <v/>
      </c>
      <c r="GT133" s="111" t="str">
        <f t="shared" si="848"/>
        <v/>
      </c>
      <c r="GU133" s="111"/>
      <c r="GV133" s="111"/>
      <c r="GW133" s="112"/>
      <c r="GX133" s="111"/>
      <c r="GY133" s="349">
        <f t="shared" si="849"/>
        <v>0</v>
      </c>
      <c r="GZ133" s="106" t="str">
        <f t="shared" si="850"/>
        <v/>
      </c>
      <c r="HA133" s="111" t="str">
        <f t="shared" si="851"/>
        <v/>
      </c>
      <c r="HB133" s="111"/>
      <c r="HC133" s="113"/>
      <c r="HD133" s="111"/>
      <c r="HE133" s="112"/>
      <c r="HF133" s="111"/>
      <c r="HG133" s="349">
        <v>0</v>
      </c>
      <c r="HH133" s="106" t="str">
        <f t="shared" si="852"/>
        <v/>
      </c>
      <c r="HI133" s="111" t="str">
        <f t="shared" si="853"/>
        <v/>
      </c>
      <c r="HJ133" s="349">
        <v>0</v>
      </c>
      <c r="HK133" s="106" t="str">
        <f t="shared" si="854"/>
        <v/>
      </c>
      <c r="HL133" s="111" t="str">
        <f t="shared" si="855"/>
        <v/>
      </c>
      <c r="HM133" s="349">
        <v>0</v>
      </c>
      <c r="HN133" s="106" t="str">
        <f t="shared" si="856"/>
        <v/>
      </c>
      <c r="HO133" s="111" t="str">
        <f t="shared" si="857"/>
        <v/>
      </c>
      <c r="HP133" s="111"/>
      <c r="HQ133" s="111"/>
      <c r="HR133" s="112"/>
      <c r="HS133" s="111"/>
      <c r="HT133" s="349">
        <f t="shared" si="858"/>
        <v>0</v>
      </c>
      <c r="HU133" s="106" t="str">
        <f t="shared" si="859"/>
        <v/>
      </c>
      <c r="HV133" s="111" t="str">
        <f t="shared" si="860"/>
        <v/>
      </c>
      <c r="HW133" s="111"/>
      <c r="HX133" s="113"/>
      <c r="HY133" s="111"/>
      <c r="HZ133" s="112"/>
      <c r="IA133" s="111"/>
      <c r="IB133" s="349">
        <v>0</v>
      </c>
      <c r="IC133" s="106" t="str">
        <f t="shared" si="861"/>
        <v/>
      </c>
      <c r="ID133" s="111" t="str">
        <f t="shared" si="862"/>
        <v/>
      </c>
      <c r="IE133" s="349">
        <v>0</v>
      </c>
      <c r="IF133" s="106" t="str">
        <f t="shared" si="863"/>
        <v/>
      </c>
      <c r="IG133" s="111" t="str">
        <f t="shared" si="864"/>
        <v/>
      </c>
      <c r="IH133" s="349">
        <v>0</v>
      </c>
      <c r="II133" s="106" t="str">
        <f t="shared" si="865"/>
        <v/>
      </c>
      <c r="IJ133" s="111" t="str">
        <f t="shared" si="866"/>
        <v/>
      </c>
      <c r="IK133" s="111"/>
      <c r="IL133" s="111"/>
      <c r="IM133" s="112"/>
      <c r="IN133" s="111"/>
      <c r="IO133" s="349">
        <f t="shared" si="867"/>
        <v>0</v>
      </c>
      <c r="IP133" s="106" t="str">
        <f t="shared" si="868"/>
        <v/>
      </c>
      <c r="IQ133" s="111" t="str">
        <f t="shared" si="869"/>
        <v/>
      </c>
      <c r="IR133" s="111"/>
      <c r="IS133" s="113"/>
    </row>
    <row r="134" spans="1:253" ht="12" hidden="1" customHeight="1">
      <c r="A134" s="341" t="s">
        <v>95</v>
      </c>
      <c r="B134" s="111"/>
      <c r="C134" s="112"/>
      <c r="D134" s="111"/>
      <c r="E134" s="433">
        <v>0</v>
      </c>
      <c r="F134" s="106" t="str">
        <f t="shared" si="759"/>
        <v/>
      </c>
      <c r="G134" s="111" t="str">
        <f t="shared" si="760"/>
        <v/>
      </c>
      <c r="H134" s="433">
        <v>0</v>
      </c>
      <c r="I134" s="106" t="str">
        <f t="shared" si="761"/>
        <v/>
      </c>
      <c r="J134" s="111" t="str">
        <f t="shared" si="762"/>
        <v/>
      </c>
      <c r="K134" s="433">
        <v>0</v>
      </c>
      <c r="L134" s="106" t="str">
        <f t="shared" si="763"/>
        <v/>
      </c>
      <c r="M134" s="111" t="str">
        <f t="shared" si="764"/>
        <v/>
      </c>
      <c r="N134" s="111"/>
      <c r="O134" s="111"/>
      <c r="P134" s="112"/>
      <c r="Q134" s="111"/>
      <c r="R134" s="433">
        <f t="shared" si="765"/>
        <v>0</v>
      </c>
      <c r="S134" s="106" t="str">
        <f t="shared" si="766"/>
        <v/>
      </c>
      <c r="T134" s="111" t="str">
        <f t="shared" si="767"/>
        <v/>
      </c>
      <c r="U134" s="111"/>
      <c r="V134" s="113"/>
      <c r="W134" s="111"/>
      <c r="X134" s="112"/>
      <c r="Y134" s="111"/>
      <c r="Z134" s="433">
        <v>0</v>
      </c>
      <c r="AA134" s="106" t="str">
        <f t="shared" si="768"/>
        <v/>
      </c>
      <c r="AB134" s="111" t="str">
        <f t="shared" si="769"/>
        <v/>
      </c>
      <c r="AC134" s="433">
        <v>0</v>
      </c>
      <c r="AD134" s="106" t="str">
        <f t="shared" si="770"/>
        <v/>
      </c>
      <c r="AE134" s="111" t="str">
        <f t="shared" si="771"/>
        <v/>
      </c>
      <c r="AF134" s="433">
        <v>0</v>
      </c>
      <c r="AG134" s="106" t="str">
        <f t="shared" si="772"/>
        <v/>
      </c>
      <c r="AH134" s="111" t="str">
        <f t="shared" si="773"/>
        <v/>
      </c>
      <c r="AI134" s="111"/>
      <c r="AJ134" s="111"/>
      <c r="AK134" s="112"/>
      <c r="AL134" s="111"/>
      <c r="AM134" s="433">
        <f t="shared" si="774"/>
        <v>0</v>
      </c>
      <c r="AN134" s="106" t="str">
        <f t="shared" si="775"/>
        <v/>
      </c>
      <c r="AO134" s="111" t="str">
        <f t="shared" si="776"/>
        <v/>
      </c>
      <c r="AP134" s="111"/>
      <c r="AQ134" s="113"/>
      <c r="AR134" s="111"/>
      <c r="AS134" s="112"/>
      <c r="AT134" s="111"/>
      <c r="AU134" s="433">
        <v>0</v>
      </c>
      <c r="AV134" s="106" t="str">
        <f t="shared" si="777"/>
        <v/>
      </c>
      <c r="AW134" s="111" t="str">
        <f t="shared" si="778"/>
        <v/>
      </c>
      <c r="AX134" s="433">
        <v>0</v>
      </c>
      <c r="AY134" s="106" t="str">
        <f t="shared" si="779"/>
        <v/>
      </c>
      <c r="AZ134" s="111" t="str">
        <f t="shared" si="780"/>
        <v/>
      </c>
      <c r="BA134" s="433">
        <v>0</v>
      </c>
      <c r="BB134" s="106" t="str">
        <f t="shared" si="781"/>
        <v/>
      </c>
      <c r="BC134" s="111" t="str">
        <f t="shared" si="782"/>
        <v/>
      </c>
      <c r="BD134" s="111"/>
      <c r="BE134" s="111"/>
      <c r="BF134" s="112"/>
      <c r="BG134" s="111"/>
      <c r="BH134" s="433">
        <f t="shared" si="783"/>
        <v>0</v>
      </c>
      <c r="BI134" s="106" t="str">
        <f t="shared" si="784"/>
        <v/>
      </c>
      <c r="BJ134" s="111" t="str">
        <f t="shared" si="785"/>
        <v/>
      </c>
      <c r="BK134" s="111"/>
      <c r="BL134" s="113"/>
      <c r="BM134" s="111"/>
      <c r="BN134" s="112"/>
      <c r="BO134" s="111"/>
      <c r="BP134" s="433">
        <v>0</v>
      </c>
      <c r="BQ134" s="106" t="str">
        <f t="shared" si="786"/>
        <v/>
      </c>
      <c r="BR134" s="111" t="str">
        <f t="shared" si="787"/>
        <v/>
      </c>
      <c r="BS134" s="433">
        <v>0</v>
      </c>
      <c r="BT134" s="106" t="str">
        <f t="shared" si="788"/>
        <v/>
      </c>
      <c r="BU134" s="111" t="str">
        <f t="shared" si="789"/>
        <v/>
      </c>
      <c r="BV134" s="433">
        <v>0</v>
      </c>
      <c r="BW134" s="106" t="str">
        <f t="shared" si="790"/>
        <v/>
      </c>
      <c r="BX134" s="111" t="str">
        <f t="shared" si="791"/>
        <v/>
      </c>
      <c r="BY134" s="111"/>
      <c r="BZ134" s="111"/>
      <c r="CA134" s="112"/>
      <c r="CB134" s="111"/>
      <c r="CC134" s="433">
        <f t="shared" si="792"/>
        <v>0</v>
      </c>
      <c r="CD134" s="106" t="str">
        <f t="shared" si="793"/>
        <v/>
      </c>
      <c r="CE134" s="111" t="str">
        <f t="shared" si="794"/>
        <v/>
      </c>
      <c r="CF134" s="111"/>
      <c r="CG134" s="113"/>
      <c r="CH134" s="111"/>
      <c r="CI134" s="114"/>
      <c r="CJ134" s="111"/>
      <c r="CK134" s="433">
        <f t="shared" si="795"/>
        <v>0</v>
      </c>
      <c r="CL134" s="106" t="str">
        <f t="shared" si="796"/>
        <v/>
      </c>
      <c r="CM134" s="111" t="str">
        <f t="shared" si="797"/>
        <v/>
      </c>
      <c r="CN134" s="433">
        <f t="shared" si="798"/>
        <v>0</v>
      </c>
      <c r="CO134" s="106" t="str">
        <f t="shared" si="799"/>
        <v/>
      </c>
      <c r="CP134" s="111" t="str">
        <f t="shared" si="800"/>
        <v/>
      </c>
      <c r="CQ134" s="433">
        <f t="shared" si="801"/>
        <v>0</v>
      </c>
      <c r="CR134" s="106" t="str">
        <f t="shared" si="802"/>
        <v/>
      </c>
      <c r="CS134" s="111" t="str">
        <f t="shared" si="803"/>
        <v/>
      </c>
      <c r="CT134" s="111"/>
      <c r="CU134" s="111"/>
      <c r="CV134" s="114"/>
      <c r="CW134" s="111"/>
      <c r="CX134" s="433">
        <f t="shared" si="804"/>
        <v>0</v>
      </c>
      <c r="CY134" s="106" t="str">
        <f t="shared" si="805"/>
        <v/>
      </c>
      <c r="CZ134" s="111" t="str">
        <f t="shared" si="806"/>
        <v/>
      </c>
      <c r="DA134" s="111"/>
      <c r="DB134" s="1535"/>
      <c r="DC134" s="111"/>
      <c r="DD134" s="112"/>
      <c r="DE134" s="111"/>
      <c r="DF134" s="433">
        <v>0</v>
      </c>
      <c r="DG134" s="106" t="str">
        <f t="shared" si="807"/>
        <v/>
      </c>
      <c r="DH134" s="111" t="str">
        <f t="shared" si="808"/>
        <v/>
      </c>
      <c r="DI134" s="433">
        <v>0</v>
      </c>
      <c r="DJ134" s="106" t="str">
        <f t="shared" si="809"/>
        <v/>
      </c>
      <c r="DK134" s="111" t="str">
        <f t="shared" si="810"/>
        <v/>
      </c>
      <c r="DL134" s="433">
        <v>0</v>
      </c>
      <c r="DM134" s="106" t="str">
        <f t="shared" si="811"/>
        <v/>
      </c>
      <c r="DN134" s="111" t="str">
        <f t="shared" si="812"/>
        <v/>
      </c>
      <c r="DO134" s="111"/>
      <c r="DP134" s="111"/>
      <c r="DQ134" s="112"/>
      <c r="DR134" s="111"/>
      <c r="DS134" s="433">
        <f t="shared" si="813"/>
        <v>0</v>
      </c>
      <c r="DT134" s="106" t="str">
        <f t="shared" si="814"/>
        <v/>
      </c>
      <c r="DU134" s="111" t="str">
        <f t="shared" si="815"/>
        <v/>
      </c>
      <c r="DV134" s="111"/>
      <c r="DW134" s="113"/>
      <c r="DX134" s="111"/>
      <c r="DY134" s="112"/>
      <c r="DZ134" s="111"/>
      <c r="EA134" s="433">
        <v>0</v>
      </c>
      <c r="EB134" s="106" t="str">
        <f t="shared" si="816"/>
        <v/>
      </c>
      <c r="EC134" s="111" t="str">
        <f t="shared" si="817"/>
        <v/>
      </c>
      <c r="ED134" s="433">
        <v>0</v>
      </c>
      <c r="EE134" s="106" t="str">
        <f t="shared" si="818"/>
        <v/>
      </c>
      <c r="EF134" s="111" t="str">
        <f t="shared" si="819"/>
        <v/>
      </c>
      <c r="EG134" s="433">
        <v>0</v>
      </c>
      <c r="EH134" s="106" t="str">
        <f t="shared" si="820"/>
        <v/>
      </c>
      <c r="EI134" s="111" t="str">
        <f t="shared" si="821"/>
        <v/>
      </c>
      <c r="EJ134" s="111"/>
      <c r="EK134" s="111"/>
      <c r="EL134" s="112"/>
      <c r="EM134" s="111"/>
      <c r="EN134" s="433">
        <f t="shared" si="822"/>
        <v>0</v>
      </c>
      <c r="EO134" s="106" t="str">
        <f t="shared" si="823"/>
        <v/>
      </c>
      <c r="EP134" s="111" t="str">
        <f t="shared" si="824"/>
        <v/>
      </c>
      <c r="EQ134" s="111"/>
      <c r="ER134" s="113"/>
      <c r="ES134" s="111"/>
      <c r="ET134" s="112"/>
      <c r="EU134" s="111"/>
      <c r="EV134" s="433">
        <v>0</v>
      </c>
      <c r="EW134" s="106" t="str">
        <f t="shared" si="825"/>
        <v/>
      </c>
      <c r="EX134" s="111" t="str">
        <f t="shared" si="826"/>
        <v/>
      </c>
      <c r="EY134" s="433">
        <v>0</v>
      </c>
      <c r="EZ134" s="106" t="str">
        <f t="shared" si="827"/>
        <v/>
      </c>
      <c r="FA134" s="111" t="str">
        <f t="shared" si="828"/>
        <v/>
      </c>
      <c r="FB134" s="433">
        <v>0</v>
      </c>
      <c r="FC134" s="106" t="str">
        <f t="shared" si="829"/>
        <v/>
      </c>
      <c r="FD134" s="111" t="str">
        <f t="shared" si="830"/>
        <v/>
      </c>
      <c r="FE134" s="111"/>
      <c r="FF134" s="111"/>
      <c r="FG134" s="112"/>
      <c r="FH134" s="111"/>
      <c r="FI134" s="433">
        <f t="shared" si="831"/>
        <v>0</v>
      </c>
      <c r="FJ134" s="106" t="str">
        <f t="shared" si="832"/>
        <v/>
      </c>
      <c r="FK134" s="111" t="str">
        <f t="shared" si="833"/>
        <v/>
      </c>
      <c r="FL134" s="111"/>
      <c r="FM134" s="113"/>
      <c r="FN134" s="111"/>
      <c r="FO134" s="112"/>
      <c r="FP134" s="111"/>
      <c r="FQ134" s="433">
        <v>0</v>
      </c>
      <c r="FR134" s="106" t="str">
        <f t="shared" si="834"/>
        <v/>
      </c>
      <c r="FS134" s="849" t="str">
        <f t="shared" si="835"/>
        <v/>
      </c>
      <c r="FT134" s="433">
        <v>0</v>
      </c>
      <c r="FU134" s="106" t="str">
        <f t="shared" si="836"/>
        <v/>
      </c>
      <c r="FV134" s="111" t="str">
        <f t="shared" si="837"/>
        <v/>
      </c>
      <c r="FW134" s="433">
        <v>0</v>
      </c>
      <c r="FX134" s="106" t="str">
        <f t="shared" si="838"/>
        <v/>
      </c>
      <c r="FY134" s="111" t="str">
        <f t="shared" si="839"/>
        <v/>
      </c>
      <c r="FZ134" s="111"/>
      <c r="GA134" s="111"/>
      <c r="GB134" s="112"/>
      <c r="GC134" s="111"/>
      <c r="GD134" s="433">
        <f t="shared" si="840"/>
        <v>0</v>
      </c>
      <c r="GE134" s="106" t="str">
        <f t="shared" si="841"/>
        <v/>
      </c>
      <c r="GF134" s="111" t="str">
        <f t="shared" si="842"/>
        <v/>
      </c>
      <c r="GG134" s="111"/>
      <c r="GH134" s="113"/>
      <c r="GI134" s="111"/>
      <c r="GJ134" s="112"/>
      <c r="GK134" s="111"/>
      <c r="GL134" s="433">
        <v>0</v>
      </c>
      <c r="GM134" s="106" t="str">
        <f t="shared" si="843"/>
        <v/>
      </c>
      <c r="GN134" s="111" t="str">
        <f t="shared" si="844"/>
        <v/>
      </c>
      <c r="GO134" s="433">
        <v>0</v>
      </c>
      <c r="GP134" s="106" t="str">
        <f t="shared" si="845"/>
        <v/>
      </c>
      <c r="GQ134" s="111" t="str">
        <f t="shared" si="846"/>
        <v/>
      </c>
      <c r="GR134" s="433">
        <v>0</v>
      </c>
      <c r="GS134" s="106" t="str">
        <f t="shared" si="847"/>
        <v/>
      </c>
      <c r="GT134" s="111" t="str">
        <f t="shared" si="848"/>
        <v/>
      </c>
      <c r="GU134" s="111"/>
      <c r="GV134" s="111"/>
      <c r="GW134" s="112"/>
      <c r="GX134" s="111"/>
      <c r="GY134" s="433">
        <f t="shared" si="849"/>
        <v>0</v>
      </c>
      <c r="GZ134" s="106" t="str">
        <f t="shared" si="850"/>
        <v/>
      </c>
      <c r="HA134" s="111" t="str">
        <f t="shared" si="851"/>
        <v/>
      </c>
      <c r="HB134" s="111"/>
      <c r="HC134" s="113"/>
      <c r="HD134" s="111"/>
      <c r="HE134" s="112"/>
      <c r="HF134" s="111"/>
      <c r="HG134" s="433">
        <v>0</v>
      </c>
      <c r="HH134" s="106" t="str">
        <f t="shared" si="852"/>
        <v/>
      </c>
      <c r="HI134" s="111" t="str">
        <f t="shared" si="853"/>
        <v/>
      </c>
      <c r="HJ134" s="433">
        <v>0</v>
      </c>
      <c r="HK134" s="106" t="str">
        <f t="shared" si="854"/>
        <v/>
      </c>
      <c r="HL134" s="111" t="str">
        <f t="shared" si="855"/>
        <v/>
      </c>
      <c r="HM134" s="433">
        <v>0</v>
      </c>
      <c r="HN134" s="106" t="str">
        <f t="shared" si="856"/>
        <v/>
      </c>
      <c r="HO134" s="111" t="str">
        <f t="shared" si="857"/>
        <v/>
      </c>
      <c r="HP134" s="111"/>
      <c r="HQ134" s="111"/>
      <c r="HR134" s="112"/>
      <c r="HS134" s="111"/>
      <c r="HT134" s="433">
        <f t="shared" si="858"/>
        <v>0</v>
      </c>
      <c r="HU134" s="106" t="str">
        <f t="shared" si="859"/>
        <v/>
      </c>
      <c r="HV134" s="111" t="str">
        <f t="shared" si="860"/>
        <v/>
      </c>
      <c r="HW134" s="111"/>
      <c r="HX134" s="113"/>
      <c r="HY134" s="111"/>
      <c r="HZ134" s="112"/>
      <c r="IA134" s="111"/>
      <c r="IB134" s="433">
        <v>0</v>
      </c>
      <c r="IC134" s="106" t="str">
        <f t="shared" si="861"/>
        <v/>
      </c>
      <c r="ID134" s="111" t="str">
        <f t="shared" si="862"/>
        <v/>
      </c>
      <c r="IE134" s="433">
        <v>0</v>
      </c>
      <c r="IF134" s="106" t="str">
        <f t="shared" si="863"/>
        <v/>
      </c>
      <c r="IG134" s="111" t="str">
        <f t="shared" si="864"/>
        <v/>
      </c>
      <c r="IH134" s="433">
        <v>0</v>
      </c>
      <c r="II134" s="106" t="str">
        <f t="shared" si="865"/>
        <v/>
      </c>
      <c r="IJ134" s="111" t="str">
        <f t="shared" si="866"/>
        <v/>
      </c>
      <c r="IK134" s="111"/>
      <c r="IL134" s="111"/>
      <c r="IM134" s="112"/>
      <c r="IN134" s="111"/>
      <c r="IO134" s="433">
        <f t="shared" si="867"/>
        <v>0</v>
      </c>
      <c r="IP134" s="106" t="str">
        <f t="shared" si="868"/>
        <v/>
      </c>
      <c r="IQ134" s="111" t="str">
        <f t="shared" si="869"/>
        <v/>
      </c>
      <c r="IR134" s="111"/>
      <c r="IS134" s="113"/>
    </row>
    <row r="135" spans="1:253" s="119" customFormat="1" ht="21" hidden="1" customHeight="1">
      <c r="A135" s="348" t="s">
        <v>96</v>
      </c>
      <c r="B135" s="115"/>
      <c r="C135" s="116"/>
      <c r="D135" s="115"/>
      <c r="E135" s="122">
        <f>SUM(E128:E134)</f>
        <v>0</v>
      </c>
      <c r="F135" s="106" t="str">
        <f t="shared" si="759"/>
        <v/>
      </c>
      <c r="G135" s="115" t="str">
        <f t="shared" si="760"/>
        <v/>
      </c>
      <c r="H135" s="122">
        <f>SUM(H128:H134)</f>
        <v>0</v>
      </c>
      <c r="I135" s="106" t="str">
        <f t="shared" si="761"/>
        <v/>
      </c>
      <c r="J135" s="115" t="str">
        <f t="shared" si="762"/>
        <v/>
      </c>
      <c r="K135" s="122">
        <f>SUM(K128:K134)</f>
        <v>0</v>
      </c>
      <c r="L135" s="106" t="str">
        <f t="shared" si="763"/>
        <v/>
      </c>
      <c r="M135" s="115" t="str">
        <f t="shared" si="764"/>
        <v/>
      </c>
      <c r="N135" s="115"/>
      <c r="O135" s="115"/>
      <c r="P135" s="116"/>
      <c r="Q135" s="115"/>
      <c r="R135" s="122">
        <f>SUM(R128:R134)</f>
        <v>0</v>
      </c>
      <c r="S135" s="106" t="str">
        <f t="shared" si="766"/>
        <v/>
      </c>
      <c r="T135" s="115" t="str">
        <f t="shared" si="767"/>
        <v/>
      </c>
      <c r="U135" s="115"/>
      <c r="V135" s="117"/>
      <c r="W135" s="115"/>
      <c r="X135" s="116"/>
      <c r="Y135" s="115"/>
      <c r="Z135" s="122">
        <f>SUM(Z128:Z134)</f>
        <v>0</v>
      </c>
      <c r="AA135" s="106" t="str">
        <f t="shared" si="768"/>
        <v/>
      </c>
      <c r="AB135" s="115" t="str">
        <f t="shared" si="769"/>
        <v/>
      </c>
      <c r="AC135" s="122">
        <f>SUM(AC128:AC134)</f>
        <v>0</v>
      </c>
      <c r="AD135" s="106" t="str">
        <f t="shared" si="770"/>
        <v/>
      </c>
      <c r="AE135" s="115" t="str">
        <f t="shared" si="771"/>
        <v/>
      </c>
      <c r="AF135" s="122">
        <f>SUM(AF128:AF134)</f>
        <v>0</v>
      </c>
      <c r="AG135" s="106" t="str">
        <f t="shared" si="772"/>
        <v/>
      </c>
      <c r="AH135" s="115" t="str">
        <f t="shared" si="773"/>
        <v/>
      </c>
      <c r="AI135" s="115"/>
      <c r="AJ135" s="115"/>
      <c r="AK135" s="116"/>
      <c r="AL135" s="115"/>
      <c r="AM135" s="122">
        <f>SUM(AM128:AM134)</f>
        <v>0</v>
      </c>
      <c r="AN135" s="106" t="str">
        <f t="shared" si="775"/>
        <v/>
      </c>
      <c r="AO135" s="115" t="str">
        <f t="shared" si="776"/>
        <v/>
      </c>
      <c r="AP135" s="115"/>
      <c r="AQ135" s="117"/>
      <c r="AR135" s="115"/>
      <c r="AS135" s="116"/>
      <c r="AT135" s="115"/>
      <c r="AU135" s="122">
        <f>SUM(AU128:AU134)</f>
        <v>0</v>
      </c>
      <c r="AV135" s="106" t="str">
        <f t="shared" si="777"/>
        <v/>
      </c>
      <c r="AW135" s="115" t="str">
        <f t="shared" si="778"/>
        <v/>
      </c>
      <c r="AX135" s="122">
        <f>SUM(AX128:AX134)</f>
        <v>0</v>
      </c>
      <c r="AY135" s="106" t="str">
        <f t="shared" si="779"/>
        <v/>
      </c>
      <c r="AZ135" s="115" t="str">
        <f t="shared" si="780"/>
        <v/>
      </c>
      <c r="BA135" s="122">
        <f>SUM(BA128:BA134)</f>
        <v>0</v>
      </c>
      <c r="BB135" s="106" t="str">
        <f t="shared" si="781"/>
        <v/>
      </c>
      <c r="BC135" s="115" t="str">
        <f t="shared" si="782"/>
        <v/>
      </c>
      <c r="BD135" s="115"/>
      <c r="BE135" s="115"/>
      <c r="BF135" s="116"/>
      <c r="BG135" s="115"/>
      <c r="BH135" s="122">
        <f>SUM(BH128:BH134)</f>
        <v>0</v>
      </c>
      <c r="BI135" s="106" t="str">
        <f t="shared" si="784"/>
        <v/>
      </c>
      <c r="BJ135" s="115" t="str">
        <f t="shared" si="785"/>
        <v/>
      </c>
      <c r="BK135" s="115"/>
      <c r="BL135" s="117"/>
      <c r="BM135" s="115"/>
      <c r="BN135" s="116"/>
      <c r="BO135" s="115"/>
      <c r="BP135" s="122">
        <f>SUM(BP128:BP134)</f>
        <v>0</v>
      </c>
      <c r="BQ135" s="106" t="str">
        <f t="shared" si="786"/>
        <v/>
      </c>
      <c r="BR135" s="115" t="str">
        <f t="shared" si="787"/>
        <v/>
      </c>
      <c r="BS135" s="122">
        <f>SUM(BS128:BS134)</f>
        <v>0</v>
      </c>
      <c r="BT135" s="106" t="str">
        <f t="shared" si="788"/>
        <v/>
      </c>
      <c r="BU135" s="115" t="str">
        <f t="shared" si="789"/>
        <v/>
      </c>
      <c r="BV135" s="122">
        <f>SUM(BV128:BV134)</f>
        <v>0</v>
      </c>
      <c r="BW135" s="106" t="str">
        <f t="shared" si="790"/>
        <v/>
      </c>
      <c r="BX135" s="115" t="str">
        <f t="shared" si="791"/>
        <v/>
      </c>
      <c r="BY135" s="115"/>
      <c r="BZ135" s="115"/>
      <c r="CA135" s="116"/>
      <c r="CB135" s="115"/>
      <c r="CC135" s="122">
        <f>SUM(CC128:CC134)</f>
        <v>0</v>
      </c>
      <c r="CD135" s="106" t="str">
        <f t="shared" si="793"/>
        <v/>
      </c>
      <c r="CE135" s="115" t="str">
        <f t="shared" si="794"/>
        <v/>
      </c>
      <c r="CF135" s="115"/>
      <c r="CG135" s="117"/>
      <c r="CH135" s="115"/>
      <c r="CI135" s="118"/>
      <c r="CJ135" s="115"/>
      <c r="CK135" s="122">
        <f>SUM(CK128:CK134)</f>
        <v>0</v>
      </c>
      <c r="CL135" s="106" t="str">
        <f t="shared" si="796"/>
        <v/>
      </c>
      <c r="CM135" s="115" t="str">
        <f t="shared" si="797"/>
        <v/>
      </c>
      <c r="CN135" s="122">
        <f>SUM(CN128:CN134)</f>
        <v>0</v>
      </c>
      <c r="CO135" s="106" t="str">
        <f t="shared" si="799"/>
        <v/>
      </c>
      <c r="CP135" s="115" t="str">
        <f t="shared" si="800"/>
        <v/>
      </c>
      <c r="CQ135" s="122">
        <f>SUM(CQ128:CQ134)</f>
        <v>0</v>
      </c>
      <c r="CR135" s="106" t="str">
        <f t="shared" si="802"/>
        <v/>
      </c>
      <c r="CS135" s="115" t="str">
        <f t="shared" si="803"/>
        <v/>
      </c>
      <c r="CT135" s="115"/>
      <c r="CU135" s="115"/>
      <c r="CV135" s="118"/>
      <c r="CW135" s="115"/>
      <c r="CX135" s="122">
        <f>SUM(CX128:CX134)</f>
        <v>0</v>
      </c>
      <c r="CY135" s="106" t="str">
        <f t="shared" si="805"/>
        <v/>
      </c>
      <c r="CZ135" s="115" t="str">
        <f t="shared" si="806"/>
        <v/>
      </c>
      <c r="DA135" s="115"/>
      <c r="DB135" s="1536"/>
      <c r="DC135" s="115"/>
      <c r="DD135" s="116"/>
      <c r="DE135" s="115"/>
      <c r="DF135" s="122">
        <f>SUM(DF128:DF134)</f>
        <v>0</v>
      </c>
      <c r="DG135" s="106" t="str">
        <f t="shared" si="807"/>
        <v/>
      </c>
      <c r="DH135" s="115" t="str">
        <f t="shared" si="808"/>
        <v/>
      </c>
      <c r="DI135" s="122">
        <f>SUM(DI128:DI134)</f>
        <v>0</v>
      </c>
      <c r="DJ135" s="106" t="str">
        <f t="shared" si="809"/>
        <v/>
      </c>
      <c r="DK135" s="115" t="str">
        <f t="shared" si="810"/>
        <v/>
      </c>
      <c r="DL135" s="122">
        <f>SUM(DL128:DL134)</f>
        <v>0</v>
      </c>
      <c r="DM135" s="106" t="str">
        <f t="shared" si="811"/>
        <v/>
      </c>
      <c r="DN135" s="115" t="str">
        <f t="shared" si="812"/>
        <v/>
      </c>
      <c r="DO135" s="115"/>
      <c r="DP135" s="115"/>
      <c r="DQ135" s="116"/>
      <c r="DR135" s="115"/>
      <c r="DS135" s="122">
        <f>SUM(DS128:DS134)</f>
        <v>0</v>
      </c>
      <c r="DT135" s="106" t="str">
        <f t="shared" si="814"/>
        <v/>
      </c>
      <c r="DU135" s="115" t="str">
        <f t="shared" si="815"/>
        <v/>
      </c>
      <c r="DV135" s="115"/>
      <c r="DW135" s="117"/>
      <c r="DX135" s="115"/>
      <c r="DY135" s="116"/>
      <c r="DZ135" s="115"/>
      <c r="EA135" s="122">
        <f>SUM(EA128:EA134)</f>
        <v>0</v>
      </c>
      <c r="EB135" s="106" t="str">
        <f t="shared" si="816"/>
        <v/>
      </c>
      <c r="EC135" s="115" t="str">
        <f t="shared" si="817"/>
        <v/>
      </c>
      <c r="ED135" s="122">
        <f>SUM(ED128:ED134)</f>
        <v>0</v>
      </c>
      <c r="EE135" s="106" t="str">
        <f t="shared" si="818"/>
        <v/>
      </c>
      <c r="EF135" s="115" t="str">
        <f t="shared" si="819"/>
        <v/>
      </c>
      <c r="EG135" s="122">
        <f>SUM(EG128:EG134)</f>
        <v>0</v>
      </c>
      <c r="EH135" s="106" t="str">
        <f t="shared" si="820"/>
        <v/>
      </c>
      <c r="EI135" s="115" t="str">
        <f t="shared" si="821"/>
        <v/>
      </c>
      <c r="EJ135" s="115"/>
      <c r="EK135" s="115"/>
      <c r="EL135" s="116"/>
      <c r="EM135" s="115"/>
      <c r="EN135" s="122">
        <f>SUM(EN128:EN134)</f>
        <v>0</v>
      </c>
      <c r="EO135" s="106" t="str">
        <f t="shared" si="823"/>
        <v/>
      </c>
      <c r="EP135" s="115" t="str">
        <f t="shared" si="824"/>
        <v/>
      </c>
      <c r="EQ135" s="115"/>
      <c r="ER135" s="117"/>
      <c r="ES135" s="115"/>
      <c r="ET135" s="116"/>
      <c r="EU135" s="115"/>
      <c r="EV135" s="122">
        <f>SUM(EV128:EV134)</f>
        <v>0</v>
      </c>
      <c r="EW135" s="106" t="str">
        <f t="shared" si="825"/>
        <v/>
      </c>
      <c r="EX135" s="115" t="str">
        <f t="shared" si="826"/>
        <v/>
      </c>
      <c r="EY135" s="122">
        <f>SUM(EY128:EY134)</f>
        <v>0</v>
      </c>
      <c r="EZ135" s="106" t="str">
        <f t="shared" si="827"/>
        <v/>
      </c>
      <c r="FA135" s="115" t="str">
        <f t="shared" si="828"/>
        <v/>
      </c>
      <c r="FB135" s="122">
        <f>SUM(FB128:FB134)</f>
        <v>0</v>
      </c>
      <c r="FC135" s="106" t="str">
        <f t="shared" si="829"/>
        <v/>
      </c>
      <c r="FD135" s="115" t="str">
        <f t="shared" si="830"/>
        <v/>
      </c>
      <c r="FE135" s="115"/>
      <c r="FF135" s="115"/>
      <c r="FG135" s="116"/>
      <c r="FH135" s="115"/>
      <c r="FI135" s="122">
        <f>SUM(FI128:FI134)</f>
        <v>0</v>
      </c>
      <c r="FJ135" s="106" t="str">
        <f t="shared" si="832"/>
        <v/>
      </c>
      <c r="FK135" s="115" t="str">
        <f t="shared" si="833"/>
        <v/>
      </c>
      <c r="FL135" s="115"/>
      <c r="FM135" s="117"/>
      <c r="FN135" s="115"/>
      <c r="FO135" s="116"/>
      <c r="FP135" s="115"/>
      <c r="FQ135" s="122">
        <f>SUM(FQ128:FQ134)</f>
        <v>0</v>
      </c>
      <c r="FR135" s="106" t="str">
        <f t="shared" si="834"/>
        <v/>
      </c>
      <c r="FS135" s="850" t="str">
        <f t="shared" si="835"/>
        <v/>
      </c>
      <c r="FT135" s="122">
        <f>SUM(FT128:FT134)</f>
        <v>0</v>
      </c>
      <c r="FU135" s="106" t="str">
        <f t="shared" si="836"/>
        <v/>
      </c>
      <c r="FV135" s="115" t="str">
        <f t="shared" si="837"/>
        <v/>
      </c>
      <c r="FW135" s="122">
        <f>SUM(FW128:FW134)</f>
        <v>0</v>
      </c>
      <c r="FX135" s="106" t="str">
        <f t="shared" si="838"/>
        <v/>
      </c>
      <c r="FY135" s="115" t="str">
        <f t="shared" si="839"/>
        <v/>
      </c>
      <c r="FZ135" s="115"/>
      <c r="GA135" s="115"/>
      <c r="GB135" s="116"/>
      <c r="GC135" s="115"/>
      <c r="GD135" s="122">
        <f>SUM(GD128:GD134)</f>
        <v>0</v>
      </c>
      <c r="GE135" s="106" t="str">
        <f t="shared" si="841"/>
        <v/>
      </c>
      <c r="GF135" s="115" t="str">
        <f t="shared" si="842"/>
        <v/>
      </c>
      <c r="GG135" s="115"/>
      <c r="GH135" s="117"/>
      <c r="GI135" s="115"/>
      <c r="GJ135" s="116"/>
      <c r="GK135" s="115"/>
      <c r="GL135" s="122">
        <f>SUM(GL128:GL134)</f>
        <v>0</v>
      </c>
      <c r="GM135" s="106" t="str">
        <f t="shared" si="843"/>
        <v/>
      </c>
      <c r="GN135" s="115" t="str">
        <f t="shared" si="844"/>
        <v/>
      </c>
      <c r="GO135" s="122">
        <f>SUM(GO128:GO134)</f>
        <v>0</v>
      </c>
      <c r="GP135" s="106" t="str">
        <f t="shared" si="845"/>
        <v/>
      </c>
      <c r="GQ135" s="115" t="str">
        <f t="shared" si="846"/>
        <v/>
      </c>
      <c r="GR135" s="122">
        <f>SUM(GR128:GR134)</f>
        <v>0</v>
      </c>
      <c r="GS135" s="106" t="str">
        <f t="shared" si="847"/>
        <v/>
      </c>
      <c r="GT135" s="115" t="str">
        <f t="shared" si="848"/>
        <v/>
      </c>
      <c r="GU135" s="115"/>
      <c r="GV135" s="115"/>
      <c r="GW135" s="116"/>
      <c r="GX135" s="115"/>
      <c r="GY135" s="122">
        <f>SUM(GY128:GY134)</f>
        <v>0</v>
      </c>
      <c r="GZ135" s="106" t="str">
        <f t="shared" si="850"/>
        <v/>
      </c>
      <c r="HA135" s="115" t="str">
        <f t="shared" si="851"/>
        <v/>
      </c>
      <c r="HB135" s="115"/>
      <c r="HC135" s="117"/>
      <c r="HD135" s="115"/>
      <c r="HE135" s="116"/>
      <c r="HF135" s="115"/>
      <c r="HG135" s="122">
        <f>SUM(HG128:HG134)</f>
        <v>0</v>
      </c>
      <c r="HH135" s="106" t="str">
        <f t="shared" si="852"/>
        <v/>
      </c>
      <c r="HI135" s="115" t="str">
        <f t="shared" si="853"/>
        <v/>
      </c>
      <c r="HJ135" s="122">
        <f>SUM(HJ128:HJ134)</f>
        <v>0</v>
      </c>
      <c r="HK135" s="106" t="str">
        <f t="shared" si="854"/>
        <v/>
      </c>
      <c r="HL135" s="115" t="str">
        <f t="shared" si="855"/>
        <v/>
      </c>
      <c r="HM135" s="122">
        <f>SUM(HM128:HM134)</f>
        <v>0</v>
      </c>
      <c r="HN135" s="106" t="str">
        <f t="shared" si="856"/>
        <v/>
      </c>
      <c r="HO135" s="115" t="str">
        <f t="shared" si="857"/>
        <v/>
      </c>
      <c r="HP135" s="115"/>
      <c r="HQ135" s="115"/>
      <c r="HR135" s="116"/>
      <c r="HS135" s="115"/>
      <c r="HT135" s="122">
        <f>SUM(HT128:HT134)</f>
        <v>0</v>
      </c>
      <c r="HU135" s="106" t="str">
        <f t="shared" si="859"/>
        <v/>
      </c>
      <c r="HV135" s="115" t="str">
        <f t="shared" si="860"/>
        <v/>
      </c>
      <c r="HW135" s="115"/>
      <c r="HX135" s="117"/>
      <c r="HY135" s="115"/>
      <c r="HZ135" s="116"/>
      <c r="IA135" s="115"/>
      <c r="IB135" s="122">
        <f>SUM(IB128:IB134)</f>
        <v>0</v>
      </c>
      <c r="IC135" s="106" t="str">
        <f t="shared" si="861"/>
        <v/>
      </c>
      <c r="ID135" s="115" t="str">
        <f t="shared" si="862"/>
        <v/>
      </c>
      <c r="IE135" s="122">
        <f>SUM(IE128:IE134)</f>
        <v>0</v>
      </c>
      <c r="IF135" s="106" t="str">
        <f t="shared" si="863"/>
        <v/>
      </c>
      <c r="IG135" s="115" t="str">
        <f t="shared" si="864"/>
        <v/>
      </c>
      <c r="IH135" s="122">
        <f>SUM(IH128:IH134)</f>
        <v>0</v>
      </c>
      <c r="II135" s="106" t="str">
        <f t="shared" si="865"/>
        <v/>
      </c>
      <c r="IJ135" s="115" t="str">
        <f t="shared" si="866"/>
        <v/>
      </c>
      <c r="IK135" s="115"/>
      <c r="IL135" s="115"/>
      <c r="IM135" s="116"/>
      <c r="IN135" s="115"/>
      <c r="IO135" s="122">
        <f>SUM(IO128:IO134)</f>
        <v>0</v>
      </c>
      <c r="IP135" s="106" t="str">
        <f t="shared" si="868"/>
        <v/>
      </c>
      <c r="IQ135" s="115" t="str">
        <f t="shared" si="869"/>
        <v/>
      </c>
      <c r="IR135" s="115"/>
      <c r="IS135" s="117"/>
    </row>
    <row r="136" spans="1:253" ht="21" hidden="1" customHeight="1">
      <c r="A136" s="345" t="s">
        <v>97</v>
      </c>
      <c r="B136" s="97"/>
      <c r="C136" s="107"/>
      <c r="D136" s="97"/>
      <c r="E136" s="126"/>
      <c r="F136" s="106" t="s">
        <v>18</v>
      </c>
      <c r="G136" s="97"/>
      <c r="H136" s="126"/>
      <c r="I136" s="106" t="s">
        <v>18</v>
      </c>
      <c r="J136" s="97"/>
      <c r="K136" s="126"/>
      <c r="L136" s="106" t="s">
        <v>18</v>
      </c>
      <c r="M136" s="97"/>
      <c r="N136" s="97"/>
      <c r="O136" s="97"/>
      <c r="P136" s="107"/>
      <c r="Q136" s="97"/>
      <c r="R136" s="126"/>
      <c r="S136" s="106" t="s">
        <v>18</v>
      </c>
      <c r="T136" s="97"/>
      <c r="U136" s="97"/>
      <c r="V136" s="109"/>
      <c r="W136" s="97"/>
      <c r="X136" s="107"/>
      <c r="Y136" s="97"/>
      <c r="Z136" s="126"/>
      <c r="AA136" s="106" t="s">
        <v>18</v>
      </c>
      <c r="AB136" s="97"/>
      <c r="AC136" s="126"/>
      <c r="AD136" s="106" t="s">
        <v>18</v>
      </c>
      <c r="AE136" s="97"/>
      <c r="AF136" s="126"/>
      <c r="AG136" s="106" t="s">
        <v>18</v>
      </c>
      <c r="AH136" s="97"/>
      <c r="AI136" s="97"/>
      <c r="AJ136" s="97"/>
      <c r="AK136" s="107"/>
      <c r="AL136" s="97"/>
      <c r="AM136" s="126"/>
      <c r="AN136" s="106" t="s">
        <v>18</v>
      </c>
      <c r="AO136" s="97"/>
      <c r="AP136" s="97"/>
      <c r="AQ136" s="109"/>
      <c r="AR136" s="97"/>
      <c r="AS136" s="107"/>
      <c r="AT136" s="97"/>
      <c r="AU136" s="126"/>
      <c r="AV136" s="106" t="s">
        <v>18</v>
      </c>
      <c r="AW136" s="97"/>
      <c r="AX136" s="126"/>
      <c r="AY136" s="106" t="s">
        <v>18</v>
      </c>
      <c r="AZ136" s="97"/>
      <c r="BA136" s="126"/>
      <c r="BB136" s="106" t="s">
        <v>18</v>
      </c>
      <c r="BC136" s="97"/>
      <c r="BD136" s="97"/>
      <c r="BE136" s="97"/>
      <c r="BF136" s="107"/>
      <c r="BG136" s="97"/>
      <c r="BH136" s="126"/>
      <c r="BI136" s="106" t="s">
        <v>18</v>
      </c>
      <c r="BJ136" s="97"/>
      <c r="BK136" s="97"/>
      <c r="BL136" s="109"/>
      <c r="BM136" s="97"/>
      <c r="BN136" s="107"/>
      <c r="BO136" s="97"/>
      <c r="BP136" s="126"/>
      <c r="BQ136" s="106" t="s">
        <v>18</v>
      </c>
      <c r="BR136" s="97"/>
      <c r="BS136" s="126"/>
      <c r="BT136" s="106" t="s">
        <v>18</v>
      </c>
      <c r="BU136" s="97"/>
      <c r="BV136" s="126"/>
      <c r="BW136" s="106" t="s">
        <v>18</v>
      </c>
      <c r="BX136" s="97"/>
      <c r="BY136" s="97"/>
      <c r="BZ136" s="97"/>
      <c r="CA136" s="107"/>
      <c r="CB136" s="97"/>
      <c r="CC136" s="126"/>
      <c r="CD136" s="106" t="s">
        <v>18</v>
      </c>
      <c r="CE136" s="97"/>
      <c r="CF136" s="97"/>
      <c r="CG136" s="109"/>
      <c r="CH136" s="97"/>
      <c r="CI136" s="110"/>
      <c r="CJ136" s="97"/>
      <c r="CK136" s="126"/>
      <c r="CL136" s="106" t="s">
        <v>18</v>
      </c>
      <c r="CM136" s="97"/>
      <c r="CN136" s="126"/>
      <c r="CO136" s="106" t="s">
        <v>18</v>
      </c>
      <c r="CP136" s="97"/>
      <c r="CQ136" s="126"/>
      <c r="CR136" s="106" t="s">
        <v>18</v>
      </c>
      <c r="CS136" s="97"/>
      <c r="CT136" s="97"/>
      <c r="CU136" s="97"/>
      <c r="CV136" s="110"/>
      <c r="CW136" s="97"/>
      <c r="CX136" s="126"/>
      <c r="CY136" s="106" t="s">
        <v>18</v>
      </c>
      <c r="CZ136" s="97"/>
      <c r="DA136" s="97"/>
      <c r="DB136" s="1534"/>
      <c r="DC136" s="97"/>
      <c r="DD136" s="107"/>
      <c r="DE136" s="97"/>
      <c r="DF136" s="126"/>
      <c r="DG136" s="106" t="s">
        <v>18</v>
      </c>
      <c r="DH136" s="97"/>
      <c r="DI136" s="126"/>
      <c r="DJ136" s="106" t="s">
        <v>18</v>
      </c>
      <c r="DK136" s="97"/>
      <c r="DL136" s="126"/>
      <c r="DM136" s="106" t="s">
        <v>18</v>
      </c>
      <c r="DN136" s="97"/>
      <c r="DO136" s="97"/>
      <c r="DP136" s="97"/>
      <c r="DQ136" s="107"/>
      <c r="DR136" s="97"/>
      <c r="DS136" s="126"/>
      <c r="DT136" s="106" t="s">
        <v>18</v>
      </c>
      <c r="DU136" s="97"/>
      <c r="DV136" s="97"/>
      <c r="DW136" s="109"/>
      <c r="DX136" s="97"/>
      <c r="DY136" s="107"/>
      <c r="DZ136" s="97"/>
      <c r="EA136" s="126"/>
      <c r="EB136" s="106" t="s">
        <v>18</v>
      </c>
      <c r="EC136" s="97"/>
      <c r="ED136" s="126"/>
      <c r="EE136" s="106" t="s">
        <v>18</v>
      </c>
      <c r="EF136" s="97"/>
      <c r="EG136" s="126"/>
      <c r="EH136" s="106" t="s">
        <v>18</v>
      </c>
      <c r="EI136" s="97"/>
      <c r="EJ136" s="97"/>
      <c r="EK136" s="97"/>
      <c r="EL136" s="107"/>
      <c r="EM136" s="97"/>
      <c r="EN136" s="126"/>
      <c r="EO136" s="106" t="s">
        <v>18</v>
      </c>
      <c r="EP136" s="97"/>
      <c r="EQ136" s="97"/>
      <c r="ER136" s="109"/>
      <c r="ES136" s="97"/>
      <c r="ET136" s="107"/>
      <c r="EU136" s="97"/>
      <c r="EV136" s="126"/>
      <c r="EW136" s="106" t="s">
        <v>18</v>
      </c>
      <c r="EX136" s="97"/>
      <c r="EY136" s="126"/>
      <c r="EZ136" s="106" t="s">
        <v>18</v>
      </c>
      <c r="FA136" s="97"/>
      <c r="FB136" s="126"/>
      <c r="FC136" s="106" t="s">
        <v>18</v>
      </c>
      <c r="FD136" s="97"/>
      <c r="FE136" s="97"/>
      <c r="FF136" s="97"/>
      <c r="FG136" s="107"/>
      <c r="FH136" s="97"/>
      <c r="FI136" s="126"/>
      <c r="FJ136" s="106" t="s">
        <v>18</v>
      </c>
      <c r="FK136" s="97"/>
      <c r="FL136" s="97"/>
      <c r="FM136" s="109"/>
      <c r="FN136" s="97"/>
      <c r="FO136" s="107"/>
      <c r="FP136" s="97"/>
      <c r="FQ136" s="126"/>
      <c r="FR136" s="106" t="s">
        <v>18</v>
      </c>
      <c r="FS136" s="848"/>
      <c r="FT136" s="126"/>
      <c r="FU136" s="106" t="s">
        <v>18</v>
      </c>
      <c r="FV136" s="97"/>
      <c r="FW136" s="126"/>
      <c r="FX136" s="106" t="s">
        <v>18</v>
      </c>
      <c r="FY136" s="97"/>
      <c r="FZ136" s="97"/>
      <c r="GA136" s="97"/>
      <c r="GB136" s="107"/>
      <c r="GC136" s="97"/>
      <c r="GD136" s="126"/>
      <c r="GE136" s="106" t="s">
        <v>18</v>
      </c>
      <c r="GF136" s="97"/>
      <c r="GG136" s="97"/>
      <c r="GH136" s="109"/>
      <c r="GI136" s="97"/>
      <c r="GJ136" s="107"/>
      <c r="GK136" s="97"/>
      <c r="GL136" s="126"/>
      <c r="GM136" s="106" t="s">
        <v>18</v>
      </c>
      <c r="GN136" s="97"/>
      <c r="GO136" s="126"/>
      <c r="GP136" s="106" t="s">
        <v>18</v>
      </c>
      <c r="GQ136" s="97"/>
      <c r="GR136" s="126"/>
      <c r="GS136" s="106" t="s">
        <v>18</v>
      </c>
      <c r="GT136" s="97"/>
      <c r="GU136" s="97"/>
      <c r="GV136" s="97"/>
      <c r="GW136" s="107"/>
      <c r="GX136" s="97"/>
      <c r="GY136" s="126"/>
      <c r="GZ136" s="106" t="s">
        <v>18</v>
      </c>
      <c r="HA136" s="97"/>
      <c r="HB136" s="97"/>
      <c r="HC136" s="109"/>
      <c r="HD136" s="97"/>
      <c r="HE136" s="107"/>
      <c r="HF136" s="97"/>
      <c r="HG136" s="126"/>
      <c r="HH136" s="106" t="s">
        <v>18</v>
      </c>
      <c r="HI136" s="97"/>
      <c r="HJ136" s="126"/>
      <c r="HK136" s="106" t="s">
        <v>18</v>
      </c>
      <c r="HL136" s="97"/>
      <c r="HM136" s="126"/>
      <c r="HN136" s="106" t="s">
        <v>18</v>
      </c>
      <c r="HO136" s="97"/>
      <c r="HP136" s="97"/>
      <c r="HQ136" s="97"/>
      <c r="HR136" s="107"/>
      <c r="HS136" s="97"/>
      <c r="HT136" s="126"/>
      <c r="HU136" s="106" t="s">
        <v>18</v>
      </c>
      <c r="HV136" s="97"/>
      <c r="HW136" s="97"/>
      <c r="HX136" s="109"/>
      <c r="HY136" s="97"/>
      <c r="HZ136" s="107"/>
      <c r="IA136" s="97"/>
      <c r="IB136" s="126"/>
      <c r="IC136" s="106" t="s">
        <v>18</v>
      </c>
      <c r="ID136" s="97"/>
      <c r="IE136" s="126"/>
      <c r="IF136" s="106" t="s">
        <v>18</v>
      </c>
      <c r="IG136" s="97"/>
      <c r="IH136" s="126"/>
      <c r="II136" s="106" t="s">
        <v>18</v>
      </c>
      <c r="IJ136" s="97"/>
      <c r="IK136" s="97"/>
      <c r="IL136" s="97"/>
      <c r="IM136" s="107"/>
      <c r="IN136" s="97"/>
      <c r="IO136" s="126"/>
      <c r="IP136" s="106" t="s">
        <v>18</v>
      </c>
      <c r="IQ136" s="97"/>
      <c r="IR136" s="97"/>
      <c r="IS136" s="109"/>
    </row>
    <row r="137" spans="1:253" ht="12" hidden="1" customHeight="1">
      <c r="A137" s="341" t="s">
        <v>98</v>
      </c>
      <c r="B137" s="111"/>
      <c r="C137" s="112"/>
      <c r="D137" s="111"/>
      <c r="E137" s="433">
        <v>0</v>
      </c>
      <c r="F137" s="106" t="str">
        <f t="shared" ref="F137:F145" si="870">IF(E137&gt;0,(IF(E$7&gt;0,E137/E$7,"")),"")</f>
        <v/>
      </c>
      <c r="G137" s="111" t="str">
        <f t="shared" ref="G137:G142" si="871">IF(E137&gt;0,(IF(E$49&gt;0,E137/E$49,"")),"")</f>
        <v/>
      </c>
      <c r="H137" s="433">
        <v>0</v>
      </c>
      <c r="I137" s="106" t="str">
        <f t="shared" ref="I137:I145" si="872">IF(H137&gt;0,(IF(H$7&gt;0,H137/H$7,"")),"")</f>
        <v/>
      </c>
      <c r="J137" s="111" t="str">
        <f t="shared" ref="J137:J142" si="873">IF(H137&gt;0,(IF(H$49&gt;0,H137/H$49,"")),"")</f>
        <v/>
      </c>
      <c r="K137" s="433">
        <v>0</v>
      </c>
      <c r="L137" s="106" t="str">
        <f t="shared" ref="L137:L145" si="874">IF(K137&gt;0,(IF(K$7&gt;0,K137/K$7,"")),"")</f>
        <v/>
      </c>
      <c r="M137" s="111" t="str">
        <f t="shared" ref="M137:M142" si="875">IF(K137&gt;0,(IF(K$49&gt;0,K137/K$49,"")),"")</f>
        <v/>
      </c>
      <c r="N137" s="111"/>
      <c r="O137" s="111"/>
      <c r="P137" s="112"/>
      <c r="Q137" s="111"/>
      <c r="R137" s="433">
        <f t="shared" ref="R137:R144" si="876">E137+H137+K137</f>
        <v>0</v>
      </c>
      <c r="S137" s="106" t="str">
        <f t="shared" ref="S137:S145" si="877">IF(R137&gt;0,(IF(R$7&gt;0,R137/R$7,"")),"")</f>
        <v/>
      </c>
      <c r="T137" s="111" t="str">
        <f t="shared" ref="T137:T142" si="878">IF(R137&gt;0,(IF(R$49&gt;0,R137/R$49,"")),"")</f>
        <v/>
      </c>
      <c r="U137" s="111"/>
      <c r="V137" s="113"/>
      <c r="W137" s="111"/>
      <c r="X137" s="112"/>
      <c r="Y137" s="111"/>
      <c r="Z137" s="433">
        <v>0</v>
      </c>
      <c r="AA137" s="106" t="str">
        <f t="shared" ref="AA137:AA145" si="879">IF(Z137&gt;0,(IF(Z$7&gt;0,Z137/Z$7,"")),"")</f>
        <v/>
      </c>
      <c r="AB137" s="111" t="str">
        <f t="shared" ref="AB137:AB142" si="880">IF(Z137&gt;0,(IF(Z$49&gt;0,Z137/Z$49,"")),"")</f>
        <v/>
      </c>
      <c r="AC137" s="433">
        <v>0</v>
      </c>
      <c r="AD137" s="106" t="str">
        <f t="shared" ref="AD137:AD145" si="881">IF(AC137&gt;0,(IF(AC$7&gt;0,AC137/AC$7,"")),"")</f>
        <v/>
      </c>
      <c r="AE137" s="111" t="str">
        <f t="shared" ref="AE137:AE142" si="882">IF(AC137&gt;0,(IF(AC$49&gt;0,AC137/AC$49,"")),"")</f>
        <v/>
      </c>
      <c r="AF137" s="433">
        <v>0</v>
      </c>
      <c r="AG137" s="106" t="str">
        <f t="shared" ref="AG137:AG145" si="883">IF(AF137&gt;0,(IF(AF$7&gt;0,AF137/AF$7,"")),"")</f>
        <v/>
      </c>
      <c r="AH137" s="111" t="str">
        <f t="shared" ref="AH137:AH142" si="884">IF(AF137&gt;0,(IF(AF$49&gt;0,AF137/AF$49,"")),"")</f>
        <v/>
      </c>
      <c r="AI137" s="111"/>
      <c r="AJ137" s="111"/>
      <c r="AK137" s="112"/>
      <c r="AL137" s="111"/>
      <c r="AM137" s="433">
        <f t="shared" ref="AM137:AM144" si="885">Z137+AC137+AF137</f>
        <v>0</v>
      </c>
      <c r="AN137" s="106" t="str">
        <f t="shared" ref="AN137:AN145" si="886">IF(AM137&gt;0,(IF(AM$7&gt;0,AM137/AM$7,"")),"")</f>
        <v/>
      </c>
      <c r="AO137" s="111" t="str">
        <f t="shared" ref="AO137:AO142" si="887">IF(AM137&gt;0,(IF(AM$49&gt;0,AM137/AM$49,"")),"")</f>
        <v/>
      </c>
      <c r="AP137" s="111"/>
      <c r="AQ137" s="113"/>
      <c r="AR137" s="111"/>
      <c r="AS137" s="112"/>
      <c r="AT137" s="111"/>
      <c r="AU137" s="433">
        <v>0</v>
      </c>
      <c r="AV137" s="106" t="str">
        <f t="shared" ref="AV137:AV145" si="888">IF(AU137&gt;0,(IF(AU$7&gt;0,AU137/AU$7,"")),"")</f>
        <v/>
      </c>
      <c r="AW137" s="111" t="str">
        <f t="shared" ref="AW137:AW142" si="889">IF(AU137&gt;0,(IF(AU$49&gt;0,AU137/AU$49,"")),"")</f>
        <v/>
      </c>
      <c r="AX137" s="433">
        <v>0</v>
      </c>
      <c r="AY137" s="106" t="str">
        <f t="shared" ref="AY137:AY145" si="890">IF(AX137&gt;0,(IF(AX$7&gt;0,AX137/AX$7,"")),"")</f>
        <v/>
      </c>
      <c r="AZ137" s="111" t="str">
        <f t="shared" ref="AZ137:AZ142" si="891">IF(AX137&gt;0,(IF(AX$49&gt;0,AX137/AX$49,"")),"")</f>
        <v/>
      </c>
      <c r="BA137" s="433">
        <v>0</v>
      </c>
      <c r="BB137" s="106" t="str">
        <f t="shared" ref="BB137:BB145" si="892">IF(BA137&gt;0,(IF(BA$7&gt;0,BA137/BA$7,"")),"")</f>
        <v/>
      </c>
      <c r="BC137" s="111" t="str">
        <f t="shared" ref="BC137:BC142" si="893">IF(BA137&gt;0,(IF(BA$49&gt;0,BA137/BA$49,"")),"")</f>
        <v/>
      </c>
      <c r="BD137" s="111"/>
      <c r="BE137" s="111"/>
      <c r="BF137" s="112"/>
      <c r="BG137" s="111"/>
      <c r="BH137" s="433">
        <f t="shared" ref="BH137:BH144" si="894">AU137+AX137+BA137</f>
        <v>0</v>
      </c>
      <c r="BI137" s="106" t="str">
        <f t="shared" ref="BI137:BI145" si="895">IF(BH137&gt;0,(IF(BH$7&gt;0,BH137/BH$7,"")),"")</f>
        <v/>
      </c>
      <c r="BJ137" s="111" t="str">
        <f t="shared" ref="BJ137:BJ142" si="896">IF(BH137&gt;0,(IF(BH$49&gt;0,BH137/BH$49,"")),"")</f>
        <v/>
      </c>
      <c r="BK137" s="111"/>
      <c r="BL137" s="113"/>
      <c r="BM137" s="111"/>
      <c r="BN137" s="112"/>
      <c r="BO137" s="111"/>
      <c r="BP137" s="433">
        <v>0</v>
      </c>
      <c r="BQ137" s="106" t="str">
        <f t="shared" ref="BQ137:BQ145" si="897">IF(BP137&gt;0,(IF(BP$7&gt;0,BP137/BP$7,"")),"")</f>
        <v/>
      </c>
      <c r="BR137" s="111" t="str">
        <f t="shared" ref="BR137:BR142" si="898">IF(BP137&gt;0,(IF(BP$49&gt;0,BP137/BP$49,"")),"")</f>
        <v/>
      </c>
      <c r="BS137" s="433">
        <v>0</v>
      </c>
      <c r="BT137" s="106" t="str">
        <f t="shared" ref="BT137:BT145" si="899">IF(BS137&gt;0,(IF(BS$7&gt;0,BS137/BS$7,"")),"")</f>
        <v/>
      </c>
      <c r="BU137" s="111" t="str">
        <f t="shared" ref="BU137:BU142" si="900">IF(BS137&gt;0,(IF(BS$49&gt;0,BS137/BS$49,"")),"")</f>
        <v/>
      </c>
      <c r="BV137" s="433">
        <v>0</v>
      </c>
      <c r="BW137" s="106" t="str">
        <f t="shared" ref="BW137:BW145" si="901">IF(BV137&gt;0,(IF(BV$7&gt;0,BV137/BV$7,"")),"")</f>
        <v/>
      </c>
      <c r="BX137" s="111" t="str">
        <f t="shared" ref="BX137:BX142" si="902">IF(BV137&gt;0,(IF(BV$49&gt;0,BV137/BV$49,"")),"")</f>
        <v/>
      </c>
      <c r="BY137" s="111"/>
      <c r="BZ137" s="111"/>
      <c r="CA137" s="112"/>
      <c r="CB137" s="111"/>
      <c r="CC137" s="433">
        <f t="shared" ref="CC137:CC144" si="903">BP137+BS137+BV137</f>
        <v>0</v>
      </c>
      <c r="CD137" s="106" t="str">
        <f t="shared" ref="CD137:CD145" si="904">IF(CC137&gt;0,(IF(CC$7&gt;0,CC137/CC$7,"")),"")</f>
        <v/>
      </c>
      <c r="CE137" s="111" t="str">
        <f t="shared" ref="CE137:CE142" si="905">IF(CC137&gt;0,(IF(CC$49&gt;0,CC137/CC$49,"")),"")</f>
        <v/>
      </c>
      <c r="CF137" s="111"/>
      <c r="CG137" s="113"/>
      <c r="CH137" s="111"/>
      <c r="CI137" s="114"/>
      <c r="CJ137" s="111"/>
      <c r="CK137" s="433">
        <f t="shared" ref="CK137:CK144" si="906">(IF($CZ$5=4,(E137+Z137+AU137+BP137),0)+IF($CZ$5=3,(Z137+AU137+BP137))+IF($CZ$5=2,(AU137+BP137),0)+IF($CZ$5=1,BP137,0))/$CZ$5</f>
        <v>0</v>
      </c>
      <c r="CL137" s="106" t="str">
        <f t="shared" ref="CL137:CL145" si="907">IF(CK137&gt;0,(IF(CK$7&gt;0,CK137/CK$7,"")),"")</f>
        <v/>
      </c>
      <c r="CM137" s="111" t="str">
        <f t="shared" ref="CM137:CM142" si="908">IF(CK137&gt;0,(IF(CK$49&gt;0,CK137/CK$49,"")),"")</f>
        <v/>
      </c>
      <c r="CN137" s="433">
        <f t="shared" ref="CN137:CN144" si="909">(IF($CZ$5=4,(H137+AC137+AX137+BS137),0)+IF($CZ$5=3,(AC137+AX137+BS137))+IF($CZ$5=2,(AX137+BS137),0)+IF($CZ$5=1,BS137,0))/$CZ$5</f>
        <v>0</v>
      </c>
      <c r="CO137" s="106" t="str">
        <f t="shared" ref="CO137:CO145" si="910">IF(CN137&gt;0,(IF(CN$7&gt;0,CN137/CN$7,"")),"")</f>
        <v/>
      </c>
      <c r="CP137" s="111" t="str">
        <f t="shared" ref="CP137:CP142" si="911">IF(CN137&gt;0,(IF(CN$49&gt;0,CN137/CN$49,"")),"")</f>
        <v/>
      </c>
      <c r="CQ137" s="433">
        <f t="shared" ref="CQ137:CQ144" si="912">(IF($CZ$5=4,(K137+AF137+BA137+BV137),0)+IF($CZ$5=3,(AF137+BA137+BV137))+IF($CZ$5=2,(BA137+BV137),0)+IF($CZ$5=1,BV137,0))/$CZ$5</f>
        <v>0</v>
      </c>
      <c r="CR137" s="106" t="str">
        <f t="shared" ref="CR137:CR145" si="913">IF(CQ137&gt;0,(IF(CQ$7&gt;0,CQ137/CQ$7,"")),"")</f>
        <v/>
      </c>
      <c r="CS137" s="111" t="str">
        <f t="shared" ref="CS137:CS142" si="914">IF(CQ137&gt;0,(IF(CQ$49&gt;0,CQ137/CQ$49,"")),"")</f>
        <v/>
      </c>
      <c r="CT137" s="111"/>
      <c r="CU137" s="111"/>
      <c r="CV137" s="114"/>
      <c r="CW137" s="111"/>
      <c r="CX137" s="433">
        <f t="shared" ref="CX137:CX144" si="915">(IF($CZ$5=4,(R137+AM137+BH137+CC137),0)+IF($CZ$5=3,(AM137+BH137+CC137))+IF($CZ$5=2,(BH137+CC137),0)+IF($CZ$5=1,CC137,0))/$CZ$5</f>
        <v>0</v>
      </c>
      <c r="CY137" s="106" t="str">
        <f t="shared" ref="CY137:CY145" si="916">IF(CX137&gt;0,(IF(CX$7&gt;0,CX137/CX$7,"")),"")</f>
        <v/>
      </c>
      <c r="CZ137" s="111" t="str">
        <f t="shared" ref="CZ137:CZ142" si="917">IF(CX137&gt;0,(IF(CX$49&gt;0,CX137/CX$49,"")),"")</f>
        <v/>
      </c>
      <c r="DA137" s="111"/>
      <c r="DB137" s="1535"/>
      <c r="DC137" s="111"/>
      <c r="DD137" s="112"/>
      <c r="DE137" s="111"/>
      <c r="DF137" s="433">
        <v>0</v>
      </c>
      <c r="DG137" s="106" t="str">
        <f t="shared" ref="DG137:DG145" si="918">IF(DF137&gt;0,(IF(DF$7&gt;0,DF137/DF$7,"")),"")</f>
        <v/>
      </c>
      <c r="DH137" s="111" t="str">
        <f t="shared" ref="DH137:DH142" si="919">IF(DF137&gt;0,(IF(DF$49&gt;0,DF137/DF$49,"")),"")</f>
        <v/>
      </c>
      <c r="DI137" s="433">
        <v>0</v>
      </c>
      <c r="DJ137" s="106" t="str">
        <f t="shared" ref="DJ137:DJ145" si="920">IF(DI137&gt;0,(IF(DI$7&gt;0,DI137/DI$7,"")),"")</f>
        <v/>
      </c>
      <c r="DK137" s="111" t="str">
        <f t="shared" ref="DK137:DK142" si="921">IF(DI137&gt;0,(IF(DI$49&gt;0,DI137/DI$49,"")),"")</f>
        <v/>
      </c>
      <c r="DL137" s="433">
        <v>0</v>
      </c>
      <c r="DM137" s="106" t="str">
        <f t="shared" ref="DM137:DM145" si="922">IF(DL137&gt;0,(IF(DL$7&gt;0,DL137/DL$7,"")),"")</f>
        <v/>
      </c>
      <c r="DN137" s="111" t="str">
        <f t="shared" ref="DN137:DN142" si="923">IF(DL137&gt;0,(IF(DL$49&gt;0,DL137/DL$49,"")),"")</f>
        <v/>
      </c>
      <c r="DO137" s="111"/>
      <c r="DP137" s="111"/>
      <c r="DQ137" s="112"/>
      <c r="DR137" s="111"/>
      <c r="DS137" s="433">
        <f t="shared" ref="DS137:DS144" si="924">DF137+DI137+DL137</f>
        <v>0</v>
      </c>
      <c r="DT137" s="106" t="str">
        <f t="shared" ref="DT137:DT145" si="925">IF(DS137&gt;0,(IF(DS$7&gt;0,DS137/DS$7,"")),"")</f>
        <v/>
      </c>
      <c r="DU137" s="111" t="str">
        <f t="shared" ref="DU137:DU142" si="926">IF(DS137&gt;0,(IF(DS$49&gt;0,DS137/DS$49,"")),"")</f>
        <v/>
      </c>
      <c r="DV137" s="111"/>
      <c r="DW137" s="113"/>
      <c r="DX137" s="111"/>
      <c r="DY137" s="112"/>
      <c r="DZ137" s="111"/>
      <c r="EA137" s="433">
        <v>0</v>
      </c>
      <c r="EB137" s="106" t="str">
        <f t="shared" ref="EB137:EB145" si="927">IF(EA137&gt;0,(IF(EA$7&gt;0,EA137/EA$7,"")),"")</f>
        <v/>
      </c>
      <c r="EC137" s="111" t="str">
        <f t="shared" ref="EC137:EC142" si="928">IF(EA137&gt;0,(IF(EA$49&gt;0,EA137/EA$49,"")),"")</f>
        <v/>
      </c>
      <c r="ED137" s="433">
        <v>0</v>
      </c>
      <c r="EE137" s="106" t="str">
        <f t="shared" ref="EE137:EE145" si="929">IF(ED137&gt;0,(IF(ED$7&gt;0,ED137/ED$7,"")),"")</f>
        <v/>
      </c>
      <c r="EF137" s="111" t="str">
        <f t="shared" ref="EF137:EF142" si="930">IF(ED137&gt;0,(IF(ED$49&gt;0,ED137/ED$49,"")),"")</f>
        <v/>
      </c>
      <c r="EG137" s="433">
        <v>0</v>
      </c>
      <c r="EH137" s="106" t="str">
        <f t="shared" ref="EH137:EH145" si="931">IF(EG137&gt;0,(IF(EG$7&gt;0,EG137/EG$7,"")),"")</f>
        <v/>
      </c>
      <c r="EI137" s="111" t="str">
        <f t="shared" ref="EI137:EI142" si="932">IF(EG137&gt;0,(IF(EG$49&gt;0,EG137/EG$49,"")),"")</f>
        <v/>
      </c>
      <c r="EJ137" s="111"/>
      <c r="EK137" s="111"/>
      <c r="EL137" s="112"/>
      <c r="EM137" s="111"/>
      <c r="EN137" s="433">
        <f t="shared" ref="EN137:EN144" si="933">EA137+ED137+EG137</f>
        <v>0</v>
      </c>
      <c r="EO137" s="106" t="str">
        <f t="shared" ref="EO137:EO145" si="934">IF(EN137&gt;0,(IF(EN$7&gt;0,EN137/EN$7,"")),"")</f>
        <v/>
      </c>
      <c r="EP137" s="111" t="str">
        <f t="shared" ref="EP137:EP142" si="935">IF(EN137&gt;0,(IF(EN$49&gt;0,EN137/EN$49,"")),"")</f>
        <v/>
      </c>
      <c r="EQ137" s="111"/>
      <c r="ER137" s="113"/>
      <c r="ES137" s="111"/>
      <c r="ET137" s="112"/>
      <c r="EU137" s="111"/>
      <c r="EV137" s="433">
        <v>0</v>
      </c>
      <c r="EW137" s="106" t="str">
        <f t="shared" ref="EW137:EW145" si="936">IF(EV137&gt;0,(IF(EV$7&gt;0,EV137/EV$7,"")),"")</f>
        <v/>
      </c>
      <c r="EX137" s="111" t="str">
        <f t="shared" ref="EX137:EX142" si="937">IF(EV137&gt;0,(IF(EV$49&gt;0,EV137/EV$49,"")),"")</f>
        <v/>
      </c>
      <c r="EY137" s="433">
        <v>0</v>
      </c>
      <c r="EZ137" s="106" t="str">
        <f t="shared" ref="EZ137:EZ145" si="938">IF(EY137&gt;0,(IF(EY$7&gt;0,EY137/EY$7,"")),"")</f>
        <v/>
      </c>
      <c r="FA137" s="111" t="str">
        <f t="shared" ref="FA137:FA142" si="939">IF(EY137&gt;0,(IF(EY$49&gt;0,EY137/EY$49,"")),"")</f>
        <v/>
      </c>
      <c r="FB137" s="433">
        <v>0</v>
      </c>
      <c r="FC137" s="106" t="str">
        <f t="shared" ref="FC137:FC145" si="940">IF(FB137&gt;0,(IF(FB$7&gt;0,FB137/FB$7,"")),"")</f>
        <v/>
      </c>
      <c r="FD137" s="111" t="str">
        <f t="shared" ref="FD137:FD142" si="941">IF(FB137&gt;0,(IF(FB$49&gt;0,FB137/FB$49,"")),"")</f>
        <v/>
      </c>
      <c r="FE137" s="111"/>
      <c r="FF137" s="111"/>
      <c r="FG137" s="112"/>
      <c r="FH137" s="111"/>
      <c r="FI137" s="433">
        <f t="shared" ref="FI137:FI144" si="942">EV137+EY137+FB137</f>
        <v>0</v>
      </c>
      <c r="FJ137" s="106" t="str">
        <f t="shared" ref="FJ137:FJ145" si="943">IF(FI137&gt;0,(IF(FI$7&gt;0,FI137/FI$7,"")),"")</f>
        <v/>
      </c>
      <c r="FK137" s="111" t="str">
        <f t="shared" ref="FK137:FK145" si="944">IF(FI137&gt;0,(IF(FI$49&gt;0,FI137/FI$49,"")),"")</f>
        <v/>
      </c>
      <c r="FL137" s="111"/>
      <c r="FM137" s="113"/>
      <c r="FN137" s="111"/>
      <c r="FO137" s="112"/>
      <c r="FP137" s="111"/>
      <c r="FQ137" s="433">
        <v>0</v>
      </c>
      <c r="FR137" s="106" t="str">
        <f t="shared" ref="FR137:FR145" si="945">IF(FQ137&gt;0,(IF(FQ$7&gt;0,FQ137/FQ$7,"")),"")</f>
        <v/>
      </c>
      <c r="FS137" s="849" t="str">
        <f t="shared" ref="FS137:FS142" si="946">IF(FQ137&gt;0,(IF(FQ$49&gt;0,FQ137/FQ$49,"")),"")</f>
        <v/>
      </c>
      <c r="FT137" s="433">
        <v>0</v>
      </c>
      <c r="FU137" s="106" t="str">
        <f t="shared" ref="FU137:FU145" si="947">IF(FT137&gt;0,(IF(FT$7&gt;0,FT137/FT$7,"")),"")</f>
        <v/>
      </c>
      <c r="FV137" s="111" t="str">
        <f t="shared" ref="FV137:FV142" si="948">IF(FT137&gt;0,(IF(FT$49&gt;0,FT137/FT$49,"")),"")</f>
        <v/>
      </c>
      <c r="FW137" s="433">
        <v>0</v>
      </c>
      <c r="FX137" s="106" t="str">
        <f t="shared" ref="FX137:FX145" si="949">IF(FW137&gt;0,(IF(FW$7&gt;0,FW137/FW$7,"")),"")</f>
        <v/>
      </c>
      <c r="FY137" s="111" t="str">
        <f t="shared" ref="FY137:FY142" si="950">IF(FW137&gt;0,(IF(FW$49&gt;0,FW137/FW$49,"")),"")</f>
        <v/>
      </c>
      <c r="FZ137" s="111"/>
      <c r="GA137" s="111"/>
      <c r="GB137" s="112"/>
      <c r="GC137" s="111"/>
      <c r="GD137" s="433">
        <f t="shared" ref="GD137:GD144" si="951">FQ137+FT137+FW137</f>
        <v>0</v>
      </c>
      <c r="GE137" s="106" t="str">
        <f t="shared" ref="GE137:GE145" si="952">IF(GD137&gt;0,(IF(GD$7&gt;0,GD137/GD$7,"")),"")</f>
        <v/>
      </c>
      <c r="GF137" s="111" t="str">
        <f t="shared" ref="GF137:GF145" si="953">IF(GD137&gt;0,(IF(GD$49&gt;0,GD137/GD$49,"")),"")</f>
        <v/>
      </c>
      <c r="GG137" s="111"/>
      <c r="GH137" s="113"/>
      <c r="GI137" s="111"/>
      <c r="GJ137" s="112"/>
      <c r="GK137" s="111"/>
      <c r="GL137" s="433">
        <v>0</v>
      </c>
      <c r="GM137" s="106" t="str">
        <f t="shared" ref="GM137:GM145" si="954">IF(GL137&gt;0,(IF(GL$7&gt;0,GL137/GL$7,"")),"")</f>
        <v/>
      </c>
      <c r="GN137" s="111" t="str">
        <f t="shared" ref="GN137:GN142" si="955">IF(GL137&gt;0,(IF(GL$49&gt;0,GL137/GL$49,"")),"")</f>
        <v/>
      </c>
      <c r="GO137" s="433">
        <v>0</v>
      </c>
      <c r="GP137" s="106" t="str">
        <f t="shared" ref="GP137:GP145" si="956">IF(GO137&gt;0,(IF(GO$7&gt;0,GO137/GO$7,"")),"")</f>
        <v/>
      </c>
      <c r="GQ137" s="111" t="str">
        <f t="shared" ref="GQ137:GQ142" si="957">IF(GO137&gt;0,(IF(GO$49&gt;0,GO137/GO$49,"")),"")</f>
        <v/>
      </c>
      <c r="GR137" s="433">
        <v>0</v>
      </c>
      <c r="GS137" s="106" t="str">
        <f t="shared" ref="GS137:GS145" si="958">IF(GR137&gt;0,(IF(GR$7&gt;0,GR137/GR$7,"")),"")</f>
        <v/>
      </c>
      <c r="GT137" s="111" t="str">
        <f t="shared" ref="GT137:GT142" si="959">IF(GR137&gt;0,(IF(GR$49&gt;0,GR137/GR$49,"")),"")</f>
        <v/>
      </c>
      <c r="GU137" s="111"/>
      <c r="GV137" s="111"/>
      <c r="GW137" s="112"/>
      <c r="GX137" s="111"/>
      <c r="GY137" s="433">
        <f t="shared" ref="GY137:GY144" si="960">GL137+GO137+GR137</f>
        <v>0</v>
      </c>
      <c r="GZ137" s="106" t="str">
        <f t="shared" ref="GZ137:GZ145" si="961">IF(GY137&gt;0,(IF(GY$7&gt;0,GY137/GY$7,"")),"")</f>
        <v/>
      </c>
      <c r="HA137" s="111" t="str">
        <f t="shared" ref="HA137:HA145" si="962">IF(GY137&gt;0,(IF(GY$49&gt;0,GY137/GY$49,"")),"")</f>
        <v/>
      </c>
      <c r="HB137" s="111"/>
      <c r="HC137" s="113"/>
      <c r="HD137" s="111"/>
      <c r="HE137" s="112"/>
      <c r="HF137" s="111"/>
      <c r="HG137" s="433">
        <v>0</v>
      </c>
      <c r="HH137" s="106" t="str">
        <f t="shared" ref="HH137:HH145" si="963">IF(HG137&gt;0,(IF(HG$7&gt;0,HG137/HG$7,"")),"")</f>
        <v/>
      </c>
      <c r="HI137" s="111" t="str">
        <f t="shared" ref="HI137:HI142" si="964">IF(HG137&gt;0,(IF(HG$49&gt;0,HG137/HG$49,"")),"")</f>
        <v/>
      </c>
      <c r="HJ137" s="433">
        <v>0</v>
      </c>
      <c r="HK137" s="106" t="str">
        <f t="shared" ref="HK137:HK145" si="965">IF(HJ137&gt;0,(IF(HJ$7&gt;0,HJ137/HJ$7,"")),"")</f>
        <v/>
      </c>
      <c r="HL137" s="111" t="str">
        <f t="shared" ref="HL137:HL142" si="966">IF(HJ137&gt;0,(IF(HJ$49&gt;0,HJ137/HJ$49,"")),"")</f>
        <v/>
      </c>
      <c r="HM137" s="433">
        <v>0</v>
      </c>
      <c r="HN137" s="106" t="str">
        <f t="shared" ref="HN137:HN145" si="967">IF(HM137&gt;0,(IF(HM$7&gt;0,HM137/HM$7,"")),"")</f>
        <v/>
      </c>
      <c r="HO137" s="111" t="str">
        <f t="shared" ref="HO137:HO142" si="968">IF(HM137&gt;0,(IF(HM$49&gt;0,HM137/HM$49,"")),"")</f>
        <v/>
      </c>
      <c r="HP137" s="111"/>
      <c r="HQ137" s="111"/>
      <c r="HR137" s="112"/>
      <c r="HS137" s="111"/>
      <c r="HT137" s="433">
        <f t="shared" ref="HT137:HT144" si="969">HG137+HJ137+HM137</f>
        <v>0</v>
      </c>
      <c r="HU137" s="106" t="str">
        <f t="shared" ref="HU137:HU145" si="970">IF(HT137&gt;0,(IF(HT$7&gt;0,HT137/HT$7,"")),"")</f>
        <v/>
      </c>
      <c r="HV137" s="111" t="str">
        <f t="shared" ref="HV137:HV145" si="971">IF(HT137&gt;0,(IF(HT$49&gt;0,HT137/HT$49,"")),"")</f>
        <v/>
      </c>
      <c r="HW137" s="111"/>
      <c r="HX137" s="113"/>
      <c r="HY137" s="111"/>
      <c r="HZ137" s="112"/>
      <c r="IA137" s="111"/>
      <c r="IB137" s="433">
        <v>0</v>
      </c>
      <c r="IC137" s="106" t="str">
        <f t="shared" ref="IC137:IC145" si="972">IF(IB137&gt;0,(IF(IB$7&gt;0,IB137/IB$7,"")),"")</f>
        <v/>
      </c>
      <c r="ID137" s="111" t="str">
        <f t="shared" ref="ID137:ID142" si="973">IF(IB137&gt;0,(IF(IB$49&gt;0,IB137/IB$49,"")),"")</f>
        <v/>
      </c>
      <c r="IE137" s="433">
        <v>0</v>
      </c>
      <c r="IF137" s="106" t="str">
        <f t="shared" ref="IF137:IF145" si="974">IF(IE137&gt;0,(IF(IE$7&gt;0,IE137/IE$7,"")),"")</f>
        <v/>
      </c>
      <c r="IG137" s="111" t="str">
        <f t="shared" ref="IG137:IG142" si="975">IF(IE137&gt;0,(IF(IE$49&gt;0,IE137/IE$49,"")),"")</f>
        <v/>
      </c>
      <c r="IH137" s="433">
        <v>0</v>
      </c>
      <c r="II137" s="106" t="str">
        <f t="shared" ref="II137:II145" si="976">IF(IH137&gt;0,(IF(IH$7&gt;0,IH137/IH$7,"")),"")</f>
        <v/>
      </c>
      <c r="IJ137" s="111" t="str">
        <f t="shared" ref="IJ137:IJ142" si="977">IF(IH137&gt;0,(IF(IH$49&gt;0,IH137/IH$49,"")),"")</f>
        <v/>
      </c>
      <c r="IK137" s="111"/>
      <c r="IL137" s="111"/>
      <c r="IM137" s="112"/>
      <c r="IN137" s="111"/>
      <c r="IO137" s="433">
        <f t="shared" ref="IO137:IO144" si="978">IB137+IE137+IH137</f>
        <v>0</v>
      </c>
      <c r="IP137" s="106" t="str">
        <f t="shared" ref="IP137:IP145" si="979">IF(IO137&gt;0,(IF(IO$7&gt;0,IO137/IO$7,"")),"")</f>
        <v/>
      </c>
      <c r="IQ137" s="111" t="str">
        <f t="shared" ref="IQ137:IQ145" si="980">IF(IO137&gt;0,(IF(IO$49&gt;0,IO137/IO$49,"")),"")</f>
        <v/>
      </c>
      <c r="IR137" s="111"/>
      <c r="IS137" s="113"/>
    </row>
    <row r="138" spans="1:253" ht="12" hidden="1" customHeight="1">
      <c r="A138" s="341" t="s">
        <v>99</v>
      </c>
      <c r="B138" s="111"/>
      <c r="C138" s="112"/>
      <c r="D138" s="111"/>
      <c r="E138" s="433">
        <v>0</v>
      </c>
      <c r="F138" s="106" t="str">
        <f t="shared" si="870"/>
        <v/>
      </c>
      <c r="G138" s="111" t="str">
        <f t="shared" si="871"/>
        <v/>
      </c>
      <c r="H138" s="433">
        <v>0</v>
      </c>
      <c r="I138" s="106" t="str">
        <f t="shared" si="872"/>
        <v/>
      </c>
      <c r="J138" s="111" t="str">
        <f t="shared" si="873"/>
        <v/>
      </c>
      <c r="K138" s="433">
        <v>0</v>
      </c>
      <c r="L138" s="106" t="str">
        <f t="shared" si="874"/>
        <v/>
      </c>
      <c r="M138" s="111" t="str">
        <f t="shared" si="875"/>
        <v/>
      </c>
      <c r="N138" s="111"/>
      <c r="O138" s="111"/>
      <c r="P138" s="112"/>
      <c r="Q138" s="111"/>
      <c r="R138" s="433">
        <f t="shared" si="876"/>
        <v>0</v>
      </c>
      <c r="S138" s="106" t="str">
        <f t="shared" si="877"/>
        <v/>
      </c>
      <c r="T138" s="111" t="str">
        <f t="shared" si="878"/>
        <v/>
      </c>
      <c r="U138" s="111"/>
      <c r="V138" s="113"/>
      <c r="W138" s="111"/>
      <c r="X138" s="112"/>
      <c r="Y138" s="111"/>
      <c r="Z138" s="433">
        <v>0</v>
      </c>
      <c r="AA138" s="106" t="str">
        <f t="shared" si="879"/>
        <v/>
      </c>
      <c r="AB138" s="111" t="str">
        <f t="shared" si="880"/>
        <v/>
      </c>
      <c r="AC138" s="433">
        <v>0</v>
      </c>
      <c r="AD138" s="106" t="str">
        <f t="shared" si="881"/>
        <v/>
      </c>
      <c r="AE138" s="111" t="str">
        <f t="shared" si="882"/>
        <v/>
      </c>
      <c r="AF138" s="433">
        <v>0</v>
      </c>
      <c r="AG138" s="106" t="str">
        <f t="shared" si="883"/>
        <v/>
      </c>
      <c r="AH138" s="111" t="str">
        <f t="shared" si="884"/>
        <v/>
      </c>
      <c r="AI138" s="111"/>
      <c r="AJ138" s="111"/>
      <c r="AK138" s="112"/>
      <c r="AL138" s="111"/>
      <c r="AM138" s="433">
        <f t="shared" si="885"/>
        <v>0</v>
      </c>
      <c r="AN138" s="106" t="str">
        <f t="shared" si="886"/>
        <v/>
      </c>
      <c r="AO138" s="111" t="str">
        <f t="shared" si="887"/>
        <v/>
      </c>
      <c r="AP138" s="111"/>
      <c r="AQ138" s="113"/>
      <c r="AR138" s="111"/>
      <c r="AS138" s="112"/>
      <c r="AT138" s="111"/>
      <c r="AU138" s="433">
        <v>0</v>
      </c>
      <c r="AV138" s="106" t="str">
        <f t="shared" si="888"/>
        <v/>
      </c>
      <c r="AW138" s="111" t="str">
        <f t="shared" si="889"/>
        <v/>
      </c>
      <c r="AX138" s="433">
        <v>0</v>
      </c>
      <c r="AY138" s="106" t="str">
        <f t="shared" si="890"/>
        <v/>
      </c>
      <c r="AZ138" s="111" t="str">
        <f t="shared" si="891"/>
        <v/>
      </c>
      <c r="BA138" s="433">
        <v>0</v>
      </c>
      <c r="BB138" s="106" t="str">
        <f t="shared" si="892"/>
        <v/>
      </c>
      <c r="BC138" s="111" t="str">
        <f t="shared" si="893"/>
        <v/>
      </c>
      <c r="BD138" s="111"/>
      <c r="BE138" s="111"/>
      <c r="BF138" s="112"/>
      <c r="BG138" s="111"/>
      <c r="BH138" s="433">
        <f t="shared" si="894"/>
        <v>0</v>
      </c>
      <c r="BI138" s="106" t="str">
        <f t="shared" si="895"/>
        <v/>
      </c>
      <c r="BJ138" s="111" t="str">
        <f t="shared" si="896"/>
        <v/>
      </c>
      <c r="BK138" s="111"/>
      <c r="BL138" s="113"/>
      <c r="BM138" s="111"/>
      <c r="BN138" s="112"/>
      <c r="BO138" s="111"/>
      <c r="BP138" s="433">
        <v>0</v>
      </c>
      <c r="BQ138" s="106" t="str">
        <f t="shared" si="897"/>
        <v/>
      </c>
      <c r="BR138" s="111" t="str">
        <f t="shared" si="898"/>
        <v/>
      </c>
      <c r="BS138" s="433">
        <v>0</v>
      </c>
      <c r="BT138" s="106" t="str">
        <f t="shared" si="899"/>
        <v/>
      </c>
      <c r="BU138" s="111" t="str">
        <f t="shared" si="900"/>
        <v/>
      </c>
      <c r="BV138" s="433">
        <v>0</v>
      </c>
      <c r="BW138" s="106" t="str">
        <f t="shared" si="901"/>
        <v/>
      </c>
      <c r="BX138" s="111" t="str">
        <f t="shared" si="902"/>
        <v/>
      </c>
      <c r="BY138" s="111"/>
      <c r="BZ138" s="111"/>
      <c r="CA138" s="112"/>
      <c r="CB138" s="111"/>
      <c r="CC138" s="433">
        <f t="shared" si="903"/>
        <v>0</v>
      </c>
      <c r="CD138" s="106" t="str">
        <f t="shared" si="904"/>
        <v/>
      </c>
      <c r="CE138" s="111" t="str">
        <f t="shared" si="905"/>
        <v/>
      </c>
      <c r="CF138" s="111"/>
      <c r="CG138" s="113"/>
      <c r="CH138" s="111"/>
      <c r="CI138" s="114"/>
      <c r="CJ138" s="111"/>
      <c r="CK138" s="433">
        <f t="shared" si="906"/>
        <v>0</v>
      </c>
      <c r="CL138" s="106" t="str">
        <f t="shared" si="907"/>
        <v/>
      </c>
      <c r="CM138" s="111" t="str">
        <f t="shared" si="908"/>
        <v/>
      </c>
      <c r="CN138" s="433">
        <f t="shared" si="909"/>
        <v>0</v>
      </c>
      <c r="CO138" s="106" t="str">
        <f t="shared" si="910"/>
        <v/>
      </c>
      <c r="CP138" s="111" t="str">
        <f t="shared" si="911"/>
        <v/>
      </c>
      <c r="CQ138" s="433">
        <f t="shared" si="912"/>
        <v>0</v>
      </c>
      <c r="CR138" s="106" t="str">
        <f t="shared" si="913"/>
        <v/>
      </c>
      <c r="CS138" s="111" t="str">
        <f t="shared" si="914"/>
        <v/>
      </c>
      <c r="CT138" s="111"/>
      <c r="CU138" s="111"/>
      <c r="CV138" s="114"/>
      <c r="CW138" s="111"/>
      <c r="CX138" s="433">
        <f t="shared" si="915"/>
        <v>0</v>
      </c>
      <c r="CY138" s="106" t="str">
        <f t="shared" si="916"/>
        <v/>
      </c>
      <c r="CZ138" s="111" t="str">
        <f t="shared" si="917"/>
        <v/>
      </c>
      <c r="DA138" s="111"/>
      <c r="DB138" s="1535"/>
      <c r="DC138" s="111"/>
      <c r="DD138" s="112"/>
      <c r="DE138" s="111"/>
      <c r="DF138" s="433">
        <v>0</v>
      </c>
      <c r="DG138" s="106" t="str">
        <f t="shared" si="918"/>
        <v/>
      </c>
      <c r="DH138" s="111" t="str">
        <f t="shared" si="919"/>
        <v/>
      </c>
      <c r="DI138" s="433">
        <v>0</v>
      </c>
      <c r="DJ138" s="106" t="str">
        <f t="shared" si="920"/>
        <v/>
      </c>
      <c r="DK138" s="111" t="str">
        <f t="shared" si="921"/>
        <v/>
      </c>
      <c r="DL138" s="433">
        <v>0</v>
      </c>
      <c r="DM138" s="106" t="str">
        <f t="shared" si="922"/>
        <v/>
      </c>
      <c r="DN138" s="111" t="str">
        <f t="shared" si="923"/>
        <v/>
      </c>
      <c r="DO138" s="111"/>
      <c r="DP138" s="111"/>
      <c r="DQ138" s="112"/>
      <c r="DR138" s="111"/>
      <c r="DS138" s="433">
        <f t="shared" si="924"/>
        <v>0</v>
      </c>
      <c r="DT138" s="106" t="str">
        <f t="shared" si="925"/>
        <v/>
      </c>
      <c r="DU138" s="111" t="str">
        <f t="shared" si="926"/>
        <v/>
      </c>
      <c r="DV138" s="111"/>
      <c r="DW138" s="113"/>
      <c r="DX138" s="111"/>
      <c r="DY138" s="112"/>
      <c r="DZ138" s="111"/>
      <c r="EA138" s="433">
        <v>0</v>
      </c>
      <c r="EB138" s="106" t="str">
        <f t="shared" si="927"/>
        <v/>
      </c>
      <c r="EC138" s="111" t="str">
        <f t="shared" si="928"/>
        <v/>
      </c>
      <c r="ED138" s="433">
        <v>0</v>
      </c>
      <c r="EE138" s="106" t="str">
        <f t="shared" si="929"/>
        <v/>
      </c>
      <c r="EF138" s="111" t="str">
        <f t="shared" si="930"/>
        <v/>
      </c>
      <c r="EG138" s="433">
        <v>0</v>
      </c>
      <c r="EH138" s="106" t="str">
        <f t="shared" si="931"/>
        <v/>
      </c>
      <c r="EI138" s="111" t="str">
        <f t="shared" si="932"/>
        <v/>
      </c>
      <c r="EJ138" s="111"/>
      <c r="EK138" s="111"/>
      <c r="EL138" s="112"/>
      <c r="EM138" s="111"/>
      <c r="EN138" s="433">
        <f t="shared" si="933"/>
        <v>0</v>
      </c>
      <c r="EO138" s="106" t="str">
        <f t="shared" si="934"/>
        <v/>
      </c>
      <c r="EP138" s="111" t="str">
        <f t="shared" si="935"/>
        <v/>
      </c>
      <c r="EQ138" s="111"/>
      <c r="ER138" s="113"/>
      <c r="ES138" s="111"/>
      <c r="ET138" s="112"/>
      <c r="EU138" s="111"/>
      <c r="EV138" s="433">
        <v>0</v>
      </c>
      <c r="EW138" s="106" t="str">
        <f t="shared" si="936"/>
        <v/>
      </c>
      <c r="EX138" s="111" t="str">
        <f t="shared" si="937"/>
        <v/>
      </c>
      <c r="EY138" s="433">
        <v>0</v>
      </c>
      <c r="EZ138" s="106" t="str">
        <f t="shared" si="938"/>
        <v/>
      </c>
      <c r="FA138" s="111" t="str">
        <f t="shared" si="939"/>
        <v/>
      </c>
      <c r="FB138" s="433">
        <v>0</v>
      </c>
      <c r="FC138" s="106" t="str">
        <f t="shared" si="940"/>
        <v/>
      </c>
      <c r="FD138" s="111" t="str">
        <f t="shared" si="941"/>
        <v/>
      </c>
      <c r="FE138" s="111"/>
      <c r="FF138" s="111"/>
      <c r="FG138" s="112"/>
      <c r="FH138" s="111"/>
      <c r="FI138" s="433">
        <f t="shared" si="942"/>
        <v>0</v>
      </c>
      <c r="FJ138" s="106" t="str">
        <f t="shared" si="943"/>
        <v/>
      </c>
      <c r="FK138" s="111" t="str">
        <f t="shared" si="944"/>
        <v/>
      </c>
      <c r="FL138" s="111"/>
      <c r="FM138" s="113"/>
      <c r="FN138" s="111"/>
      <c r="FO138" s="112"/>
      <c r="FP138" s="111"/>
      <c r="FQ138" s="433">
        <v>0</v>
      </c>
      <c r="FR138" s="106" t="str">
        <f t="shared" si="945"/>
        <v/>
      </c>
      <c r="FS138" s="849" t="str">
        <f t="shared" si="946"/>
        <v/>
      </c>
      <c r="FT138" s="433">
        <v>0</v>
      </c>
      <c r="FU138" s="106" t="str">
        <f t="shared" si="947"/>
        <v/>
      </c>
      <c r="FV138" s="111" t="str">
        <f t="shared" si="948"/>
        <v/>
      </c>
      <c r="FW138" s="433">
        <v>0</v>
      </c>
      <c r="FX138" s="106" t="str">
        <f t="shared" si="949"/>
        <v/>
      </c>
      <c r="FY138" s="111" t="str">
        <f t="shared" si="950"/>
        <v/>
      </c>
      <c r="FZ138" s="111"/>
      <c r="GA138" s="111"/>
      <c r="GB138" s="112"/>
      <c r="GC138" s="111"/>
      <c r="GD138" s="433">
        <f t="shared" si="951"/>
        <v>0</v>
      </c>
      <c r="GE138" s="106" t="str">
        <f t="shared" si="952"/>
        <v/>
      </c>
      <c r="GF138" s="111" t="str">
        <f t="shared" si="953"/>
        <v/>
      </c>
      <c r="GG138" s="111"/>
      <c r="GH138" s="113"/>
      <c r="GI138" s="111"/>
      <c r="GJ138" s="112"/>
      <c r="GK138" s="111"/>
      <c r="GL138" s="433">
        <v>0</v>
      </c>
      <c r="GM138" s="106" t="str">
        <f t="shared" si="954"/>
        <v/>
      </c>
      <c r="GN138" s="111" t="str">
        <f t="shared" si="955"/>
        <v/>
      </c>
      <c r="GO138" s="433">
        <v>0</v>
      </c>
      <c r="GP138" s="106" t="str">
        <f t="shared" si="956"/>
        <v/>
      </c>
      <c r="GQ138" s="111" t="str">
        <f t="shared" si="957"/>
        <v/>
      </c>
      <c r="GR138" s="433">
        <v>0</v>
      </c>
      <c r="GS138" s="106" t="str">
        <f t="shared" si="958"/>
        <v/>
      </c>
      <c r="GT138" s="111" t="str">
        <f t="shared" si="959"/>
        <v/>
      </c>
      <c r="GU138" s="111"/>
      <c r="GV138" s="111"/>
      <c r="GW138" s="112"/>
      <c r="GX138" s="111"/>
      <c r="GY138" s="433">
        <f t="shared" si="960"/>
        <v>0</v>
      </c>
      <c r="GZ138" s="106" t="str">
        <f t="shared" si="961"/>
        <v/>
      </c>
      <c r="HA138" s="111" t="str">
        <f t="shared" si="962"/>
        <v/>
      </c>
      <c r="HB138" s="111"/>
      <c r="HC138" s="113"/>
      <c r="HD138" s="111"/>
      <c r="HE138" s="112"/>
      <c r="HF138" s="111"/>
      <c r="HG138" s="433">
        <v>0</v>
      </c>
      <c r="HH138" s="106" t="str">
        <f t="shared" si="963"/>
        <v/>
      </c>
      <c r="HI138" s="111" t="str">
        <f t="shared" si="964"/>
        <v/>
      </c>
      <c r="HJ138" s="433">
        <v>0</v>
      </c>
      <c r="HK138" s="106" t="str">
        <f t="shared" si="965"/>
        <v/>
      </c>
      <c r="HL138" s="111" t="str">
        <f t="shared" si="966"/>
        <v/>
      </c>
      <c r="HM138" s="433">
        <v>0</v>
      </c>
      <c r="HN138" s="106" t="str">
        <f t="shared" si="967"/>
        <v/>
      </c>
      <c r="HO138" s="111" t="str">
        <f t="shared" si="968"/>
        <v/>
      </c>
      <c r="HP138" s="111"/>
      <c r="HQ138" s="111"/>
      <c r="HR138" s="112"/>
      <c r="HS138" s="111"/>
      <c r="HT138" s="433">
        <f t="shared" si="969"/>
        <v>0</v>
      </c>
      <c r="HU138" s="106" t="str">
        <f t="shared" si="970"/>
        <v/>
      </c>
      <c r="HV138" s="111" t="str">
        <f t="shared" si="971"/>
        <v/>
      </c>
      <c r="HW138" s="111"/>
      <c r="HX138" s="113"/>
      <c r="HY138" s="111"/>
      <c r="HZ138" s="112"/>
      <c r="IA138" s="111"/>
      <c r="IB138" s="433">
        <v>0</v>
      </c>
      <c r="IC138" s="106" t="str">
        <f t="shared" si="972"/>
        <v/>
      </c>
      <c r="ID138" s="111" t="str">
        <f t="shared" si="973"/>
        <v/>
      </c>
      <c r="IE138" s="433">
        <v>0</v>
      </c>
      <c r="IF138" s="106" t="str">
        <f t="shared" si="974"/>
        <v/>
      </c>
      <c r="IG138" s="111" t="str">
        <f t="shared" si="975"/>
        <v/>
      </c>
      <c r="IH138" s="433">
        <v>0</v>
      </c>
      <c r="II138" s="106" t="str">
        <f t="shared" si="976"/>
        <v/>
      </c>
      <c r="IJ138" s="111" t="str">
        <f t="shared" si="977"/>
        <v/>
      </c>
      <c r="IK138" s="111"/>
      <c r="IL138" s="111"/>
      <c r="IM138" s="112"/>
      <c r="IN138" s="111"/>
      <c r="IO138" s="433">
        <f t="shared" si="978"/>
        <v>0</v>
      </c>
      <c r="IP138" s="106" t="str">
        <f t="shared" si="979"/>
        <v/>
      </c>
      <c r="IQ138" s="111" t="str">
        <f t="shared" si="980"/>
        <v/>
      </c>
      <c r="IR138" s="111"/>
      <c r="IS138" s="113"/>
    </row>
    <row r="139" spans="1:253" ht="12" hidden="1" customHeight="1">
      <c r="A139" s="341" t="s">
        <v>100</v>
      </c>
      <c r="B139" s="111"/>
      <c r="C139" s="112"/>
      <c r="D139" s="111"/>
      <c r="E139" s="433">
        <v>0</v>
      </c>
      <c r="F139" s="106" t="str">
        <f t="shared" si="870"/>
        <v/>
      </c>
      <c r="G139" s="111" t="str">
        <f t="shared" si="871"/>
        <v/>
      </c>
      <c r="H139" s="433">
        <v>0</v>
      </c>
      <c r="I139" s="106" t="str">
        <f t="shared" si="872"/>
        <v/>
      </c>
      <c r="J139" s="111" t="str">
        <f t="shared" si="873"/>
        <v/>
      </c>
      <c r="K139" s="433">
        <v>0</v>
      </c>
      <c r="L139" s="106" t="str">
        <f t="shared" si="874"/>
        <v/>
      </c>
      <c r="M139" s="111" t="str">
        <f t="shared" si="875"/>
        <v/>
      </c>
      <c r="N139" s="111"/>
      <c r="O139" s="111"/>
      <c r="P139" s="112"/>
      <c r="Q139" s="111"/>
      <c r="R139" s="433">
        <f t="shared" si="876"/>
        <v>0</v>
      </c>
      <c r="S139" s="106" t="str">
        <f t="shared" si="877"/>
        <v/>
      </c>
      <c r="T139" s="111" t="str">
        <f t="shared" si="878"/>
        <v/>
      </c>
      <c r="U139" s="111"/>
      <c r="V139" s="113"/>
      <c r="W139" s="111"/>
      <c r="X139" s="112"/>
      <c r="Y139" s="111"/>
      <c r="Z139" s="433">
        <v>0</v>
      </c>
      <c r="AA139" s="106" t="str">
        <f t="shared" si="879"/>
        <v/>
      </c>
      <c r="AB139" s="111" t="str">
        <f t="shared" si="880"/>
        <v/>
      </c>
      <c r="AC139" s="433">
        <v>0</v>
      </c>
      <c r="AD139" s="106" t="str">
        <f t="shared" si="881"/>
        <v/>
      </c>
      <c r="AE139" s="111" t="str">
        <f t="shared" si="882"/>
        <v/>
      </c>
      <c r="AF139" s="433">
        <v>0</v>
      </c>
      <c r="AG139" s="106" t="str">
        <f t="shared" si="883"/>
        <v/>
      </c>
      <c r="AH139" s="111" t="str">
        <f t="shared" si="884"/>
        <v/>
      </c>
      <c r="AI139" s="111"/>
      <c r="AJ139" s="111"/>
      <c r="AK139" s="112"/>
      <c r="AL139" s="111"/>
      <c r="AM139" s="433">
        <f t="shared" si="885"/>
        <v>0</v>
      </c>
      <c r="AN139" s="106" t="str">
        <f t="shared" si="886"/>
        <v/>
      </c>
      <c r="AO139" s="111" t="str">
        <f t="shared" si="887"/>
        <v/>
      </c>
      <c r="AP139" s="111"/>
      <c r="AQ139" s="113"/>
      <c r="AR139" s="111"/>
      <c r="AS139" s="112"/>
      <c r="AT139" s="111"/>
      <c r="AU139" s="433">
        <v>0</v>
      </c>
      <c r="AV139" s="106" t="str">
        <f t="shared" si="888"/>
        <v/>
      </c>
      <c r="AW139" s="111" t="str">
        <f t="shared" si="889"/>
        <v/>
      </c>
      <c r="AX139" s="433">
        <v>0</v>
      </c>
      <c r="AY139" s="106" t="str">
        <f t="shared" si="890"/>
        <v/>
      </c>
      <c r="AZ139" s="111" t="str">
        <f t="shared" si="891"/>
        <v/>
      </c>
      <c r="BA139" s="433">
        <v>0</v>
      </c>
      <c r="BB139" s="106" t="str">
        <f t="shared" si="892"/>
        <v/>
      </c>
      <c r="BC139" s="111" t="str">
        <f t="shared" si="893"/>
        <v/>
      </c>
      <c r="BD139" s="111"/>
      <c r="BE139" s="111"/>
      <c r="BF139" s="112"/>
      <c r="BG139" s="111"/>
      <c r="BH139" s="433">
        <f t="shared" si="894"/>
        <v>0</v>
      </c>
      <c r="BI139" s="106" t="str">
        <f t="shared" si="895"/>
        <v/>
      </c>
      <c r="BJ139" s="111" t="str">
        <f t="shared" si="896"/>
        <v/>
      </c>
      <c r="BK139" s="111"/>
      <c r="BL139" s="113"/>
      <c r="BM139" s="111"/>
      <c r="BN139" s="112"/>
      <c r="BO139" s="111"/>
      <c r="BP139" s="433">
        <v>0</v>
      </c>
      <c r="BQ139" s="106" t="str">
        <f t="shared" si="897"/>
        <v/>
      </c>
      <c r="BR139" s="111" t="str">
        <f t="shared" si="898"/>
        <v/>
      </c>
      <c r="BS139" s="433">
        <v>0</v>
      </c>
      <c r="BT139" s="106" t="str">
        <f t="shared" si="899"/>
        <v/>
      </c>
      <c r="BU139" s="111" t="str">
        <f t="shared" si="900"/>
        <v/>
      </c>
      <c r="BV139" s="433">
        <v>0</v>
      </c>
      <c r="BW139" s="106" t="str">
        <f t="shared" si="901"/>
        <v/>
      </c>
      <c r="BX139" s="111" t="str">
        <f t="shared" si="902"/>
        <v/>
      </c>
      <c r="BY139" s="111"/>
      <c r="BZ139" s="111"/>
      <c r="CA139" s="112"/>
      <c r="CB139" s="111"/>
      <c r="CC139" s="433">
        <f t="shared" si="903"/>
        <v>0</v>
      </c>
      <c r="CD139" s="106" t="str">
        <f t="shared" si="904"/>
        <v/>
      </c>
      <c r="CE139" s="111" t="str">
        <f t="shared" si="905"/>
        <v/>
      </c>
      <c r="CF139" s="111"/>
      <c r="CG139" s="113"/>
      <c r="CH139" s="111"/>
      <c r="CI139" s="114"/>
      <c r="CJ139" s="111"/>
      <c r="CK139" s="433">
        <f t="shared" si="906"/>
        <v>0</v>
      </c>
      <c r="CL139" s="106" t="str">
        <f t="shared" si="907"/>
        <v/>
      </c>
      <c r="CM139" s="111" t="str">
        <f t="shared" si="908"/>
        <v/>
      </c>
      <c r="CN139" s="433">
        <f t="shared" si="909"/>
        <v>0</v>
      </c>
      <c r="CO139" s="106" t="str">
        <f t="shared" si="910"/>
        <v/>
      </c>
      <c r="CP139" s="111" t="str">
        <f t="shared" si="911"/>
        <v/>
      </c>
      <c r="CQ139" s="433">
        <f t="shared" si="912"/>
        <v>0</v>
      </c>
      <c r="CR139" s="106" t="str">
        <f t="shared" si="913"/>
        <v/>
      </c>
      <c r="CS139" s="111" t="str">
        <f t="shared" si="914"/>
        <v/>
      </c>
      <c r="CT139" s="111"/>
      <c r="CU139" s="111"/>
      <c r="CV139" s="114"/>
      <c r="CW139" s="111"/>
      <c r="CX139" s="433">
        <f t="shared" si="915"/>
        <v>0</v>
      </c>
      <c r="CY139" s="106" t="str">
        <f t="shared" si="916"/>
        <v/>
      </c>
      <c r="CZ139" s="111" t="str">
        <f t="shared" si="917"/>
        <v/>
      </c>
      <c r="DA139" s="111"/>
      <c r="DB139" s="1535"/>
      <c r="DC139" s="111"/>
      <c r="DD139" s="112"/>
      <c r="DE139" s="111"/>
      <c r="DF139" s="433">
        <v>0</v>
      </c>
      <c r="DG139" s="106" t="str">
        <f t="shared" si="918"/>
        <v/>
      </c>
      <c r="DH139" s="111" t="str">
        <f t="shared" si="919"/>
        <v/>
      </c>
      <c r="DI139" s="433">
        <v>0</v>
      </c>
      <c r="DJ139" s="106" t="str">
        <f t="shared" si="920"/>
        <v/>
      </c>
      <c r="DK139" s="111" t="str">
        <f t="shared" si="921"/>
        <v/>
      </c>
      <c r="DL139" s="433">
        <v>0</v>
      </c>
      <c r="DM139" s="106" t="str">
        <f t="shared" si="922"/>
        <v/>
      </c>
      <c r="DN139" s="111" t="str">
        <f t="shared" si="923"/>
        <v/>
      </c>
      <c r="DO139" s="111"/>
      <c r="DP139" s="111"/>
      <c r="DQ139" s="112"/>
      <c r="DR139" s="111"/>
      <c r="DS139" s="433">
        <f t="shared" si="924"/>
        <v>0</v>
      </c>
      <c r="DT139" s="106" t="str">
        <f t="shared" si="925"/>
        <v/>
      </c>
      <c r="DU139" s="111" t="str">
        <f t="shared" si="926"/>
        <v/>
      </c>
      <c r="DV139" s="111"/>
      <c r="DW139" s="113"/>
      <c r="DX139" s="111"/>
      <c r="DY139" s="112"/>
      <c r="DZ139" s="111"/>
      <c r="EA139" s="433">
        <v>0</v>
      </c>
      <c r="EB139" s="106" t="str">
        <f t="shared" si="927"/>
        <v/>
      </c>
      <c r="EC139" s="111" t="str">
        <f t="shared" si="928"/>
        <v/>
      </c>
      <c r="ED139" s="433">
        <v>0</v>
      </c>
      <c r="EE139" s="106" t="str">
        <f t="shared" si="929"/>
        <v/>
      </c>
      <c r="EF139" s="111" t="str">
        <f t="shared" si="930"/>
        <v/>
      </c>
      <c r="EG139" s="433">
        <v>0</v>
      </c>
      <c r="EH139" s="106" t="str">
        <f t="shared" si="931"/>
        <v/>
      </c>
      <c r="EI139" s="111" t="str">
        <f t="shared" si="932"/>
        <v/>
      </c>
      <c r="EJ139" s="111"/>
      <c r="EK139" s="111"/>
      <c r="EL139" s="112"/>
      <c r="EM139" s="111"/>
      <c r="EN139" s="433">
        <f t="shared" si="933"/>
        <v>0</v>
      </c>
      <c r="EO139" s="106" t="str">
        <f t="shared" si="934"/>
        <v/>
      </c>
      <c r="EP139" s="111" t="str">
        <f t="shared" si="935"/>
        <v/>
      </c>
      <c r="EQ139" s="111"/>
      <c r="ER139" s="113"/>
      <c r="ES139" s="111"/>
      <c r="ET139" s="112"/>
      <c r="EU139" s="111"/>
      <c r="EV139" s="433">
        <v>0</v>
      </c>
      <c r="EW139" s="106" t="str">
        <f t="shared" si="936"/>
        <v/>
      </c>
      <c r="EX139" s="111" t="str">
        <f t="shared" si="937"/>
        <v/>
      </c>
      <c r="EY139" s="433">
        <v>0</v>
      </c>
      <c r="EZ139" s="106" t="str">
        <f t="shared" si="938"/>
        <v/>
      </c>
      <c r="FA139" s="111" t="str">
        <f t="shared" si="939"/>
        <v/>
      </c>
      <c r="FB139" s="433">
        <v>0</v>
      </c>
      <c r="FC139" s="106" t="str">
        <f t="shared" si="940"/>
        <v/>
      </c>
      <c r="FD139" s="111" t="str">
        <f t="shared" si="941"/>
        <v/>
      </c>
      <c r="FE139" s="111"/>
      <c r="FF139" s="111"/>
      <c r="FG139" s="112"/>
      <c r="FH139" s="111"/>
      <c r="FI139" s="433">
        <f t="shared" si="942"/>
        <v>0</v>
      </c>
      <c r="FJ139" s="106" t="str">
        <f t="shared" si="943"/>
        <v/>
      </c>
      <c r="FK139" s="111" t="str">
        <f t="shared" si="944"/>
        <v/>
      </c>
      <c r="FL139" s="111"/>
      <c r="FM139" s="113"/>
      <c r="FN139" s="111"/>
      <c r="FO139" s="112"/>
      <c r="FP139" s="111"/>
      <c r="FQ139" s="433">
        <v>0</v>
      </c>
      <c r="FR139" s="106" t="str">
        <f t="shared" si="945"/>
        <v/>
      </c>
      <c r="FS139" s="849" t="str">
        <f t="shared" si="946"/>
        <v/>
      </c>
      <c r="FT139" s="433">
        <v>0</v>
      </c>
      <c r="FU139" s="106" t="str">
        <f t="shared" si="947"/>
        <v/>
      </c>
      <c r="FV139" s="111" t="str">
        <f t="shared" si="948"/>
        <v/>
      </c>
      <c r="FW139" s="433">
        <v>0</v>
      </c>
      <c r="FX139" s="106" t="str">
        <f t="shared" si="949"/>
        <v/>
      </c>
      <c r="FY139" s="111" t="str">
        <f t="shared" si="950"/>
        <v/>
      </c>
      <c r="FZ139" s="111"/>
      <c r="GA139" s="111"/>
      <c r="GB139" s="112"/>
      <c r="GC139" s="111"/>
      <c r="GD139" s="433">
        <f t="shared" si="951"/>
        <v>0</v>
      </c>
      <c r="GE139" s="106" t="str">
        <f t="shared" si="952"/>
        <v/>
      </c>
      <c r="GF139" s="111" t="str">
        <f t="shared" si="953"/>
        <v/>
      </c>
      <c r="GG139" s="111"/>
      <c r="GH139" s="113"/>
      <c r="GI139" s="111"/>
      <c r="GJ139" s="112"/>
      <c r="GK139" s="111"/>
      <c r="GL139" s="433">
        <v>0</v>
      </c>
      <c r="GM139" s="106" t="str">
        <f t="shared" si="954"/>
        <v/>
      </c>
      <c r="GN139" s="111" t="str">
        <f t="shared" si="955"/>
        <v/>
      </c>
      <c r="GO139" s="433">
        <v>0</v>
      </c>
      <c r="GP139" s="106" t="str">
        <f t="shared" si="956"/>
        <v/>
      </c>
      <c r="GQ139" s="111" t="str">
        <f t="shared" si="957"/>
        <v/>
      </c>
      <c r="GR139" s="433">
        <v>0</v>
      </c>
      <c r="GS139" s="106" t="str">
        <f t="shared" si="958"/>
        <v/>
      </c>
      <c r="GT139" s="111" t="str">
        <f t="shared" si="959"/>
        <v/>
      </c>
      <c r="GU139" s="111"/>
      <c r="GV139" s="111"/>
      <c r="GW139" s="112"/>
      <c r="GX139" s="111"/>
      <c r="GY139" s="433">
        <f t="shared" si="960"/>
        <v>0</v>
      </c>
      <c r="GZ139" s="106" t="str">
        <f t="shared" si="961"/>
        <v/>
      </c>
      <c r="HA139" s="111" t="str">
        <f t="shared" si="962"/>
        <v/>
      </c>
      <c r="HB139" s="111"/>
      <c r="HC139" s="113"/>
      <c r="HD139" s="111"/>
      <c r="HE139" s="112"/>
      <c r="HF139" s="111"/>
      <c r="HG139" s="433">
        <v>0</v>
      </c>
      <c r="HH139" s="106" t="str">
        <f t="shared" si="963"/>
        <v/>
      </c>
      <c r="HI139" s="111" t="str">
        <f t="shared" si="964"/>
        <v/>
      </c>
      <c r="HJ139" s="433">
        <v>0</v>
      </c>
      <c r="HK139" s="106" t="str">
        <f t="shared" si="965"/>
        <v/>
      </c>
      <c r="HL139" s="111" t="str">
        <f t="shared" si="966"/>
        <v/>
      </c>
      <c r="HM139" s="433">
        <v>0</v>
      </c>
      <c r="HN139" s="106" t="str">
        <f t="shared" si="967"/>
        <v/>
      </c>
      <c r="HO139" s="111" t="str">
        <f t="shared" si="968"/>
        <v/>
      </c>
      <c r="HP139" s="111"/>
      <c r="HQ139" s="111"/>
      <c r="HR139" s="112"/>
      <c r="HS139" s="111"/>
      <c r="HT139" s="433">
        <f t="shared" si="969"/>
        <v>0</v>
      </c>
      <c r="HU139" s="106" t="str">
        <f t="shared" si="970"/>
        <v/>
      </c>
      <c r="HV139" s="111" t="str">
        <f t="shared" si="971"/>
        <v/>
      </c>
      <c r="HW139" s="111"/>
      <c r="HX139" s="113"/>
      <c r="HY139" s="111"/>
      <c r="HZ139" s="112"/>
      <c r="IA139" s="111"/>
      <c r="IB139" s="433">
        <v>0</v>
      </c>
      <c r="IC139" s="106" t="str">
        <f t="shared" si="972"/>
        <v/>
      </c>
      <c r="ID139" s="111" t="str">
        <f t="shared" si="973"/>
        <v/>
      </c>
      <c r="IE139" s="433">
        <v>0</v>
      </c>
      <c r="IF139" s="106" t="str">
        <f t="shared" si="974"/>
        <v/>
      </c>
      <c r="IG139" s="111" t="str">
        <f t="shared" si="975"/>
        <v/>
      </c>
      <c r="IH139" s="433">
        <v>0</v>
      </c>
      <c r="II139" s="106" t="str">
        <f t="shared" si="976"/>
        <v/>
      </c>
      <c r="IJ139" s="111" t="str">
        <f t="shared" si="977"/>
        <v/>
      </c>
      <c r="IK139" s="111"/>
      <c r="IL139" s="111"/>
      <c r="IM139" s="112"/>
      <c r="IN139" s="111"/>
      <c r="IO139" s="433">
        <f t="shared" si="978"/>
        <v>0</v>
      </c>
      <c r="IP139" s="106" t="str">
        <f t="shared" si="979"/>
        <v/>
      </c>
      <c r="IQ139" s="111" t="str">
        <f t="shared" si="980"/>
        <v/>
      </c>
      <c r="IR139" s="111"/>
      <c r="IS139" s="113"/>
    </row>
    <row r="140" spans="1:253" ht="12" hidden="1" customHeight="1">
      <c r="A140" s="341" t="s">
        <v>101</v>
      </c>
      <c r="B140" s="111"/>
      <c r="C140" s="112"/>
      <c r="D140" s="111"/>
      <c r="E140" s="433">
        <v>0</v>
      </c>
      <c r="F140" s="106" t="str">
        <f t="shared" si="870"/>
        <v/>
      </c>
      <c r="G140" s="111" t="str">
        <f t="shared" si="871"/>
        <v/>
      </c>
      <c r="H140" s="433">
        <v>0</v>
      </c>
      <c r="I140" s="106" t="str">
        <f t="shared" si="872"/>
        <v/>
      </c>
      <c r="J140" s="111" t="str">
        <f t="shared" si="873"/>
        <v/>
      </c>
      <c r="K140" s="433">
        <v>0</v>
      </c>
      <c r="L140" s="106" t="str">
        <f t="shared" si="874"/>
        <v/>
      </c>
      <c r="M140" s="111" t="str">
        <f t="shared" si="875"/>
        <v/>
      </c>
      <c r="N140" s="111"/>
      <c r="O140" s="111"/>
      <c r="P140" s="112"/>
      <c r="Q140" s="111"/>
      <c r="R140" s="433">
        <f t="shared" si="876"/>
        <v>0</v>
      </c>
      <c r="S140" s="106" t="str">
        <f t="shared" si="877"/>
        <v/>
      </c>
      <c r="T140" s="111" t="str">
        <f t="shared" si="878"/>
        <v/>
      </c>
      <c r="U140" s="111"/>
      <c r="V140" s="113"/>
      <c r="W140" s="111"/>
      <c r="X140" s="112"/>
      <c r="Y140" s="111"/>
      <c r="Z140" s="433">
        <v>0</v>
      </c>
      <c r="AA140" s="106" t="str">
        <f t="shared" si="879"/>
        <v/>
      </c>
      <c r="AB140" s="111" t="str">
        <f t="shared" si="880"/>
        <v/>
      </c>
      <c r="AC140" s="433">
        <v>0</v>
      </c>
      <c r="AD140" s="106" t="str">
        <f t="shared" si="881"/>
        <v/>
      </c>
      <c r="AE140" s="111" t="str">
        <f t="shared" si="882"/>
        <v/>
      </c>
      <c r="AF140" s="433">
        <v>0</v>
      </c>
      <c r="AG140" s="106" t="str">
        <f t="shared" si="883"/>
        <v/>
      </c>
      <c r="AH140" s="111" t="str">
        <f t="shared" si="884"/>
        <v/>
      </c>
      <c r="AI140" s="111"/>
      <c r="AJ140" s="111"/>
      <c r="AK140" s="112"/>
      <c r="AL140" s="111"/>
      <c r="AM140" s="433">
        <f t="shared" si="885"/>
        <v>0</v>
      </c>
      <c r="AN140" s="106" t="str">
        <f t="shared" si="886"/>
        <v/>
      </c>
      <c r="AO140" s="111" t="str">
        <f t="shared" si="887"/>
        <v/>
      </c>
      <c r="AP140" s="111"/>
      <c r="AQ140" s="113"/>
      <c r="AR140" s="111"/>
      <c r="AS140" s="112"/>
      <c r="AT140" s="111"/>
      <c r="AU140" s="433">
        <v>0</v>
      </c>
      <c r="AV140" s="106" t="str">
        <f t="shared" si="888"/>
        <v/>
      </c>
      <c r="AW140" s="111" t="str">
        <f t="shared" si="889"/>
        <v/>
      </c>
      <c r="AX140" s="433">
        <v>0</v>
      </c>
      <c r="AY140" s="106" t="str">
        <f t="shared" si="890"/>
        <v/>
      </c>
      <c r="AZ140" s="111" t="str">
        <f t="shared" si="891"/>
        <v/>
      </c>
      <c r="BA140" s="433">
        <v>0</v>
      </c>
      <c r="BB140" s="106" t="str">
        <f t="shared" si="892"/>
        <v/>
      </c>
      <c r="BC140" s="111" t="str">
        <f t="shared" si="893"/>
        <v/>
      </c>
      <c r="BD140" s="111"/>
      <c r="BE140" s="111"/>
      <c r="BF140" s="112"/>
      <c r="BG140" s="111"/>
      <c r="BH140" s="433">
        <f t="shared" si="894"/>
        <v>0</v>
      </c>
      <c r="BI140" s="106" t="str">
        <f t="shared" si="895"/>
        <v/>
      </c>
      <c r="BJ140" s="111" t="str">
        <f t="shared" si="896"/>
        <v/>
      </c>
      <c r="BK140" s="111"/>
      <c r="BL140" s="113"/>
      <c r="BM140" s="111"/>
      <c r="BN140" s="112"/>
      <c r="BO140" s="111"/>
      <c r="BP140" s="433">
        <v>0</v>
      </c>
      <c r="BQ140" s="106" t="str">
        <f t="shared" si="897"/>
        <v/>
      </c>
      <c r="BR140" s="111" t="str">
        <f t="shared" si="898"/>
        <v/>
      </c>
      <c r="BS140" s="433">
        <v>0</v>
      </c>
      <c r="BT140" s="106" t="str">
        <f t="shared" si="899"/>
        <v/>
      </c>
      <c r="BU140" s="111" t="str">
        <f t="shared" si="900"/>
        <v/>
      </c>
      <c r="BV140" s="433">
        <v>0</v>
      </c>
      <c r="BW140" s="106" t="str">
        <f t="shared" si="901"/>
        <v/>
      </c>
      <c r="BX140" s="111" t="str">
        <f t="shared" si="902"/>
        <v/>
      </c>
      <c r="BY140" s="111"/>
      <c r="BZ140" s="111"/>
      <c r="CA140" s="112"/>
      <c r="CB140" s="111"/>
      <c r="CC140" s="433">
        <f t="shared" si="903"/>
        <v>0</v>
      </c>
      <c r="CD140" s="106" t="str">
        <f t="shared" si="904"/>
        <v/>
      </c>
      <c r="CE140" s="111" t="str">
        <f t="shared" si="905"/>
        <v/>
      </c>
      <c r="CF140" s="111"/>
      <c r="CG140" s="113"/>
      <c r="CH140" s="111"/>
      <c r="CI140" s="114"/>
      <c r="CJ140" s="111"/>
      <c r="CK140" s="433">
        <f t="shared" si="906"/>
        <v>0</v>
      </c>
      <c r="CL140" s="106" t="str">
        <f t="shared" si="907"/>
        <v/>
      </c>
      <c r="CM140" s="111" t="str">
        <f t="shared" si="908"/>
        <v/>
      </c>
      <c r="CN140" s="433">
        <f t="shared" si="909"/>
        <v>0</v>
      </c>
      <c r="CO140" s="106" t="str">
        <f t="shared" si="910"/>
        <v/>
      </c>
      <c r="CP140" s="111" t="str">
        <f t="shared" si="911"/>
        <v/>
      </c>
      <c r="CQ140" s="433">
        <f t="shared" si="912"/>
        <v>0</v>
      </c>
      <c r="CR140" s="106" t="str">
        <f t="shared" si="913"/>
        <v/>
      </c>
      <c r="CS140" s="111" t="str">
        <f t="shared" si="914"/>
        <v/>
      </c>
      <c r="CT140" s="111"/>
      <c r="CU140" s="111"/>
      <c r="CV140" s="114"/>
      <c r="CW140" s="111"/>
      <c r="CX140" s="433">
        <f t="shared" si="915"/>
        <v>0</v>
      </c>
      <c r="CY140" s="106" t="str">
        <f t="shared" si="916"/>
        <v/>
      </c>
      <c r="CZ140" s="111" t="str">
        <f t="shared" si="917"/>
        <v/>
      </c>
      <c r="DA140" s="111"/>
      <c r="DB140" s="1535"/>
      <c r="DC140" s="111"/>
      <c r="DD140" s="112"/>
      <c r="DE140" s="111"/>
      <c r="DF140" s="433">
        <v>0</v>
      </c>
      <c r="DG140" s="106" t="str">
        <f t="shared" si="918"/>
        <v/>
      </c>
      <c r="DH140" s="111" t="str">
        <f t="shared" si="919"/>
        <v/>
      </c>
      <c r="DI140" s="433">
        <v>0</v>
      </c>
      <c r="DJ140" s="106" t="str">
        <f t="shared" si="920"/>
        <v/>
      </c>
      <c r="DK140" s="111" t="str">
        <f t="shared" si="921"/>
        <v/>
      </c>
      <c r="DL140" s="433">
        <v>0</v>
      </c>
      <c r="DM140" s="106" t="str">
        <f t="shared" si="922"/>
        <v/>
      </c>
      <c r="DN140" s="111" t="str">
        <f t="shared" si="923"/>
        <v/>
      </c>
      <c r="DO140" s="111"/>
      <c r="DP140" s="111"/>
      <c r="DQ140" s="112"/>
      <c r="DR140" s="111"/>
      <c r="DS140" s="433">
        <f t="shared" si="924"/>
        <v>0</v>
      </c>
      <c r="DT140" s="106" t="str">
        <f t="shared" si="925"/>
        <v/>
      </c>
      <c r="DU140" s="111" t="str">
        <f t="shared" si="926"/>
        <v/>
      </c>
      <c r="DV140" s="111"/>
      <c r="DW140" s="113"/>
      <c r="DX140" s="111"/>
      <c r="DY140" s="112"/>
      <c r="DZ140" s="111"/>
      <c r="EA140" s="433">
        <v>0</v>
      </c>
      <c r="EB140" s="106" t="str">
        <f t="shared" si="927"/>
        <v/>
      </c>
      <c r="EC140" s="111" t="str">
        <f t="shared" si="928"/>
        <v/>
      </c>
      <c r="ED140" s="433">
        <v>0</v>
      </c>
      <c r="EE140" s="106" t="str">
        <f t="shared" si="929"/>
        <v/>
      </c>
      <c r="EF140" s="111" t="str">
        <f t="shared" si="930"/>
        <v/>
      </c>
      <c r="EG140" s="433">
        <v>0</v>
      </c>
      <c r="EH140" s="106" t="str">
        <f t="shared" si="931"/>
        <v/>
      </c>
      <c r="EI140" s="111" t="str">
        <f t="shared" si="932"/>
        <v/>
      </c>
      <c r="EJ140" s="111"/>
      <c r="EK140" s="111"/>
      <c r="EL140" s="112"/>
      <c r="EM140" s="111"/>
      <c r="EN140" s="433">
        <f t="shared" si="933"/>
        <v>0</v>
      </c>
      <c r="EO140" s="106" t="str">
        <f t="shared" si="934"/>
        <v/>
      </c>
      <c r="EP140" s="111" t="str">
        <f t="shared" si="935"/>
        <v/>
      </c>
      <c r="EQ140" s="111"/>
      <c r="ER140" s="113"/>
      <c r="ES140" s="111"/>
      <c r="ET140" s="112"/>
      <c r="EU140" s="111"/>
      <c r="EV140" s="433">
        <v>0</v>
      </c>
      <c r="EW140" s="106" t="str">
        <f t="shared" si="936"/>
        <v/>
      </c>
      <c r="EX140" s="111" t="str">
        <f t="shared" si="937"/>
        <v/>
      </c>
      <c r="EY140" s="433">
        <v>0</v>
      </c>
      <c r="EZ140" s="106" t="str">
        <f t="shared" si="938"/>
        <v/>
      </c>
      <c r="FA140" s="111" t="str">
        <f t="shared" si="939"/>
        <v/>
      </c>
      <c r="FB140" s="433">
        <v>0</v>
      </c>
      <c r="FC140" s="106" t="str">
        <f t="shared" si="940"/>
        <v/>
      </c>
      <c r="FD140" s="111" t="str">
        <f t="shared" si="941"/>
        <v/>
      </c>
      <c r="FE140" s="111"/>
      <c r="FF140" s="111"/>
      <c r="FG140" s="112"/>
      <c r="FH140" s="111"/>
      <c r="FI140" s="433">
        <f t="shared" si="942"/>
        <v>0</v>
      </c>
      <c r="FJ140" s="106" t="str">
        <f t="shared" si="943"/>
        <v/>
      </c>
      <c r="FK140" s="111" t="str">
        <f t="shared" si="944"/>
        <v/>
      </c>
      <c r="FL140" s="111"/>
      <c r="FM140" s="113"/>
      <c r="FN140" s="111"/>
      <c r="FO140" s="112"/>
      <c r="FP140" s="111"/>
      <c r="FQ140" s="433">
        <v>0</v>
      </c>
      <c r="FR140" s="106" t="str">
        <f t="shared" si="945"/>
        <v/>
      </c>
      <c r="FS140" s="849" t="str">
        <f t="shared" si="946"/>
        <v/>
      </c>
      <c r="FT140" s="433">
        <v>0</v>
      </c>
      <c r="FU140" s="106" t="str">
        <f t="shared" si="947"/>
        <v/>
      </c>
      <c r="FV140" s="111" t="str">
        <f t="shared" si="948"/>
        <v/>
      </c>
      <c r="FW140" s="433">
        <v>0</v>
      </c>
      <c r="FX140" s="106" t="str">
        <f t="shared" si="949"/>
        <v/>
      </c>
      <c r="FY140" s="111" t="str">
        <f t="shared" si="950"/>
        <v/>
      </c>
      <c r="FZ140" s="111"/>
      <c r="GA140" s="111"/>
      <c r="GB140" s="112"/>
      <c r="GC140" s="111"/>
      <c r="GD140" s="433">
        <f t="shared" si="951"/>
        <v>0</v>
      </c>
      <c r="GE140" s="106" t="str">
        <f t="shared" si="952"/>
        <v/>
      </c>
      <c r="GF140" s="111" t="str">
        <f t="shared" si="953"/>
        <v/>
      </c>
      <c r="GG140" s="111"/>
      <c r="GH140" s="113"/>
      <c r="GI140" s="111"/>
      <c r="GJ140" s="112"/>
      <c r="GK140" s="111"/>
      <c r="GL140" s="433">
        <v>0</v>
      </c>
      <c r="GM140" s="106" t="str">
        <f t="shared" si="954"/>
        <v/>
      </c>
      <c r="GN140" s="111" t="str">
        <f t="shared" si="955"/>
        <v/>
      </c>
      <c r="GO140" s="433">
        <v>0</v>
      </c>
      <c r="GP140" s="106" t="str">
        <f t="shared" si="956"/>
        <v/>
      </c>
      <c r="GQ140" s="111" t="str">
        <f t="shared" si="957"/>
        <v/>
      </c>
      <c r="GR140" s="433">
        <v>0</v>
      </c>
      <c r="GS140" s="106" t="str">
        <f t="shared" si="958"/>
        <v/>
      </c>
      <c r="GT140" s="111" t="str">
        <f t="shared" si="959"/>
        <v/>
      </c>
      <c r="GU140" s="111"/>
      <c r="GV140" s="111"/>
      <c r="GW140" s="112"/>
      <c r="GX140" s="111"/>
      <c r="GY140" s="433">
        <f t="shared" si="960"/>
        <v>0</v>
      </c>
      <c r="GZ140" s="106" t="str">
        <f t="shared" si="961"/>
        <v/>
      </c>
      <c r="HA140" s="111" t="str">
        <f t="shared" si="962"/>
        <v/>
      </c>
      <c r="HB140" s="111"/>
      <c r="HC140" s="113"/>
      <c r="HD140" s="111"/>
      <c r="HE140" s="112"/>
      <c r="HF140" s="111"/>
      <c r="HG140" s="433">
        <v>0</v>
      </c>
      <c r="HH140" s="106" t="str">
        <f t="shared" si="963"/>
        <v/>
      </c>
      <c r="HI140" s="111" t="str">
        <f t="shared" si="964"/>
        <v/>
      </c>
      <c r="HJ140" s="433">
        <v>0</v>
      </c>
      <c r="HK140" s="106" t="str">
        <f t="shared" si="965"/>
        <v/>
      </c>
      <c r="HL140" s="111" t="str">
        <f t="shared" si="966"/>
        <v/>
      </c>
      <c r="HM140" s="433">
        <v>0</v>
      </c>
      <c r="HN140" s="106" t="str">
        <f t="shared" si="967"/>
        <v/>
      </c>
      <c r="HO140" s="111" t="str">
        <f t="shared" si="968"/>
        <v/>
      </c>
      <c r="HP140" s="111"/>
      <c r="HQ140" s="111"/>
      <c r="HR140" s="112"/>
      <c r="HS140" s="111"/>
      <c r="HT140" s="433">
        <f t="shared" si="969"/>
        <v>0</v>
      </c>
      <c r="HU140" s="106" t="str">
        <f t="shared" si="970"/>
        <v/>
      </c>
      <c r="HV140" s="111" t="str">
        <f t="shared" si="971"/>
        <v/>
      </c>
      <c r="HW140" s="111"/>
      <c r="HX140" s="113"/>
      <c r="HY140" s="111"/>
      <c r="HZ140" s="112"/>
      <c r="IA140" s="111"/>
      <c r="IB140" s="433">
        <v>0</v>
      </c>
      <c r="IC140" s="106" t="str">
        <f t="shared" si="972"/>
        <v/>
      </c>
      <c r="ID140" s="111" t="str">
        <f t="shared" si="973"/>
        <v/>
      </c>
      <c r="IE140" s="433">
        <v>0</v>
      </c>
      <c r="IF140" s="106" t="str">
        <f t="shared" si="974"/>
        <v/>
      </c>
      <c r="IG140" s="111" t="str">
        <f t="shared" si="975"/>
        <v/>
      </c>
      <c r="IH140" s="433">
        <v>0</v>
      </c>
      <c r="II140" s="106" t="str">
        <f t="shared" si="976"/>
        <v/>
      </c>
      <c r="IJ140" s="111" t="str">
        <f t="shared" si="977"/>
        <v/>
      </c>
      <c r="IK140" s="111"/>
      <c r="IL140" s="111"/>
      <c r="IM140" s="112"/>
      <c r="IN140" s="111"/>
      <c r="IO140" s="433">
        <f t="shared" si="978"/>
        <v>0</v>
      </c>
      <c r="IP140" s="106" t="str">
        <f t="shared" si="979"/>
        <v/>
      </c>
      <c r="IQ140" s="111" t="str">
        <f t="shared" si="980"/>
        <v/>
      </c>
      <c r="IR140" s="111"/>
      <c r="IS140" s="113"/>
    </row>
    <row r="141" spans="1:253" ht="12" hidden="1" customHeight="1">
      <c r="A141" s="341" t="s">
        <v>102</v>
      </c>
      <c r="B141" s="111"/>
      <c r="C141" s="112"/>
      <c r="D141" s="111"/>
      <c r="E141" s="433">
        <v>0</v>
      </c>
      <c r="F141" s="106" t="str">
        <f t="shared" si="870"/>
        <v/>
      </c>
      <c r="G141" s="111" t="str">
        <f t="shared" si="871"/>
        <v/>
      </c>
      <c r="H141" s="433">
        <v>0</v>
      </c>
      <c r="I141" s="106" t="str">
        <f t="shared" si="872"/>
        <v/>
      </c>
      <c r="J141" s="111" t="str">
        <f t="shared" si="873"/>
        <v/>
      </c>
      <c r="K141" s="433">
        <v>0</v>
      </c>
      <c r="L141" s="106" t="str">
        <f t="shared" si="874"/>
        <v/>
      </c>
      <c r="M141" s="111" t="str">
        <f t="shared" si="875"/>
        <v/>
      </c>
      <c r="N141" s="111"/>
      <c r="O141" s="111"/>
      <c r="P141" s="112"/>
      <c r="Q141" s="111"/>
      <c r="R141" s="433">
        <f t="shared" si="876"/>
        <v>0</v>
      </c>
      <c r="S141" s="106" t="str">
        <f t="shared" si="877"/>
        <v/>
      </c>
      <c r="T141" s="111" t="str">
        <f t="shared" si="878"/>
        <v/>
      </c>
      <c r="U141" s="111"/>
      <c r="V141" s="113"/>
      <c r="W141" s="111"/>
      <c r="X141" s="112"/>
      <c r="Y141" s="111"/>
      <c r="Z141" s="433">
        <v>0</v>
      </c>
      <c r="AA141" s="106" t="str">
        <f t="shared" si="879"/>
        <v/>
      </c>
      <c r="AB141" s="111" t="str">
        <f t="shared" si="880"/>
        <v/>
      </c>
      <c r="AC141" s="433">
        <v>0</v>
      </c>
      <c r="AD141" s="106" t="str">
        <f t="shared" si="881"/>
        <v/>
      </c>
      <c r="AE141" s="111" t="str">
        <f t="shared" si="882"/>
        <v/>
      </c>
      <c r="AF141" s="433">
        <v>0</v>
      </c>
      <c r="AG141" s="106" t="str">
        <f t="shared" si="883"/>
        <v/>
      </c>
      <c r="AH141" s="111" t="str">
        <f t="shared" si="884"/>
        <v/>
      </c>
      <c r="AI141" s="111"/>
      <c r="AJ141" s="111"/>
      <c r="AK141" s="112"/>
      <c r="AL141" s="111"/>
      <c r="AM141" s="433">
        <f t="shared" si="885"/>
        <v>0</v>
      </c>
      <c r="AN141" s="106" t="str">
        <f t="shared" si="886"/>
        <v/>
      </c>
      <c r="AO141" s="111" t="str">
        <f t="shared" si="887"/>
        <v/>
      </c>
      <c r="AP141" s="111"/>
      <c r="AQ141" s="113"/>
      <c r="AR141" s="111"/>
      <c r="AS141" s="112"/>
      <c r="AT141" s="111"/>
      <c r="AU141" s="433">
        <v>0</v>
      </c>
      <c r="AV141" s="106" t="str">
        <f t="shared" si="888"/>
        <v/>
      </c>
      <c r="AW141" s="111" t="str">
        <f t="shared" si="889"/>
        <v/>
      </c>
      <c r="AX141" s="433">
        <v>0</v>
      </c>
      <c r="AY141" s="106" t="str">
        <f t="shared" si="890"/>
        <v/>
      </c>
      <c r="AZ141" s="111" t="str">
        <f t="shared" si="891"/>
        <v/>
      </c>
      <c r="BA141" s="433">
        <v>0</v>
      </c>
      <c r="BB141" s="106" t="str">
        <f t="shared" si="892"/>
        <v/>
      </c>
      <c r="BC141" s="111" t="str">
        <f t="shared" si="893"/>
        <v/>
      </c>
      <c r="BD141" s="111"/>
      <c r="BE141" s="111"/>
      <c r="BF141" s="112"/>
      <c r="BG141" s="111"/>
      <c r="BH141" s="433">
        <f t="shared" si="894"/>
        <v>0</v>
      </c>
      <c r="BI141" s="106" t="str">
        <f t="shared" si="895"/>
        <v/>
      </c>
      <c r="BJ141" s="111" t="str">
        <f t="shared" si="896"/>
        <v/>
      </c>
      <c r="BK141" s="111"/>
      <c r="BL141" s="113"/>
      <c r="BM141" s="111"/>
      <c r="BN141" s="112"/>
      <c r="BO141" s="111"/>
      <c r="BP141" s="433">
        <v>0</v>
      </c>
      <c r="BQ141" s="106" t="str">
        <f t="shared" si="897"/>
        <v/>
      </c>
      <c r="BR141" s="111" t="str">
        <f t="shared" si="898"/>
        <v/>
      </c>
      <c r="BS141" s="433">
        <v>0</v>
      </c>
      <c r="BT141" s="106" t="str">
        <f t="shared" si="899"/>
        <v/>
      </c>
      <c r="BU141" s="111" t="str">
        <f t="shared" si="900"/>
        <v/>
      </c>
      <c r="BV141" s="433">
        <v>0</v>
      </c>
      <c r="BW141" s="106" t="str">
        <f t="shared" si="901"/>
        <v/>
      </c>
      <c r="BX141" s="111" t="str">
        <f t="shared" si="902"/>
        <v/>
      </c>
      <c r="BY141" s="111"/>
      <c r="BZ141" s="111"/>
      <c r="CA141" s="112"/>
      <c r="CB141" s="111"/>
      <c r="CC141" s="433">
        <f t="shared" si="903"/>
        <v>0</v>
      </c>
      <c r="CD141" s="106" t="str">
        <f t="shared" si="904"/>
        <v/>
      </c>
      <c r="CE141" s="111" t="str">
        <f t="shared" si="905"/>
        <v/>
      </c>
      <c r="CF141" s="111"/>
      <c r="CG141" s="113"/>
      <c r="CH141" s="111"/>
      <c r="CI141" s="114"/>
      <c r="CJ141" s="111"/>
      <c r="CK141" s="433">
        <f t="shared" si="906"/>
        <v>0</v>
      </c>
      <c r="CL141" s="106" t="str">
        <f t="shared" si="907"/>
        <v/>
      </c>
      <c r="CM141" s="111" t="str">
        <f t="shared" si="908"/>
        <v/>
      </c>
      <c r="CN141" s="433">
        <f t="shared" si="909"/>
        <v>0</v>
      </c>
      <c r="CO141" s="106" t="str">
        <f t="shared" si="910"/>
        <v/>
      </c>
      <c r="CP141" s="111" t="str">
        <f t="shared" si="911"/>
        <v/>
      </c>
      <c r="CQ141" s="433">
        <f t="shared" si="912"/>
        <v>0</v>
      </c>
      <c r="CR141" s="106" t="str">
        <f t="shared" si="913"/>
        <v/>
      </c>
      <c r="CS141" s="111" t="str">
        <f t="shared" si="914"/>
        <v/>
      </c>
      <c r="CT141" s="111"/>
      <c r="CU141" s="111"/>
      <c r="CV141" s="114"/>
      <c r="CW141" s="111"/>
      <c r="CX141" s="433">
        <f t="shared" si="915"/>
        <v>0</v>
      </c>
      <c r="CY141" s="106" t="str">
        <f t="shared" si="916"/>
        <v/>
      </c>
      <c r="CZ141" s="111" t="str">
        <f t="shared" si="917"/>
        <v/>
      </c>
      <c r="DA141" s="111"/>
      <c r="DB141" s="1535"/>
      <c r="DC141" s="111"/>
      <c r="DD141" s="112"/>
      <c r="DE141" s="111"/>
      <c r="DF141" s="433">
        <v>0</v>
      </c>
      <c r="DG141" s="106" t="str">
        <f t="shared" si="918"/>
        <v/>
      </c>
      <c r="DH141" s="111" t="str">
        <f t="shared" si="919"/>
        <v/>
      </c>
      <c r="DI141" s="433">
        <v>0</v>
      </c>
      <c r="DJ141" s="106" t="str">
        <f t="shared" si="920"/>
        <v/>
      </c>
      <c r="DK141" s="111" t="str">
        <f t="shared" si="921"/>
        <v/>
      </c>
      <c r="DL141" s="433">
        <v>0</v>
      </c>
      <c r="DM141" s="106" t="str">
        <f t="shared" si="922"/>
        <v/>
      </c>
      <c r="DN141" s="111" t="str">
        <f t="shared" si="923"/>
        <v/>
      </c>
      <c r="DO141" s="111"/>
      <c r="DP141" s="111"/>
      <c r="DQ141" s="112"/>
      <c r="DR141" s="111"/>
      <c r="DS141" s="433">
        <f t="shared" si="924"/>
        <v>0</v>
      </c>
      <c r="DT141" s="106" t="str">
        <f t="shared" si="925"/>
        <v/>
      </c>
      <c r="DU141" s="111" t="str">
        <f t="shared" si="926"/>
        <v/>
      </c>
      <c r="DV141" s="111"/>
      <c r="DW141" s="113"/>
      <c r="DX141" s="111"/>
      <c r="DY141" s="112"/>
      <c r="DZ141" s="111"/>
      <c r="EA141" s="433">
        <v>0</v>
      </c>
      <c r="EB141" s="106" t="str">
        <f t="shared" si="927"/>
        <v/>
      </c>
      <c r="EC141" s="111" t="str">
        <f t="shared" si="928"/>
        <v/>
      </c>
      <c r="ED141" s="433">
        <v>0</v>
      </c>
      <c r="EE141" s="106" t="str">
        <f t="shared" si="929"/>
        <v/>
      </c>
      <c r="EF141" s="111" t="str">
        <f t="shared" si="930"/>
        <v/>
      </c>
      <c r="EG141" s="433">
        <v>0</v>
      </c>
      <c r="EH141" s="106" t="str">
        <f t="shared" si="931"/>
        <v/>
      </c>
      <c r="EI141" s="111" t="str">
        <f t="shared" si="932"/>
        <v/>
      </c>
      <c r="EJ141" s="111"/>
      <c r="EK141" s="111"/>
      <c r="EL141" s="112"/>
      <c r="EM141" s="111"/>
      <c r="EN141" s="433">
        <f t="shared" si="933"/>
        <v>0</v>
      </c>
      <c r="EO141" s="106" t="str">
        <f t="shared" si="934"/>
        <v/>
      </c>
      <c r="EP141" s="111" t="str">
        <f t="shared" si="935"/>
        <v/>
      </c>
      <c r="EQ141" s="111"/>
      <c r="ER141" s="113"/>
      <c r="ES141" s="111"/>
      <c r="ET141" s="112"/>
      <c r="EU141" s="111"/>
      <c r="EV141" s="433">
        <v>0</v>
      </c>
      <c r="EW141" s="106" t="str">
        <f t="shared" si="936"/>
        <v/>
      </c>
      <c r="EX141" s="111" t="str">
        <f t="shared" si="937"/>
        <v/>
      </c>
      <c r="EY141" s="433">
        <v>0</v>
      </c>
      <c r="EZ141" s="106" t="str">
        <f t="shared" si="938"/>
        <v/>
      </c>
      <c r="FA141" s="111" t="str">
        <f t="shared" si="939"/>
        <v/>
      </c>
      <c r="FB141" s="433">
        <v>0</v>
      </c>
      <c r="FC141" s="106" t="str">
        <f t="shared" si="940"/>
        <v/>
      </c>
      <c r="FD141" s="111" t="str">
        <f t="shared" si="941"/>
        <v/>
      </c>
      <c r="FE141" s="111"/>
      <c r="FF141" s="111"/>
      <c r="FG141" s="112"/>
      <c r="FH141" s="111"/>
      <c r="FI141" s="433">
        <f t="shared" si="942"/>
        <v>0</v>
      </c>
      <c r="FJ141" s="106" t="str">
        <f t="shared" si="943"/>
        <v/>
      </c>
      <c r="FK141" s="111" t="str">
        <f t="shared" si="944"/>
        <v/>
      </c>
      <c r="FL141" s="111"/>
      <c r="FM141" s="113"/>
      <c r="FN141" s="111"/>
      <c r="FO141" s="112"/>
      <c r="FP141" s="111"/>
      <c r="FQ141" s="433">
        <v>0</v>
      </c>
      <c r="FR141" s="106" t="str">
        <f t="shared" si="945"/>
        <v/>
      </c>
      <c r="FS141" s="849" t="str">
        <f t="shared" si="946"/>
        <v/>
      </c>
      <c r="FT141" s="433">
        <v>0</v>
      </c>
      <c r="FU141" s="106" t="str">
        <f t="shared" si="947"/>
        <v/>
      </c>
      <c r="FV141" s="111" t="str">
        <f t="shared" si="948"/>
        <v/>
      </c>
      <c r="FW141" s="433">
        <v>0</v>
      </c>
      <c r="FX141" s="106" t="str">
        <f t="shared" si="949"/>
        <v/>
      </c>
      <c r="FY141" s="111" t="str">
        <f t="shared" si="950"/>
        <v/>
      </c>
      <c r="FZ141" s="111"/>
      <c r="GA141" s="111"/>
      <c r="GB141" s="112"/>
      <c r="GC141" s="111"/>
      <c r="GD141" s="433">
        <f t="shared" si="951"/>
        <v>0</v>
      </c>
      <c r="GE141" s="106" t="str">
        <f t="shared" si="952"/>
        <v/>
      </c>
      <c r="GF141" s="111" t="str">
        <f t="shared" si="953"/>
        <v/>
      </c>
      <c r="GG141" s="111"/>
      <c r="GH141" s="113"/>
      <c r="GI141" s="111"/>
      <c r="GJ141" s="112"/>
      <c r="GK141" s="111"/>
      <c r="GL141" s="433">
        <v>0</v>
      </c>
      <c r="GM141" s="106" t="str">
        <f t="shared" si="954"/>
        <v/>
      </c>
      <c r="GN141" s="111" t="str">
        <f t="shared" si="955"/>
        <v/>
      </c>
      <c r="GO141" s="433">
        <v>0</v>
      </c>
      <c r="GP141" s="106" t="str">
        <f t="shared" si="956"/>
        <v/>
      </c>
      <c r="GQ141" s="111" t="str">
        <f t="shared" si="957"/>
        <v/>
      </c>
      <c r="GR141" s="433">
        <v>0</v>
      </c>
      <c r="GS141" s="106" t="str">
        <f t="shared" si="958"/>
        <v/>
      </c>
      <c r="GT141" s="111" t="str">
        <f t="shared" si="959"/>
        <v/>
      </c>
      <c r="GU141" s="111"/>
      <c r="GV141" s="111"/>
      <c r="GW141" s="112"/>
      <c r="GX141" s="111"/>
      <c r="GY141" s="433">
        <f t="shared" si="960"/>
        <v>0</v>
      </c>
      <c r="GZ141" s="106" t="str">
        <f t="shared" si="961"/>
        <v/>
      </c>
      <c r="HA141" s="111" t="str">
        <f t="shared" si="962"/>
        <v/>
      </c>
      <c r="HB141" s="111"/>
      <c r="HC141" s="113"/>
      <c r="HD141" s="111"/>
      <c r="HE141" s="112"/>
      <c r="HF141" s="111"/>
      <c r="HG141" s="433">
        <v>0</v>
      </c>
      <c r="HH141" s="106" t="str">
        <f t="shared" si="963"/>
        <v/>
      </c>
      <c r="HI141" s="111" t="str">
        <f t="shared" si="964"/>
        <v/>
      </c>
      <c r="HJ141" s="433">
        <v>0</v>
      </c>
      <c r="HK141" s="106" t="str">
        <f t="shared" si="965"/>
        <v/>
      </c>
      <c r="HL141" s="111" t="str">
        <f t="shared" si="966"/>
        <v/>
      </c>
      <c r="HM141" s="433">
        <v>0</v>
      </c>
      <c r="HN141" s="106" t="str">
        <f t="shared" si="967"/>
        <v/>
      </c>
      <c r="HO141" s="111" t="str">
        <f t="shared" si="968"/>
        <v/>
      </c>
      <c r="HP141" s="111"/>
      <c r="HQ141" s="111"/>
      <c r="HR141" s="112"/>
      <c r="HS141" s="111"/>
      <c r="HT141" s="433">
        <f t="shared" si="969"/>
        <v>0</v>
      </c>
      <c r="HU141" s="106" t="str">
        <f t="shared" si="970"/>
        <v/>
      </c>
      <c r="HV141" s="111" t="str">
        <f t="shared" si="971"/>
        <v/>
      </c>
      <c r="HW141" s="111"/>
      <c r="HX141" s="113"/>
      <c r="HY141" s="111"/>
      <c r="HZ141" s="112"/>
      <c r="IA141" s="111"/>
      <c r="IB141" s="433">
        <v>0</v>
      </c>
      <c r="IC141" s="106" t="str">
        <f t="shared" si="972"/>
        <v/>
      </c>
      <c r="ID141" s="111" t="str">
        <f t="shared" si="973"/>
        <v/>
      </c>
      <c r="IE141" s="433">
        <v>0</v>
      </c>
      <c r="IF141" s="106" t="str">
        <f t="shared" si="974"/>
        <v/>
      </c>
      <c r="IG141" s="111" t="str">
        <f t="shared" si="975"/>
        <v/>
      </c>
      <c r="IH141" s="433">
        <v>0</v>
      </c>
      <c r="II141" s="106" t="str">
        <f t="shared" si="976"/>
        <v/>
      </c>
      <c r="IJ141" s="111" t="str">
        <f t="shared" si="977"/>
        <v/>
      </c>
      <c r="IK141" s="111"/>
      <c r="IL141" s="111"/>
      <c r="IM141" s="112"/>
      <c r="IN141" s="111"/>
      <c r="IO141" s="433">
        <f t="shared" si="978"/>
        <v>0</v>
      </c>
      <c r="IP141" s="106" t="str">
        <f t="shared" si="979"/>
        <v/>
      </c>
      <c r="IQ141" s="111" t="str">
        <f t="shared" si="980"/>
        <v/>
      </c>
      <c r="IR141" s="111"/>
      <c r="IS141" s="113"/>
    </row>
    <row r="142" spans="1:253" ht="12" hidden="1" customHeight="1" outlineLevel="1">
      <c r="A142" s="341" t="s">
        <v>103</v>
      </c>
      <c r="B142" s="111"/>
      <c r="C142" s="112"/>
      <c r="D142" s="111"/>
      <c r="E142" s="433">
        <v>0</v>
      </c>
      <c r="F142" s="106" t="str">
        <f t="shared" si="870"/>
        <v/>
      </c>
      <c r="G142" s="111" t="str">
        <f t="shared" si="871"/>
        <v/>
      </c>
      <c r="H142" s="433">
        <v>0</v>
      </c>
      <c r="I142" s="106" t="str">
        <f t="shared" si="872"/>
        <v/>
      </c>
      <c r="J142" s="111" t="str">
        <f t="shared" si="873"/>
        <v/>
      </c>
      <c r="K142" s="433">
        <v>0</v>
      </c>
      <c r="L142" s="106" t="str">
        <f t="shared" si="874"/>
        <v/>
      </c>
      <c r="M142" s="111" t="str">
        <f t="shared" si="875"/>
        <v/>
      </c>
      <c r="N142" s="111"/>
      <c r="O142" s="111"/>
      <c r="P142" s="112"/>
      <c r="Q142" s="111"/>
      <c r="R142" s="433">
        <f t="shared" si="876"/>
        <v>0</v>
      </c>
      <c r="S142" s="106" t="str">
        <f t="shared" si="877"/>
        <v/>
      </c>
      <c r="T142" s="111" t="str">
        <f t="shared" si="878"/>
        <v/>
      </c>
      <c r="U142" s="111"/>
      <c r="V142" s="113"/>
      <c r="W142" s="111"/>
      <c r="X142" s="112"/>
      <c r="Y142" s="111"/>
      <c r="Z142" s="433">
        <v>0</v>
      </c>
      <c r="AA142" s="106" t="str">
        <f t="shared" si="879"/>
        <v/>
      </c>
      <c r="AB142" s="111" t="str">
        <f t="shared" si="880"/>
        <v/>
      </c>
      <c r="AC142" s="433">
        <v>0</v>
      </c>
      <c r="AD142" s="106" t="str">
        <f t="shared" si="881"/>
        <v/>
      </c>
      <c r="AE142" s="111" t="str">
        <f t="shared" si="882"/>
        <v/>
      </c>
      <c r="AF142" s="433">
        <v>0</v>
      </c>
      <c r="AG142" s="106" t="str">
        <f t="shared" si="883"/>
        <v/>
      </c>
      <c r="AH142" s="111" t="str">
        <f t="shared" si="884"/>
        <v/>
      </c>
      <c r="AI142" s="111"/>
      <c r="AJ142" s="111"/>
      <c r="AK142" s="112"/>
      <c r="AL142" s="111"/>
      <c r="AM142" s="433">
        <f t="shared" si="885"/>
        <v>0</v>
      </c>
      <c r="AN142" s="106" t="str">
        <f t="shared" si="886"/>
        <v/>
      </c>
      <c r="AO142" s="111" t="str">
        <f t="shared" si="887"/>
        <v/>
      </c>
      <c r="AP142" s="111"/>
      <c r="AQ142" s="113"/>
      <c r="AR142" s="111"/>
      <c r="AS142" s="112"/>
      <c r="AT142" s="111"/>
      <c r="AU142" s="433">
        <v>0</v>
      </c>
      <c r="AV142" s="106" t="str">
        <f t="shared" si="888"/>
        <v/>
      </c>
      <c r="AW142" s="111" t="str">
        <f t="shared" si="889"/>
        <v/>
      </c>
      <c r="AX142" s="433">
        <v>0</v>
      </c>
      <c r="AY142" s="106" t="str">
        <f t="shared" si="890"/>
        <v/>
      </c>
      <c r="AZ142" s="111" t="str">
        <f t="shared" si="891"/>
        <v/>
      </c>
      <c r="BA142" s="433">
        <v>0</v>
      </c>
      <c r="BB142" s="106" t="str">
        <f t="shared" si="892"/>
        <v/>
      </c>
      <c r="BC142" s="111" t="str">
        <f t="shared" si="893"/>
        <v/>
      </c>
      <c r="BD142" s="111"/>
      <c r="BE142" s="111"/>
      <c r="BF142" s="112"/>
      <c r="BG142" s="111"/>
      <c r="BH142" s="433">
        <f t="shared" si="894"/>
        <v>0</v>
      </c>
      <c r="BI142" s="106" t="str">
        <f t="shared" si="895"/>
        <v/>
      </c>
      <c r="BJ142" s="111" t="str">
        <f t="shared" si="896"/>
        <v/>
      </c>
      <c r="BK142" s="111"/>
      <c r="BL142" s="113"/>
      <c r="BM142" s="111"/>
      <c r="BN142" s="112"/>
      <c r="BO142" s="111"/>
      <c r="BP142" s="433">
        <v>0</v>
      </c>
      <c r="BQ142" s="106" t="str">
        <f t="shared" si="897"/>
        <v/>
      </c>
      <c r="BR142" s="111" t="str">
        <f t="shared" si="898"/>
        <v/>
      </c>
      <c r="BS142" s="433">
        <v>0</v>
      </c>
      <c r="BT142" s="106" t="str">
        <f t="shared" si="899"/>
        <v/>
      </c>
      <c r="BU142" s="111" t="str">
        <f t="shared" si="900"/>
        <v/>
      </c>
      <c r="BV142" s="433">
        <v>0</v>
      </c>
      <c r="BW142" s="106" t="str">
        <f t="shared" si="901"/>
        <v/>
      </c>
      <c r="BX142" s="111" t="str">
        <f t="shared" si="902"/>
        <v/>
      </c>
      <c r="BY142" s="111"/>
      <c r="BZ142" s="111"/>
      <c r="CA142" s="112"/>
      <c r="CB142" s="111"/>
      <c r="CC142" s="433">
        <f t="shared" si="903"/>
        <v>0</v>
      </c>
      <c r="CD142" s="106" t="str">
        <f t="shared" si="904"/>
        <v/>
      </c>
      <c r="CE142" s="111" t="str">
        <f t="shared" si="905"/>
        <v/>
      </c>
      <c r="CF142" s="111"/>
      <c r="CG142" s="113"/>
      <c r="CH142" s="111"/>
      <c r="CI142" s="114"/>
      <c r="CJ142" s="111"/>
      <c r="CK142" s="433">
        <f t="shared" si="906"/>
        <v>0</v>
      </c>
      <c r="CL142" s="106" t="str">
        <f t="shared" si="907"/>
        <v/>
      </c>
      <c r="CM142" s="111" t="str">
        <f t="shared" si="908"/>
        <v/>
      </c>
      <c r="CN142" s="433">
        <f t="shared" si="909"/>
        <v>0</v>
      </c>
      <c r="CO142" s="106" t="str">
        <f t="shared" si="910"/>
        <v/>
      </c>
      <c r="CP142" s="111" t="str">
        <f t="shared" si="911"/>
        <v/>
      </c>
      <c r="CQ142" s="433">
        <f t="shared" si="912"/>
        <v>0</v>
      </c>
      <c r="CR142" s="106" t="str">
        <f t="shared" si="913"/>
        <v/>
      </c>
      <c r="CS142" s="111" t="str">
        <f t="shared" si="914"/>
        <v/>
      </c>
      <c r="CT142" s="111"/>
      <c r="CU142" s="111"/>
      <c r="CV142" s="114"/>
      <c r="CW142" s="111"/>
      <c r="CX142" s="433">
        <f t="shared" si="915"/>
        <v>0</v>
      </c>
      <c r="CY142" s="106" t="str">
        <f t="shared" si="916"/>
        <v/>
      </c>
      <c r="CZ142" s="111" t="str">
        <f t="shared" si="917"/>
        <v/>
      </c>
      <c r="DA142" s="111"/>
      <c r="DB142" s="1535"/>
      <c r="DC142" s="111"/>
      <c r="DD142" s="112"/>
      <c r="DE142" s="111"/>
      <c r="DF142" s="433">
        <v>0</v>
      </c>
      <c r="DG142" s="106" t="str">
        <f t="shared" si="918"/>
        <v/>
      </c>
      <c r="DH142" s="111" t="str">
        <f t="shared" si="919"/>
        <v/>
      </c>
      <c r="DI142" s="433">
        <v>0</v>
      </c>
      <c r="DJ142" s="106" t="str">
        <f t="shared" si="920"/>
        <v/>
      </c>
      <c r="DK142" s="111" t="str">
        <f t="shared" si="921"/>
        <v/>
      </c>
      <c r="DL142" s="433">
        <v>0</v>
      </c>
      <c r="DM142" s="106" t="str">
        <f t="shared" si="922"/>
        <v/>
      </c>
      <c r="DN142" s="111" t="str">
        <f t="shared" si="923"/>
        <v/>
      </c>
      <c r="DO142" s="111"/>
      <c r="DP142" s="111"/>
      <c r="DQ142" s="112"/>
      <c r="DR142" s="111"/>
      <c r="DS142" s="433">
        <f t="shared" si="924"/>
        <v>0</v>
      </c>
      <c r="DT142" s="106" t="str">
        <f t="shared" si="925"/>
        <v/>
      </c>
      <c r="DU142" s="111" t="str">
        <f t="shared" si="926"/>
        <v/>
      </c>
      <c r="DV142" s="111"/>
      <c r="DW142" s="113"/>
      <c r="DX142" s="111"/>
      <c r="DY142" s="112"/>
      <c r="DZ142" s="111"/>
      <c r="EA142" s="433">
        <v>0</v>
      </c>
      <c r="EB142" s="106" t="str">
        <f t="shared" si="927"/>
        <v/>
      </c>
      <c r="EC142" s="111" t="str">
        <f t="shared" si="928"/>
        <v/>
      </c>
      <c r="ED142" s="433">
        <v>0</v>
      </c>
      <c r="EE142" s="106" t="str">
        <f t="shared" si="929"/>
        <v/>
      </c>
      <c r="EF142" s="111" t="str">
        <f t="shared" si="930"/>
        <v/>
      </c>
      <c r="EG142" s="433">
        <v>0</v>
      </c>
      <c r="EH142" s="106" t="str">
        <f t="shared" si="931"/>
        <v/>
      </c>
      <c r="EI142" s="111" t="str">
        <f t="shared" si="932"/>
        <v/>
      </c>
      <c r="EJ142" s="111"/>
      <c r="EK142" s="111"/>
      <c r="EL142" s="112"/>
      <c r="EM142" s="111"/>
      <c r="EN142" s="433">
        <f t="shared" si="933"/>
        <v>0</v>
      </c>
      <c r="EO142" s="106" t="str">
        <f t="shared" si="934"/>
        <v/>
      </c>
      <c r="EP142" s="111" t="str">
        <f t="shared" si="935"/>
        <v/>
      </c>
      <c r="EQ142" s="111"/>
      <c r="ER142" s="113"/>
      <c r="ES142" s="111"/>
      <c r="ET142" s="112"/>
      <c r="EU142" s="111"/>
      <c r="EV142" s="433">
        <v>0</v>
      </c>
      <c r="EW142" s="106" t="str">
        <f t="shared" si="936"/>
        <v/>
      </c>
      <c r="EX142" s="111" t="str">
        <f t="shared" si="937"/>
        <v/>
      </c>
      <c r="EY142" s="433">
        <v>0</v>
      </c>
      <c r="EZ142" s="106" t="str">
        <f t="shared" si="938"/>
        <v/>
      </c>
      <c r="FA142" s="111" t="str">
        <f t="shared" si="939"/>
        <v/>
      </c>
      <c r="FB142" s="433">
        <v>0</v>
      </c>
      <c r="FC142" s="106" t="str">
        <f t="shared" si="940"/>
        <v/>
      </c>
      <c r="FD142" s="111" t="str">
        <f t="shared" si="941"/>
        <v/>
      </c>
      <c r="FE142" s="111"/>
      <c r="FF142" s="111"/>
      <c r="FG142" s="112"/>
      <c r="FH142" s="111"/>
      <c r="FI142" s="433">
        <f t="shared" si="942"/>
        <v>0</v>
      </c>
      <c r="FJ142" s="106" t="str">
        <f t="shared" si="943"/>
        <v/>
      </c>
      <c r="FK142" s="111" t="str">
        <f t="shared" si="944"/>
        <v/>
      </c>
      <c r="FL142" s="111"/>
      <c r="FM142" s="113"/>
      <c r="FN142" s="111"/>
      <c r="FO142" s="112"/>
      <c r="FP142" s="111"/>
      <c r="FQ142" s="433">
        <v>0</v>
      </c>
      <c r="FR142" s="106" t="str">
        <f t="shared" si="945"/>
        <v/>
      </c>
      <c r="FS142" s="849" t="str">
        <f t="shared" si="946"/>
        <v/>
      </c>
      <c r="FT142" s="433">
        <v>0</v>
      </c>
      <c r="FU142" s="106" t="str">
        <f t="shared" si="947"/>
        <v/>
      </c>
      <c r="FV142" s="111" t="str">
        <f t="shared" si="948"/>
        <v/>
      </c>
      <c r="FW142" s="433">
        <v>0</v>
      </c>
      <c r="FX142" s="106" t="str">
        <f t="shared" si="949"/>
        <v/>
      </c>
      <c r="FY142" s="111" t="str">
        <f t="shared" si="950"/>
        <v/>
      </c>
      <c r="FZ142" s="111"/>
      <c r="GA142" s="111"/>
      <c r="GB142" s="112"/>
      <c r="GC142" s="111"/>
      <c r="GD142" s="433">
        <f t="shared" si="951"/>
        <v>0</v>
      </c>
      <c r="GE142" s="106" t="str">
        <f t="shared" si="952"/>
        <v/>
      </c>
      <c r="GF142" s="111" t="str">
        <f t="shared" si="953"/>
        <v/>
      </c>
      <c r="GG142" s="111"/>
      <c r="GH142" s="113"/>
      <c r="GI142" s="111"/>
      <c r="GJ142" s="112"/>
      <c r="GK142" s="111"/>
      <c r="GL142" s="433">
        <v>0</v>
      </c>
      <c r="GM142" s="106" t="str">
        <f t="shared" si="954"/>
        <v/>
      </c>
      <c r="GN142" s="111" t="str">
        <f t="shared" si="955"/>
        <v/>
      </c>
      <c r="GO142" s="433">
        <v>0</v>
      </c>
      <c r="GP142" s="106" t="str">
        <f t="shared" si="956"/>
        <v/>
      </c>
      <c r="GQ142" s="111" t="str">
        <f t="shared" si="957"/>
        <v/>
      </c>
      <c r="GR142" s="433">
        <v>0</v>
      </c>
      <c r="GS142" s="106" t="str">
        <f t="shared" si="958"/>
        <v/>
      </c>
      <c r="GT142" s="111" t="str">
        <f t="shared" si="959"/>
        <v/>
      </c>
      <c r="GU142" s="111"/>
      <c r="GV142" s="111"/>
      <c r="GW142" s="112"/>
      <c r="GX142" s="111"/>
      <c r="GY142" s="433">
        <f t="shared" si="960"/>
        <v>0</v>
      </c>
      <c r="GZ142" s="106" t="str">
        <f t="shared" si="961"/>
        <v/>
      </c>
      <c r="HA142" s="111" t="str">
        <f t="shared" si="962"/>
        <v/>
      </c>
      <c r="HB142" s="111"/>
      <c r="HC142" s="113"/>
      <c r="HD142" s="111"/>
      <c r="HE142" s="112"/>
      <c r="HF142" s="111"/>
      <c r="HG142" s="433">
        <v>0</v>
      </c>
      <c r="HH142" s="106" t="str">
        <f t="shared" si="963"/>
        <v/>
      </c>
      <c r="HI142" s="111" t="str">
        <f t="shared" si="964"/>
        <v/>
      </c>
      <c r="HJ142" s="433">
        <v>0</v>
      </c>
      <c r="HK142" s="106" t="str">
        <f t="shared" si="965"/>
        <v/>
      </c>
      <c r="HL142" s="111" t="str">
        <f t="shared" si="966"/>
        <v/>
      </c>
      <c r="HM142" s="433">
        <v>0</v>
      </c>
      <c r="HN142" s="106" t="str">
        <f t="shared" si="967"/>
        <v/>
      </c>
      <c r="HO142" s="111" t="str">
        <f t="shared" si="968"/>
        <v/>
      </c>
      <c r="HP142" s="111"/>
      <c r="HQ142" s="111"/>
      <c r="HR142" s="112"/>
      <c r="HS142" s="111"/>
      <c r="HT142" s="433">
        <f t="shared" si="969"/>
        <v>0</v>
      </c>
      <c r="HU142" s="106" t="str">
        <f t="shared" si="970"/>
        <v/>
      </c>
      <c r="HV142" s="111" t="str">
        <f t="shared" si="971"/>
        <v/>
      </c>
      <c r="HW142" s="111"/>
      <c r="HX142" s="113"/>
      <c r="HY142" s="111"/>
      <c r="HZ142" s="112"/>
      <c r="IA142" s="111"/>
      <c r="IB142" s="433">
        <v>0</v>
      </c>
      <c r="IC142" s="106" t="str">
        <f t="shared" si="972"/>
        <v/>
      </c>
      <c r="ID142" s="111" t="str">
        <f t="shared" si="973"/>
        <v/>
      </c>
      <c r="IE142" s="433">
        <v>0</v>
      </c>
      <c r="IF142" s="106" t="str">
        <f t="shared" si="974"/>
        <v/>
      </c>
      <c r="IG142" s="111" t="str">
        <f t="shared" si="975"/>
        <v/>
      </c>
      <c r="IH142" s="433">
        <v>0</v>
      </c>
      <c r="II142" s="106" t="str">
        <f t="shared" si="976"/>
        <v/>
      </c>
      <c r="IJ142" s="111" t="str">
        <f t="shared" si="977"/>
        <v/>
      </c>
      <c r="IK142" s="111"/>
      <c r="IL142" s="111"/>
      <c r="IM142" s="112"/>
      <c r="IN142" s="111"/>
      <c r="IO142" s="433">
        <f t="shared" si="978"/>
        <v>0</v>
      </c>
      <c r="IP142" s="106" t="str">
        <f t="shared" si="979"/>
        <v/>
      </c>
      <c r="IQ142" s="111" t="str">
        <f t="shared" si="980"/>
        <v/>
      </c>
      <c r="IR142" s="111"/>
      <c r="IS142" s="113"/>
    </row>
    <row r="143" spans="1:253" ht="12" hidden="1" customHeight="1" collapsed="1">
      <c r="A143" s="341" t="s">
        <v>104</v>
      </c>
      <c r="B143" s="111"/>
      <c r="C143" s="112"/>
      <c r="D143" s="111"/>
      <c r="E143" s="432">
        <v>0</v>
      </c>
      <c r="F143" s="106" t="str">
        <f t="shared" si="870"/>
        <v/>
      </c>
      <c r="G143" s="111" t="str">
        <f>IF(E143&gt;0,(IF(E$49&gt;0,E143/E$49,"")),"")</f>
        <v/>
      </c>
      <c r="H143" s="432">
        <v>0</v>
      </c>
      <c r="I143" s="106" t="str">
        <f t="shared" si="872"/>
        <v/>
      </c>
      <c r="J143" s="111" t="str">
        <f>IF(H143&gt;0,(IF(H$49&gt;0,H143/H$49,"")),"")</f>
        <v/>
      </c>
      <c r="K143" s="432">
        <v>0</v>
      </c>
      <c r="L143" s="106" t="str">
        <f t="shared" si="874"/>
        <v/>
      </c>
      <c r="M143" s="111" t="str">
        <f>IF(K143&gt;0,(IF(K$49&gt;0,K143/K$49,"")),"")</f>
        <v/>
      </c>
      <c r="N143" s="111"/>
      <c r="O143" s="111"/>
      <c r="P143" s="112"/>
      <c r="Q143" s="111"/>
      <c r="R143" s="432">
        <f t="shared" si="876"/>
        <v>0</v>
      </c>
      <c r="S143" s="106" t="str">
        <f t="shared" si="877"/>
        <v/>
      </c>
      <c r="T143" s="111" t="str">
        <f>IF(R143&gt;0,(IF(R$49&gt;0,R143/R$49,"")),"")</f>
        <v/>
      </c>
      <c r="U143" s="111"/>
      <c r="V143" s="113"/>
      <c r="W143" s="111"/>
      <c r="X143" s="112"/>
      <c r="Y143" s="111"/>
      <c r="Z143" s="432">
        <v>0</v>
      </c>
      <c r="AA143" s="106" t="str">
        <f t="shared" si="879"/>
        <v/>
      </c>
      <c r="AB143" s="111" t="str">
        <f>IF(Z143&gt;0,(IF(Z$49&gt;0,Z143/Z$49,"")),"")</f>
        <v/>
      </c>
      <c r="AC143" s="432">
        <v>0</v>
      </c>
      <c r="AD143" s="106" t="str">
        <f t="shared" si="881"/>
        <v/>
      </c>
      <c r="AE143" s="111" t="str">
        <f>IF(AC143&gt;0,(IF(AC$49&gt;0,AC143/AC$49,"")),"")</f>
        <v/>
      </c>
      <c r="AF143" s="432">
        <v>0</v>
      </c>
      <c r="AG143" s="106" t="str">
        <f t="shared" si="883"/>
        <v/>
      </c>
      <c r="AH143" s="111" t="str">
        <f>IF(AF143&gt;0,(IF(AF$49&gt;0,AF143/AF$49,"")),"")</f>
        <v/>
      </c>
      <c r="AI143" s="111"/>
      <c r="AJ143" s="111"/>
      <c r="AK143" s="112"/>
      <c r="AL143" s="111"/>
      <c r="AM143" s="432">
        <f t="shared" si="885"/>
        <v>0</v>
      </c>
      <c r="AN143" s="106" t="str">
        <f t="shared" si="886"/>
        <v/>
      </c>
      <c r="AO143" s="111" t="str">
        <f>IF(AM143&gt;0,(IF(AM$49&gt;0,AM143/AM$49,"")),"")</f>
        <v/>
      </c>
      <c r="AP143" s="111"/>
      <c r="AQ143" s="113"/>
      <c r="AR143" s="111"/>
      <c r="AS143" s="112"/>
      <c r="AT143" s="111"/>
      <c r="AU143" s="432">
        <v>0</v>
      </c>
      <c r="AV143" s="106" t="str">
        <f t="shared" si="888"/>
        <v/>
      </c>
      <c r="AW143" s="111" t="str">
        <f>IF(AU143&gt;0,(IF(AU$49&gt;0,AU143/AU$49,"")),"")</f>
        <v/>
      </c>
      <c r="AX143" s="432">
        <v>0</v>
      </c>
      <c r="AY143" s="106" t="str">
        <f t="shared" si="890"/>
        <v/>
      </c>
      <c r="AZ143" s="111" t="str">
        <f>IF(AX143&gt;0,(IF(AX$49&gt;0,AX143/AX$49,"")),"")</f>
        <v/>
      </c>
      <c r="BA143" s="432">
        <v>0</v>
      </c>
      <c r="BB143" s="106" t="str">
        <f t="shared" si="892"/>
        <v/>
      </c>
      <c r="BC143" s="111" t="str">
        <f>IF(BA143&gt;0,(IF(BA$49&gt;0,BA143/BA$49,"")),"")</f>
        <v/>
      </c>
      <c r="BD143" s="111"/>
      <c r="BE143" s="111"/>
      <c r="BF143" s="112"/>
      <c r="BG143" s="111"/>
      <c r="BH143" s="432">
        <f t="shared" si="894"/>
        <v>0</v>
      </c>
      <c r="BI143" s="106" t="str">
        <f t="shared" si="895"/>
        <v/>
      </c>
      <c r="BJ143" s="111" t="str">
        <f>IF(BH143&gt;0,(IF(BH$49&gt;0,BH143/BH$49,"")),"")</f>
        <v/>
      </c>
      <c r="BK143" s="111"/>
      <c r="BL143" s="113"/>
      <c r="BM143" s="111"/>
      <c r="BN143" s="112"/>
      <c r="BO143" s="111"/>
      <c r="BP143" s="432">
        <v>0</v>
      </c>
      <c r="BQ143" s="106" t="str">
        <f t="shared" si="897"/>
        <v/>
      </c>
      <c r="BR143" s="111" t="str">
        <f>IF(BP143&gt;0,(IF(BP$49&gt;0,BP143/BP$49,"")),"")</f>
        <v/>
      </c>
      <c r="BS143" s="432">
        <v>0</v>
      </c>
      <c r="BT143" s="106" t="str">
        <f t="shared" si="899"/>
        <v/>
      </c>
      <c r="BU143" s="111" t="str">
        <f>IF(BS143&gt;0,(IF(BS$49&gt;0,BS143/BS$49,"")),"")</f>
        <v/>
      </c>
      <c r="BV143" s="432">
        <v>0</v>
      </c>
      <c r="BW143" s="106" t="str">
        <f t="shared" si="901"/>
        <v/>
      </c>
      <c r="BX143" s="111" t="str">
        <f>IF(BV143&gt;0,(IF(BV$49&gt;0,BV143/BV$49,"")),"")</f>
        <v/>
      </c>
      <c r="BY143" s="111"/>
      <c r="BZ143" s="111"/>
      <c r="CA143" s="112"/>
      <c r="CB143" s="111"/>
      <c r="CC143" s="432">
        <f t="shared" si="903"/>
        <v>0</v>
      </c>
      <c r="CD143" s="106" t="str">
        <f t="shared" si="904"/>
        <v/>
      </c>
      <c r="CE143" s="111" t="str">
        <f>IF(CC143&gt;0,(IF(CC$49&gt;0,CC143/CC$49,"")),"")</f>
        <v/>
      </c>
      <c r="CF143" s="111"/>
      <c r="CG143" s="113"/>
      <c r="CH143" s="111"/>
      <c r="CI143" s="114"/>
      <c r="CJ143" s="111"/>
      <c r="CK143" s="432">
        <f t="shared" si="906"/>
        <v>0</v>
      </c>
      <c r="CL143" s="106" t="str">
        <f t="shared" si="907"/>
        <v/>
      </c>
      <c r="CM143" s="111" t="str">
        <f>IF(CK143&gt;0,(IF(CK$49&gt;0,CK143/CK$49,"")),"")</f>
        <v/>
      </c>
      <c r="CN143" s="432">
        <f t="shared" si="909"/>
        <v>0</v>
      </c>
      <c r="CO143" s="106" t="str">
        <f t="shared" si="910"/>
        <v/>
      </c>
      <c r="CP143" s="111" t="str">
        <f>IF(CN143&gt;0,(IF(CN$49&gt;0,CN143/CN$49,"")),"")</f>
        <v/>
      </c>
      <c r="CQ143" s="432">
        <f t="shared" si="912"/>
        <v>0</v>
      </c>
      <c r="CR143" s="106" t="str">
        <f t="shared" si="913"/>
        <v/>
      </c>
      <c r="CS143" s="111" t="str">
        <f>IF(CQ143&gt;0,(IF(CQ$49&gt;0,CQ143/CQ$49,"")),"")</f>
        <v/>
      </c>
      <c r="CT143" s="111"/>
      <c r="CU143" s="111"/>
      <c r="CV143" s="114"/>
      <c r="CW143" s="111"/>
      <c r="CX143" s="432">
        <f t="shared" si="915"/>
        <v>0</v>
      </c>
      <c r="CY143" s="106" t="str">
        <f t="shared" si="916"/>
        <v/>
      </c>
      <c r="CZ143" s="111" t="str">
        <f>IF(CX143&gt;0,(IF(CX$49&gt;0,CX143/CX$49,"")),"")</f>
        <v/>
      </c>
      <c r="DA143" s="111"/>
      <c r="DB143" s="1535"/>
      <c r="DC143" s="111"/>
      <c r="DD143" s="112"/>
      <c r="DE143" s="111"/>
      <c r="DF143" s="432">
        <v>0</v>
      </c>
      <c r="DG143" s="106" t="str">
        <f t="shared" si="918"/>
        <v/>
      </c>
      <c r="DH143" s="111" t="str">
        <f>IF(DF143&gt;0,(IF(DF$49&gt;0,DF143/DF$49,"")),"")</f>
        <v/>
      </c>
      <c r="DI143" s="432">
        <v>0</v>
      </c>
      <c r="DJ143" s="106" t="str">
        <f t="shared" si="920"/>
        <v/>
      </c>
      <c r="DK143" s="111" t="str">
        <f>IF(DI143&gt;0,(IF(DI$49&gt;0,DI143/DI$49,"")),"")</f>
        <v/>
      </c>
      <c r="DL143" s="432">
        <v>0</v>
      </c>
      <c r="DM143" s="106" t="str">
        <f t="shared" si="922"/>
        <v/>
      </c>
      <c r="DN143" s="111" t="str">
        <f>IF(DL143&gt;0,(IF(DL$49&gt;0,DL143/DL$49,"")),"")</f>
        <v/>
      </c>
      <c r="DO143" s="111"/>
      <c r="DP143" s="111"/>
      <c r="DQ143" s="112"/>
      <c r="DR143" s="111"/>
      <c r="DS143" s="432">
        <f t="shared" si="924"/>
        <v>0</v>
      </c>
      <c r="DT143" s="106" t="str">
        <f t="shared" si="925"/>
        <v/>
      </c>
      <c r="DU143" s="111" t="str">
        <f>IF(DS143&gt;0,(IF(DS$49&gt;0,DS143/DS$49,"")),"")</f>
        <v/>
      </c>
      <c r="DV143" s="111"/>
      <c r="DW143" s="113"/>
      <c r="DX143" s="111"/>
      <c r="DY143" s="112"/>
      <c r="DZ143" s="111"/>
      <c r="EA143" s="432">
        <v>0</v>
      </c>
      <c r="EB143" s="106" t="str">
        <f t="shared" si="927"/>
        <v/>
      </c>
      <c r="EC143" s="111" t="str">
        <f>IF(EA143&gt;0,(IF(EA$49&gt;0,EA143/EA$49,"")),"")</f>
        <v/>
      </c>
      <c r="ED143" s="432">
        <v>0</v>
      </c>
      <c r="EE143" s="106" t="str">
        <f t="shared" si="929"/>
        <v/>
      </c>
      <c r="EF143" s="111" t="str">
        <f>IF(ED143&gt;0,(IF(ED$49&gt;0,ED143/ED$49,"")),"")</f>
        <v/>
      </c>
      <c r="EG143" s="432">
        <v>0</v>
      </c>
      <c r="EH143" s="106" t="str">
        <f t="shared" si="931"/>
        <v/>
      </c>
      <c r="EI143" s="111" t="str">
        <f>IF(EG143&gt;0,(IF(EG$49&gt;0,EG143/EG$49,"")),"")</f>
        <v/>
      </c>
      <c r="EJ143" s="111"/>
      <c r="EK143" s="111"/>
      <c r="EL143" s="112"/>
      <c r="EM143" s="111"/>
      <c r="EN143" s="432">
        <f t="shared" si="933"/>
        <v>0</v>
      </c>
      <c r="EO143" s="106" t="str">
        <f t="shared" si="934"/>
        <v/>
      </c>
      <c r="EP143" s="111" t="str">
        <f>IF(EN143&gt;0,(IF(EN$49&gt;0,EN143/EN$49,"")),"")</f>
        <v/>
      </c>
      <c r="EQ143" s="111"/>
      <c r="ER143" s="113"/>
      <c r="ES143" s="111"/>
      <c r="ET143" s="112"/>
      <c r="EU143" s="111"/>
      <c r="EV143" s="432">
        <v>0</v>
      </c>
      <c r="EW143" s="106" t="str">
        <f t="shared" si="936"/>
        <v/>
      </c>
      <c r="EX143" s="111" t="str">
        <f>IF(EV143&gt;0,(IF(EV$49&gt;0,EV143/EV$49,"")),"")</f>
        <v/>
      </c>
      <c r="EY143" s="432">
        <v>0</v>
      </c>
      <c r="EZ143" s="106" t="str">
        <f t="shared" si="938"/>
        <v/>
      </c>
      <c r="FA143" s="111" t="str">
        <f>IF(EY143&gt;0,(IF(EY$49&gt;0,EY143/EY$49,"")),"")</f>
        <v/>
      </c>
      <c r="FB143" s="432">
        <v>0</v>
      </c>
      <c r="FC143" s="106" t="str">
        <f t="shared" si="940"/>
        <v/>
      </c>
      <c r="FD143" s="111" t="str">
        <f>IF(FB143&gt;0,(IF(FB$49&gt;0,FB143/FB$49,"")),"")</f>
        <v/>
      </c>
      <c r="FE143" s="111"/>
      <c r="FF143" s="111"/>
      <c r="FG143" s="112"/>
      <c r="FH143" s="111"/>
      <c r="FI143" s="432">
        <f t="shared" si="942"/>
        <v>0</v>
      </c>
      <c r="FJ143" s="106" t="str">
        <f t="shared" si="943"/>
        <v/>
      </c>
      <c r="FK143" s="111" t="str">
        <f t="shared" si="944"/>
        <v/>
      </c>
      <c r="FL143" s="111"/>
      <c r="FM143" s="113"/>
      <c r="FN143" s="111"/>
      <c r="FO143" s="112"/>
      <c r="FP143" s="111"/>
      <c r="FQ143" s="432">
        <v>0</v>
      </c>
      <c r="FR143" s="106" t="str">
        <f t="shared" si="945"/>
        <v/>
      </c>
      <c r="FS143" s="849" t="str">
        <f>IF(FQ143&gt;0,(IF(FQ$49&gt;0,FQ143/FQ$49,"")),"")</f>
        <v/>
      </c>
      <c r="FT143" s="432">
        <v>0</v>
      </c>
      <c r="FU143" s="106" t="str">
        <f t="shared" si="947"/>
        <v/>
      </c>
      <c r="FV143" s="111" t="str">
        <f>IF(FT143&gt;0,(IF(FT$49&gt;0,FT143/FT$49,"")),"")</f>
        <v/>
      </c>
      <c r="FW143" s="432">
        <v>0</v>
      </c>
      <c r="FX143" s="106" t="str">
        <f t="shared" si="949"/>
        <v/>
      </c>
      <c r="FY143" s="111" t="str">
        <f>IF(FW143&gt;0,(IF(FW$49&gt;0,FW143/FW$49,"")),"")</f>
        <v/>
      </c>
      <c r="FZ143" s="111"/>
      <c r="GA143" s="111"/>
      <c r="GB143" s="112"/>
      <c r="GC143" s="111"/>
      <c r="GD143" s="432">
        <f t="shared" si="951"/>
        <v>0</v>
      </c>
      <c r="GE143" s="106" t="str">
        <f t="shared" si="952"/>
        <v/>
      </c>
      <c r="GF143" s="111" t="str">
        <f t="shared" si="953"/>
        <v/>
      </c>
      <c r="GG143" s="111"/>
      <c r="GH143" s="113"/>
      <c r="GI143" s="111"/>
      <c r="GJ143" s="112"/>
      <c r="GK143" s="111"/>
      <c r="GL143" s="432">
        <v>0</v>
      </c>
      <c r="GM143" s="106" t="str">
        <f t="shared" si="954"/>
        <v/>
      </c>
      <c r="GN143" s="111" t="str">
        <f>IF(GL143&gt;0,(IF(GL$49&gt;0,GL143/GL$49,"")),"")</f>
        <v/>
      </c>
      <c r="GO143" s="432">
        <v>0</v>
      </c>
      <c r="GP143" s="106" t="str">
        <f t="shared" si="956"/>
        <v/>
      </c>
      <c r="GQ143" s="111" t="str">
        <f>IF(GO143&gt;0,(IF(GO$49&gt;0,GO143/GO$49,"")),"")</f>
        <v/>
      </c>
      <c r="GR143" s="432">
        <v>0</v>
      </c>
      <c r="GS143" s="106" t="str">
        <f t="shared" si="958"/>
        <v/>
      </c>
      <c r="GT143" s="111" t="str">
        <f>IF(GR143&gt;0,(IF(GR$49&gt;0,GR143/GR$49,"")),"")</f>
        <v/>
      </c>
      <c r="GU143" s="111"/>
      <c r="GV143" s="111"/>
      <c r="GW143" s="112"/>
      <c r="GX143" s="111"/>
      <c r="GY143" s="432">
        <f t="shared" si="960"/>
        <v>0</v>
      </c>
      <c r="GZ143" s="106" t="str">
        <f t="shared" si="961"/>
        <v/>
      </c>
      <c r="HA143" s="111" t="str">
        <f t="shared" si="962"/>
        <v/>
      </c>
      <c r="HB143" s="111"/>
      <c r="HC143" s="113"/>
      <c r="HD143" s="111"/>
      <c r="HE143" s="112"/>
      <c r="HF143" s="111"/>
      <c r="HG143" s="432">
        <v>0</v>
      </c>
      <c r="HH143" s="106" t="str">
        <f t="shared" si="963"/>
        <v/>
      </c>
      <c r="HI143" s="111" t="str">
        <f>IF(HG143&gt;0,(IF(HG$49&gt;0,HG143/HG$49,"")),"")</f>
        <v/>
      </c>
      <c r="HJ143" s="432">
        <v>0</v>
      </c>
      <c r="HK143" s="106" t="str">
        <f t="shared" si="965"/>
        <v/>
      </c>
      <c r="HL143" s="111" t="str">
        <f>IF(HJ143&gt;0,(IF(HJ$49&gt;0,HJ143/HJ$49,"")),"")</f>
        <v/>
      </c>
      <c r="HM143" s="432">
        <v>0</v>
      </c>
      <c r="HN143" s="106" t="str">
        <f t="shared" si="967"/>
        <v/>
      </c>
      <c r="HO143" s="111" t="str">
        <f>IF(HM143&gt;0,(IF(HM$49&gt;0,HM143/HM$49,"")),"")</f>
        <v/>
      </c>
      <c r="HP143" s="111"/>
      <c r="HQ143" s="111"/>
      <c r="HR143" s="112"/>
      <c r="HS143" s="111"/>
      <c r="HT143" s="432">
        <f t="shared" si="969"/>
        <v>0</v>
      </c>
      <c r="HU143" s="106" t="str">
        <f t="shared" si="970"/>
        <v/>
      </c>
      <c r="HV143" s="111" t="str">
        <f t="shared" si="971"/>
        <v/>
      </c>
      <c r="HW143" s="111"/>
      <c r="HX143" s="113"/>
      <c r="HY143" s="111"/>
      <c r="HZ143" s="112"/>
      <c r="IA143" s="111"/>
      <c r="IB143" s="432">
        <v>0</v>
      </c>
      <c r="IC143" s="106" t="str">
        <f t="shared" si="972"/>
        <v/>
      </c>
      <c r="ID143" s="111" t="str">
        <f>IF(IB143&gt;0,(IF(IB$49&gt;0,IB143/IB$49,"")),"")</f>
        <v/>
      </c>
      <c r="IE143" s="432">
        <v>0</v>
      </c>
      <c r="IF143" s="106" t="str">
        <f t="shared" si="974"/>
        <v/>
      </c>
      <c r="IG143" s="111" t="str">
        <f>IF(IE143&gt;0,(IF(IE$49&gt;0,IE143/IE$49,"")),"")</f>
        <v/>
      </c>
      <c r="IH143" s="432">
        <v>0</v>
      </c>
      <c r="II143" s="106" t="str">
        <f t="shared" si="976"/>
        <v/>
      </c>
      <c r="IJ143" s="111" t="str">
        <f>IF(IH143&gt;0,(IF(IH$49&gt;0,IH143/IH$49,"")),"")</f>
        <v/>
      </c>
      <c r="IK143" s="111"/>
      <c r="IL143" s="111"/>
      <c r="IM143" s="112"/>
      <c r="IN143" s="111"/>
      <c r="IO143" s="432">
        <f t="shared" si="978"/>
        <v>0</v>
      </c>
      <c r="IP143" s="106" t="str">
        <f t="shared" si="979"/>
        <v/>
      </c>
      <c r="IQ143" s="111" t="str">
        <f t="shared" si="980"/>
        <v/>
      </c>
      <c r="IR143" s="111"/>
      <c r="IS143" s="113"/>
    </row>
    <row r="144" spans="1:253" ht="12" hidden="1" customHeight="1">
      <c r="A144" s="341" t="s">
        <v>105</v>
      </c>
      <c r="B144" s="111"/>
      <c r="C144" s="112"/>
      <c r="D144" s="111"/>
      <c r="E144" s="432">
        <v>0</v>
      </c>
      <c r="F144" s="106" t="str">
        <f t="shared" si="870"/>
        <v/>
      </c>
      <c r="G144" s="111" t="str">
        <f>IF(E144&gt;0,(IF(E$49&gt;0,E144/E$49,"")),"")</f>
        <v/>
      </c>
      <c r="H144" s="432">
        <v>0</v>
      </c>
      <c r="I144" s="106" t="str">
        <f t="shared" si="872"/>
        <v/>
      </c>
      <c r="J144" s="111" t="str">
        <f>IF(H144&gt;0,(IF(H$49&gt;0,H144/H$49,"")),"")</f>
        <v/>
      </c>
      <c r="K144" s="432">
        <v>0</v>
      </c>
      <c r="L144" s="106" t="str">
        <f t="shared" si="874"/>
        <v/>
      </c>
      <c r="M144" s="111" t="str">
        <f>IF(K144&gt;0,(IF(K$49&gt;0,K144/K$49,"")),"")</f>
        <v/>
      </c>
      <c r="N144" s="111"/>
      <c r="O144" s="111"/>
      <c r="P144" s="112"/>
      <c r="Q144" s="111"/>
      <c r="R144" s="432">
        <f t="shared" si="876"/>
        <v>0</v>
      </c>
      <c r="S144" s="106" t="str">
        <f t="shared" si="877"/>
        <v/>
      </c>
      <c r="T144" s="111" t="str">
        <f>IF(R144&gt;0,(IF(R$49&gt;0,R144/R$49,"")),"")</f>
        <v/>
      </c>
      <c r="U144" s="111"/>
      <c r="V144" s="113"/>
      <c r="W144" s="111"/>
      <c r="X144" s="112"/>
      <c r="Y144" s="111"/>
      <c r="Z144" s="432">
        <v>0</v>
      </c>
      <c r="AA144" s="106" t="str">
        <f t="shared" si="879"/>
        <v/>
      </c>
      <c r="AB144" s="111" t="str">
        <f>IF(Z144&gt;0,(IF(Z$49&gt;0,Z144/Z$49,"")),"")</f>
        <v/>
      </c>
      <c r="AC144" s="432">
        <v>0</v>
      </c>
      <c r="AD144" s="106" t="str">
        <f t="shared" si="881"/>
        <v/>
      </c>
      <c r="AE144" s="111" t="str">
        <f>IF(AC144&gt;0,(IF(AC$49&gt;0,AC144/AC$49,"")),"")</f>
        <v/>
      </c>
      <c r="AF144" s="432">
        <v>0</v>
      </c>
      <c r="AG144" s="106" t="str">
        <f t="shared" si="883"/>
        <v/>
      </c>
      <c r="AH144" s="111" t="str">
        <f>IF(AF144&gt;0,(IF(AF$49&gt;0,AF144/AF$49,"")),"")</f>
        <v/>
      </c>
      <c r="AI144" s="111"/>
      <c r="AJ144" s="111"/>
      <c r="AK144" s="112"/>
      <c r="AL144" s="111"/>
      <c r="AM144" s="432">
        <f t="shared" si="885"/>
        <v>0</v>
      </c>
      <c r="AN144" s="106" t="str">
        <f t="shared" si="886"/>
        <v/>
      </c>
      <c r="AO144" s="111" t="str">
        <f>IF(AM144&gt;0,(IF(AM$49&gt;0,AM144/AM$49,"")),"")</f>
        <v/>
      </c>
      <c r="AP144" s="111"/>
      <c r="AQ144" s="113"/>
      <c r="AR144" s="111"/>
      <c r="AS144" s="112"/>
      <c r="AT144" s="111"/>
      <c r="AU144" s="432">
        <v>0</v>
      </c>
      <c r="AV144" s="106" t="str">
        <f t="shared" si="888"/>
        <v/>
      </c>
      <c r="AW144" s="111" t="str">
        <f>IF(AU144&gt;0,(IF(AU$49&gt;0,AU144/AU$49,"")),"")</f>
        <v/>
      </c>
      <c r="AX144" s="432">
        <v>0</v>
      </c>
      <c r="AY144" s="106" t="str">
        <f t="shared" si="890"/>
        <v/>
      </c>
      <c r="AZ144" s="111" t="str">
        <f>IF(AX144&gt;0,(IF(AX$49&gt;0,AX144/AX$49,"")),"")</f>
        <v/>
      </c>
      <c r="BA144" s="432">
        <v>0</v>
      </c>
      <c r="BB144" s="106" t="str">
        <f t="shared" si="892"/>
        <v/>
      </c>
      <c r="BC144" s="111" t="str">
        <f>IF(BA144&gt;0,(IF(BA$49&gt;0,BA144/BA$49,"")),"")</f>
        <v/>
      </c>
      <c r="BD144" s="111"/>
      <c r="BE144" s="111"/>
      <c r="BF144" s="112"/>
      <c r="BG144" s="111"/>
      <c r="BH144" s="432">
        <f t="shared" si="894"/>
        <v>0</v>
      </c>
      <c r="BI144" s="106" t="str">
        <f t="shared" si="895"/>
        <v/>
      </c>
      <c r="BJ144" s="111" t="str">
        <f>IF(BH144&gt;0,(IF(BH$49&gt;0,BH144/BH$49,"")),"")</f>
        <v/>
      </c>
      <c r="BK144" s="111"/>
      <c r="BL144" s="113"/>
      <c r="BM144" s="111"/>
      <c r="BN144" s="112"/>
      <c r="BO144" s="111"/>
      <c r="BP144" s="432">
        <v>0</v>
      </c>
      <c r="BQ144" s="106" t="str">
        <f t="shared" si="897"/>
        <v/>
      </c>
      <c r="BR144" s="111" t="str">
        <f>IF(BP144&gt;0,(IF(BP$49&gt;0,BP144/BP$49,"")),"")</f>
        <v/>
      </c>
      <c r="BS144" s="432">
        <v>0</v>
      </c>
      <c r="BT144" s="106" t="str">
        <f t="shared" si="899"/>
        <v/>
      </c>
      <c r="BU144" s="111" t="str">
        <f>IF(BS144&gt;0,(IF(BS$49&gt;0,BS144/BS$49,"")),"")</f>
        <v/>
      </c>
      <c r="BV144" s="432">
        <v>0</v>
      </c>
      <c r="BW144" s="106" t="str">
        <f t="shared" si="901"/>
        <v/>
      </c>
      <c r="BX144" s="111" t="str">
        <f>IF(BV144&gt;0,(IF(BV$49&gt;0,BV144/BV$49,"")),"")</f>
        <v/>
      </c>
      <c r="BY144" s="111"/>
      <c r="BZ144" s="111"/>
      <c r="CA144" s="112"/>
      <c r="CB144" s="111"/>
      <c r="CC144" s="432">
        <f t="shared" si="903"/>
        <v>0</v>
      </c>
      <c r="CD144" s="106" t="str">
        <f t="shared" si="904"/>
        <v/>
      </c>
      <c r="CE144" s="111" t="str">
        <f>IF(CC144&gt;0,(IF(CC$49&gt;0,CC144/CC$49,"")),"")</f>
        <v/>
      </c>
      <c r="CF144" s="111"/>
      <c r="CG144" s="113"/>
      <c r="CH144" s="111"/>
      <c r="CI144" s="114"/>
      <c r="CJ144" s="111"/>
      <c r="CK144" s="432">
        <f t="shared" si="906"/>
        <v>0</v>
      </c>
      <c r="CL144" s="106" t="str">
        <f t="shared" si="907"/>
        <v/>
      </c>
      <c r="CM144" s="111" t="str">
        <f>IF(CK144&gt;0,(IF(CK$49&gt;0,CK144/CK$49,"")),"")</f>
        <v/>
      </c>
      <c r="CN144" s="432">
        <f t="shared" si="909"/>
        <v>0</v>
      </c>
      <c r="CO144" s="106" t="str">
        <f t="shared" si="910"/>
        <v/>
      </c>
      <c r="CP144" s="111" t="str">
        <f>IF(CN144&gt;0,(IF(CN$49&gt;0,CN144/CN$49,"")),"")</f>
        <v/>
      </c>
      <c r="CQ144" s="432">
        <f t="shared" si="912"/>
        <v>0</v>
      </c>
      <c r="CR144" s="106" t="str">
        <f t="shared" si="913"/>
        <v/>
      </c>
      <c r="CS144" s="111" t="str">
        <f>IF(CQ144&gt;0,(IF(CQ$49&gt;0,CQ144/CQ$49,"")),"")</f>
        <v/>
      </c>
      <c r="CT144" s="111"/>
      <c r="CU144" s="111"/>
      <c r="CV144" s="114"/>
      <c r="CW144" s="111"/>
      <c r="CX144" s="432">
        <f t="shared" si="915"/>
        <v>0</v>
      </c>
      <c r="CY144" s="106" t="str">
        <f t="shared" si="916"/>
        <v/>
      </c>
      <c r="CZ144" s="111" t="str">
        <f>IF(CX144&gt;0,(IF(CX$49&gt;0,CX144/CX$49,"")),"")</f>
        <v/>
      </c>
      <c r="DA144" s="111"/>
      <c r="DB144" s="1535"/>
      <c r="DC144" s="111"/>
      <c r="DD144" s="112"/>
      <c r="DE144" s="111"/>
      <c r="DF144" s="432">
        <v>0</v>
      </c>
      <c r="DG144" s="106" t="str">
        <f t="shared" si="918"/>
        <v/>
      </c>
      <c r="DH144" s="111" t="str">
        <f>IF(DF144&gt;0,(IF(DF$49&gt;0,DF144/DF$49,"")),"")</f>
        <v/>
      </c>
      <c r="DI144" s="432">
        <v>0</v>
      </c>
      <c r="DJ144" s="106" t="str">
        <f t="shared" si="920"/>
        <v/>
      </c>
      <c r="DK144" s="111" t="str">
        <f>IF(DI144&gt;0,(IF(DI$49&gt;0,DI144/DI$49,"")),"")</f>
        <v/>
      </c>
      <c r="DL144" s="432">
        <v>0</v>
      </c>
      <c r="DM144" s="106" t="str">
        <f t="shared" si="922"/>
        <v/>
      </c>
      <c r="DN144" s="111" t="str">
        <f>IF(DL144&gt;0,(IF(DL$49&gt;0,DL144/DL$49,"")),"")</f>
        <v/>
      </c>
      <c r="DO144" s="111"/>
      <c r="DP144" s="111"/>
      <c r="DQ144" s="112"/>
      <c r="DR144" s="111"/>
      <c r="DS144" s="432">
        <f t="shared" si="924"/>
        <v>0</v>
      </c>
      <c r="DT144" s="106" t="str">
        <f t="shared" si="925"/>
        <v/>
      </c>
      <c r="DU144" s="111" t="str">
        <f>IF(DS144&gt;0,(IF(DS$49&gt;0,DS144/DS$49,"")),"")</f>
        <v/>
      </c>
      <c r="DV144" s="111"/>
      <c r="DW144" s="113"/>
      <c r="DX144" s="111"/>
      <c r="DY144" s="112"/>
      <c r="DZ144" s="111"/>
      <c r="EA144" s="432">
        <v>0</v>
      </c>
      <c r="EB144" s="106" t="str">
        <f t="shared" si="927"/>
        <v/>
      </c>
      <c r="EC144" s="111" t="str">
        <f>IF(EA144&gt;0,(IF(EA$49&gt;0,EA144/EA$49,"")),"")</f>
        <v/>
      </c>
      <c r="ED144" s="432">
        <v>0</v>
      </c>
      <c r="EE144" s="106" t="str">
        <f t="shared" si="929"/>
        <v/>
      </c>
      <c r="EF144" s="111" t="str">
        <f>IF(ED144&gt;0,(IF(ED$49&gt;0,ED144/ED$49,"")),"")</f>
        <v/>
      </c>
      <c r="EG144" s="432">
        <v>0</v>
      </c>
      <c r="EH144" s="106" t="str">
        <f t="shared" si="931"/>
        <v/>
      </c>
      <c r="EI144" s="111" t="str">
        <f>IF(EG144&gt;0,(IF(EG$49&gt;0,EG144/EG$49,"")),"")</f>
        <v/>
      </c>
      <c r="EJ144" s="111"/>
      <c r="EK144" s="111"/>
      <c r="EL144" s="112"/>
      <c r="EM144" s="111"/>
      <c r="EN144" s="432">
        <f t="shared" si="933"/>
        <v>0</v>
      </c>
      <c r="EO144" s="106" t="str">
        <f t="shared" si="934"/>
        <v/>
      </c>
      <c r="EP144" s="111" t="str">
        <f>IF(EN144&gt;0,(IF(EN$49&gt;0,EN144/EN$49,"")),"")</f>
        <v/>
      </c>
      <c r="EQ144" s="111"/>
      <c r="ER144" s="113"/>
      <c r="ES144" s="111"/>
      <c r="ET144" s="112"/>
      <c r="EU144" s="111"/>
      <c r="EV144" s="432">
        <v>0</v>
      </c>
      <c r="EW144" s="106" t="str">
        <f t="shared" si="936"/>
        <v/>
      </c>
      <c r="EX144" s="111" t="str">
        <f>IF(EV144&gt;0,(IF(EV$49&gt;0,EV144/EV$49,"")),"")</f>
        <v/>
      </c>
      <c r="EY144" s="432">
        <v>0</v>
      </c>
      <c r="EZ144" s="106" t="str">
        <f t="shared" si="938"/>
        <v/>
      </c>
      <c r="FA144" s="111" t="str">
        <f>IF(EY144&gt;0,(IF(EY$49&gt;0,EY144/EY$49,"")),"")</f>
        <v/>
      </c>
      <c r="FB144" s="432">
        <v>0</v>
      </c>
      <c r="FC144" s="106" t="str">
        <f t="shared" si="940"/>
        <v/>
      </c>
      <c r="FD144" s="111" t="str">
        <f>IF(FB144&gt;0,(IF(FB$49&gt;0,FB144/FB$49,"")),"")</f>
        <v/>
      </c>
      <c r="FE144" s="111"/>
      <c r="FF144" s="111"/>
      <c r="FG144" s="112"/>
      <c r="FH144" s="111"/>
      <c r="FI144" s="432">
        <f t="shared" si="942"/>
        <v>0</v>
      </c>
      <c r="FJ144" s="106" t="str">
        <f t="shared" si="943"/>
        <v/>
      </c>
      <c r="FK144" s="111" t="str">
        <f t="shared" si="944"/>
        <v/>
      </c>
      <c r="FL144" s="111"/>
      <c r="FM144" s="113"/>
      <c r="FN144" s="111"/>
      <c r="FO144" s="112"/>
      <c r="FP144" s="111"/>
      <c r="FQ144" s="432">
        <v>0</v>
      </c>
      <c r="FR144" s="106" t="str">
        <f t="shared" si="945"/>
        <v/>
      </c>
      <c r="FS144" s="849" t="str">
        <f>IF(FQ144&gt;0,(IF(FQ$49&gt;0,FQ144/FQ$49,"")),"")</f>
        <v/>
      </c>
      <c r="FT144" s="432">
        <v>0</v>
      </c>
      <c r="FU144" s="106" t="str">
        <f t="shared" si="947"/>
        <v/>
      </c>
      <c r="FV144" s="111" t="str">
        <f>IF(FT144&gt;0,(IF(FT$49&gt;0,FT144/FT$49,"")),"")</f>
        <v/>
      </c>
      <c r="FW144" s="432">
        <v>0</v>
      </c>
      <c r="FX144" s="106" t="str">
        <f t="shared" si="949"/>
        <v/>
      </c>
      <c r="FY144" s="111" t="str">
        <f>IF(FW144&gt;0,(IF(FW$49&gt;0,FW144/FW$49,"")),"")</f>
        <v/>
      </c>
      <c r="FZ144" s="111"/>
      <c r="GA144" s="111"/>
      <c r="GB144" s="112"/>
      <c r="GC144" s="111"/>
      <c r="GD144" s="432">
        <f t="shared" si="951"/>
        <v>0</v>
      </c>
      <c r="GE144" s="106" t="str">
        <f t="shared" si="952"/>
        <v/>
      </c>
      <c r="GF144" s="111" t="str">
        <f t="shared" si="953"/>
        <v/>
      </c>
      <c r="GG144" s="111"/>
      <c r="GH144" s="113"/>
      <c r="GI144" s="111"/>
      <c r="GJ144" s="112"/>
      <c r="GK144" s="111"/>
      <c r="GL144" s="432">
        <v>0</v>
      </c>
      <c r="GM144" s="106" t="str">
        <f t="shared" si="954"/>
        <v/>
      </c>
      <c r="GN144" s="111" t="str">
        <f>IF(GL144&gt;0,(IF(GL$49&gt;0,GL144/GL$49,"")),"")</f>
        <v/>
      </c>
      <c r="GO144" s="432">
        <v>0</v>
      </c>
      <c r="GP144" s="106" t="str">
        <f t="shared" si="956"/>
        <v/>
      </c>
      <c r="GQ144" s="111" t="str">
        <f>IF(GO144&gt;0,(IF(GO$49&gt;0,GO144/GO$49,"")),"")</f>
        <v/>
      </c>
      <c r="GR144" s="432">
        <v>0</v>
      </c>
      <c r="GS144" s="106" t="str">
        <f t="shared" si="958"/>
        <v/>
      </c>
      <c r="GT144" s="111" t="str">
        <f>IF(GR144&gt;0,(IF(GR$49&gt;0,GR144/GR$49,"")),"")</f>
        <v/>
      </c>
      <c r="GU144" s="111"/>
      <c r="GV144" s="111"/>
      <c r="GW144" s="112"/>
      <c r="GX144" s="111"/>
      <c r="GY144" s="432">
        <f t="shared" si="960"/>
        <v>0</v>
      </c>
      <c r="GZ144" s="106" t="str">
        <f t="shared" si="961"/>
        <v/>
      </c>
      <c r="HA144" s="111" t="str">
        <f t="shared" si="962"/>
        <v/>
      </c>
      <c r="HB144" s="111"/>
      <c r="HC144" s="113"/>
      <c r="HD144" s="111"/>
      <c r="HE144" s="112"/>
      <c r="HF144" s="111"/>
      <c r="HG144" s="432">
        <v>0</v>
      </c>
      <c r="HH144" s="106" t="str">
        <f t="shared" si="963"/>
        <v/>
      </c>
      <c r="HI144" s="111" t="str">
        <f>IF(HG144&gt;0,(IF(HG$49&gt;0,HG144/HG$49,"")),"")</f>
        <v/>
      </c>
      <c r="HJ144" s="432">
        <v>0</v>
      </c>
      <c r="HK144" s="106" t="str">
        <f t="shared" si="965"/>
        <v/>
      </c>
      <c r="HL144" s="111" t="str">
        <f>IF(HJ144&gt;0,(IF(HJ$49&gt;0,HJ144/HJ$49,"")),"")</f>
        <v/>
      </c>
      <c r="HM144" s="432">
        <v>0</v>
      </c>
      <c r="HN144" s="106" t="str">
        <f t="shared" si="967"/>
        <v/>
      </c>
      <c r="HO144" s="111" t="str">
        <f>IF(HM144&gt;0,(IF(HM$49&gt;0,HM144/HM$49,"")),"")</f>
        <v/>
      </c>
      <c r="HP144" s="111"/>
      <c r="HQ144" s="111"/>
      <c r="HR144" s="112"/>
      <c r="HS144" s="111"/>
      <c r="HT144" s="432">
        <f t="shared" si="969"/>
        <v>0</v>
      </c>
      <c r="HU144" s="106" t="str">
        <f t="shared" si="970"/>
        <v/>
      </c>
      <c r="HV144" s="111" t="str">
        <f t="shared" si="971"/>
        <v/>
      </c>
      <c r="HW144" s="111"/>
      <c r="HX144" s="113"/>
      <c r="HY144" s="111"/>
      <c r="HZ144" s="112"/>
      <c r="IA144" s="111"/>
      <c r="IB144" s="432">
        <v>0</v>
      </c>
      <c r="IC144" s="106" t="str">
        <f t="shared" si="972"/>
        <v/>
      </c>
      <c r="ID144" s="111" t="str">
        <f>IF(IB144&gt;0,(IF(IB$49&gt;0,IB144/IB$49,"")),"")</f>
        <v/>
      </c>
      <c r="IE144" s="432">
        <v>0</v>
      </c>
      <c r="IF144" s="106" t="str">
        <f t="shared" si="974"/>
        <v/>
      </c>
      <c r="IG144" s="111" t="str">
        <f>IF(IE144&gt;0,(IF(IE$49&gt;0,IE144/IE$49,"")),"")</f>
        <v/>
      </c>
      <c r="IH144" s="432">
        <v>0</v>
      </c>
      <c r="II144" s="106" t="str">
        <f t="shared" si="976"/>
        <v/>
      </c>
      <c r="IJ144" s="111" t="str">
        <f>IF(IH144&gt;0,(IF(IH$49&gt;0,IH144/IH$49,"")),"")</f>
        <v/>
      </c>
      <c r="IK144" s="111"/>
      <c r="IL144" s="111"/>
      <c r="IM144" s="112"/>
      <c r="IN144" s="111"/>
      <c r="IO144" s="432">
        <f t="shared" si="978"/>
        <v>0</v>
      </c>
      <c r="IP144" s="106" t="str">
        <f t="shared" si="979"/>
        <v/>
      </c>
      <c r="IQ144" s="111" t="str">
        <f t="shared" si="980"/>
        <v/>
      </c>
      <c r="IR144" s="111"/>
      <c r="IS144" s="113"/>
    </row>
    <row r="145" spans="1:253" s="119" customFormat="1" ht="12" hidden="1" customHeight="1">
      <c r="A145" s="348" t="s">
        <v>106</v>
      </c>
      <c r="B145" s="115"/>
      <c r="C145" s="116"/>
      <c r="D145" s="115"/>
      <c r="E145" s="139">
        <f>SUM(E137:E144)</f>
        <v>0</v>
      </c>
      <c r="F145" s="106" t="str">
        <f t="shared" si="870"/>
        <v/>
      </c>
      <c r="G145" s="115" t="str">
        <f>IF(E145&gt;0,(IF(E$49&gt;0,E145/E$49,"")),"")</f>
        <v/>
      </c>
      <c r="H145" s="139">
        <f>SUM(H137:H144)</f>
        <v>0</v>
      </c>
      <c r="I145" s="106" t="str">
        <f t="shared" si="872"/>
        <v/>
      </c>
      <c r="J145" s="115" t="str">
        <f>IF(H145&gt;0,(IF(H$49&gt;0,H145/H$49,"")),"")</f>
        <v/>
      </c>
      <c r="K145" s="139">
        <f>SUM(K137:K144)</f>
        <v>0</v>
      </c>
      <c r="L145" s="106" t="str">
        <f t="shared" si="874"/>
        <v/>
      </c>
      <c r="M145" s="115" t="str">
        <f>IF(K145&gt;0,(IF(K$49&gt;0,K145/K$49,"")),"")</f>
        <v/>
      </c>
      <c r="N145" s="115"/>
      <c r="O145" s="115"/>
      <c r="P145" s="116"/>
      <c r="Q145" s="115"/>
      <c r="R145" s="139">
        <f>SUM(R137:R144)</f>
        <v>0</v>
      </c>
      <c r="S145" s="106" t="str">
        <f t="shared" si="877"/>
        <v/>
      </c>
      <c r="T145" s="115" t="str">
        <f>IF(R145&gt;0,(IF(R$49&gt;0,R145/R$49,"")),"")</f>
        <v/>
      </c>
      <c r="U145" s="115"/>
      <c r="V145" s="117"/>
      <c r="W145" s="115"/>
      <c r="X145" s="116"/>
      <c r="Y145" s="115"/>
      <c r="Z145" s="139">
        <f>SUM(Z137:Z144)</f>
        <v>0</v>
      </c>
      <c r="AA145" s="106" t="str">
        <f t="shared" si="879"/>
        <v/>
      </c>
      <c r="AB145" s="115" t="str">
        <f>IF(Z145&gt;0,(IF(Z$49&gt;0,Z145/Z$49,"")),"")</f>
        <v/>
      </c>
      <c r="AC145" s="139">
        <f>SUM(AC137:AC144)</f>
        <v>0</v>
      </c>
      <c r="AD145" s="106" t="str">
        <f t="shared" si="881"/>
        <v/>
      </c>
      <c r="AE145" s="115" t="str">
        <f>IF(AC145&gt;0,(IF(AC$49&gt;0,AC145/AC$49,"")),"")</f>
        <v/>
      </c>
      <c r="AF145" s="139">
        <f>SUM(AF137:AF144)</f>
        <v>0</v>
      </c>
      <c r="AG145" s="106" t="str">
        <f t="shared" si="883"/>
        <v/>
      </c>
      <c r="AH145" s="115" t="str">
        <f>IF(AF145&gt;0,(IF(AF$49&gt;0,AF145/AF$49,"")),"")</f>
        <v/>
      </c>
      <c r="AI145" s="115"/>
      <c r="AJ145" s="115"/>
      <c r="AK145" s="116"/>
      <c r="AL145" s="115"/>
      <c r="AM145" s="139">
        <f>SUM(AM137:AM144)</f>
        <v>0</v>
      </c>
      <c r="AN145" s="106" t="str">
        <f t="shared" si="886"/>
        <v/>
      </c>
      <c r="AO145" s="115" t="str">
        <f>IF(AM145&gt;0,(IF(AM$49&gt;0,AM145/AM$49,"")),"")</f>
        <v/>
      </c>
      <c r="AP145" s="115"/>
      <c r="AQ145" s="117"/>
      <c r="AR145" s="115"/>
      <c r="AS145" s="116"/>
      <c r="AT145" s="115"/>
      <c r="AU145" s="139">
        <f>SUM(AU137:AU144)</f>
        <v>0</v>
      </c>
      <c r="AV145" s="106" t="str">
        <f t="shared" si="888"/>
        <v/>
      </c>
      <c r="AW145" s="115" t="str">
        <f>IF(AU145&gt;0,(IF(AU$49&gt;0,AU145/AU$49,"")),"")</f>
        <v/>
      </c>
      <c r="AX145" s="139">
        <f>SUM(AX137:AX144)</f>
        <v>0</v>
      </c>
      <c r="AY145" s="106" t="str">
        <f t="shared" si="890"/>
        <v/>
      </c>
      <c r="AZ145" s="115" t="str">
        <f>IF(AX145&gt;0,(IF(AX$49&gt;0,AX145/AX$49,"")),"")</f>
        <v/>
      </c>
      <c r="BA145" s="139">
        <f>SUM(BA137:BA144)</f>
        <v>0</v>
      </c>
      <c r="BB145" s="106" t="str">
        <f t="shared" si="892"/>
        <v/>
      </c>
      <c r="BC145" s="115" t="str">
        <f>IF(BA145&gt;0,(IF(BA$49&gt;0,BA145/BA$49,"")),"")</f>
        <v/>
      </c>
      <c r="BD145" s="115"/>
      <c r="BE145" s="115"/>
      <c r="BF145" s="116"/>
      <c r="BG145" s="115"/>
      <c r="BH145" s="139">
        <f>SUM(BH137:BH144)</f>
        <v>0</v>
      </c>
      <c r="BI145" s="106" t="str">
        <f t="shared" si="895"/>
        <v/>
      </c>
      <c r="BJ145" s="115" t="str">
        <f>IF(BH145&gt;0,(IF(BH$49&gt;0,BH145/BH$49,"")),"")</f>
        <v/>
      </c>
      <c r="BK145" s="115"/>
      <c r="BL145" s="117"/>
      <c r="BM145" s="115"/>
      <c r="BN145" s="116"/>
      <c r="BO145" s="115"/>
      <c r="BP145" s="139">
        <f>SUM(BP137:BP144)</f>
        <v>0</v>
      </c>
      <c r="BQ145" s="106" t="str">
        <f t="shared" si="897"/>
        <v/>
      </c>
      <c r="BR145" s="115" t="str">
        <f>IF(BP145&gt;0,(IF(BP$49&gt;0,BP145/BP$49,"")),"")</f>
        <v/>
      </c>
      <c r="BS145" s="139">
        <f>SUM(BS137:BS144)</f>
        <v>0</v>
      </c>
      <c r="BT145" s="106" t="str">
        <f t="shared" si="899"/>
        <v/>
      </c>
      <c r="BU145" s="115" t="str">
        <f>IF(BS145&gt;0,(IF(BS$49&gt;0,BS145/BS$49,"")),"")</f>
        <v/>
      </c>
      <c r="BV145" s="139">
        <f>SUM(BV137:BV144)</f>
        <v>0</v>
      </c>
      <c r="BW145" s="106" t="str">
        <f t="shared" si="901"/>
        <v/>
      </c>
      <c r="BX145" s="115" t="str">
        <f>IF(BV145&gt;0,(IF(BV$49&gt;0,BV145/BV$49,"")),"")</f>
        <v/>
      </c>
      <c r="BY145" s="115"/>
      <c r="BZ145" s="115"/>
      <c r="CA145" s="116"/>
      <c r="CB145" s="115"/>
      <c r="CC145" s="139">
        <f>SUM(CC137:CC144)</f>
        <v>0</v>
      </c>
      <c r="CD145" s="106" t="str">
        <f t="shared" si="904"/>
        <v/>
      </c>
      <c r="CE145" s="115" t="str">
        <f>IF(CC145&gt;0,(IF(CC$49&gt;0,CC145/CC$49,"")),"")</f>
        <v/>
      </c>
      <c r="CF145" s="115"/>
      <c r="CG145" s="117"/>
      <c r="CH145" s="115"/>
      <c r="CI145" s="118"/>
      <c r="CJ145" s="115"/>
      <c r="CK145" s="139">
        <f>SUM(CK137:CK144)</f>
        <v>0</v>
      </c>
      <c r="CL145" s="106" t="str">
        <f t="shared" si="907"/>
        <v/>
      </c>
      <c r="CM145" s="115" t="str">
        <f>IF(CK145&gt;0,(IF(CK$49&gt;0,CK145/CK$49,"")),"")</f>
        <v/>
      </c>
      <c r="CN145" s="139">
        <f>SUM(CN137:CN144)</f>
        <v>0</v>
      </c>
      <c r="CO145" s="106" t="str">
        <f t="shared" si="910"/>
        <v/>
      </c>
      <c r="CP145" s="115" t="str">
        <f>IF(CN145&gt;0,(IF(CN$49&gt;0,CN145/CN$49,"")),"")</f>
        <v/>
      </c>
      <c r="CQ145" s="139">
        <f>SUM(CQ137:CQ144)</f>
        <v>0</v>
      </c>
      <c r="CR145" s="106" t="str">
        <f t="shared" si="913"/>
        <v/>
      </c>
      <c r="CS145" s="115" t="str">
        <f>IF(CQ145&gt;0,(IF(CQ$49&gt;0,CQ145/CQ$49,"")),"")</f>
        <v/>
      </c>
      <c r="CT145" s="115"/>
      <c r="CU145" s="115"/>
      <c r="CV145" s="118"/>
      <c r="CW145" s="115"/>
      <c r="CX145" s="139">
        <f>SUM(CX137:CX144)</f>
        <v>0</v>
      </c>
      <c r="CY145" s="106" t="str">
        <f t="shared" si="916"/>
        <v/>
      </c>
      <c r="CZ145" s="115" t="str">
        <f>IF(CX145&gt;0,(IF(CX$49&gt;0,CX145/CX$49,"")),"")</f>
        <v/>
      </c>
      <c r="DA145" s="115"/>
      <c r="DB145" s="1536"/>
      <c r="DC145" s="115"/>
      <c r="DD145" s="116"/>
      <c r="DE145" s="115"/>
      <c r="DF145" s="139">
        <f>SUM(DF137:DF144)</f>
        <v>0</v>
      </c>
      <c r="DG145" s="106" t="str">
        <f t="shared" si="918"/>
        <v/>
      </c>
      <c r="DH145" s="115" t="str">
        <f>IF(DF145&gt;0,(IF(DF$49&gt;0,DF145/DF$49,"")),"")</f>
        <v/>
      </c>
      <c r="DI145" s="139">
        <f>SUM(DI137:DI144)</f>
        <v>0</v>
      </c>
      <c r="DJ145" s="106" t="str">
        <f t="shared" si="920"/>
        <v/>
      </c>
      <c r="DK145" s="115" t="str">
        <f>IF(DI145&gt;0,(IF(DI$49&gt;0,DI145/DI$49,"")),"")</f>
        <v/>
      </c>
      <c r="DL145" s="139">
        <f>SUM(DL137:DL144)</f>
        <v>0</v>
      </c>
      <c r="DM145" s="106" t="str">
        <f t="shared" si="922"/>
        <v/>
      </c>
      <c r="DN145" s="115" t="str">
        <f>IF(DL145&gt;0,(IF(DL$49&gt;0,DL145/DL$49,"")),"")</f>
        <v/>
      </c>
      <c r="DO145" s="115"/>
      <c r="DP145" s="115"/>
      <c r="DQ145" s="116"/>
      <c r="DR145" s="115"/>
      <c r="DS145" s="139">
        <f>SUM(DS137:DS144)</f>
        <v>0</v>
      </c>
      <c r="DT145" s="106" t="str">
        <f t="shared" si="925"/>
        <v/>
      </c>
      <c r="DU145" s="115" t="str">
        <f>IF(DS145&gt;0,(IF(DS$49&gt;0,DS145/DS$49,"")),"")</f>
        <v/>
      </c>
      <c r="DV145" s="115"/>
      <c r="DW145" s="117"/>
      <c r="DX145" s="115"/>
      <c r="DY145" s="116"/>
      <c r="DZ145" s="115"/>
      <c r="EA145" s="139">
        <f>SUM(EA137:EA144)</f>
        <v>0</v>
      </c>
      <c r="EB145" s="106" t="str">
        <f t="shared" si="927"/>
        <v/>
      </c>
      <c r="EC145" s="115" t="str">
        <f>IF(EA145&gt;0,(IF(EA$49&gt;0,EA145/EA$49,"")),"")</f>
        <v/>
      </c>
      <c r="ED145" s="139">
        <f>SUM(ED137:ED144)</f>
        <v>0</v>
      </c>
      <c r="EE145" s="106" t="str">
        <f t="shared" si="929"/>
        <v/>
      </c>
      <c r="EF145" s="115" t="str">
        <f>IF(ED145&gt;0,(IF(ED$49&gt;0,ED145/ED$49,"")),"")</f>
        <v/>
      </c>
      <c r="EG145" s="139">
        <f>SUM(EG137:EG144)</f>
        <v>0</v>
      </c>
      <c r="EH145" s="106" t="str">
        <f t="shared" si="931"/>
        <v/>
      </c>
      <c r="EI145" s="115" t="str">
        <f>IF(EG145&gt;0,(IF(EG$49&gt;0,EG145/EG$49,"")),"")</f>
        <v/>
      </c>
      <c r="EJ145" s="115"/>
      <c r="EK145" s="115"/>
      <c r="EL145" s="116"/>
      <c r="EM145" s="115"/>
      <c r="EN145" s="139">
        <f>SUM(EN137:EN144)</f>
        <v>0</v>
      </c>
      <c r="EO145" s="106" t="str">
        <f t="shared" si="934"/>
        <v/>
      </c>
      <c r="EP145" s="115" t="str">
        <f>IF(EN145&gt;0,(IF(EN$49&gt;0,EN145/EN$49,"")),"")</f>
        <v/>
      </c>
      <c r="EQ145" s="115"/>
      <c r="ER145" s="117"/>
      <c r="ES145" s="115"/>
      <c r="ET145" s="116"/>
      <c r="EU145" s="115"/>
      <c r="EV145" s="139">
        <f>SUM(EV137:EV144)</f>
        <v>0</v>
      </c>
      <c r="EW145" s="106" t="str">
        <f t="shared" si="936"/>
        <v/>
      </c>
      <c r="EX145" s="115" t="str">
        <f>IF(EV145&gt;0,(IF(EV$49&gt;0,EV145/EV$49,"")),"")</f>
        <v/>
      </c>
      <c r="EY145" s="139">
        <f>SUM(EY137:EY144)</f>
        <v>0</v>
      </c>
      <c r="EZ145" s="106" t="str">
        <f t="shared" si="938"/>
        <v/>
      </c>
      <c r="FA145" s="115" t="str">
        <f>IF(EY145&gt;0,(IF(EY$49&gt;0,EY145/EY$49,"")),"")</f>
        <v/>
      </c>
      <c r="FB145" s="139">
        <f>SUM(FB137:FB144)</f>
        <v>0</v>
      </c>
      <c r="FC145" s="106" t="str">
        <f t="shared" si="940"/>
        <v/>
      </c>
      <c r="FD145" s="115" t="str">
        <f>IF(FB145&gt;0,(IF(FB$49&gt;0,FB145/FB$49,"")),"")</f>
        <v/>
      </c>
      <c r="FE145" s="115"/>
      <c r="FF145" s="115"/>
      <c r="FG145" s="116"/>
      <c r="FH145" s="115"/>
      <c r="FI145" s="139">
        <f>SUM(FI137:FI144)</f>
        <v>0</v>
      </c>
      <c r="FJ145" s="106" t="str">
        <f t="shared" si="943"/>
        <v/>
      </c>
      <c r="FK145" s="115" t="str">
        <f t="shared" si="944"/>
        <v/>
      </c>
      <c r="FL145" s="115"/>
      <c r="FM145" s="117"/>
      <c r="FN145" s="115"/>
      <c r="FO145" s="116"/>
      <c r="FP145" s="115"/>
      <c r="FQ145" s="139">
        <f>SUM(FQ137:FQ144)</f>
        <v>0</v>
      </c>
      <c r="FR145" s="106" t="str">
        <f t="shared" si="945"/>
        <v/>
      </c>
      <c r="FS145" s="850" t="str">
        <f>IF(FQ145&gt;0,(IF(FQ$49&gt;0,FQ145/FQ$49,"")),"")</f>
        <v/>
      </c>
      <c r="FT145" s="139">
        <f>SUM(FT137:FT144)</f>
        <v>0</v>
      </c>
      <c r="FU145" s="106" t="str">
        <f t="shared" si="947"/>
        <v/>
      </c>
      <c r="FV145" s="115" t="str">
        <f>IF(FT145&gt;0,(IF(FT$49&gt;0,FT145/FT$49,"")),"")</f>
        <v/>
      </c>
      <c r="FW145" s="139">
        <f>SUM(FW137:FW144)</f>
        <v>0</v>
      </c>
      <c r="FX145" s="106" t="str">
        <f t="shared" si="949"/>
        <v/>
      </c>
      <c r="FY145" s="115" t="str">
        <f>IF(FW145&gt;0,(IF(FW$49&gt;0,FW145/FW$49,"")),"")</f>
        <v/>
      </c>
      <c r="FZ145" s="115"/>
      <c r="GA145" s="115"/>
      <c r="GB145" s="116"/>
      <c r="GC145" s="115"/>
      <c r="GD145" s="139">
        <f>SUM(GD137:GD144)</f>
        <v>0</v>
      </c>
      <c r="GE145" s="106" t="str">
        <f t="shared" si="952"/>
        <v/>
      </c>
      <c r="GF145" s="115" t="str">
        <f t="shared" si="953"/>
        <v/>
      </c>
      <c r="GG145" s="115"/>
      <c r="GH145" s="117"/>
      <c r="GI145" s="115"/>
      <c r="GJ145" s="116"/>
      <c r="GK145" s="115"/>
      <c r="GL145" s="139">
        <f>SUM(GL137:GL144)</f>
        <v>0</v>
      </c>
      <c r="GM145" s="106" t="str">
        <f t="shared" si="954"/>
        <v/>
      </c>
      <c r="GN145" s="115" t="str">
        <f>IF(GL145&gt;0,(IF(GL$49&gt;0,GL145/GL$49,"")),"")</f>
        <v/>
      </c>
      <c r="GO145" s="139">
        <f>SUM(GO137:GO144)</f>
        <v>0</v>
      </c>
      <c r="GP145" s="106" t="str">
        <f t="shared" si="956"/>
        <v/>
      </c>
      <c r="GQ145" s="115" t="str">
        <f>IF(GO145&gt;0,(IF(GO$49&gt;0,GO145/GO$49,"")),"")</f>
        <v/>
      </c>
      <c r="GR145" s="139">
        <f>SUM(GR137:GR144)</f>
        <v>0</v>
      </c>
      <c r="GS145" s="106" t="str">
        <f t="shared" si="958"/>
        <v/>
      </c>
      <c r="GT145" s="115" t="str">
        <f>IF(GR145&gt;0,(IF(GR$49&gt;0,GR145/GR$49,"")),"")</f>
        <v/>
      </c>
      <c r="GU145" s="115"/>
      <c r="GV145" s="115"/>
      <c r="GW145" s="116"/>
      <c r="GX145" s="115"/>
      <c r="GY145" s="139">
        <f>SUM(GY137:GY144)</f>
        <v>0</v>
      </c>
      <c r="GZ145" s="106" t="str">
        <f t="shared" si="961"/>
        <v/>
      </c>
      <c r="HA145" s="115" t="str">
        <f t="shared" si="962"/>
        <v/>
      </c>
      <c r="HB145" s="115"/>
      <c r="HC145" s="117"/>
      <c r="HD145" s="115"/>
      <c r="HE145" s="116"/>
      <c r="HF145" s="115"/>
      <c r="HG145" s="139">
        <f>SUM(HG137:HG144)</f>
        <v>0</v>
      </c>
      <c r="HH145" s="106" t="str">
        <f t="shared" si="963"/>
        <v/>
      </c>
      <c r="HI145" s="115" t="str">
        <f>IF(HG145&gt;0,(IF(HG$49&gt;0,HG145/HG$49,"")),"")</f>
        <v/>
      </c>
      <c r="HJ145" s="139">
        <f>SUM(HJ137:HJ144)</f>
        <v>0</v>
      </c>
      <c r="HK145" s="106" t="str">
        <f t="shared" si="965"/>
        <v/>
      </c>
      <c r="HL145" s="115" t="str">
        <f>IF(HJ145&gt;0,(IF(HJ$49&gt;0,HJ145/HJ$49,"")),"")</f>
        <v/>
      </c>
      <c r="HM145" s="139">
        <f>SUM(HM137:HM144)</f>
        <v>0</v>
      </c>
      <c r="HN145" s="106" t="str">
        <f t="shared" si="967"/>
        <v/>
      </c>
      <c r="HO145" s="115" t="str">
        <f>IF(HM145&gt;0,(IF(HM$49&gt;0,HM145/HM$49,"")),"")</f>
        <v/>
      </c>
      <c r="HP145" s="115"/>
      <c r="HQ145" s="115"/>
      <c r="HR145" s="116"/>
      <c r="HS145" s="115"/>
      <c r="HT145" s="139">
        <f>SUM(HT137:HT144)</f>
        <v>0</v>
      </c>
      <c r="HU145" s="106" t="str">
        <f t="shared" si="970"/>
        <v/>
      </c>
      <c r="HV145" s="115" t="str">
        <f t="shared" si="971"/>
        <v/>
      </c>
      <c r="HW145" s="115"/>
      <c r="HX145" s="117"/>
      <c r="HY145" s="115"/>
      <c r="HZ145" s="116"/>
      <c r="IA145" s="115"/>
      <c r="IB145" s="139">
        <f>SUM(IB137:IB144)</f>
        <v>0</v>
      </c>
      <c r="IC145" s="106" t="str">
        <f t="shared" si="972"/>
        <v/>
      </c>
      <c r="ID145" s="115" t="str">
        <f>IF(IB145&gt;0,(IF(IB$49&gt;0,IB145/IB$49,"")),"")</f>
        <v/>
      </c>
      <c r="IE145" s="139">
        <f>SUM(IE137:IE144)</f>
        <v>0</v>
      </c>
      <c r="IF145" s="106" t="str">
        <f t="shared" si="974"/>
        <v/>
      </c>
      <c r="IG145" s="115" t="str">
        <f>IF(IE145&gt;0,(IF(IE$49&gt;0,IE145/IE$49,"")),"")</f>
        <v/>
      </c>
      <c r="IH145" s="139">
        <f>SUM(IH137:IH144)</f>
        <v>0</v>
      </c>
      <c r="II145" s="106" t="str">
        <f t="shared" si="976"/>
        <v/>
      </c>
      <c r="IJ145" s="115" t="str">
        <f>IF(IH145&gt;0,(IF(IH$49&gt;0,IH145/IH$49,"")),"")</f>
        <v/>
      </c>
      <c r="IK145" s="115"/>
      <c r="IL145" s="115"/>
      <c r="IM145" s="116"/>
      <c r="IN145" s="115"/>
      <c r="IO145" s="139">
        <f>SUM(IO137:IO144)</f>
        <v>0</v>
      </c>
      <c r="IP145" s="106" t="str">
        <f t="shared" si="979"/>
        <v/>
      </c>
      <c r="IQ145" s="115" t="str">
        <f t="shared" si="980"/>
        <v/>
      </c>
      <c r="IR145" s="115"/>
      <c r="IS145" s="117"/>
    </row>
    <row r="146" spans="1:253" s="119" customFormat="1" ht="4.5" hidden="1" customHeight="1">
      <c r="A146" s="343"/>
      <c r="B146" s="135"/>
      <c r="C146" s="136"/>
      <c r="D146" s="135"/>
      <c r="E146" s="122"/>
      <c r="F146" s="106" t="s">
        <v>18</v>
      </c>
      <c r="G146" s="135"/>
      <c r="H146" s="122"/>
      <c r="I146" s="106" t="s">
        <v>18</v>
      </c>
      <c r="J146" s="135"/>
      <c r="K146" s="122"/>
      <c r="L146" s="106" t="s">
        <v>18</v>
      </c>
      <c r="M146" s="135"/>
      <c r="N146" s="135"/>
      <c r="O146" s="135"/>
      <c r="P146" s="136"/>
      <c r="Q146" s="135"/>
      <c r="R146" s="122"/>
      <c r="S146" s="106" t="s">
        <v>18</v>
      </c>
      <c r="T146" s="135"/>
      <c r="U146" s="135"/>
      <c r="V146" s="137"/>
      <c r="W146" s="135"/>
      <c r="X146" s="136"/>
      <c r="Y146" s="135"/>
      <c r="Z146" s="122"/>
      <c r="AA146" s="106" t="s">
        <v>18</v>
      </c>
      <c r="AB146" s="135"/>
      <c r="AC146" s="122"/>
      <c r="AD146" s="106" t="s">
        <v>18</v>
      </c>
      <c r="AE146" s="135"/>
      <c r="AF146" s="122"/>
      <c r="AG146" s="106" t="s">
        <v>18</v>
      </c>
      <c r="AH146" s="135"/>
      <c r="AI146" s="135"/>
      <c r="AJ146" s="135"/>
      <c r="AK146" s="136"/>
      <c r="AL146" s="135"/>
      <c r="AM146" s="122"/>
      <c r="AN146" s="106" t="s">
        <v>18</v>
      </c>
      <c r="AO146" s="135"/>
      <c r="AP146" s="135"/>
      <c r="AQ146" s="137"/>
      <c r="AR146" s="135"/>
      <c r="AS146" s="136"/>
      <c r="AT146" s="135"/>
      <c r="AU146" s="122"/>
      <c r="AV146" s="106" t="s">
        <v>18</v>
      </c>
      <c r="AW146" s="135"/>
      <c r="AX146" s="122"/>
      <c r="AY146" s="106" t="s">
        <v>18</v>
      </c>
      <c r="AZ146" s="135"/>
      <c r="BA146" s="122"/>
      <c r="BB146" s="106" t="s">
        <v>18</v>
      </c>
      <c r="BC146" s="135"/>
      <c r="BD146" s="135"/>
      <c r="BE146" s="135"/>
      <c r="BF146" s="136"/>
      <c r="BG146" s="135"/>
      <c r="BH146" s="122"/>
      <c r="BI146" s="106" t="s">
        <v>18</v>
      </c>
      <c r="BJ146" s="135"/>
      <c r="BK146" s="135"/>
      <c r="BL146" s="137"/>
      <c r="BM146" s="135"/>
      <c r="BN146" s="136"/>
      <c r="BO146" s="135"/>
      <c r="BP146" s="122"/>
      <c r="BQ146" s="106" t="s">
        <v>18</v>
      </c>
      <c r="BR146" s="135"/>
      <c r="BS146" s="122"/>
      <c r="BT146" s="106" t="s">
        <v>18</v>
      </c>
      <c r="BU146" s="135"/>
      <c r="BV146" s="122"/>
      <c r="BW146" s="106" t="s">
        <v>18</v>
      </c>
      <c r="BX146" s="135"/>
      <c r="BY146" s="135"/>
      <c r="BZ146" s="135"/>
      <c r="CA146" s="136"/>
      <c r="CB146" s="135"/>
      <c r="CC146" s="122"/>
      <c r="CD146" s="106" t="s">
        <v>18</v>
      </c>
      <c r="CE146" s="135"/>
      <c r="CF146" s="135"/>
      <c r="CG146" s="137"/>
      <c r="CH146" s="135"/>
      <c r="CI146" s="138"/>
      <c r="CJ146" s="135"/>
      <c r="CK146" s="122"/>
      <c r="CL146" s="106" t="s">
        <v>18</v>
      </c>
      <c r="CM146" s="135"/>
      <c r="CN146" s="122"/>
      <c r="CO146" s="106" t="s">
        <v>18</v>
      </c>
      <c r="CP146" s="135"/>
      <c r="CQ146" s="122"/>
      <c r="CR146" s="106" t="s">
        <v>18</v>
      </c>
      <c r="CS146" s="135"/>
      <c r="CT146" s="135"/>
      <c r="CU146" s="135"/>
      <c r="CV146" s="138"/>
      <c r="CW146" s="135"/>
      <c r="CX146" s="122"/>
      <c r="CY146" s="106" t="s">
        <v>18</v>
      </c>
      <c r="CZ146" s="135"/>
      <c r="DA146" s="135"/>
      <c r="DB146" s="1541"/>
      <c r="DC146" s="135"/>
      <c r="DD146" s="136"/>
      <c r="DE146" s="135"/>
      <c r="DF146" s="122"/>
      <c r="DG146" s="106" t="s">
        <v>18</v>
      </c>
      <c r="DH146" s="135"/>
      <c r="DI146" s="122"/>
      <c r="DJ146" s="106" t="s">
        <v>18</v>
      </c>
      <c r="DK146" s="135"/>
      <c r="DL146" s="122"/>
      <c r="DM146" s="106" t="s">
        <v>18</v>
      </c>
      <c r="DN146" s="135"/>
      <c r="DO146" s="135"/>
      <c r="DP146" s="135"/>
      <c r="DQ146" s="136"/>
      <c r="DR146" s="135"/>
      <c r="DS146" s="122"/>
      <c r="DT146" s="106" t="s">
        <v>18</v>
      </c>
      <c r="DU146" s="135"/>
      <c r="DV146" s="135"/>
      <c r="DW146" s="137"/>
      <c r="DX146" s="135"/>
      <c r="DY146" s="136"/>
      <c r="DZ146" s="135"/>
      <c r="EA146" s="122"/>
      <c r="EB146" s="106" t="s">
        <v>18</v>
      </c>
      <c r="EC146" s="135"/>
      <c r="ED146" s="122"/>
      <c r="EE146" s="106" t="s">
        <v>18</v>
      </c>
      <c r="EF146" s="135"/>
      <c r="EG146" s="122"/>
      <c r="EH146" s="106" t="s">
        <v>18</v>
      </c>
      <c r="EI146" s="135"/>
      <c r="EJ146" s="135"/>
      <c r="EK146" s="135"/>
      <c r="EL146" s="136"/>
      <c r="EM146" s="135"/>
      <c r="EN146" s="122"/>
      <c r="EO146" s="106" t="s">
        <v>18</v>
      </c>
      <c r="EP146" s="135"/>
      <c r="EQ146" s="135"/>
      <c r="ER146" s="137"/>
      <c r="ES146" s="135"/>
      <c r="ET146" s="136"/>
      <c r="EU146" s="135"/>
      <c r="EV146" s="122"/>
      <c r="EW146" s="106" t="s">
        <v>18</v>
      </c>
      <c r="EX146" s="135"/>
      <c r="EY146" s="122"/>
      <c r="EZ146" s="106" t="s">
        <v>18</v>
      </c>
      <c r="FA146" s="135"/>
      <c r="FB146" s="122"/>
      <c r="FC146" s="106" t="s">
        <v>18</v>
      </c>
      <c r="FD146" s="135"/>
      <c r="FE146" s="135"/>
      <c r="FF146" s="135"/>
      <c r="FG146" s="136"/>
      <c r="FH146" s="135"/>
      <c r="FI146" s="122"/>
      <c r="FJ146" s="106" t="s">
        <v>18</v>
      </c>
      <c r="FK146" s="135"/>
      <c r="FL146" s="135"/>
      <c r="FM146" s="137"/>
      <c r="FN146" s="135"/>
      <c r="FO146" s="136"/>
      <c r="FP146" s="135"/>
      <c r="FQ146" s="122"/>
      <c r="FR146" s="106" t="s">
        <v>18</v>
      </c>
      <c r="FS146" s="853"/>
      <c r="FT146" s="122"/>
      <c r="FU146" s="106" t="s">
        <v>18</v>
      </c>
      <c r="FV146" s="135"/>
      <c r="FW146" s="122"/>
      <c r="FX146" s="106" t="s">
        <v>18</v>
      </c>
      <c r="FY146" s="135"/>
      <c r="FZ146" s="135"/>
      <c r="GA146" s="135"/>
      <c r="GB146" s="136"/>
      <c r="GC146" s="135"/>
      <c r="GD146" s="122"/>
      <c r="GE146" s="106" t="s">
        <v>18</v>
      </c>
      <c r="GF146" s="135"/>
      <c r="GG146" s="135"/>
      <c r="GH146" s="137"/>
      <c r="GI146" s="135"/>
      <c r="GJ146" s="136"/>
      <c r="GK146" s="135"/>
      <c r="GL146" s="122"/>
      <c r="GM146" s="106" t="s">
        <v>18</v>
      </c>
      <c r="GN146" s="135"/>
      <c r="GO146" s="122"/>
      <c r="GP146" s="106" t="s">
        <v>18</v>
      </c>
      <c r="GQ146" s="135"/>
      <c r="GR146" s="122"/>
      <c r="GS146" s="106" t="s">
        <v>18</v>
      </c>
      <c r="GT146" s="135"/>
      <c r="GU146" s="135"/>
      <c r="GV146" s="135"/>
      <c r="GW146" s="136"/>
      <c r="GX146" s="135"/>
      <c r="GY146" s="122"/>
      <c r="GZ146" s="106" t="s">
        <v>18</v>
      </c>
      <c r="HA146" s="135"/>
      <c r="HB146" s="135"/>
      <c r="HC146" s="137"/>
      <c r="HD146" s="135"/>
      <c r="HE146" s="136"/>
      <c r="HF146" s="135"/>
      <c r="HG146" s="122"/>
      <c r="HH146" s="106" t="s">
        <v>18</v>
      </c>
      <c r="HI146" s="135"/>
      <c r="HJ146" s="122"/>
      <c r="HK146" s="106" t="s">
        <v>18</v>
      </c>
      <c r="HL146" s="135"/>
      <c r="HM146" s="122"/>
      <c r="HN146" s="106" t="s">
        <v>18</v>
      </c>
      <c r="HO146" s="135"/>
      <c r="HP146" s="135"/>
      <c r="HQ146" s="135"/>
      <c r="HR146" s="136"/>
      <c r="HS146" s="135"/>
      <c r="HT146" s="122"/>
      <c r="HU146" s="106" t="s">
        <v>18</v>
      </c>
      <c r="HV146" s="135"/>
      <c r="HW146" s="135"/>
      <c r="HX146" s="137"/>
      <c r="HY146" s="135"/>
      <c r="HZ146" s="136"/>
      <c r="IA146" s="135"/>
      <c r="IB146" s="122"/>
      <c r="IC146" s="106" t="s">
        <v>18</v>
      </c>
      <c r="ID146" s="135"/>
      <c r="IE146" s="122"/>
      <c r="IF146" s="106" t="s">
        <v>18</v>
      </c>
      <c r="IG146" s="135"/>
      <c r="IH146" s="122"/>
      <c r="II146" s="106" t="s">
        <v>18</v>
      </c>
      <c r="IJ146" s="135"/>
      <c r="IK146" s="135"/>
      <c r="IL146" s="135"/>
      <c r="IM146" s="136"/>
      <c r="IN146" s="135"/>
      <c r="IO146" s="122"/>
      <c r="IP146" s="106" t="s">
        <v>18</v>
      </c>
      <c r="IQ146" s="135"/>
      <c r="IR146" s="135"/>
      <c r="IS146" s="137"/>
    </row>
    <row r="147" spans="1:253" s="119" customFormat="1" ht="12" customHeight="1">
      <c r="A147" s="347" t="s">
        <v>107</v>
      </c>
      <c r="B147" s="111"/>
      <c r="C147" s="112"/>
      <c r="D147" s="111"/>
      <c r="E147" s="139">
        <f>E135+E145</f>
        <v>0</v>
      </c>
      <c r="F147" s="106" t="str">
        <f>IF(E147&gt;0,(IF(E$7&gt;0,E147/E$7,"")),"")</f>
        <v/>
      </c>
      <c r="G147" s="111" t="str">
        <f>IF(E147&gt;0,(IF(E$49&gt;0,E147/E$49,"")),"")</f>
        <v/>
      </c>
      <c r="H147" s="139">
        <f>H135+H145</f>
        <v>0</v>
      </c>
      <c r="I147" s="106" t="str">
        <f>IF(H147&gt;0,(IF(H$7&gt;0,H147/H$7,"")),"")</f>
        <v/>
      </c>
      <c r="J147" s="111" t="str">
        <f>IF(H147&gt;0,(IF(H$49&gt;0,H147/H$49,"")),"")</f>
        <v/>
      </c>
      <c r="K147" s="139">
        <f>K135+K145</f>
        <v>0</v>
      </c>
      <c r="L147" s="106" t="str">
        <f>IF(K147&gt;0,(IF(K$7&gt;0,K147/K$7,"")),"")</f>
        <v/>
      </c>
      <c r="M147" s="111" t="str">
        <f>IF(K147&gt;0,(IF(K$49&gt;0,K147/K$49,"")),"")</f>
        <v/>
      </c>
      <c r="N147" s="111"/>
      <c r="O147" s="111"/>
      <c r="P147" s="112"/>
      <c r="Q147" s="111"/>
      <c r="R147" s="139">
        <f>R135+R145</f>
        <v>0</v>
      </c>
      <c r="S147" s="106" t="str">
        <f>IF(R147&gt;0,(IF(R$7&gt;0,R147/R$7,"")),"")</f>
        <v/>
      </c>
      <c r="T147" s="111" t="str">
        <f>IF(R147&gt;0,(IF(R$49&gt;0,R147/R$49,"")),"")</f>
        <v/>
      </c>
      <c r="U147" s="111"/>
      <c r="V147" s="113"/>
      <c r="W147" s="111"/>
      <c r="X147" s="112"/>
      <c r="Y147" s="111"/>
      <c r="Z147" s="139">
        <f>Z135+Z145</f>
        <v>0</v>
      </c>
      <c r="AA147" s="106" t="str">
        <f>IF(Z147&gt;0,(IF(Z$7&gt;0,Z147/Z$7,"")),"")</f>
        <v/>
      </c>
      <c r="AB147" s="111" t="str">
        <f>IF(Z147&gt;0,(IF(Z$49&gt;0,Z147/Z$49,"")),"")</f>
        <v/>
      </c>
      <c r="AC147" s="139">
        <f>AC135+AC145</f>
        <v>0</v>
      </c>
      <c r="AD147" s="106" t="str">
        <f>IF(AC147&gt;0,(IF(AC$7&gt;0,AC147/AC$7,"")),"")</f>
        <v/>
      </c>
      <c r="AE147" s="111" t="str">
        <f>IF(AC147&gt;0,(IF(AC$49&gt;0,AC147/AC$49,"")),"")</f>
        <v/>
      </c>
      <c r="AF147" s="139">
        <f>AF135+AF145</f>
        <v>0</v>
      </c>
      <c r="AG147" s="106" t="str">
        <f>IF(AF147&gt;0,(IF(AF$7&gt;0,AF147/AF$7,"")),"")</f>
        <v/>
      </c>
      <c r="AH147" s="111" t="str">
        <f>IF(AF147&gt;0,(IF(AF$49&gt;0,AF147/AF$49,"")),"")</f>
        <v/>
      </c>
      <c r="AI147" s="111"/>
      <c r="AJ147" s="111"/>
      <c r="AK147" s="112"/>
      <c r="AL147" s="111"/>
      <c r="AM147" s="139">
        <f>AM135+AM145</f>
        <v>0</v>
      </c>
      <c r="AN147" s="106" t="str">
        <f>IF(AM147&gt;0,(IF(AM$7&gt;0,AM147/AM$7,"")),"")</f>
        <v/>
      </c>
      <c r="AO147" s="111" t="str">
        <f>IF(AM147&gt;0,(IF(AM$49&gt;0,AM147/AM$49,"")),"")</f>
        <v/>
      </c>
      <c r="AP147" s="111"/>
      <c r="AQ147" s="113"/>
      <c r="AR147" s="111"/>
      <c r="AS147" s="112"/>
      <c r="AT147" s="111"/>
      <c r="AU147" s="139">
        <f>AU135+AU145</f>
        <v>0</v>
      </c>
      <c r="AV147" s="106" t="str">
        <f>IF(AU147&gt;0,(IF(AU$7&gt;0,AU147/AU$7,"")),"")</f>
        <v/>
      </c>
      <c r="AW147" s="111" t="str">
        <f>IF(AU147&gt;0,(IF(AU$49&gt;0,AU147/AU$49,"")),"")</f>
        <v/>
      </c>
      <c r="AX147" s="139">
        <f>AX135+AX145</f>
        <v>0</v>
      </c>
      <c r="AY147" s="106" t="str">
        <f>IF(AX147&gt;0,(IF(AX$7&gt;0,AX147/AX$7,"")),"")</f>
        <v/>
      </c>
      <c r="AZ147" s="111" t="str">
        <f>IF(AX147&gt;0,(IF(AX$49&gt;0,AX147/AX$49,"")),"")</f>
        <v/>
      </c>
      <c r="BA147" s="139">
        <f>BA135+BA145</f>
        <v>0</v>
      </c>
      <c r="BB147" s="106" t="str">
        <f>IF(BA147&gt;0,(IF(BA$7&gt;0,BA147/BA$7,"")),"")</f>
        <v/>
      </c>
      <c r="BC147" s="111" t="str">
        <f>IF(BA147&gt;0,(IF(BA$49&gt;0,BA147/BA$49,"")),"")</f>
        <v/>
      </c>
      <c r="BD147" s="111"/>
      <c r="BE147" s="111"/>
      <c r="BF147" s="112"/>
      <c r="BG147" s="111"/>
      <c r="BH147" s="139">
        <f>BH135+BH145</f>
        <v>0</v>
      </c>
      <c r="BI147" s="106" t="str">
        <f>IF(BH147&gt;0,(IF(BH$7&gt;0,BH147/BH$7,"")),"")</f>
        <v/>
      </c>
      <c r="BJ147" s="111" t="str">
        <f>IF(BH147&gt;0,(IF(BH$49&gt;0,BH147/BH$49,"")),"")</f>
        <v/>
      </c>
      <c r="BK147" s="111"/>
      <c r="BL147" s="113"/>
      <c r="BM147" s="111"/>
      <c r="BN147" s="112"/>
      <c r="BO147" s="111"/>
      <c r="BP147" s="139">
        <f>BP135+BP145</f>
        <v>0</v>
      </c>
      <c r="BQ147" s="106" t="str">
        <f>IF(BP147&gt;0,(IF(BP$7&gt;0,BP147/BP$7,"")),"")</f>
        <v/>
      </c>
      <c r="BR147" s="111" t="str">
        <f>IF(BP147&gt;0,(IF(BP$49&gt;0,BP147/BP$49,"")),"")</f>
        <v/>
      </c>
      <c r="BS147" s="139">
        <f>BS135+BS145</f>
        <v>0</v>
      </c>
      <c r="BT147" s="106" t="str">
        <f>IF(BS147&gt;0,(IF(BS$7&gt;0,BS147/BS$7,"")),"")</f>
        <v/>
      </c>
      <c r="BU147" s="111" t="str">
        <f>IF(BS147&gt;0,(IF(BS$49&gt;0,BS147/BS$49,"")),"")</f>
        <v/>
      </c>
      <c r="BV147" s="139">
        <f>BV135+BV145</f>
        <v>0</v>
      </c>
      <c r="BW147" s="106" t="str">
        <f>IF(BV147&gt;0,(IF(BV$7&gt;0,BV147/BV$7,"")),"")</f>
        <v/>
      </c>
      <c r="BX147" s="111" t="str">
        <f>IF(BV147&gt;0,(IF(BV$49&gt;0,BV147/BV$49,"")),"")</f>
        <v/>
      </c>
      <c r="BY147" s="111"/>
      <c r="BZ147" s="111"/>
      <c r="CA147" s="112"/>
      <c r="CB147" s="111"/>
      <c r="CC147" s="139">
        <f>CC135+CC145</f>
        <v>0</v>
      </c>
      <c r="CD147" s="106" t="str">
        <f>IF(CC147&gt;0,(IF(CC$7&gt;0,CC147/CC$7,"")),"")</f>
        <v/>
      </c>
      <c r="CE147" s="111" t="str">
        <f>IF(CC147&gt;0,(IF(CC$49&gt;0,CC147/CC$49,"")),"")</f>
        <v/>
      </c>
      <c r="CF147" s="111"/>
      <c r="CG147" s="113"/>
      <c r="CH147" s="111"/>
      <c r="CI147" s="114"/>
      <c r="CJ147" s="111"/>
      <c r="CK147" s="139">
        <f>CK135+CK145</f>
        <v>0</v>
      </c>
      <c r="CL147" s="106" t="str">
        <f>IF(CK147&gt;0,(IF(CK$7&gt;0,CK147/CK$7,"")),"")</f>
        <v/>
      </c>
      <c r="CM147" s="111" t="str">
        <f>IF(CK147&gt;0,(IF(CK$49&gt;0,CK147/CK$49,"")),"")</f>
        <v/>
      </c>
      <c r="CN147" s="139">
        <f>CN135+CN145</f>
        <v>0</v>
      </c>
      <c r="CO147" s="106" t="str">
        <f>IF(CN147&gt;0,(IF(CN$7&gt;0,CN147/CN$7,"")),"")</f>
        <v/>
      </c>
      <c r="CP147" s="111" t="str">
        <f>IF(CN147&gt;0,(IF(CN$49&gt;0,CN147/CN$49,"")),"")</f>
        <v/>
      </c>
      <c r="CQ147" s="139">
        <f>CQ135+CQ145</f>
        <v>0</v>
      </c>
      <c r="CR147" s="106" t="str">
        <f>IF(CQ147&gt;0,(IF(CQ$7&gt;0,CQ147/CQ$7,"")),"")</f>
        <v/>
      </c>
      <c r="CS147" s="111" t="str">
        <f>IF(CQ147&gt;0,(IF(CQ$49&gt;0,CQ147/CQ$49,"")),"")</f>
        <v/>
      </c>
      <c r="CT147" s="111"/>
      <c r="CU147" s="111"/>
      <c r="CV147" s="114"/>
      <c r="CW147" s="111"/>
      <c r="CX147" s="139">
        <f>CX135+CX145</f>
        <v>0</v>
      </c>
      <c r="CY147" s="106" t="str">
        <f>IF(CX147&gt;0,(IF(CX$7&gt;0,CX147/CX$7,"")),"")</f>
        <v/>
      </c>
      <c r="CZ147" s="111" t="str">
        <f>IF(CX147&gt;0,(IF(CX$49&gt;0,CX147/CX$49,"")),"")</f>
        <v/>
      </c>
      <c r="DA147" s="111"/>
      <c r="DB147" s="1535"/>
      <c r="DC147" s="111"/>
      <c r="DD147" s="112"/>
      <c r="DE147" s="111"/>
      <c r="DF147" s="139">
        <f>DF135+DF145</f>
        <v>0</v>
      </c>
      <c r="DG147" s="106" t="str">
        <f>IF(DF147&gt;0,(IF(DF$7&gt;0,DF147/DF$7,"")),"")</f>
        <v/>
      </c>
      <c r="DH147" s="111" t="str">
        <f>IF(DF147&gt;0,(IF(DF$49&gt;0,DF147/DF$49,"")),"")</f>
        <v/>
      </c>
      <c r="DI147" s="139">
        <f>DI135+DI145</f>
        <v>0</v>
      </c>
      <c r="DJ147" s="106" t="str">
        <f>IF(DI147&gt;0,(IF(DI$7&gt;0,DI147/DI$7,"")),"")</f>
        <v/>
      </c>
      <c r="DK147" s="111" t="str">
        <f>IF(DI147&gt;0,(IF(DI$49&gt;0,DI147/DI$49,"")),"")</f>
        <v/>
      </c>
      <c r="DL147" s="139">
        <f>DL135+DL145</f>
        <v>0</v>
      </c>
      <c r="DM147" s="106" t="str">
        <f>IF(DL147&gt;0,(IF(DL$7&gt;0,DL147/DL$7,"")),"")</f>
        <v/>
      </c>
      <c r="DN147" s="111" t="str">
        <f>IF(DL147&gt;0,(IF(DL$49&gt;0,DL147/DL$49,"")),"")</f>
        <v/>
      </c>
      <c r="DO147" s="111"/>
      <c r="DP147" s="111"/>
      <c r="DQ147" s="112"/>
      <c r="DR147" s="111"/>
      <c r="DS147" s="139">
        <f>DS135+DS145</f>
        <v>0</v>
      </c>
      <c r="DT147" s="106" t="str">
        <f>IF(DS147&gt;0,(IF(DS$7&gt;0,DS147/DS$7,"")),"")</f>
        <v/>
      </c>
      <c r="DU147" s="111" t="str">
        <f>IF(DS147&gt;0,(IF(DS$49&gt;0,DS147/DS$49,"")),"")</f>
        <v/>
      </c>
      <c r="DV147" s="111"/>
      <c r="DW147" s="113"/>
      <c r="DX147" s="111"/>
      <c r="DY147" s="112"/>
      <c r="DZ147" s="111"/>
      <c r="EA147" s="139">
        <f>EA135+EA145</f>
        <v>0</v>
      </c>
      <c r="EB147" s="106" t="str">
        <f>IF(EA147&gt;0,(IF(EA$7&gt;0,EA147/EA$7,"")),"")</f>
        <v/>
      </c>
      <c r="EC147" s="111" t="str">
        <f>IF(EA147&gt;0,(IF(EA$49&gt;0,EA147/EA$49,"")),"")</f>
        <v/>
      </c>
      <c r="ED147" s="139">
        <f>ED135+ED145</f>
        <v>0</v>
      </c>
      <c r="EE147" s="106" t="str">
        <f>IF(ED147&gt;0,(IF(ED$7&gt;0,ED147/ED$7,"")),"")</f>
        <v/>
      </c>
      <c r="EF147" s="111" t="str">
        <f>IF(ED147&gt;0,(IF(ED$49&gt;0,ED147/ED$49,"")),"")</f>
        <v/>
      </c>
      <c r="EG147" s="139">
        <f>EG135+EG145</f>
        <v>0</v>
      </c>
      <c r="EH147" s="106" t="str">
        <f>IF(EG147&gt;0,(IF(EG$7&gt;0,EG147/EG$7,"")),"")</f>
        <v/>
      </c>
      <c r="EI147" s="111" t="str">
        <f>IF(EG147&gt;0,(IF(EG$49&gt;0,EG147/EG$49,"")),"")</f>
        <v/>
      </c>
      <c r="EJ147" s="111"/>
      <c r="EK147" s="111"/>
      <c r="EL147" s="112"/>
      <c r="EM147" s="111"/>
      <c r="EN147" s="139">
        <f>EN135+EN145</f>
        <v>0</v>
      </c>
      <c r="EO147" s="106" t="str">
        <f>IF(EN147&gt;0,(IF(EN$7&gt;0,EN147/EN$7,"")),"")</f>
        <v/>
      </c>
      <c r="EP147" s="111" t="str">
        <f>IF(EN147&gt;0,(IF(EN$49&gt;0,EN147/EN$49,"")),"")</f>
        <v/>
      </c>
      <c r="EQ147" s="111"/>
      <c r="ER147" s="113"/>
      <c r="ES147" s="111"/>
      <c r="ET147" s="112"/>
      <c r="EU147" s="111"/>
      <c r="EV147" s="139">
        <f>EV49*7%</f>
        <v>0</v>
      </c>
      <c r="EW147" s="106" t="str">
        <f>IF(EV147&gt;0,(IF(EV$7&gt;0,EV147/EV$7,"")),"")</f>
        <v/>
      </c>
      <c r="EX147" s="111" t="str">
        <f>IF(EV147&gt;0,(IF(EV$49&gt;0,EV147/EV$49,"")),"")</f>
        <v/>
      </c>
      <c r="EY147" s="139">
        <f>EY49*7%</f>
        <v>263515</v>
      </c>
      <c r="EZ147" s="106" t="str">
        <f>IF(EY147&gt;0,(IF(EY$7&gt;0,EY147/EY$7,"")),"")</f>
        <v/>
      </c>
      <c r="FA147" s="111">
        <f>IF(EY147&gt;0,(IF(EY$49&gt;0,EY147/EY$49,"")),"")</f>
        <v>7.0000000000000007E-2</v>
      </c>
      <c r="FB147" s="139">
        <f>FB135+FB145</f>
        <v>0</v>
      </c>
      <c r="FC147" s="106" t="str">
        <f>IF(FB147&gt;0,(IF(FB$7&gt;0,FB147/FB$7,"")),"")</f>
        <v/>
      </c>
      <c r="FD147" s="111" t="str">
        <f>IF(FB147&gt;0,(IF(FB$49&gt;0,FB147/FB$49,"")),"")</f>
        <v/>
      </c>
      <c r="FE147" s="111"/>
      <c r="FF147" s="111"/>
      <c r="FG147" s="112"/>
      <c r="FH147" s="111"/>
      <c r="FI147" s="139">
        <f>EV147+EY147</f>
        <v>263515</v>
      </c>
      <c r="FJ147" s="106" t="e">
        <f>IF(FI147&gt;0,(IF(FI$7&gt;0,FI147/FI$7,"")),"")</f>
        <v>#VALUE!</v>
      </c>
      <c r="FK147" s="111">
        <f>IF(FI147&gt;0,(IF(FI$49&gt;0,FI147/FI$49,"")),"")</f>
        <v>7.0000000000000007E-2</v>
      </c>
      <c r="FL147" s="111"/>
      <c r="FM147" s="113"/>
      <c r="FN147" s="111"/>
      <c r="FO147" s="112"/>
      <c r="FP147" s="111"/>
      <c r="FQ147" s="139">
        <f>FQ49*7%</f>
        <v>15487.500000000002</v>
      </c>
      <c r="FR147" s="106">
        <f>IF(FQ147&gt;0,(IF(FQ$7&gt;0,FQ147/FQ$7,"")),"")</f>
        <v>3.5850694444444451</v>
      </c>
      <c r="FS147" s="849">
        <f>IF(FQ147&gt;0,(IF(FQ$49&gt;0,FQ147/FQ$49,"")),"")</f>
        <v>7.0000000000000007E-2</v>
      </c>
      <c r="FT147" s="139">
        <f>FT135+FT145</f>
        <v>0</v>
      </c>
      <c r="FU147" s="106" t="str">
        <f>IF(FT147&gt;0,(IF(FT$7&gt;0,FT147/FT$7,"")),"")</f>
        <v/>
      </c>
      <c r="FV147" s="111" t="str">
        <f>IF(FT147&gt;0,(IF(FT$49&gt;0,FT147/FT$49,"")),"")</f>
        <v/>
      </c>
      <c r="FW147" s="139">
        <f>FW135+FW145</f>
        <v>0</v>
      </c>
      <c r="FX147" s="106" t="str">
        <f>IF(FW147&gt;0,(IF(FW$7&gt;0,FW147/FW$7,"")),"")</f>
        <v/>
      </c>
      <c r="FY147" s="111" t="str">
        <f>IF(FW147&gt;0,(IF(FW$49&gt;0,FW147/FW$49,"")),"")</f>
        <v/>
      </c>
      <c r="FZ147" s="111"/>
      <c r="GA147" s="111"/>
      <c r="GB147" s="112"/>
      <c r="GC147" s="111"/>
      <c r="GD147" s="139">
        <f>FQ147+FT147+FW147</f>
        <v>15487.500000000002</v>
      </c>
      <c r="GE147" s="106" t="e">
        <f>IF(GD147&gt;0,(IF(GD$7&gt;0,GD147/GD$7,"")),"")</f>
        <v>#REF!</v>
      </c>
      <c r="GF147" s="111">
        <f>IF(GD147&gt;0,(IF(GD$49&gt;0,GD147/GD$49,"")),"")</f>
        <v>7.0000000000000007E-2</v>
      </c>
      <c r="GG147" s="111"/>
      <c r="GH147" s="113"/>
      <c r="GI147" s="111"/>
      <c r="GJ147" s="112"/>
      <c r="GK147" s="111"/>
      <c r="GL147" s="139">
        <f>GL135+GL145</f>
        <v>0</v>
      </c>
      <c r="GM147" s="106" t="str">
        <f>IF(GL147&gt;0,(IF(GL$7&gt;0,GL147/GL$7,"")),"")</f>
        <v/>
      </c>
      <c r="GN147" s="111" t="str">
        <f>IF(GL147&gt;0,(IF(GL$49&gt;0,GL147/GL$49,"")),"")</f>
        <v/>
      </c>
      <c r="GO147" s="139">
        <f>GO135+GO145</f>
        <v>0</v>
      </c>
      <c r="GP147" s="106" t="str">
        <f>IF(GO147&gt;0,(IF(GO$7&gt;0,GO147/GO$7,"")),"")</f>
        <v/>
      </c>
      <c r="GQ147" s="111" t="str">
        <f>IF(GO147&gt;0,(IF(GO$49&gt;0,GO147/GO$49,"")),"")</f>
        <v/>
      </c>
      <c r="GR147" s="139">
        <f>GR135+GR145</f>
        <v>0</v>
      </c>
      <c r="GS147" s="106" t="str">
        <f>IF(GR147&gt;0,(IF(GR$7&gt;0,GR147/GR$7,"")),"")</f>
        <v/>
      </c>
      <c r="GT147" s="111" t="str">
        <f>IF(GR147&gt;0,(IF(GR$49&gt;0,GR147/GR$49,"")),"")</f>
        <v/>
      </c>
      <c r="GU147" s="111"/>
      <c r="GV147" s="111"/>
      <c r="GW147" s="112"/>
      <c r="GX147" s="111"/>
      <c r="GY147" s="139">
        <f>GY135+GY145</f>
        <v>0</v>
      </c>
      <c r="GZ147" s="106" t="str">
        <f>IF(GY147&gt;0,(IF(GY$7&gt;0,GY147/GY$7,"")),"")</f>
        <v/>
      </c>
      <c r="HA147" s="111" t="str">
        <f>IF(GY147&gt;0,(IF(GY$49&gt;0,GY147/GY$49,"")),"")</f>
        <v/>
      </c>
      <c r="HB147" s="111"/>
      <c r="HC147" s="113"/>
      <c r="HD147" s="111"/>
      <c r="HE147" s="112"/>
      <c r="HF147" s="111"/>
      <c r="HG147" s="139">
        <f>HG135+HG145</f>
        <v>0</v>
      </c>
      <c r="HH147" s="106" t="str">
        <f>IF(HG147&gt;0,(IF(HG$7&gt;0,HG147/HG$7,"")),"")</f>
        <v/>
      </c>
      <c r="HI147" s="111" t="str">
        <f>IF(HG147&gt;0,(IF(HG$49&gt;0,HG147/HG$49,"")),"")</f>
        <v/>
      </c>
      <c r="HJ147" s="139">
        <f>HJ135+HJ145</f>
        <v>0</v>
      </c>
      <c r="HK147" s="106" t="str">
        <f>IF(HJ147&gt;0,(IF(HJ$7&gt;0,HJ147/HJ$7,"")),"")</f>
        <v/>
      </c>
      <c r="HL147" s="111" t="str">
        <f>IF(HJ147&gt;0,(IF(HJ$49&gt;0,HJ147/HJ$49,"")),"")</f>
        <v/>
      </c>
      <c r="HM147" s="139">
        <f>HM135+HM145</f>
        <v>0</v>
      </c>
      <c r="HN147" s="106" t="str">
        <f>IF(HM147&gt;0,(IF(HM$7&gt;0,HM147/HM$7,"")),"")</f>
        <v/>
      </c>
      <c r="HO147" s="111" t="str">
        <f>IF(HM147&gt;0,(IF(HM$49&gt;0,HM147/HM$49,"")),"")</f>
        <v/>
      </c>
      <c r="HP147" s="111"/>
      <c r="HQ147" s="111"/>
      <c r="HR147" s="112"/>
      <c r="HS147" s="111"/>
      <c r="HT147" s="139">
        <f>HT135+HT145</f>
        <v>0</v>
      </c>
      <c r="HU147" s="106" t="str">
        <f>IF(HT147&gt;0,(IF(HT$7&gt;0,HT147/HT$7,"")),"")</f>
        <v/>
      </c>
      <c r="HV147" s="111" t="str">
        <f>IF(HT147&gt;0,(IF(HT$49&gt;0,HT147/HT$49,"")),"")</f>
        <v/>
      </c>
      <c r="HW147" s="111"/>
      <c r="HX147" s="113"/>
      <c r="HY147" s="111"/>
      <c r="HZ147" s="112"/>
      <c r="IA147" s="111"/>
      <c r="IB147" s="139">
        <f>IB135+IB145</f>
        <v>0</v>
      </c>
      <c r="IC147" s="106" t="str">
        <f>IF(IB147&gt;0,(IF(IB$7&gt;0,IB147/IB$7,"")),"")</f>
        <v/>
      </c>
      <c r="ID147" s="111" t="str">
        <f>IF(IB147&gt;0,(IF(IB$49&gt;0,IB147/IB$49,"")),"")</f>
        <v/>
      </c>
      <c r="IE147" s="139">
        <f>IE135+IE145</f>
        <v>0</v>
      </c>
      <c r="IF147" s="106" t="str">
        <f>IF(IE147&gt;0,(IF(IE$7&gt;0,IE147/IE$7,"")),"")</f>
        <v/>
      </c>
      <c r="IG147" s="111" t="str">
        <f>IF(IE147&gt;0,(IF(IE$49&gt;0,IE147/IE$49,"")),"")</f>
        <v/>
      </c>
      <c r="IH147" s="139">
        <f>IH135+IH145</f>
        <v>0</v>
      </c>
      <c r="II147" s="106" t="str">
        <f>IF(IH147&gt;0,(IF(IH$7&gt;0,IH147/IH$7,"")),"")</f>
        <v/>
      </c>
      <c r="IJ147" s="111" t="str">
        <f>IF(IH147&gt;0,(IF(IH$49&gt;0,IH147/IH$49,"")),"")</f>
        <v/>
      </c>
      <c r="IK147" s="111"/>
      <c r="IL147" s="111"/>
      <c r="IM147" s="112"/>
      <c r="IN147" s="111"/>
      <c r="IO147" s="139">
        <f>IO135+IO145</f>
        <v>0</v>
      </c>
      <c r="IP147" s="106" t="str">
        <f>IF(IO147&gt;0,(IF(IO$7&gt;0,IO147/IO$7,"")),"")</f>
        <v/>
      </c>
      <c r="IQ147" s="111" t="str">
        <f>IF(IO147&gt;0,(IF(IO$49&gt;0,IO147/IO$49,"")),"")</f>
        <v/>
      </c>
      <c r="IR147" s="111"/>
      <c r="IS147" s="113"/>
    </row>
    <row r="148" spans="1:253" s="119" customFormat="1" ht="12" customHeight="1">
      <c r="A148" s="346"/>
      <c r="B148" s="135"/>
      <c r="C148" s="136"/>
      <c r="D148" s="135"/>
      <c r="E148" s="139"/>
      <c r="F148" s="106" t="s">
        <v>18</v>
      </c>
      <c r="G148" s="135"/>
      <c r="H148" s="139"/>
      <c r="I148" s="106" t="s">
        <v>18</v>
      </c>
      <c r="J148" s="135"/>
      <c r="K148" s="139"/>
      <c r="L148" s="106" t="s">
        <v>18</v>
      </c>
      <c r="M148" s="135"/>
      <c r="N148" s="135"/>
      <c r="O148" s="135"/>
      <c r="P148" s="136"/>
      <c r="Q148" s="135"/>
      <c r="R148" s="139"/>
      <c r="S148" s="106" t="s">
        <v>18</v>
      </c>
      <c r="T148" s="135"/>
      <c r="U148" s="135"/>
      <c r="V148" s="137"/>
      <c r="W148" s="135"/>
      <c r="X148" s="136"/>
      <c r="Y148" s="135"/>
      <c r="Z148" s="139"/>
      <c r="AA148" s="106" t="s">
        <v>18</v>
      </c>
      <c r="AB148" s="135"/>
      <c r="AC148" s="139"/>
      <c r="AD148" s="106" t="s">
        <v>18</v>
      </c>
      <c r="AE148" s="135"/>
      <c r="AF148" s="139"/>
      <c r="AG148" s="106" t="s">
        <v>18</v>
      </c>
      <c r="AH148" s="135"/>
      <c r="AI148" s="135"/>
      <c r="AJ148" s="135"/>
      <c r="AK148" s="136"/>
      <c r="AL148" s="135"/>
      <c r="AM148" s="139"/>
      <c r="AN148" s="106" t="s">
        <v>18</v>
      </c>
      <c r="AO148" s="135"/>
      <c r="AP148" s="135"/>
      <c r="AQ148" s="137"/>
      <c r="AR148" s="135"/>
      <c r="AS148" s="136"/>
      <c r="AT148" s="135"/>
      <c r="AU148" s="139"/>
      <c r="AV148" s="106" t="s">
        <v>18</v>
      </c>
      <c r="AW148" s="135"/>
      <c r="AX148" s="139"/>
      <c r="AY148" s="106" t="s">
        <v>18</v>
      </c>
      <c r="AZ148" s="135"/>
      <c r="BA148" s="139"/>
      <c r="BB148" s="106" t="s">
        <v>18</v>
      </c>
      <c r="BC148" s="135"/>
      <c r="BD148" s="135"/>
      <c r="BE148" s="135"/>
      <c r="BF148" s="136"/>
      <c r="BG148" s="135"/>
      <c r="BH148" s="139"/>
      <c r="BI148" s="106" t="s">
        <v>18</v>
      </c>
      <c r="BJ148" s="135"/>
      <c r="BK148" s="135"/>
      <c r="BL148" s="137"/>
      <c r="BM148" s="135"/>
      <c r="BN148" s="136"/>
      <c r="BO148" s="135"/>
      <c r="BP148" s="139"/>
      <c r="BQ148" s="106" t="s">
        <v>18</v>
      </c>
      <c r="BR148" s="135"/>
      <c r="BS148" s="139"/>
      <c r="BT148" s="106" t="s">
        <v>18</v>
      </c>
      <c r="BU148" s="135"/>
      <c r="BV148" s="139"/>
      <c r="BW148" s="106" t="s">
        <v>18</v>
      </c>
      <c r="BX148" s="135"/>
      <c r="BY148" s="135"/>
      <c r="BZ148" s="135"/>
      <c r="CA148" s="136"/>
      <c r="CB148" s="135"/>
      <c r="CC148" s="139"/>
      <c r="CD148" s="106" t="s">
        <v>18</v>
      </c>
      <c r="CE148" s="135"/>
      <c r="CF148" s="135"/>
      <c r="CG148" s="137"/>
      <c r="CH148" s="135"/>
      <c r="CI148" s="138"/>
      <c r="CJ148" s="135"/>
      <c r="CK148" s="139"/>
      <c r="CL148" s="106" t="s">
        <v>18</v>
      </c>
      <c r="CM148" s="135"/>
      <c r="CN148" s="139"/>
      <c r="CO148" s="106" t="s">
        <v>18</v>
      </c>
      <c r="CP148" s="135"/>
      <c r="CQ148" s="139"/>
      <c r="CR148" s="106" t="s">
        <v>18</v>
      </c>
      <c r="CS148" s="135"/>
      <c r="CT148" s="135"/>
      <c r="CU148" s="135"/>
      <c r="CV148" s="138"/>
      <c r="CW148" s="135"/>
      <c r="CX148" s="139"/>
      <c r="CY148" s="106" t="s">
        <v>18</v>
      </c>
      <c r="CZ148" s="135"/>
      <c r="DA148" s="135"/>
      <c r="DB148" s="1541"/>
      <c r="DC148" s="135"/>
      <c r="DD148" s="136"/>
      <c r="DE148" s="135"/>
      <c r="DF148" s="139"/>
      <c r="DG148" s="106" t="s">
        <v>18</v>
      </c>
      <c r="DH148" s="135"/>
      <c r="DI148" s="139"/>
      <c r="DJ148" s="106" t="s">
        <v>18</v>
      </c>
      <c r="DK148" s="135"/>
      <c r="DL148" s="139"/>
      <c r="DM148" s="106" t="s">
        <v>18</v>
      </c>
      <c r="DN148" s="135"/>
      <c r="DO148" s="135"/>
      <c r="DP148" s="135"/>
      <c r="DQ148" s="136"/>
      <c r="DR148" s="135"/>
      <c r="DS148" s="139"/>
      <c r="DT148" s="106" t="s">
        <v>18</v>
      </c>
      <c r="DU148" s="135"/>
      <c r="DV148" s="135"/>
      <c r="DW148" s="137"/>
      <c r="DX148" s="135"/>
      <c r="DY148" s="136"/>
      <c r="DZ148" s="135"/>
      <c r="EA148" s="139"/>
      <c r="EB148" s="106" t="s">
        <v>18</v>
      </c>
      <c r="EC148" s="135"/>
      <c r="ED148" s="139"/>
      <c r="EE148" s="106" t="s">
        <v>18</v>
      </c>
      <c r="EF148" s="135"/>
      <c r="EG148" s="139"/>
      <c r="EH148" s="106" t="s">
        <v>18</v>
      </c>
      <c r="EI148" s="135"/>
      <c r="EJ148" s="135"/>
      <c r="EK148" s="135"/>
      <c r="EL148" s="136"/>
      <c r="EM148" s="135"/>
      <c r="EN148" s="139"/>
      <c r="EO148" s="106" t="s">
        <v>18</v>
      </c>
      <c r="EP148" s="135"/>
      <c r="EQ148" s="135"/>
      <c r="ER148" s="137"/>
      <c r="ES148" s="135"/>
      <c r="ET148" s="136"/>
      <c r="EU148" s="135"/>
      <c r="EV148" s="139"/>
      <c r="EW148" s="106" t="s">
        <v>18</v>
      </c>
      <c r="EX148" s="135"/>
      <c r="EY148" s="139"/>
      <c r="EZ148" s="106" t="s">
        <v>18</v>
      </c>
      <c r="FA148" s="135"/>
      <c r="FB148" s="139"/>
      <c r="FC148" s="106" t="s">
        <v>18</v>
      </c>
      <c r="FD148" s="135"/>
      <c r="FE148" s="135"/>
      <c r="FF148" s="135"/>
      <c r="FG148" s="136"/>
      <c r="FH148" s="135"/>
      <c r="FI148" s="139"/>
      <c r="FJ148" s="106" t="s">
        <v>18</v>
      </c>
      <c r="FK148" s="135"/>
      <c r="FL148" s="135"/>
      <c r="FM148" s="137"/>
      <c r="FN148" s="135"/>
      <c r="FO148" s="136"/>
      <c r="FP148" s="135"/>
      <c r="FQ148" s="139"/>
      <c r="FR148" s="106" t="s">
        <v>18</v>
      </c>
      <c r="FS148" s="853"/>
      <c r="FT148" s="139"/>
      <c r="FU148" s="106" t="s">
        <v>18</v>
      </c>
      <c r="FV148" s="135"/>
      <c r="FW148" s="139"/>
      <c r="FX148" s="106" t="s">
        <v>18</v>
      </c>
      <c r="FY148" s="135"/>
      <c r="FZ148" s="135"/>
      <c r="GA148" s="135"/>
      <c r="GB148" s="136"/>
      <c r="GC148" s="135"/>
      <c r="GD148" s="139"/>
      <c r="GE148" s="106" t="s">
        <v>18</v>
      </c>
      <c r="GF148" s="135"/>
      <c r="GG148" s="135"/>
      <c r="GH148" s="137"/>
      <c r="GI148" s="135"/>
      <c r="GJ148" s="136"/>
      <c r="GK148" s="135"/>
      <c r="GL148" s="139"/>
      <c r="GM148" s="106" t="s">
        <v>18</v>
      </c>
      <c r="GN148" s="135"/>
      <c r="GO148" s="139"/>
      <c r="GP148" s="106" t="s">
        <v>18</v>
      </c>
      <c r="GQ148" s="135"/>
      <c r="GR148" s="139"/>
      <c r="GS148" s="106" t="s">
        <v>18</v>
      </c>
      <c r="GT148" s="135"/>
      <c r="GU148" s="135"/>
      <c r="GV148" s="135"/>
      <c r="GW148" s="136"/>
      <c r="GX148" s="135"/>
      <c r="GY148" s="139"/>
      <c r="GZ148" s="106" t="s">
        <v>18</v>
      </c>
      <c r="HA148" s="135"/>
      <c r="HB148" s="135"/>
      <c r="HC148" s="137"/>
      <c r="HD148" s="135"/>
      <c r="HE148" s="136"/>
      <c r="HF148" s="135"/>
      <c r="HG148" s="139"/>
      <c r="HH148" s="106" t="s">
        <v>18</v>
      </c>
      <c r="HI148" s="135"/>
      <c r="HJ148" s="139"/>
      <c r="HK148" s="106" t="s">
        <v>18</v>
      </c>
      <c r="HL148" s="135"/>
      <c r="HM148" s="139"/>
      <c r="HN148" s="106" t="s">
        <v>18</v>
      </c>
      <c r="HO148" s="135"/>
      <c r="HP148" s="135"/>
      <c r="HQ148" s="135"/>
      <c r="HR148" s="136"/>
      <c r="HS148" s="135"/>
      <c r="HT148" s="139"/>
      <c r="HU148" s="106" t="s">
        <v>18</v>
      </c>
      <c r="HV148" s="135"/>
      <c r="HW148" s="135"/>
      <c r="HX148" s="137"/>
      <c r="HY148" s="135"/>
      <c r="HZ148" s="136"/>
      <c r="IA148" s="135"/>
      <c r="IB148" s="139"/>
      <c r="IC148" s="106" t="s">
        <v>18</v>
      </c>
      <c r="ID148" s="135"/>
      <c r="IE148" s="139"/>
      <c r="IF148" s="106" t="s">
        <v>18</v>
      </c>
      <c r="IG148" s="135"/>
      <c r="IH148" s="139"/>
      <c r="II148" s="106" t="s">
        <v>18</v>
      </c>
      <c r="IJ148" s="135"/>
      <c r="IK148" s="135"/>
      <c r="IL148" s="135"/>
      <c r="IM148" s="136"/>
      <c r="IN148" s="135"/>
      <c r="IO148" s="139"/>
      <c r="IP148" s="106" t="s">
        <v>18</v>
      </c>
      <c r="IQ148" s="135"/>
      <c r="IR148" s="135"/>
      <c r="IS148" s="137"/>
    </row>
    <row r="149" spans="1:253" s="119" customFormat="1" ht="11.25" customHeight="1">
      <c r="A149" s="337" t="s">
        <v>108</v>
      </c>
      <c r="B149" s="221"/>
      <c r="C149" s="338"/>
      <c r="D149" s="444"/>
      <c r="E149" s="445">
        <f>E121+E147</f>
        <v>0</v>
      </c>
      <c r="F149" s="446" t="str">
        <f>IF(E149&gt;0,(IF(E$7&gt;0,E149/E$7,"")),"")</f>
        <v/>
      </c>
      <c r="G149" s="447" t="str">
        <f>IF(E149&gt;0,(IF(E$49&gt;0,E149/E$49,"")),"")</f>
        <v/>
      </c>
      <c r="H149" s="445">
        <f>H121+H147</f>
        <v>0</v>
      </c>
      <c r="I149" s="446" t="str">
        <f>IF(H149&gt;0,(IF(H$7&gt;0,H149/H$7,"")),"")</f>
        <v/>
      </c>
      <c r="J149" s="447" t="str">
        <f>IF(H149&gt;0,(IF(H$49&gt;0,H149/H$49,"")),"")</f>
        <v/>
      </c>
      <c r="K149" s="445">
        <f>K121+K147</f>
        <v>0</v>
      </c>
      <c r="L149" s="446" t="str">
        <f>IF(K149&gt;0,(IF(K$7&gt;0,K149/K$7,"")),"")</f>
        <v/>
      </c>
      <c r="M149" s="447" t="str">
        <f>IF(K149&gt;0,(IF(K$49&gt;0,K149/K$49,"")),"")</f>
        <v/>
      </c>
      <c r="N149" s="1544"/>
      <c r="O149" s="221"/>
      <c r="P149" s="338"/>
      <c r="Q149" s="444"/>
      <c r="R149" s="445">
        <f>R121+R147</f>
        <v>0</v>
      </c>
      <c r="S149" s="446" t="str">
        <f>IF(R149&gt;0,(IF(R$7&gt;0,R149/R$7,"")),"")</f>
        <v/>
      </c>
      <c r="T149" s="447" t="str">
        <f>IF(R149&gt;0,(IF(R$49&gt;0,R149/R$49,"")),"")</f>
        <v/>
      </c>
      <c r="U149" s="1544"/>
      <c r="V149" s="339"/>
      <c r="W149" s="221"/>
      <c r="X149" s="338"/>
      <c r="Y149" s="444"/>
      <c r="Z149" s="445">
        <f>Z121+Z147</f>
        <v>0</v>
      </c>
      <c r="AA149" s="446" t="str">
        <f>IF(Z149&gt;0,(IF(Z$7&gt;0,Z149/Z$7,"")),"")</f>
        <v/>
      </c>
      <c r="AB149" s="447" t="str">
        <f>IF(Z149&gt;0,(IF(Z$49&gt;0,Z149/Z$49,"")),"")</f>
        <v/>
      </c>
      <c r="AC149" s="445">
        <f>AC121+AC147</f>
        <v>0</v>
      </c>
      <c r="AD149" s="446" t="str">
        <f>IF(AC149&gt;0,(IF(AC$7&gt;0,AC149/AC$7,"")),"")</f>
        <v/>
      </c>
      <c r="AE149" s="447" t="str">
        <f>IF(AC149&gt;0,(IF(AC$49&gt;0,AC149/AC$49,"")),"")</f>
        <v/>
      </c>
      <c r="AF149" s="445">
        <f>AF121+AF147</f>
        <v>0</v>
      </c>
      <c r="AG149" s="446" t="str">
        <f>IF(AF149&gt;0,(IF(AF$7&gt;0,AF149/AF$7,"")),"")</f>
        <v/>
      </c>
      <c r="AH149" s="447" t="str">
        <f>IF(AF149&gt;0,(IF(AF$49&gt;0,AF149/AF$49,"")),"")</f>
        <v/>
      </c>
      <c r="AI149" s="1544"/>
      <c r="AJ149" s="221"/>
      <c r="AK149" s="338"/>
      <c r="AL149" s="444"/>
      <c r="AM149" s="445">
        <f>AM121+AM147</f>
        <v>0</v>
      </c>
      <c r="AN149" s="446" t="str">
        <f>IF(AM149&gt;0,(IF(AM$7&gt;0,AM149/AM$7,"")),"")</f>
        <v/>
      </c>
      <c r="AO149" s="447" t="str">
        <f>IF(AM149&gt;0,(IF(AM$49&gt;0,AM149/AM$49,"")),"")</f>
        <v/>
      </c>
      <c r="AP149" s="1544"/>
      <c r="AQ149" s="339"/>
      <c r="AR149" s="221"/>
      <c r="AS149" s="338"/>
      <c r="AT149" s="444"/>
      <c r="AU149" s="445">
        <f>AU121+AU147</f>
        <v>0</v>
      </c>
      <c r="AV149" s="446" t="str">
        <f>IF(AU149&gt;0,(IF(AU$7&gt;0,AU149/AU$7,"")),"")</f>
        <v/>
      </c>
      <c r="AW149" s="447" t="str">
        <f>IF(AU149&gt;0,(IF(AU$49&gt;0,AU149/AU$49,"")),"")</f>
        <v/>
      </c>
      <c r="AX149" s="445">
        <f>AX121+AX147</f>
        <v>0</v>
      </c>
      <c r="AY149" s="446" t="str">
        <f>IF(AX149&gt;0,(IF(AX$7&gt;0,AX149/AX$7,"")),"")</f>
        <v/>
      </c>
      <c r="AZ149" s="447" t="str">
        <f>IF(AX149&gt;0,(IF(AX$49&gt;0,AX149/AX$49,"")),"")</f>
        <v/>
      </c>
      <c r="BA149" s="445">
        <f>BA121+BA147</f>
        <v>0</v>
      </c>
      <c r="BB149" s="446" t="str">
        <f>IF(BA149&gt;0,(IF(BA$7&gt;0,BA149/BA$7,"")),"")</f>
        <v/>
      </c>
      <c r="BC149" s="447" t="str">
        <f>IF(BA149&gt;0,(IF(BA$49&gt;0,BA149/BA$49,"")),"")</f>
        <v/>
      </c>
      <c r="BD149" s="1544"/>
      <c r="BE149" s="221"/>
      <c r="BF149" s="338"/>
      <c r="BG149" s="444"/>
      <c r="BH149" s="445">
        <f>BH121+BH147</f>
        <v>0</v>
      </c>
      <c r="BI149" s="446" t="str">
        <f>IF(BH149&gt;0,(IF(BH$7&gt;0,BH149/BH$7,"")),"")</f>
        <v/>
      </c>
      <c r="BJ149" s="447" t="str">
        <f>IF(BH149&gt;0,(IF(BH$49&gt;0,BH149/BH$49,"")),"")</f>
        <v/>
      </c>
      <c r="BK149" s="1544"/>
      <c r="BL149" s="339"/>
      <c r="BM149" s="221"/>
      <c r="BN149" s="338"/>
      <c r="BO149" s="444"/>
      <c r="BP149" s="445">
        <f>BP121+BP147</f>
        <v>0</v>
      </c>
      <c r="BQ149" s="446" t="str">
        <f>IF(BP149&gt;0,(IF(BP$7&gt;0,BP149/BP$7,"")),"")</f>
        <v/>
      </c>
      <c r="BR149" s="447" t="str">
        <f>IF(BP149&gt;0,(IF(BP$49&gt;0,BP149/BP$49,"")),"")</f>
        <v/>
      </c>
      <c r="BS149" s="445">
        <f>BS121+BS147</f>
        <v>0</v>
      </c>
      <c r="BT149" s="446" t="str">
        <f>IF(BS149&gt;0,(IF(BS$7&gt;0,BS149/BS$7,"")),"")</f>
        <v/>
      </c>
      <c r="BU149" s="447" t="str">
        <f>IF(BS149&gt;0,(IF(BS$49&gt;0,BS149/BS$49,"")),"")</f>
        <v/>
      </c>
      <c r="BV149" s="445">
        <f>BV121+BV147</f>
        <v>0</v>
      </c>
      <c r="BW149" s="446" t="str">
        <f>IF(BV149&gt;0,(IF(BV$7&gt;0,BV149/BV$7,"")),"")</f>
        <v/>
      </c>
      <c r="BX149" s="447" t="str">
        <f>IF(BV149&gt;0,(IF(BV$49&gt;0,BV149/BV$49,"")),"")</f>
        <v/>
      </c>
      <c r="BY149" s="1544"/>
      <c r="BZ149" s="221"/>
      <c r="CA149" s="338"/>
      <c r="CB149" s="444"/>
      <c r="CC149" s="445">
        <f>CC121+CC147</f>
        <v>0</v>
      </c>
      <c r="CD149" s="446" t="str">
        <f>IF(CC149&gt;0,(IF(CC$7&gt;0,CC149/CC$7,"")),"")</f>
        <v/>
      </c>
      <c r="CE149" s="447" t="str">
        <f>IF(CC149&gt;0,(IF(CC$49&gt;0,CC149/CC$49,"")),"")</f>
        <v/>
      </c>
      <c r="CF149" s="1544"/>
      <c r="CG149" s="339"/>
      <c r="CH149" s="221"/>
      <c r="CI149" s="222"/>
      <c r="CJ149" s="444"/>
      <c r="CK149" s="445">
        <f>CK121+CK147</f>
        <v>0</v>
      </c>
      <c r="CL149" s="446" t="str">
        <f>IF(CK149&gt;0,(IF(CK$7&gt;0,CK149/CK$7,"")),"")</f>
        <v/>
      </c>
      <c r="CM149" s="447" t="str">
        <f>IF(CK149&gt;0,(IF(CK$49&gt;0,CK149/CK$49,"")),"")</f>
        <v/>
      </c>
      <c r="CN149" s="445">
        <f>CN121+CN147</f>
        <v>0</v>
      </c>
      <c r="CO149" s="446" t="str">
        <f>IF(CN149&gt;0,(IF(CN$7&gt;0,CN149/CN$7,"")),"")</f>
        <v/>
      </c>
      <c r="CP149" s="447" t="str">
        <f>IF(CN149&gt;0,(IF(CN$49&gt;0,CN149/CN$49,"")),"")</f>
        <v/>
      </c>
      <c r="CQ149" s="445">
        <f>CQ121+CQ147</f>
        <v>0</v>
      </c>
      <c r="CR149" s="446" t="str">
        <f>IF(CQ149&gt;0,(IF(CQ$7&gt;0,CQ149/CQ$7,"")),"")</f>
        <v/>
      </c>
      <c r="CS149" s="447" t="str">
        <f>IF(CQ149&gt;0,(IF(CQ$49&gt;0,CQ149/CQ$49,"")),"")</f>
        <v/>
      </c>
      <c r="CT149" s="1544"/>
      <c r="CU149" s="221"/>
      <c r="CV149" s="222"/>
      <c r="CW149" s="444"/>
      <c r="CX149" s="445">
        <f>CX121+CX147</f>
        <v>0</v>
      </c>
      <c r="CY149" s="446" t="str">
        <f>IF(CX149&gt;0,(IF(CX$7&gt;0,CX149/CX$7,"")),"")</f>
        <v/>
      </c>
      <c r="CZ149" s="447" t="str">
        <f>IF(CX149&gt;0,(IF(CX$49&gt;0,CX149/CX$49,"")),"")</f>
        <v/>
      </c>
      <c r="DA149" s="1544"/>
      <c r="DB149" s="1545"/>
      <c r="DC149" s="221"/>
      <c r="DD149" s="338"/>
      <c r="DE149" s="444"/>
      <c r="DF149" s="445">
        <f>DF121+DF147</f>
        <v>0</v>
      </c>
      <c r="DG149" s="446" t="str">
        <f>IF(DF149&gt;0,(IF(DF$7&gt;0,DF149/DF$7,"")),"")</f>
        <v/>
      </c>
      <c r="DH149" s="447" t="str">
        <f>IF(DF149&gt;0,(IF(DF$49&gt;0,DF149/DF$49,"")),"")</f>
        <v/>
      </c>
      <c r="DI149" s="445">
        <f>DI121+DI147</f>
        <v>0</v>
      </c>
      <c r="DJ149" s="446" t="str">
        <f>IF(DI149&gt;0,(IF(DI$7&gt;0,DI149/DI$7,"")),"")</f>
        <v/>
      </c>
      <c r="DK149" s="447" t="str">
        <f>IF(DI149&gt;0,(IF(DI$49&gt;0,DI149/DI$49,"")),"")</f>
        <v/>
      </c>
      <c r="DL149" s="445">
        <f>DL121+DL147</f>
        <v>0</v>
      </c>
      <c r="DM149" s="446" t="str">
        <f>IF(DL149&gt;0,(IF(DL$7&gt;0,DL149/DL$7,"")),"")</f>
        <v/>
      </c>
      <c r="DN149" s="447" t="str">
        <f>IF(DL149&gt;0,(IF(DL$49&gt;0,DL149/DL$49,"")),"")</f>
        <v/>
      </c>
      <c r="DO149" s="1544"/>
      <c r="DP149" s="221"/>
      <c r="DQ149" s="338"/>
      <c r="DR149" s="444"/>
      <c r="DS149" s="445">
        <f>DS121+DS147</f>
        <v>0</v>
      </c>
      <c r="DT149" s="446" t="str">
        <f>IF(DS149&gt;0,(IF(DS$7&gt;0,DS149/DS$7,"")),"")</f>
        <v/>
      </c>
      <c r="DU149" s="447" t="str">
        <f>IF(DS149&gt;0,(IF(DS$49&gt;0,DS149/DS$49,"")),"")</f>
        <v/>
      </c>
      <c r="DV149" s="1544"/>
      <c r="DW149" s="339"/>
      <c r="DX149" s="221"/>
      <c r="DY149" s="338"/>
      <c r="DZ149" s="444"/>
      <c r="EA149" s="445">
        <f>EA121+EA147</f>
        <v>0</v>
      </c>
      <c r="EB149" s="446" t="str">
        <f>IF(EA149&gt;0,(IF(EA$7&gt;0,EA149/EA$7,"")),"")</f>
        <v/>
      </c>
      <c r="EC149" s="447" t="str">
        <f>IF(EA149&gt;0,(IF(EA$49&gt;0,EA149/EA$49,"")),"")</f>
        <v/>
      </c>
      <c r="ED149" s="445">
        <f>ED121+ED147</f>
        <v>0</v>
      </c>
      <c r="EE149" s="446" t="str">
        <f>IF(ED149&gt;0,(IF(ED$7&gt;0,ED149/ED$7,"")),"")</f>
        <v/>
      </c>
      <c r="EF149" s="447" t="str">
        <f>IF(ED149&gt;0,(IF(ED$49&gt;0,ED149/ED$49,"")),"")</f>
        <v/>
      </c>
      <c r="EG149" s="445">
        <f>EG121+EG147</f>
        <v>0</v>
      </c>
      <c r="EH149" s="446" t="str">
        <f>IF(EG149&gt;0,(IF(EG$7&gt;0,EG149/EG$7,"")),"")</f>
        <v/>
      </c>
      <c r="EI149" s="447" t="str">
        <f>IF(EG149&gt;0,(IF(EG$49&gt;0,EG149/EG$49,"")),"")</f>
        <v/>
      </c>
      <c r="EJ149" s="1544"/>
      <c r="EK149" s="221"/>
      <c r="EL149" s="338"/>
      <c r="EM149" s="444"/>
      <c r="EN149" s="445">
        <f>EN121+EN147</f>
        <v>0</v>
      </c>
      <c r="EO149" s="446" t="str">
        <f>IF(EN149&gt;0,(IF(EN$7&gt;0,EN149/EN$7,"")),"")</f>
        <v/>
      </c>
      <c r="EP149" s="447" t="str">
        <f>IF(EN149&gt;0,(IF(EN$49&gt;0,EN149/EN$49,"")),"")</f>
        <v/>
      </c>
      <c r="EQ149" s="1544"/>
      <c r="ER149" s="339"/>
      <c r="ES149" s="221"/>
      <c r="ET149" s="338"/>
      <c r="EU149" s="444"/>
      <c r="EV149" s="445">
        <f>EV121+EV147</f>
        <v>1059500</v>
      </c>
      <c r="EW149" s="446">
        <f>IF(EV149&gt;0,(IF(EV$7&gt;0,EV149/EV$7,"")),"")</f>
        <v>529.75</v>
      </c>
      <c r="EX149" s="447" t="str">
        <f>IF(EV149&gt;0,(IF(EV$49&gt;0,EV149/EV$49,"")),"")</f>
        <v/>
      </c>
      <c r="EY149" s="445">
        <f>EY121+EY147</f>
        <v>2392398.75</v>
      </c>
      <c r="EZ149" s="446" t="str">
        <f>IF(EY149&gt;0,(IF(EY$7&gt;0,EY149/EY$7,"")),"")</f>
        <v/>
      </c>
      <c r="FA149" s="447">
        <f>IF(EY149&gt;0,(IF(EY$49&gt;0,EY149/EY$49,"")),"")</f>
        <v>0.63551567273210252</v>
      </c>
      <c r="FB149" s="445">
        <f>FB121+FB147</f>
        <v>0</v>
      </c>
      <c r="FC149" s="446" t="str">
        <f>IF(FB149&gt;0,(IF(FB$7&gt;0,FB149/FB$7,"")),"")</f>
        <v/>
      </c>
      <c r="FD149" s="447" t="str">
        <f>IF(FB149&gt;0,(IF(FB$49&gt;0,FB149/FB$49,"")),"")</f>
        <v/>
      </c>
      <c r="FE149" s="1544"/>
      <c r="FF149" s="221"/>
      <c r="FG149" s="338"/>
      <c r="FH149" s="444"/>
      <c r="FI149" s="445">
        <f>FI121+FI147</f>
        <v>3452898.75</v>
      </c>
      <c r="FJ149" s="446" t="e">
        <f>IF(FI149&gt;0,(IF(FI$7&gt;0,FI149/FI$7,"")),"")</f>
        <v>#VALUE!</v>
      </c>
      <c r="FK149" s="447">
        <f>IF(FI149&gt;0,(IF(FI$49&gt;0,FI149/FI$49,"")),"")</f>
        <v>0.91722639128702355</v>
      </c>
      <c r="FL149" s="1544"/>
      <c r="FM149" s="339"/>
      <c r="FN149" s="221"/>
      <c r="FO149" s="338"/>
      <c r="FP149" s="444"/>
      <c r="FQ149" s="445">
        <f>FQ121+FQ147</f>
        <v>195300</v>
      </c>
      <c r="FR149" s="446">
        <f>IF(FQ149&gt;0,(IF(FQ$7&gt;0,FQ149/FQ$7,"")),"")</f>
        <v>45.208333333333336</v>
      </c>
      <c r="FS149" s="855">
        <f>IF(FQ149&gt;0,(IF(FQ$49&gt;0,FQ149/FQ$49,"")),"")</f>
        <v>0.88271186440677962</v>
      </c>
      <c r="FT149" s="445">
        <f>FT121+FT147</f>
        <v>0</v>
      </c>
      <c r="FU149" s="446" t="str">
        <f>IF(FT149&gt;0,(IF(FT$7&gt;0,FT149/FT$7,"")),"")</f>
        <v/>
      </c>
      <c r="FV149" s="447" t="str">
        <f>IF(FT149&gt;0,(IF(FT$49&gt;0,FT149/FT$49,"")),"")</f>
        <v/>
      </c>
      <c r="FW149" s="445">
        <f>FW121+FW147</f>
        <v>0</v>
      </c>
      <c r="FX149" s="446" t="str">
        <f>IF(FW149&gt;0,(IF(FW$7&gt;0,FW149/FW$7,"")),"")</f>
        <v/>
      </c>
      <c r="FY149" s="447" t="str">
        <f>IF(FW149&gt;0,(IF(FW$49&gt;0,FW149/FW$49,"")),"")</f>
        <v/>
      </c>
      <c r="FZ149" s="1544"/>
      <c r="GA149" s="221"/>
      <c r="GB149" s="338"/>
      <c r="GC149" s="444"/>
      <c r="GD149" s="445">
        <f>GD121+GD147</f>
        <v>195300</v>
      </c>
      <c r="GE149" s="446" t="e">
        <f>IF(GD149&gt;0,(IF(GD$7&gt;0,GD149/GD$7,"")),"")</f>
        <v>#REF!</v>
      </c>
      <c r="GF149" s="447">
        <f>IF(GD149&gt;0,(IF(GD$49&gt;0,GD149/GD$49,"")),"")</f>
        <v>0.88271186440677962</v>
      </c>
      <c r="GG149" s="1544"/>
      <c r="GH149" s="339"/>
      <c r="GI149" s="221"/>
      <c r="GJ149" s="338"/>
      <c r="GK149" s="444"/>
      <c r="GL149" s="445">
        <f>GL121+GL147</f>
        <v>0</v>
      </c>
      <c r="GM149" s="446" t="str">
        <f>IF(GL149&gt;0,(IF(GL$7&gt;0,GL149/GL$7,"")),"")</f>
        <v/>
      </c>
      <c r="GN149" s="447" t="str">
        <f>IF(GL149&gt;0,(IF(GL$49&gt;0,GL149/GL$49,"")),"")</f>
        <v/>
      </c>
      <c r="GO149" s="445">
        <f>GO121+GO147</f>
        <v>0</v>
      </c>
      <c r="GP149" s="446" t="str">
        <f>IF(GO149&gt;0,(IF(GO$7&gt;0,GO149/GO$7,"")),"")</f>
        <v/>
      </c>
      <c r="GQ149" s="447" t="str">
        <f>IF(GO149&gt;0,(IF(GO$49&gt;0,GO149/GO$49,"")),"")</f>
        <v/>
      </c>
      <c r="GR149" s="445">
        <f>GR121+GR147</f>
        <v>0</v>
      </c>
      <c r="GS149" s="446" t="str">
        <f>IF(GR149&gt;0,(IF(GR$7&gt;0,GR149/GR$7,"")),"")</f>
        <v/>
      </c>
      <c r="GT149" s="447" t="str">
        <f>IF(GR149&gt;0,(IF(GR$49&gt;0,GR149/GR$49,"")),"")</f>
        <v/>
      </c>
      <c r="GU149" s="1544"/>
      <c r="GV149" s="221"/>
      <c r="GW149" s="338"/>
      <c r="GX149" s="444"/>
      <c r="GY149" s="445">
        <f>GY121+GY147</f>
        <v>0</v>
      </c>
      <c r="GZ149" s="446" t="str">
        <f>IF(GY149&gt;0,(IF(GY$7&gt;0,GY149/GY$7,"")),"")</f>
        <v/>
      </c>
      <c r="HA149" s="447" t="str">
        <f>IF(GY149&gt;0,(IF(GY$49&gt;0,GY149/GY$49,"")),"")</f>
        <v/>
      </c>
      <c r="HB149" s="1544"/>
      <c r="HC149" s="339"/>
      <c r="HD149" s="221"/>
      <c r="HE149" s="338"/>
      <c r="HF149" s="444"/>
      <c r="HG149" s="445">
        <f>HG121+HG147</f>
        <v>0</v>
      </c>
      <c r="HH149" s="446" t="str">
        <f>IF(HG149&gt;0,(IF(HG$7&gt;0,HG149/HG$7,"")),"")</f>
        <v/>
      </c>
      <c r="HI149" s="447" t="str">
        <f>IF(HG149&gt;0,(IF(HG$49&gt;0,HG149/HG$49,"")),"")</f>
        <v/>
      </c>
      <c r="HJ149" s="445">
        <f>HJ121+HJ147</f>
        <v>0</v>
      </c>
      <c r="HK149" s="446" t="str">
        <f>IF(HJ149&gt;0,(IF(HJ$7&gt;0,HJ149/HJ$7,"")),"")</f>
        <v/>
      </c>
      <c r="HL149" s="447" t="str">
        <f>IF(HJ149&gt;0,(IF(HJ$49&gt;0,HJ149/HJ$49,"")),"")</f>
        <v/>
      </c>
      <c r="HM149" s="445">
        <f>HM121+HM147</f>
        <v>0</v>
      </c>
      <c r="HN149" s="446" t="str">
        <f>IF(HM149&gt;0,(IF(HM$7&gt;0,HM149/HM$7,"")),"")</f>
        <v/>
      </c>
      <c r="HO149" s="447" t="str">
        <f>IF(HM149&gt;0,(IF(HM$49&gt;0,HM149/HM$49,"")),"")</f>
        <v/>
      </c>
      <c r="HP149" s="1544"/>
      <c r="HQ149" s="221"/>
      <c r="HR149" s="338"/>
      <c r="HS149" s="444"/>
      <c r="HT149" s="445">
        <f>HT121+HT147</f>
        <v>0</v>
      </c>
      <c r="HU149" s="446" t="str">
        <f>IF(HT149&gt;0,(IF(HT$7&gt;0,HT149/HT$7,"")),"")</f>
        <v/>
      </c>
      <c r="HV149" s="447" t="str">
        <f>IF(HT149&gt;0,(IF(HT$49&gt;0,HT149/HT$49,"")),"")</f>
        <v/>
      </c>
      <c r="HW149" s="1544"/>
      <c r="HX149" s="339"/>
      <c r="HY149" s="221"/>
      <c r="HZ149" s="338"/>
      <c r="IA149" s="444"/>
      <c r="IB149" s="445">
        <f>IB121+IB147</f>
        <v>0</v>
      </c>
      <c r="IC149" s="446" t="str">
        <f>IF(IB149&gt;0,(IF(IB$7&gt;0,IB149/IB$7,"")),"")</f>
        <v/>
      </c>
      <c r="ID149" s="447" t="str">
        <f>IF(IB149&gt;0,(IF(IB$49&gt;0,IB149/IB$49,"")),"")</f>
        <v/>
      </c>
      <c r="IE149" s="445">
        <f>IE121+IE147</f>
        <v>0</v>
      </c>
      <c r="IF149" s="446" t="str">
        <f>IF(IE149&gt;0,(IF(IE$7&gt;0,IE149/IE$7,"")),"")</f>
        <v/>
      </c>
      <c r="IG149" s="447" t="str">
        <f>IF(IE149&gt;0,(IF(IE$49&gt;0,IE149/IE$49,"")),"")</f>
        <v/>
      </c>
      <c r="IH149" s="445">
        <f>IH121+IH147</f>
        <v>0</v>
      </c>
      <c r="II149" s="446" t="str">
        <f>IF(IH149&gt;0,(IF(IH$7&gt;0,IH149/IH$7,"")),"")</f>
        <v/>
      </c>
      <c r="IJ149" s="447" t="str">
        <f>IF(IH149&gt;0,(IF(IH$49&gt;0,IH149/IH$49,"")),"")</f>
        <v/>
      </c>
      <c r="IK149" s="1544"/>
      <c r="IL149" s="221"/>
      <c r="IM149" s="338"/>
      <c r="IN149" s="444"/>
      <c r="IO149" s="445">
        <f>IO121+IO147</f>
        <v>0</v>
      </c>
      <c r="IP149" s="446" t="str">
        <f>IF(IO149&gt;0,(IF(IO$7&gt;0,IO149/IO$7,"")),"")</f>
        <v/>
      </c>
      <c r="IQ149" s="447" t="str">
        <f>IF(IO149&gt;0,(IF(IO$49&gt;0,IO149/IO$49,"")),"")</f>
        <v/>
      </c>
      <c r="IR149" s="1544"/>
      <c r="IS149" s="339"/>
    </row>
    <row r="150" spans="1:253" s="119" customFormat="1" ht="7.5" customHeight="1">
      <c r="A150" s="343"/>
      <c r="B150" s="135"/>
      <c r="C150" s="136"/>
      <c r="D150" s="135"/>
      <c r="E150" s="122"/>
      <c r="F150" s="106" t="s">
        <v>18</v>
      </c>
      <c r="G150" s="135"/>
      <c r="H150" s="122"/>
      <c r="I150" s="106" t="s">
        <v>18</v>
      </c>
      <c r="J150" s="135"/>
      <c r="K150" s="122"/>
      <c r="L150" s="106" t="s">
        <v>18</v>
      </c>
      <c r="M150" s="135"/>
      <c r="N150" s="135"/>
      <c r="O150" s="135"/>
      <c r="P150" s="136"/>
      <c r="Q150" s="135"/>
      <c r="R150" s="122"/>
      <c r="S150" s="106" t="s">
        <v>18</v>
      </c>
      <c r="T150" s="135"/>
      <c r="U150" s="135"/>
      <c r="V150" s="137"/>
      <c r="W150" s="135"/>
      <c r="X150" s="136"/>
      <c r="Y150" s="135"/>
      <c r="Z150" s="122"/>
      <c r="AA150" s="106" t="s">
        <v>18</v>
      </c>
      <c r="AB150" s="135"/>
      <c r="AC150" s="122"/>
      <c r="AD150" s="106" t="s">
        <v>18</v>
      </c>
      <c r="AE150" s="135"/>
      <c r="AF150" s="122"/>
      <c r="AG150" s="106" t="s">
        <v>18</v>
      </c>
      <c r="AH150" s="135"/>
      <c r="AI150" s="135"/>
      <c r="AJ150" s="135"/>
      <c r="AK150" s="136"/>
      <c r="AL150" s="135"/>
      <c r="AM150" s="122"/>
      <c r="AN150" s="106" t="s">
        <v>18</v>
      </c>
      <c r="AO150" s="135"/>
      <c r="AP150" s="135"/>
      <c r="AQ150" s="137"/>
      <c r="AR150" s="135"/>
      <c r="AS150" s="136"/>
      <c r="AT150" s="135"/>
      <c r="AU150" s="122"/>
      <c r="AV150" s="106" t="s">
        <v>18</v>
      </c>
      <c r="AW150" s="135"/>
      <c r="AX150" s="122"/>
      <c r="AY150" s="106" t="s">
        <v>18</v>
      </c>
      <c r="AZ150" s="135"/>
      <c r="BA150" s="122"/>
      <c r="BB150" s="106" t="s">
        <v>18</v>
      </c>
      <c r="BC150" s="135"/>
      <c r="BD150" s="135"/>
      <c r="BE150" s="135"/>
      <c r="BF150" s="136"/>
      <c r="BG150" s="135"/>
      <c r="BH150" s="122"/>
      <c r="BI150" s="106" t="s">
        <v>18</v>
      </c>
      <c r="BJ150" s="135"/>
      <c r="BK150" s="135"/>
      <c r="BL150" s="137"/>
      <c r="BM150" s="135"/>
      <c r="BN150" s="136"/>
      <c r="BO150" s="135"/>
      <c r="BP150" s="122"/>
      <c r="BQ150" s="106" t="s">
        <v>18</v>
      </c>
      <c r="BR150" s="135"/>
      <c r="BS150" s="122"/>
      <c r="BT150" s="106" t="s">
        <v>18</v>
      </c>
      <c r="BU150" s="135"/>
      <c r="BV150" s="122"/>
      <c r="BW150" s="106" t="s">
        <v>18</v>
      </c>
      <c r="BX150" s="135"/>
      <c r="BY150" s="135"/>
      <c r="BZ150" s="135"/>
      <c r="CA150" s="136"/>
      <c r="CB150" s="135"/>
      <c r="CC150" s="122"/>
      <c r="CD150" s="106" t="s">
        <v>18</v>
      </c>
      <c r="CE150" s="135"/>
      <c r="CF150" s="135"/>
      <c r="CG150" s="137"/>
      <c r="CH150" s="135"/>
      <c r="CI150" s="138"/>
      <c r="CJ150" s="135"/>
      <c r="CK150" s="122"/>
      <c r="CL150" s="106" t="s">
        <v>18</v>
      </c>
      <c r="CM150" s="135"/>
      <c r="CN150" s="122"/>
      <c r="CO150" s="106" t="s">
        <v>18</v>
      </c>
      <c r="CP150" s="135"/>
      <c r="CQ150" s="122"/>
      <c r="CR150" s="106" t="s">
        <v>18</v>
      </c>
      <c r="CS150" s="135"/>
      <c r="CT150" s="135"/>
      <c r="CU150" s="135"/>
      <c r="CV150" s="138"/>
      <c r="CW150" s="135"/>
      <c r="CX150" s="122"/>
      <c r="CY150" s="106" t="s">
        <v>18</v>
      </c>
      <c r="CZ150" s="135"/>
      <c r="DA150" s="135"/>
      <c r="DB150" s="1541"/>
      <c r="DC150" s="135"/>
      <c r="DD150" s="136"/>
      <c r="DE150" s="135"/>
      <c r="DF150" s="122"/>
      <c r="DG150" s="106" t="s">
        <v>18</v>
      </c>
      <c r="DH150" s="135"/>
      <c r="DI150" s="122"/>
      <c r="DJ150" s="106" t="s">
        <v>18</v>
      </c>
      <c r="DK150" s="135"/>
      <c r="DL150" s="122"/>
      <c r="DM150" s="106" t="s">
        <v>18</v>
      </c>
      <c r="DN150" s="135"/>
      <c r="DO150" s="135"/>
      <c r="DP150" s="135"/>
      <c r="DQ150" s="136"/>
      <c r="DR150" s="135"/>
      <c r="DS150" s="122"/>
      <c r="DT150" s="106" t="s">
        <v>18</v>
      </c>
      <c r="DU150" s="135"/>
      <c r="DV150" s="135"/>
      <c r="DW150" s="137"/>
      <c r="DX150" s="135"/>
      <c r="DY150" s="136"/>
      <c r="DZ150" s="135"/>
      <c r="EA150" s="122"/>
      <c r="EB150" s="106" t="s">
        <v>18</v>
      </c>
      <c r="EC150" s="135"/>
      <c r="ED150" s="122"/>
      <c r="EE150" s="106" t="s">
        <v>18</v>
      </c>
      <c r="EF150" s="135"/>
      <c r="EG150" s="122"/>
      <c r="EH150" s="106" t="s">
        <v>18</v>
      </c>
      <c r="EI150" s="135"/>
      <c r="EJ150" s="135"/>
      <c r="EK150" s="135"/>
      <c r="EL150" s="136"/>
      <c r="EM150" s="135"/>
      <c r="EN150" s="122"/>
      <c r="EO150" s="106" t="s">
        <v>18</v>
      </c>
      <c r="EP150" s="135"/>
      <c r="EQ150" s="135"/>
      <c r="ER150" s="137"/>
      <c r="ES150" s="135"/>
      <c r="ET150" s="136"/>
      <c r="EU150" s="135"/>
      <c r="EV150" s="122"/>
      <c r="EW150" s="106" t="s">
        <v>18</v>
      </c>
      <c r="EX150" s="135"/>
      <c r="EY150" s="122"/>
      <c r="EZ150" s="106" t="s">
        <v>18</v>
      </c>
      <c r="FA150" s="135"/>
      <c r="FB150" s="122"/>
      <c r="FC150" s="106" t="s">
        <v>18</v>
      </c>
      <c r="FD150" s="135"/>
      <c r="FE150" s="135"/>
      <c r="FF150" s="135"/>
      <c r="FG150" s="136"/>
      <c r="FH150" s="135"/>
      <c r="FI150" s="122"/>
      <c r="FJ150" s="106" t="s">
        <v>18</v>
      </c>
      <c r="FK150" s="135"/>
      <c r="FL150" s="135"/>
      <c r="FM150" s="137"/>
      <c r="FN150" s="135"/>
      <c r="FO150" s="136"/>
      <c r="FP150" s="135"/>
      <c r="FQ150" s="122"/>
      <c r="FR150" s="106" t="s">
        <v>18</v>
      </c>
      <c r="FS150" s="853"/>
      <c r="FT150" s="122"/>
      <c r="FU150" s="106" t="s">
        <v>18</v>
      </c>
      <c r="FV150" s="135"/>
      <c r="FW150" s="122"/>
      <c r="FX150" s="106" t="s">
        <v>18</v>
      </c>
      <c r="FY150" s="135"/>
      <c r="FZ150" s="135"/>
      <c r="GA150" s="135"/>
      <c r="GB150" s="136"/>
      <c r="GC150" s="135"/>
      <c r="GD150" s="122"/>
      <c r="GE150" s="106" t="s">
        <v>18</v>
      </c>
      <c r="GF150" s="135"/>
      <c r="GG150" s="135"/>
      <c r="GH150" s="137"/>
      <c r="GI150" s="135"/>
      <c r="GJ150" s="136"/>
      <c r="GK150" s="135"/>
      <c r="GL150" s="122"/>
      <c r="GM150" s="106" t="s">
        <v>18</v>
      </c>
      <c r="GN150" s="135"/>
      <c r="GO150" s="122"/>
      <c r="GP150" s="106" t="s">
        <v>18</v>
      </c>
      <c r="GQ150" s="135"/>
      <c r="GR150" s="122"/>
      <c r="GS150" s="106" t="s">
        <v>18</v>
      </c>
      <c r="GT150" s="135"/>
      <c r="GU150" s="135"/>
      <c r="GV150" s="135"/>
      <c r="GW150" s="136"/>
      <c r="GX150" s="135"/>
      <c r="GY150" s="122"/>
      <c r="GZ150" s="106" t="s">
        <v>18</v>
      </c>
      <c r="HA150" s="135"/>
      <c r="HB150" s="135"/>
      <c r="HC150" s="137"/>
      <c r="HD150" s="135"/>
      <c r="HE150" s="136"/>
      <c r="HF150" s="135"/>
      <c r="HG150" s="122"/>
      <c r="HH150" s="106" t="s">
        <v>18</v>
      </c>
      <c r="HI150" s="135"/>
      <c r="HJ150" s="122"/>
      <c r="HK150" s="106" t="s">
        <v>18</v>
      </c>
      <c r="HL150" s="135"/>
      <c r="HM150" s="122"/>
      <c r="HN150" s="106" t="s">
        <v>18</v>
      </c>
      <c r="HO150" s="135"/>
      <c r="HP150" s="135"/>
      <c r="HQ150" s="135"/>
      <c r="HR150" s="136"/>
      <c r="HS150" s="135"/>
      <c r="HT150" s="122"/>
      <c r="HU150" s="106" t="s">
        <v>18</v>
      </c>
      <c r="HV150" s="135"/>
      <c r="HW150" s="135"/>
      <c r="HX150" s="137"/>
      <c r="HY150" s="135"/>
      <c r="HZ150" s="136"/>
      <c r="IA150" s="135"/>
      <c r="IB150" s="122"/>
      <c r="IC150" s="106" t="s">
        <v>18</v>
      </c>
      <c r="ID150" s="135"/>
      <c r="IE150" s="122"/>
      <c r="IF150" s="106" t="s">
        <v>18</v>
      </c>
      <c r="IG150" s="135"/>
      <c r="IH150" s="122"/>
      <c r="II150" s="106" t="s">
        <v>18</v>
      </c>
      <c r="IJ150" s="135"/>
      <c r="IK150" s="135"/>
      <c r="IL150" s="135"/>
      <c r="IM150" s="136"/>
      <c r="IN150" s="135"/>
      <c r="IO150" s="122"/>
      <c r="IP150" s="106" t="s">
        <v>18</v>
      </c>
      <c r="IQ150" s="135"/>
      <c r="IR150" s="135"/>
      <c r="IS150" s="137"/>
    </row>
    <row r="151" spans="1:253" s="119" customFormat="1" ht="29.25" customHeight="1">
      <c r="A151" s="395" t="s">
        <v>109</v>
      </c>
      <c r="B151" s="140"/>
      <c r="C151" s="141"/>
      <c r="D151" s="448"/>
      <c r="E151" s="449">
        <f>E123-E147</f>
        <v>0</v>
      </c>
      <c r="F151" s="450" t="str">
        <f>IF(E151&gt;0,(IF(E$7&gt;0,E151/E$7,"")),"")</f>
        <v/>
      </c>
      <c r="G151" s="451" t="str">
        <f>IF(E151&gt;0,(IF(E$49&gt;0,E151/E$49,"")),"")</f>
        <v/>
      </c>
      <c r="H151" s="449">
        <f>H123-H147</f>
        <v>0</v>
      </c>
      <c r="I151" s="450" t="str">
        <f>IF(H151&gt;0,(IF(H$7&gt;0,H151/H$7,"")),"")</f>
        <v/>
      </c>
      <c r="J151" s="451" t="str">
        <f>IF(H151&gt;0,(IF(H$49&gt;0,H151/H$49,"")),"")</f>
        <v/>
      </c>
      <c r="K151" s="449">
        <f>K123-K147</f>
        <v>0</v>
      </c>
      <c r="L151" s="450" t="str">
        <f>IF(K151&gt;0,(IF(K$7&gt;0,K151/K$7,"")),"")</f>
        <v/>
      </c>
      <c r="M151" s="451" t="str">
        <f>IF(K151&gt;0,(IF(K$49&gt;0,K151/K$49,"")),"")</f>
        <v/>
      </c>
      <c r="N151" s="1546"/>
      <c r="O151" s="140"/>
      <c r="P151" s="141"/>
      <c r="Q151" s="448"/>
      <c r="R151" s="449">
        <f>R123-R147</f>
        <v>0</v>
      </c>
      <c r="S151" s="450" t="str">
        <f>IF(R151&gt;0,(IF(R$7&gt;0,R151/R$7,"")),"")</f>
        <v/>
      </c>
      <c r="T151" s="451" t="str">
        <f>IF(R151&gt;0,(IF(R$49&gt;0,R151/R$49,"")),"")</f>
        <v/>
      </c>
      <c r="U151" s="1546"/>
      <c r="V151" s="142"/>
      <c r="W151" s="140"/>
      <c r="X151" s="141"/>
      <c r="Y151" s="448"/>
      <c r="Z151" s="449">
        <f>Z123-Z147</f>
        <v>0</v>
      </c>
      <c r="AA151" s="450" t="str">
        <f>IF(Z151&gt;0,(IF(Z$7&gt;0,Z151/Z$7,"")),"")</f>
        <v/>
      </c>
      <c r="AB151" s="451" t="str">
        <f>IF(Z151&gt;0,(IF(Z$49&gt;0,Z151/Z$49,"")),"")</f>
        <v/>
      </c>
      <c r="AC151" s="449">
        <f>AC123-AC147</f>
        <v>0</v>
      </c>
      <c r="AD151" s="450" t="str">
        <f>IF(AC151&gt;0,(IF(AC$7&gt;0,AC151/AC$7,"")),"")</f>
        <v/>
      </c>
      <c r="AE151" s="451" t="str">
        <f>IF(AC151&gt;0,(IF(AC$49&gt;0,AC151/AC$49,"")),"")</f>
        <v/>
      </c>
      <c r="AF151" s="449">
        <f>AF123-AF147</f>
        <v>0</v>
      </c>
      <c r="AG151" s="450" t="str">
        <f>IF(AF151&gt;0,(IF(AF$7&gt;0,AF151/AF$7,"")),"")</f>
        <v/>
      </c>
      <c r="AH151" s="451" t="str">
        <f>IF(AF151&gt;0,(IF(AF$49&gt;0,AF151/AF$49,"")),"")</f>
        <v/>
      </c>
      <c r="AI151" s="1546"/>
      <c r="AJ151" s="140"/>
      <c r="AK151" s="141"/>
      <c r="AL151" s="448"/>
      <c r="AM151" s="449">
        <f>AM123-AM147</f>
        <v>0</v>
      </c>
      <c r="AN151" s="450" t="str">
        <f>IF(AM151&gt;0,(IF(AM$7&gt;0,AM151/AM$7,"")),"")</f>
        <v/>
      </c>
      <c r="AO151" s="451" t="str">
        <f>IF(AM151&gt;0,(IF(AM$49&gt;0,AM151/AM$49,"")),"")</f>
        <v/>
      </c>
      <c r="AP151" s="1546"/>
      <c r="AQ151" s="142"/>
      <c r="AR151" s="140"/>
      <c r="AS151" s="141"/>
      <c r="AT151" s="448"/>
      <c r="AU151" s="449">
        <f>AU123-AU147</f>
        <v>0</v>
      </c>
      <c r="AV151" s="450" t="str">
        <f>IF(AU151&gt;0,(IF(AU$7&gt;0,AU151/AU$7,"")),"")</f>
        <v/>
      </c>
      <c r="AW151" s="451" t="str">
        <f>IF(AU151&gt;0,(IF(AU$49&gt;0,AU151/AU$49,"")),"")</f>
        <v/>
      </c>
      <c r="AX151" s="449">
        <f>AX123-AX147</f>
        <v>0</v>
      </c>
      <c r="AY151" s="450" t="str">
        <f>IF(AX151&gt;0,(IF(AX$7&gt;0,AX151/AX$7,"")),"")</f>
        <v/>
      </c>
      <c r="AZ151" s="451" t="str">
        <f>IF(AX151&gt;0,(IF(AX$49&gt;0,AX151/AX$49,"")),"")</f>
        <v/>
      </c>
      <c r="BA151" s="449">
        <f>BA123-BA147</f>
        <v>0</v>
      </c>
      <c r="BB151" s="450" t="str">
        <f>IF(BA151&gt;0,(IF(BA$7&gt;0,BA151/BA$7,"")),"")</f>
        <v/>
      </c>
      <c r="BC151" s="451" t="str">
        <f>IF(BA151&gt;0,(IF(BA$49&gt;0,BA151/BA$49,"")),"")</f>
        <v/>
      </c>
      <c r="BD151" s="1546"/>
      <c r="BE151" s="140"/>
      <c r="BF151" s="141"/>
      <c r="BG151" s="448"/>
      <c r="BH151" s="449">
        <f>BH123-BH147</f>
        <v>0</v>
      </c>
      <c r="BI151" s="450" t="str">
        <f>IF(BH151&gt;0,(IF(BH$7&gt;0,BH151/BH$7,"")),"")</f>
        <v/>
      </c>
      <c r="BJ151" s="451" t="str">
        <f>IF(BH151&gt;0,(IF(BH$49&gt;0,BH151/BH$49,"")),"")</f>
        <v/>
      </c>
      <c r="BK151" s="1546"/>
      <c r="BL151" s="142"/>
      <c r="BM151" s="140"/>
      <c r="BN151" s="141"/>
      <c r="BO151" s="448"/>
      <c r="BP151" s="449">
        <f>BP123-BP147</f>
        <v>0</v>
      </c>
      <c r="BQ151" s="450" t="str">
        <f>IF(BP151&gt;0,(IF(BP$7&gt;0,BP151/BP$7,"")),"")</f>
        <v/>
      </c>
      <c r="BR151" s="451" t="str">
        <f>IF(BP151&gt;0,(IF(BP$49&gt;0,BP151/BP$49,"")),"")</f>
        <v/>
      </c>
      <c r="BS151" s="449">
        <f>BS123-BS147</f>
        <v>0</v>
      </c>
      <c r="BT151" s="450" t="str">
        <f>IF(BS151&gt;0,(IF(BS$7&gt;0,BS151/BS$7,"")),"")</f>
        <v/>
      </c>
      <c r="BU151" s="451" t="str">
        <f>IF(BS151&gt;0,(IF(BS$49&gt;0,BS151/BS$49,"")),"")</f>
        <v/>
      </c>
      <c r="BV151" s="449">
        <f>BV123-BV147</f>
        <v>0</v>
      </c>
      <c r="BW151" s="450" t="str">
        <f>IF(BV151&gt;0,(IF(BV$7&gt;0,BV151/BV$7,"")),"")</f>
        <v/>
      </c>
      <c r="BX151" s="451" t="str">
        <f>IF(BV151&gt;0,(IF(BV$49&gt;0,BV151/BV$49,"")),"")</f>
        <v/>
      </c>
      <c r="BY151" s="1546"/>
      <c r="BZ151" s="140"/>
      <c r="CA151" s="141"/>
      <c r="CB151" s="448"/>
      <c r="CC151" s="449">
        <f>CC123-CC147</f>
        <v>0</v>
      </c>
      <c r="CD151" s="450" t="str">
        <f>IF(CC151&gt;0,(IF(CC$7&gt;0,CC151/CC$7,"")),"")</f>
        <v/>
      </c>
      <c r="CE151" s="451" t="str">
        <f>IF(CC151&gt;0,(IF(CC$49&gt;0,CC151/CC$49,"")),"")</f>
        <v/>
      </c>
      <c r="CF151" s="1546"/>
      <c r="CG151" s="142"/>
      <c r="CH151" s="140"/>
      <c r="CI151" s="143"/>
      <c r="CJ151" s="448"/>
      <c r="CK151" s="449">
        <f>CK123-CK147</f>
        <v>0</v>
      </c>
      <c r="CL151" s="450" t="str">
        <f>IF(CK151&gt;0,(IF(CK$7&gt;0,CK151/CK$7,"")),"")</f>
        <v/>
      </c>
      <c r="CM151" s="451" t="str">
        <f>IF(CK151&gt;0,(IF(CK$49&gt;0,CK151/CK$49,"")),"")</f>
        <v/>
      </c>
      <c r="CN151" s="449">
        <f>CN123-CN147</f>
        <v>0</v>
      </c>
      <c r="CO151" s="450" t="str">
        <f>IF(CN151&gt;0,(IF(CN$7&gt;0,CN151/CN$7,"")),"")</f>
        <v/>
      </c>
      <c r="CP151" s="451" t="str">
        <f>IF(CN151&gt;0,(IF(CN$49&gt;0,CN151/CN$49,"")),"")</f>
        <v/>
      </c>
      <c r="CQ151" s="449">
        <f>CQ123-CQ147</f>
        <v>0</v>
      </c>
      <c r="CR151" s="450" t="str">
        <f>IF(CQ151&gt;0,(IF(CQ$7&gt;0,CQ151/CQ$7,"")),"")</f>
        <v/>
      </c>
      <c r="CS151" s="451" t="str">
        <f>IF(CQ151&gt;0,(IF(CQ$49&gt;0,CQ151/CQ$49,"")),"")</f>
        <v/>
      </c>
      <c r="CT151" s="1546"/>
      <c r="CU151" s="140"/>
      <c r="CV151" s="143"/>
      <c r="CW151" s="448"/>
      <c r="CX151" s="449">
        <f>CX123-CX147</f>
        <v>0</v>
      </c>
      <c r="CY151" s="450" t="str">
        <f>IF(CX151&gt;0,(IF(CX$7&gt;0,CX151/CX$7,"")),"")</f>
        <v/>
      </c>
      <c r="CZ151" s="451" t="str">
        <f>IF(CX151&gt;0,(IF(CX$49&gt;0,CX151/CX$49,"")),"")</f>
        <v/>
      </c>
      <c r="DA151" s="1546"/>
      <c r="DB151" s="1547"/>
      <c r="DC151" s="140"/>
      <c r="DD151" s="141"/>
      <c r="DE151" s="448"/>
      <c r="DF151" s="449">
        <f>DF123-DF147</f>
        <v>0</v>
      </c>
      <c r="DG151" s="450" t="str">
        <f>IF(DF151&gt;0,(IF(DF$7&gt;0,DF151/DF$7,"")),"")</f>
        <v/>
      </c>
      <c r="DH151" s="451" t="str">
        <f>IF(DF151&gt;0,(IF(DF$49&gt;0,DF151/DF$49,"")),"")</f>
        <v/>
      </c>
      <c r="DI151" s="449">
        <f>DI123-DI147</f>
        <v>0</v>
      </c>
      <c r="DJ151" s="450" t="str">
        <f>IF(DI151&gt;0,(IF(DI$7&gt;0,DI151/DI$7,"")),"")</f>
        <v/>
      </c>
      <c r="DK151" s="451" t="str">
        <f>IF(DI151&gt;0,(IF(DI$49&gt;0,DI151/DI$49,"")),"")</f>
        <v/>
      </c>
      <c r="DL151" s="449">
        <f>DL123-DL147</f>
        <v>0</v>
      </c>
      <c r="DM151" s="450" t="str">
        <f>IF(DL151&gt;0,(IF(DL$7&gt;0,DL151/DL$7,"")),"")</f>
        <v/>
      </c>
      <c r="DN151" s="451" t="str">
        <f>IF(DL151&gt;0,(IF(DL$49&gt;0,DL151/DL$49,"")),"")</f>
        <v/>
      </c>
      <c r="DO151" s="1546"/>
      <c r="DP151" s="140"/>
      <c r="DQ151" s="141"/>
      <c r="DR151" s="448"/>
      <c r="DS151" s="449">
        <f>DS123-DS147</f>
        <v>0</v>
      </c>
      <c r="DT151" s="450" t="str">
        <f>IF(DS151&gt;0,(IF(DS$7&gt;0,DS151/DS$7,"")),"")</f>
        <v/>
      </c>
      <c r="DU151" s="451" t="str">
        <f>IF(DS151&gt;0,(IF(DS$49&gt;0,DS151/DS$49,"")),"")</f>
        <v/>
      </c>
      <c r="DV151" s="1546"/>
      <c r="DW151" s="142"/>
      <c r="DX151" s="140"/>
      <c r="DY151" s="141"/>
      <c r="DZ151" s="448"/>
      <c r="EA151" s="449">
        <f>EA123-EA147</f>
        <v>0</v>
      </c>
      <c r="EB151" s="450" t="str">
        <f>IF(EA151&gt;0,(IF(EA$7&gt;0,EA151/EA$7,"")),"")</f>
        <v/>
      </c>
      <c r="EC151" s="451" t="str">
        <f>IF(EA151&gt;0,(IF(EA$49&gt;0,EA151/EA$49,"")),"")</f>
        <v/>
      </c>
      <c r="ED151" s="449">
        <f>ED123-ED147</f>
        <v>0</v>
      </c>
      <c r="EE151" s="450" t="str">
        <f>IF(ED151&gt;0,(IF(ED$7&gt;0,ED151/ED$7,"")),"")</f>
        <v/>
      </c>
      <c r="EF151" s="451" t="str">
        <f>IF(ED151&gt;0,(IF(ED$49&gt;0,ED151/ED$49,"")),"")</f>
        <v/>
      </c>
      <c r="EG151" s="449">
        <f>EG123-EG147</f>
        <v>0</v>
      </c>
      <c r="EH151" s="450" t="str">
        <f>IF(EG151&gt;0,(IF(EG$7&gt;0,EG151/EG$7,"")),"")</f>
        <v/>
      </c>
      <c r="EI151" s="451" t="str">
        <f>IF(EG151&gt;0,(IF(EG$49&gt;0,EG151/EG$49,"")),"")</f>
        <v/>
      </c>
      <c r="EJ151" s="1546"/>
      <c r="EK151" s="140"/>
      <c r="EL151" s="141"/>
      <c r="EM151" s="448"/>
      <c r="EN151" s="449">
        <f>EN123-EN147</f>
        <v>0</v>
      </c>
      <c r="EO151" s="450" t="str">
        <f>IF(EN151&gt;0,(IF(EN$7&gt;0,EN151/EN$7,"")),"")</f>
        <v/>
      </c>
      <c r="EP151" s="451" t="str">
        <f>IF(EN151&gt;0,(IF(EN$49&gt;0,EN151/EN$49,"")),"")</f>
        <v/>
      </c>
      <c r="EQ151" s="1546"/>
      <c r="ER151" s="142"/>
      <c r="ES151" s="140"/>
      <c r="ET151" s="141"/>
      <c r="EU151" s="448"/>
      <c r="EV151" s="449">
        <f>EV123-EV147</f>
        <v>-1059500</v>
      </c>
      <c r="EW151" s="450" t="str">
        <f>IF(EV151&gt;0,(IF(EV$7&gt;0,EV151/EV$7,"")),"")</f>
        <v/>
      </c>
      <c r="EX151" s="451" t="str">
        <f>IF(EV151&gt;0,(IF(EV$49&gt;0,EV151/EV$49,"")),"")</f>
        <v/>
      </c>
      <c r="EY151" s="449">
        <f>EY123-EY147</f>
        <v>1372101.25</v>
      </c>
      <c r="EZ151" s="450" t="str">
        <f>IF(EY151&gt;0,(IF(EY$7&gt;0,EY151/EY$7,"")),"")</f>
        <v/>
      </c>
      <c r="FA151" s="451">
        <f>IF(EY151&gt;0,(IF(EY$49&gt;0,EY151/EY$49,"")),"")</f>
        <v>0.36448432726789748</v>
      </c>
      <c r="FB151" s="449">
        <f>FB123-FB147</f>
        <v>0</v>
      </c>
      <c r="FC151" s="450" t="str">
        <f>IF(FB151&gt;0,(IF(FB$7&gt;0,FB151/FB$7,"")),"")</f>
        <v/>
      </c>
      <c r="FD151" s="451" t="str">
        <f>IF(FB151&gt;0,(IF(FB$49&gt;0,FB151/FB$49,"")),"")</f>
        <v/>
      </c>
      <c r="FE151" s="1546"/>
      <c r="FF151" s="140"/>
      <c r="FG151" s="141"/>
      <c r="FH151" s="448"/>
      <c r="FI151" s="449">
        <f>FI123-FI147</f>
        <v>311601.25</v>
      </c>
      <c r="FJ151" s="450" t="e">
        <f>IF(FI151&gt;0,(IF(FI$7&gt;0,FI151/FI$7,"")),"")</f>
        <v>#VALUE!</v>
      </c>
      <c r="FK151" s="451">
        <f>IF(FI151&gt;0,(IF(FI$49&gt;0,FI151/FI$49,"")),"")</f>
        <v>8.2773608712976496E-2</v>
      </c>
      <c r="FL151" s="1546"/>
      <c r="FM151" s="142"/>
      <c r="FN151" s="140"/>
      <c r="FO151" s="141"/>
      <c r="FP151" s="448"/>
      <c r="FQ151" s="449">
        <f>FQ123-FQ147</f>
        <v>25950</v>
      </c>
      <c r="FR151" s="450">
        <f>IF(FQ151&gt;0,(IF(FQ$7&gt;0,FQ151/FQ$7,"")),"")</f>
        <v>6.0069444444444446</v>
      </c>
      <c r="FS151" s="856">
        <f>IF(FQ151&gt;0,(IF(FQ$49&gt;0,FQ151/FQ$49,"")),"")</f>
        <v>0.11728813559322034</v>
      </c>
      <c r="FT151" s="449">
        <f>FT123-FT147</f>
        <v>0</v>
      </c>
      <c r="FU151" s="450" t="str">
        <f>IF(FT151&gt;0,(IF(FT$7&gt;0,FT151/FT$7,"")),"")</f>
        <v/>
      </c>
      <c r="FV151" s="451" t="str">
        <f>IF(FT151&gt;0,(IF(FT$49&gt;0,FT151/FT$49,"")),"")</f>
        <v/>
      </c>
      <c r="FW151" s="449">
        <f>FW123-FW147</f>
        <v>0</v>
      </c>
      <c r="FX151" s="450" t="str">
        <f>IF(FW151&gt;0,(IF(FW$7&gt;0,FW151/FW$7,"")),"")</f>
        <v/>
      </c>
      <c r="FY151" s="451" t="str">
        <f>IF(FW151&gt;0,(IF(FW$49&gt;0,FW151/FW$49,"")),"")</f>
        <v/>
      </c>
      <c r="FZ151" s="1546"/>
      <c r="GA151" s="140"/>
      <c r="GB151" s="141"/>
      <c r="GC151" s="448"/>
      <c r="GD151" s="449">
        <f>GD123-GD147</f>
        <v>25950</v>
      </c>
      <c r="GE151" s="450" t="e">
        <f>IF(GD151&gt;0,(IF(GD$7&gt;0,GD151/GD$7,"")),"")</f>
        <v>#REF!</v>
      </c>
      <c r="GF151" s="451">
        <f>IF(GD151&gt;0,(IF(GD$49&gt;0,GD151/GD$49,"")),"")</f>
        <v>0.11728813559322034</v>
      </c>
      <c r="GG151" s="1546"/>
      <c r="GH151" s="142"/>
      <c r="GI151" s="140"/>
      <c r="GJ151" s="141"/>
      <c r="GK151" s="448"/>
      <c r="GL151" s="449">
        <f>GL123-GL147</f>
        <v>0</v>
      </c>
      <c r="GM151" s="450" t="str">
        <f>IF(GL151&gt;0,(IF(GL$7&gt;0,GL151/GL$7,"")),"")</f>
        <v/>
      </c>
      <c r="GN151" s="451" t="str">
        <f>IF(GL151&gt;0,(IF(GL$49&gt;0,GL151/GL$49,"")),"")</f>
        <v/>
      </c>
      <c r="GO151" s="449">
        <f>GO123-GO147</f>
        <v>0</v>
      </c>
      <c r="GP151" s="450" t="str">
        <f>IF(GO151&gt;0,(IF(GO$7&gt;0,GO151/GO$7,"")),"")</f>
        <v/>
      </c>
      <c r="GQ151" s="451" t="str">
        <f>IF(GO151&gt;0,(IF(GO$49&gt;0,GO151/GO$49,"")),"")</f>
        <v/>
      </c>
      <c r="GR151" s="449">
        <f>GR123-GR147</f>
        <v>0</v>
      </c>
      <c r="GS151" s="450" t="str">
        <f>IF(GR151&gt;0,(IF(GR$7&gt;0,GR151/GR$7,"")),"")</f>
        <v/>
      </c>
      <c r="GT151" s="451" t="str">
        <f>IF(GR151&gt;0,(IF(GR$49&gt;0,GR151/GR$49,"")),"")</f>
        <v/>
      </c>
      <c r="GU151" s="1546"/>
      <c r="GV151" s="140"/>
      <c r="GW151" s="141"/>
      <c r="GX151" s="448"/>
      <c r="GY151" s="449">
        <f>GY123-GY147</f>
        <v>0</v>
      </c>
      <c r="GZ151" s="450" t="str">
        <f>IF(GY151&gt;0,(IF(GY$7&gt;0,GY151/GY$7,"")),"")</f>
        <v/>
      </c>
      <c r="HA151" s="451" t="str">
        <f>IF(GY151&gt;0,(IF(GY$49&gt;0,GY151/GY$49,"")),"")</f>
        <v/>
      </c>
      <c r="HB151" s="1546"/>
      <c r="HC151" s="142"/>
      <c r="HD151" s="140"/>
      <c r="HE151" s="141"/>
      <c r="HF151" s="448"/>
      <c r="HG151" s="449">
        <f>HG123-HG147</f>
        <v>0</v>
      </c>
      <c r="HH151" s="450" t="str">
        <f>IF(HG151&gt;0,(IF(HG$7&gt;0,HG151/HG$7,"")),"")</f>
        <v/>
      </c>
      <c r="HI151" s="451" t="str">
        <f>IF(HG151&gt;0,(IF(HG$49&gt;0,HG151/HG$49,"")),"")</f>
        <v/>
      </c>
      <c r="HJ151" s="449">
        <f>HJ123-HJ147</f>
        <v>0</v>
      </c>
      <c r="HK151" s="450" t="str">
        <f>IF(HJ151&gt;0,(IF(HJ$7&gt;0,HJ151/HJ$7,"")),"")</f>
        <v/>
      </c>
      <c r="HL151" s="451" t="str">
        <f>IF(HJ151&gt;0,(IF(HJ$49&gt;0,HJ151/HJ$49,"")),"")</f>
        <v/>
      </c>
      <c r="HM151" s="449">
        <f>HM123-HM147</f>
        <v>0</v>
      </c>
      <c r="HN151" s="450" t="str">
        <f>IF(HM151&gt;0,(IF(HM$7&gt;0,HM151/HM$7,"")),"")</f>
        <v/>
      </c>
      <c r="HO151" s="451" t="str">
        <f>IF(HM151&gt;0,(IF(HM$49&gt;0,HM151/HM$49,"")),"")</f>
        <v/>
      </c>
      <c r="HP151" s="1546"/>
      <c r="HQ151" s="140"/>
      <c r="HR151" s="141"/>
      <c r="HS151" s="448"/>
      <c r="HT151" s="449">
        <f>HT123-HT147</f>
        <v>0</v>
      </c>
      <c r="HU151" s="450" t="str">
        <f>IF(HT151&gt;0,(IF(HT$7&gt;0,HT151/HT$7,"")),"")</f>
        <v/>
      </c>
      <c r="HV151" s="451" t="str">
        <f>IF(HT151&gt;0,(IF(HT$49&gt;0,HT151/HT$49,"")),"")</f>
        <v/>
      </c>
      <c r="HW151" s="1546"/>
      <c r="HX151" s="142"/>
      <c r="HY151" s="140"/>
      <c r="HZ151" s="141"/>
      <c r="IA151" s="448"/>
      <c r="IB151" s="449">
        <f>IB123-IB147</f>
        <v>0</v>
      </c>
      <c r="IC151" s="450" t="str">
        <f>IF(IB151&gt;0,(IF(IB$7&gt;0,IB151/IB$7,"")),"")</f>
        <v/>
      </c>
      <c r="ID151" s="451" t="str">
        <f>IF(IB151&gt;0,(IF(IB$49&gt;0,IB151/IB$49,"")),"")</f>
        <v/>
      </c>
      <c r="IE151" s="449">
        <f>IE123-IE147</f>
        <v>0</v>
      </c>
      <c r="IF151" s="450" t="str">
        <f>IF(IE151&gt;0,(IF(IE$7&gt;0,IE151/IE$7,"")),"")</f>
        <v/>
      </c>
      <c r="IG151" s="451" t="str">
        <f>IF(IE151&gt;0,(IF(IE$49&gt;0,IE151/IE$49,"")),"")</f>
        <v/>
      </c>
      <c r="IH151" s="449">
        <f>IH123-IH147</f>
        <v>0</v>
      </c>
      <c r="II151" s="450" t="str">
        <f>IF(IH151&gt;0,(IF(IH$7&gt;0,IH151/IH$7,"")),"")</f>
        <v/>
      </c>
      <c r="IJ151" s="451" t="str">
        <f>IF(IH151&gt;0,(IF(IH$49&gt;0,IH151/IH$49,"")),"")</f>
        <v/>
      </c>
      <c r="IK151" s="1546"/>
      <c r="IL151" s="140"/>
      <c r="IM151" s="141"/>
      <c r="IN151" s="448"/>
      <c r="IO151" s="449">
        <f>IO123-IO147</f>
        <v>0</v>
      </c>
      <c r="IP151" s="450" t="str">
        <f>IF(IO151&gt;0,(IF(IO$7&gt;0,IO151/IO$7,"")),"")</f>
        <v/>
      </c>
      <c r="IQ151" s="451" t="str">
        <f>IF(IO151&gt;0,(IF(IO$49&gt;0,IO151/IO$49,"")),"")</f>
        <v/>
      </c>
      <c r="IR151" s="1546"/>
      <c r="IS151" s="142"/>
    </row>
    <row r="152" spans="1:253" ht="12" customHeight="1">
      <c r="A152" s="343"/>
      <c r="B152" s="124"/>
      <c r="C152" s="125"/>
      <c r="D152" s="124"/>
      <c r="E152" s="126"/>
      <c r="F152" s="106" t="s">
        <v>18</v>
      </c>
      <c r="G152" s="124"/>
      <c r="H152" s="126"/>
      <c r="I152" s="106" t="s">
        <v>18</v>
      </c>
      <c r="J152" s="124"/>
      <c r="K152" s="126"/>
      <c r="L152" s="106" t="s">
        <v>18</v>
      </c>
      <c r="M152" s="124"/>
      <c r="N152" s="124"/>
      <c r="O152" s="124"/>
      <c r="P152" s="125"/>
      <c r="Q152" s="124"/>
      <c r="R152" s="126"/>
      <c r="S152" s="106" t="s">
        <v>18</v>
      </c>
      <c r="T152" s="124"/>
      <c r="U152" s="124"/>
      <c r="V152" s="127"/>
      <c r="W152" s="124"/>
      <c r="X152" s="125"/>
      <c r="Y152" s="124"/>
      <c r="Z152" s="126"/>
      <c r="AA152" s="106" t="s">
        <v>18</v>
      </c>
      <c r="AB152" s="124"/>
      <c r="AC152" s="126"/>
      <c r="AD152" s="106" t="s">
        <v>18</v>
      </c>
      <c r="AE152" s="124"/>
      <c r="AF152" s="126"/>
      <c r="AG152" s="106" t="s">
        <v>18</v>
      </c>
      <c r="AH152" s="124"/>
      <c r="AI152" s="124"/>
      <c r="AJ152" s="124"/>
      <c r="AK152" s="125"/>
      <c r="AL152" s="124"/>
      <c r="AM152" s="126"/>
      <c r="AN152" s="106" t="s">
        <v>18</v>
      </c>
      <c r="AO152" s="124"/>
      <c r="AP152" s="124"/>
      <c r="AQ152" s="127"/>
      <c r="AR152" s="124"/>
      <c r="AS152" s="125"/>
      <c r="AT152" s="124"/>
      <c r="AU152" s="126"/>
      <c r="AV152" s="106" t="s">
        <v>18</v>
      </c>
      <c r="AW152" s="124"/>
      <c r="AX152" s="126"/>
      <c r="AY152" s="106" t="s">
        <v>18</v>
      </c>
      <c r="AZ152" s="124"/>
      <c r="BA152" s="126"/>
      <c r="BB152" s="106" t="s">
        <v>18</v>
      </c>
      <c r="BC152" s="124"/>
      <c r="BD152" s="124"/>
      <c r="BE152" s="124"/>
      <c r="BF152" s="125"/>
      <c r="BG152" s="124"/>
      <c r="BH152" s="126"/>
      <c r="BI152" s="106" t="s">
        <v>18</v>
      </c>
      <c r="BJ152" s="124"/>
      <c r="BK152" s="124"/>
      <c r="BL152" s="127"/>
      <c r="BM152" s="124"/>
      <c r="BN152" s="125"/>
      <c r="BO152" s="124"/>
      <c r="BP152" s="126"/>
      <c r="BQ152" s="106" t="s">
        <v>18</v>
      </c>
      <c r="BR152" s="124"/>
      <c r="BS152" s="126"/>
      <c r="BT152" s="106" t="s">
        <v>18</v>
      </c>
      <c r="BU152" s="124"/>
      <c r="BV152" s="126"/>
      <c r="BW152" s="106" t="s">
        <v>18</v>
      </c>
      <c r="BX152" s="124"/>
      <c r="BY152" s="124"/>
      <c r="BZ152" s="124"/>
      <c r="CA152" s="125"/>
      <c r="CB152" s="124"/>
      <c r="CC152" s="126"/>
      <c r="CD152" s="106" t="s">
        <v>18</v>
      </c>
      <c r="CE152" s="124"/>
      <c r="CF152" s="124"/>
      <c r="CG152" s="127"/>
      <c r="CH152" s="124"/>
      <c r="CI152" s="128"/>
      <c r="CJ152" s="124"/>
      <c r="CK152" s="126"/>
      <c r="CL152" s="106" t="s">
        <v>18</v>
      </c>
      <c r="CM152" s="124"/>
      <c r="CN152" s="126"/>
      <c r="CO152" s="106" t="s">
        <v>18</v>
      </c>
      <c r="CP152" s="124"/>
      <c r="CQ152" s="126"/>
      <c r="CR152" s="106" t="s">
        <v>18</v>
      </c>
      <c r="CS152" s="124"/>
      <c r="CT152" s="124"/>
      <c r="CU152" s="124"/>
      <c r="CV152" s="128"/>
      <c r="CW152" s="124"/>
      <c r="CX152" s="126"/>
      <c r="CY152" s="106" t="s">
        <v>18</v>
      </c>
      <c r="CZ152" s="124"/>
      <c r="DA152" s="124"/>
      <c r="DB152" s="1539"/>
      <c r="DC152" s="124"/>
      <c r="DD152" s="125"/>
      <c r="DE152" s="124"/>
      <c r="DF152" s="126"/>
      <c r="DG152" s="106" t="s">
        <v>18</v>
      </c>
      <c r="DH152" s="124"/>
      <c r="DI152" s="126"/>
      <c r="DJ152" s="106" t="s">
        <v>18</v>
      </c>
      <c r="DK152" s="124"/>
      <c r="DL152" s="126"/>
      <c r="DM152" s="106" t="s">
        <v>18</v>
      </c>
      <c r="DN152" s="124"/>
      <c r="DO152" s="124"/>
      <c r="DP152" s="124"/>
      <c r="DQ152" s="125"/>
      <c r="DR152" s="124"/>
      <c r="DS152" s="126"/>
      <c r="DT152" s="106" t="s">
        <v>18</v>
      </c>
      <c r="DU152" s="124"/>
      <c r="DV152" s="124"/>
      <c r="DW152" s="127"/>
      <c r="DX152" s="124"/>
      <c r="DY152" s="125"/>
      <c r="DZ152" s="124"/>
      <c r="EA152" s="126"/>
      <c r="EB152" s="106" t="s">
        <v>18</v>
      </c>
      <c r="EC152" s="124"/>
      <c r="ED152" s="126"/>
      <c r="EE152" s="106" t="s">
        <v>18</v>
      </c>
      <c r="EF152" s="124"/>
      <c r="EG152" s="126"/>
      <c r="EH152" s="106" t="s">
        <v>18</v>
      </c>
      <c r="EI152" s="124"/>
      <c r="EJ152" s="124"/>
      <c r="EK152" s="124"/>
      <c r="EL152" s="125"/>
      <c r="EM152" s="124"/>
      <c r="EN152" s="126"/>
      <c r="EO152" s="106" t="s">
        <v>18</v>
      </c>
      <c r="EP152" s="124"/>
      <c r="EQ152" s="124"/>
      <c r="ER152" s="127"/>
      <c r="ES152" s="124"/>
      <c r="ET152" s="125"/>
      <c r="EU152" s="124"/>
      <c r="EV152" s="126"/>
      <c r="EW152" s="106" t="s">
        <v>18</v>
      </c>
      <c r="EX152" s="124"/>
      <c r="EY152" s="126"/>
      <c r="EZ152" s="106" t="s">
        <v>18</v>
      </c>
      <c r="FA152" s="124"/>
      <c r="FB152" s="126"/>
      <c r="FC152" s="106" t="s">
        <v>18</v>
      </c>
      <c r="FD152" s="124"/>
      <c r="FE152" s="124"/>
      <c r="FF152" s="124"/>
      <c r="FG152" s="125"/>
      <c r="FH152" s="124"/>
      <c r="FI152" s="126"/>
      <c r="FJ152" s="106" t="s">
        <v>18</v>
      </c>
      <c r="FK152" s="124"/>
      <c r="FL152" s="124"/>
      <c r="FM152" s="127"/>
      <c r="FN152" s="124"/>
      <c r="FO152" s="125"/>
      <c r="FP152" s="124"/>
      <c r="FQ152" s="126"/>
      <c r="FR152" s="106" t="s">
        <v>18</v>
      </c>
      <c r="FS152" s="852"/>
      <c r="FT152" s="126"/>
      <c r="FU152" s="106" t="s">
        <v>18</v>
      </c>
      <c r="FV152" s="124"/>
      <c r="FW152" s="126"/>
      <c r="FX152" s="106" t="s">
        <v>18</v>
      </c>
      <c r="FY152" s="124"/>
      <c r="FZ152" s="124"/>
      <c r="GA152" s="124"/>
      <c r="GB152" s="125"/>
      <c r="GC152" s="124"/>
      <c r="GD152" s="126"/>
      <c r="GE152" s="106" t="s">
        <v>18</v>
      </c>
      <c r="GF152" s="124"/>
      <c r="GG152" s="124"/>
      <c r="GH152" s="127"/>
      <c r="GI152" s="124"/>
      <c r="GJ152" s="125"/>
      <c r="GK152" s="124"/>
      <c r="GL152" s="126"/>
      <c r="GM152" s="106" t="s">
        <v>18</v>
      </c>
      <c r="GN152" s="124"/>
      <c r="GO152" s="126"/>
      <c r="GP152" s="106" t="s">
        <v>18</v>
      </c>
      <c r="GQ152" s="124"/>
      <c r="GR152" s="126"/>
      <c r="GS152" s="106" t="s">
        <v>18</v>
      </c>
      <c r="GT152" s="124"/>
      <c r="GU152" s="124"/>
      <c r="GV152" s="124"/>
      <c r="GW152" s="125"/>
      <c r="GX152" s="124"/>
      <c r="GY152" s="126"/>
      <c r="GZ152" s="106" t="s">
        <v>18</v>
      </c>
      <c r="HA152" s="124"/>
      <c r="HB152" s="124"/>
      <c r="HC152" s="127"/>
      <c r="HD152" s="124"/>
      <c r="HE152" s="125"/>
      <c r="HF152" s="124"/>
      <c r="HG152" s="126"/>
      <c r="HH152" s="106" t="s">
        <v>18</v>
      </c>
      <c r="HI152" s="124"/>
      <c r="HJ152" s="126"/>
      <c r="HK152" s="106" t="s">
        <v>18</v>
      </c>
      <c r="HL152" s="124"/>
      <c r="HM152" s="126"/>
      <c r="HN152" s="106" t="s">
        <v>18</v>
      </c>
      <c r="HO152" s="124"/>
      <c r="HP152" s="124"/>
      <c r="HQ152" s="124"/>
      <c r="HR152" s="125"/>
      <c r="HS152" s="124"/>
      <c r="HT152" s="126"/>
      <c r="HU152" s="106" t="s">
        <v>18</v>
      </c>
      <c r="HV152" s="124"/>
      <c r="HW152" s="124"/>
      <c r="HX152" s="127"/>
      <c r="HY152" s="124"/>
      <c r="HZ152" s="125"/>
      <c r="IA152" s="124"/>
      <c r="IB152" s="126"/>
      <c r="IC152" s="106" t="s">
        <v>18</v>
      </c>
      <c r="ID152" s="124"/>
      <c r="IE152" s="126"/>
      <c r="IF152" s="106" t="s">
        <v>18</v>
      </c>
      <c r="IG152" s="124"/>
      <c r="IH152" s="126"/>
      <c r="II152" s="106" t="s">
        <v>18</v>
      </c>
      <c r="IJ152" s="124"/>
      <c r="IK152" s="124"/>
      <c r="IL152" s="124"/>
      <c r="IM152" s="125"/>
      <c r="IN152" s="124"/>
      <c r="IO152" s="126"/>
      <c r="IP152" s="106" t="s">
        <v>18</v>
      </c>
      <c r="IQ152" s="124"/>
      <c r="IR152" s="124"/>
      <c r="IS152" s="127"/>
    </row>
    <row r="153" spans="1:253" ht="12" customHeight="1">
      <c r="A153" s="341" t="s">
        <v>110</v>
      </c>
      <c r="B153" s="111"/>
      <c r="C153" s="112"/>
      <c r="D153" s="111"/>
      <c r="E153" s="433">
        <v>0</v>
      </c>
      <c r="F153" s="106" t="str">
        <f>IF(E153&gt;0,(IF(E$7&gt;0,E153/E$7,"")),"")</f>
        <v/>
      </c>
      <c r="G153" s="111" t="str">
        <f>IF(E153&gt;0,(IF(E$49&gt;0,E153/E$49,"")),"")</f>
        <v/>
      </c>
      <c r="H153" s="433">
        <v>0</v>
      </c>
      <c r="I153" s="106" t="str">
        <f>IF(H153&gt;0,(IF(H$7&gt;0,H153/H$7,"")),"")</f>
        <v/>
      </c>
      <c r="J153" s="111" t="str">
        <f>IF(H153&gt;0,(IF(H$49&gt;0,H153/H$49,"")),"")</f>
        <v/>
      </c>
      <c r="K153" s="433">
        <v>0</v>
      </c>
      <c r="L153" s="106" t="str">
        <f>IF(K153&gt;0,(IF(K$7&gt;0,K153/K$7,"")),"")</f>
        <v/>
      </c>
      <c r="M153" s="111" t="str">
        <f>IF(K153&gt;0,(IF(K$49&gt;0,K153/K$49,"")),"")</f>
        <v/>
      </c>
      <c r="N153" s="111"/>
      <c r="O153" s="111"/>
      <c r="P153" s="112"/>
      <c r="Q153" s="111"/>
      <c r="R153" s="433">
        <f>E153+H153+K153</f>
        <v>0</v>
      </c>
      <c r="S153" s="106" t="str">
        <f>IF(R153&gt;0,(IF(R$7&gt;0,R153/R$7,"")),"")</f>
        <v/>
      </c>
      <c r="T153" s="111" t="str">
        <f>IF(R153&gt;0,(IF(R$49&gt;0,R153/R$49,"")),"")</f>
        <v/>
      </c>
      <c r="U153" s="111"/>
      <c r="V153" s="113"/>
      <c r="W153" s="111"/>
      <c r="X153" s="112"/>
      <c r="Y153" s="111"/>
      <c r="Z153" s="433">
        <v>0</v>
      </c>
      <c r="AA153" s="106" t="str">
        <f>IF(Z153&gt;0,(IF(Z$7&gt;0,Z153/Z$7,"")),"")</f>
        <v/>
      </c>
      <c r="AB153" s="111" t="str">
        <f>IF(Z153&gt;0,(IF(Z$49&gt;0,Z153/Z$49,"")),"")</f>
        <v/>
      </c>
      <c r="AC153" s="433">
        <v>0</v>
      </c>
      <c r="AD153" s="106" t="str">
        <f>IF(AC153&gt;0,(IF(AC$7&gt;0,AC153/AC$7,"")),"")</f>
        <v/>
      </c>
      <c r="AE153" s="111" t="str">
        <f>IF(AC153&gt;0,(IF(AC$49&gt;0,AC153/AC$49,"")),"")</f>
        <v/>
      </c>
      <c r="AF153" s="433">
        <v>0</v>
      </c>
      <c r="AG153" s="106" t="str">
        <f>IF(AF153&gt;0,(IF(AF$7&gt;0,AF153/AF$7,"")),"")</f>
        <v/>
      </c>
      <c r="AH153" s="111" t="str">
        <f>IF(AF153&gt;0,(IF(AF$49&gt;0,AF153/AF$49,"")),"")</f>
        <v/>
      </c>
      <c r="AI153" s="111"/>
      <c r="AJ153" s="111"/>
      <c r="AK153" s="112"/>
      <c r="AL153" s="111"/>
      <c r="AM153" s="433">
        <f>Z153+AC153+AF153</f>
        <v>0</v>
      </c>
      <c r="AN153" s="106" t="str">
        <f>IF(AM153&gt;0,(IF(AM$7&gt;0,AM153/AM$7,"")),"")</f>
        <v/>
      </c>
      <c r="AO153" s="111" t="str">
        <f>IF(AM153&gt;0,(IF(AM$49&gt;0,AM153/AM$49,"")),"")</f>
        <v/>
      </c>
      <c r="AP153" s="111"/>
      <c r="AQ153" s="113"/>
      <c r="AR153" s="111"/>
      <c r="AS153" s="112"/>
      <c r="AT153" s="111"/>
      <c r="AU153" s="433">
        <v>0</v>
      </c>
      <c r="AV153" s="106" t="str">
        <f>IF(AU153&gt;0,(IF(AU$7&gt;0,AU153/AU$7,"")),"")</f>
        <v/>
      </c>
      <c r="AW153" s="111" t="str">
        <f>IF(AU153&gt;0,(IF(AU$49&gt;0,AU153/AU$49,"")),"")</f>
        <v/>
      </c>
      <c r="AX153" s="433">
        <v>0</v>
      </c>
      <c r="AY153" s="106" t="str">
        <f>IF(AX153&gt;0,(IF(AX$7&gt;0,AX153/AX$7,"")),"")</f>
        <v/>
      </c>
      <c r="AZ153" s="111" t="str">
        <f>IF(AX153&gt;0,(IF(AX$49&gt;0,AX153/AX$49,"")),"")</f>
        <v/>
      </c>
      <c r="BA153" s="433">
        <v>0</v>
      </c>
      <c r="BB153" s="106" t="str">
        <f>IF(BA153&gt;0,(IF(BA$7&gt;0,BA153/BA$7,"")),"")</f>
        <v/>
      </c>
      <c r="BC153" s="111" t="str">
        <f>IF(BA153&gt;0,(IF(BA$49&gt;0,BA153/BA$49,"")),"")</f>
        <v/>
      </c>
      <c r="BD153" s="111"/>
      <c r="BE153" s="111"/>
      <c r="BF153" s="112"/>
      <c r="BG153" s="111"/>
      <c r="BH153" s="433">
        <f>AU153+AX153+BA153</f>
        <v>0</v>
      </c>
      <c r="BI153" s="106" t="str">
        <f>IF(BH153&gt;0,(IF(BH$7&gt;0,BH153/BH$7,"")),"")</f>
        <v/>
      </c>
      <c r="BJ153" s="111" t="str">
        <f>IF(BH153&gt;0,(IF(BH$49&gt;0,BH153/BH$49,"")),"")</f>
        <v/>
      </c>
      <c r="BK153" s="111"/>
      <c r="BL153" s="113"/>
      <c r="BM153" s="111"/>
      <c r="BN153" s="112"/>
      <c r="BO153" s="111"/>
      <c r="BP153" s="433">
        <v>0</v>
      </c>
      <c r="BQ153" s="106" t="str">
        <f>IF(BP153&gt;0,(IF(BP$7&gt;0,BP153/BP$7,"")),"")</f>
        <v/>
      </c>
      <c r="BR153" s="111" t="str">
        <f>IF(BP153&gt;0,(IF(BP$49&gt;0,BP153/BP$49,"")),"")</f>
        <v/>
      </c>
      <c r="BS153" s="433">
        <v>0</v>
      </c>
      <c r="BT153" s="106" t="str">
        <f>IF(BS153&gt;0,(IF(BS$7&gt;0,BS153/BS$7,"")),"")</f>
        <v/>
      </c>
      <c r="BU153" s="111" t="str">
        <f>IF(BS153&gt;0,(IF(BS$49&gt;0,BS153/BS$49,"")),"")</f>
        <v/>
      </c>
      <c r="BV153" s="433">
        <v>0</v>
      </c>
      <c r="BW153" s="106" t="str">
        <f>IF(BV153&gt;0,(IF(BV$7&gt;0,BV153/BV$7,"")),"")</f>
        <v/>
      </c>
      <c r="BX153" s="111" t="str">
        <f>IF(BV153&gt;0,(IF(BV$49&gt;0,BV153/BV$49,"")),"")</f>
        <v/>
      </c>
      <c r="BY153" s="111"/>
      <c r="BZ153" s="111"/>
      <c r="CA153" s="112"/>
      <c r="CB153" s="111"/>
      <c r="CC153" s="433">
        <f>BP153+BS153+BV153</f>
        <v>0</v>
      </c>
      <c r="CD153" s="106" t="str">
        <f>IF(CC153&gt;0,(IF(CC$7&gt;0,CC153/CC$7,"")),"")</f>
        <v/>
      </c>
      <c r="CE153" s="111" t="str">
        <f>IF(CC153&gt;0,(IF(CC$49&gt;0,CC153/CC$49,"")),"")</f>
        <v/>
      </c>
      <c r="CF153" s="111"/>
      <c r="CG153" s="113"/>
      <c r="CH153" s="111"/>
      <c r="CI153" s="114"/>
      <c r="CJ153" s="111"/>
      <c r="CK153" s="433">
        <f>(IF($CZ$5=4,(E153+Z153+AU153+BP153),0)+IF($CZ$5=3,(Z153+AU153+BP153))+IF($CZ$5=2,(AU153+BP153),0)+IF($CZ$5=1,BP153,0))/$CZ$5</f>
        <v>0</v>
      </c>
      <c r="CL153" s="106" t="str">
        <f>IF(CK153&gt;0,(IF(CK$7&gt;0,CK153/CK$7,"")),"")</f>
        <v/>
      </c>
      <c r="CM153" s="111" t="str">
        <f>IF(CK153&gt;0,(IF(CK$49&gt;0,CK153/CK$49,"")),"")</f>
        <v/>
      </c>
      <c r="CN153" s="433">
        <f>(IF($CZ$5=4,(H153+AC153+AX153+BS153),0)+IF($CZ$5=3,(AC153+AX153+BS153))+IF($CZ$5=2,(AX153+BS153),0)+IF($CZ$5=1,BS153,0))/$CZ$5</f>
        <v>0</v>
      </c>
      <c r="CO153" s="106" t="str">
        <f>IF(CN153&gt;0,(IF(CN$7&gt;0,CN153/CN$7,"")),"")</f>
        <v/>
      </c>
      <c r="CP153" s="111" t="str">
        <f>IF(CN153&gt;0,(IF(CN$49&gt;0,CN153/CN$49,"")),"")</f>
        <v/>
      </c>
      <c r="CQ153" s="433">
        <f>(IF($CZ$5=4,(K153+AF153+BA153+BV153),0)+IF($CZ$5=3,(AF153+BA153+BV153))+IF($CZ$5=2,(BA153+BV153),0)+IF($CZ$5=1,BV153,0))/$CZ$5</f>
        <v>0</v>
      </c>
      <c r="CR153" s="106" t="str">
        <f>IF(CQ153&gt;0,(IF(CQ$7&gt;0,CQ153/CQ$7,"")),"")</f>
        <v/>
      </c>
      <c r="CS153" s="111" t="str">
        <f>IF(CQ153&gt;0,(IF(CQ$49&gt;0,CQ153/CQ$49,"")),"")</f>
        <v/>
      </c>
      <c r="CT153" s="111"/>
      <c r="CU153" s="111"/>
      <c r="CV153" s="114"/>
      <c r="CW153" s="111"/>
      <c r="CX153" s="433">
        <f>(IF($CZ$5=4,(R153+AM153+BH153+CC153),0)+IF($CZ$5=3,(AM153+BH153+CC153))+IF($CZ$5=2,(BH153+CC153),0)+IF($CZ$5=1,CC153,0))/$CZ$5</f>
        <v>0</v>
      </c>
      <c r="CY153" s="106" t="str">
        <f>IF(CX153&gt;0,(IF(CX$7&gt;0,CX153/CX$7,"")),"")</f>
        <v/>
      </c>
      <c r="CZ153" s="111" t="str">
        <f>IF(CX153&gt;0,(IF(CX$49&gt;0,CX153/CX$49,"")),"")</f>
        <v/>
      </c>
      <c r="DA153" s="111"/>
      <c r="DB153" s="1535"/>
      <c r="DC153" s="111"/>
      <c r="DD153" s="112"/>
      <c r="DE153" s="111"/>
      <c r="DF153" s="433">
        <v>0</v>
      </c>
      <c r="DG153" s="106" t="str">
        <f>IF(DF153&gt;0,(IF(DF$7&gt;0,DF153/DF$7,"")),"")</f>
        <v/>
      </c>
      <c r="DH153" s="111" t="str">
        <f>IF(DF153&gt;0,(IF(DF$49&gt;0,DF153/DF$49,"")),"")</f>
        <v/>
      </c>
      <c r="DI153" s="433">
        <v>0</v>
      </c>
      <c r="DJ153" s="106" t="str">
        <f>IF(DI153&gt;0,(IF(DI$7&gt;0,DI153/DI$7,"")),"")</f>
        <v/>
      </c>
      <c r="DK153" s="111" t="str">
        <f>IF(DI153&gt;0,(IF(DI$49&gt;0,DI153/DI$49,"")),"")</f>
        <v/>
      </c>
      <c r="DL153" s="433">
        <v>0</v>
      </c>
      <c r="DM153" s="106" t="str">
        <f>IF(DL153&gt;0,(IF(DL$7&gt;0,DL153/DL$7,"")),"")</f>
        <v/>
      </c>
      <c r="DN153" s="111" t="str">
        <f>IF(DL153&gt;0,(IF(DL$49&gt;0,DL153/DL$49,"")),"")</f>
        <v/>
      </c>
      <c r="DO153" s="111"/>
      <c r="DP153" s="111"/>
      <c r="DQ153" s="112"/>
      <c r="DR153" s="111"/>
      <c r="DS153" s="433">
        <f>DF153+DI153+DL153</f>
        <v>0</v>
      </c>
      <c r="DT153" s="106" t="str">
        <f>IF(DS153&gt;0,(IF(DS$7&gt;0,DS153/DS$7,"")),"")</f>
        <v/>
      </c>
      <c r="DU153" s="111" t="str">
        <f>IF(DS153&gt;0,(IF(DS$49&gt;0,DS153/DS$49,"")),"")</f>
        <v/>
      </c>
      <c r="DV153" s="111"/>
      <c r="DW153" s="113"/>
      <c r="DX153" s="111"/>
      <c r="DY153" s="112"/>
      <c r="DZ153" s="111"/>
      <c r="EA153" s="433">
        <v>0</v>
      </c>
      <c r="EB153" s="106" t="str">
        <f>IF(EA153&gt;0,(IF(EA$7&gt;0,EA153/EA$7,"")),"")</f>
        <v/>
      </c>
      <c r="EC153" s="111" t="str">
        <f>IF(EA153&gt;0,(IF(EA$49&gt;0,EA153/EA$49,"")),"")</f>
        <v/>
      </c>
      <c r="ED153" s="433">
        <v>0</v>
      </c>
      <c r="EE153" s="106" t="str">
        <f>IF(ED153&gt;0,(IF(ED$7&gt;0,ED153/ED$7,"")),"")</f>
        <v/>
      </c>
      <c r="EF153" s="111" t="str">
        <f>IF(ED153&gt;0,(IF(ED$49&gt;0,ED153/ED$49,"")),"")</f>
        <v/>
      </c>
      <c r="EG153" s="433">
        <v>0</v>
      </c>
      <c r="EH153" s="106" t="str">
        <f>IF(EG153&gt;0,(IF(EG$7&gt;0,EG153/EG$7,"")),"")</f>
        <v/>
      </c>
      <c r="EI153" s="111" t="str">
        <f>IF(EG153&gt;0,(IF(EG$49&gt;0,EG153/EG$49,"")),"")</f>
        <v/>
      </c>
      <c r="EJ153" s="111"/>
      <c r="EK153" s="111"/>
      <c r="EL153" s="112"/>
      <c r="EM153" s="111"/>
      <c r="EN153" s="433">
        <f>EA153+ED153+EG153</f>
        <v>0</v>
      </c>
      <c r="EO153" s="106" t="str">
        <f>IF(EN153&gt;0,(IF(EN$7&gt;0,EN153/EN$7,"")),"")</f>
        <v/>
      </c>
      <c r="EP153" s="111" t="str">
        <f>IF(EN153&gt;0,(IF(EN$49&gt;0,EN153/EN$49,"")),"")</f>
        <v/>
      </c>
      <c r="EQ153" s="111"/>
      <c r="ER153" s="113"/>
      <c r="ES153" s="111"/>
      <c r="ET153" s="112"/>
      <c r="EU153" s="111"/>
      <c r="EV153" s="452">
        <f>'Fin Mouches Soldat noir'!L77</f>
        <v>47906.76</v>
      </c>
      <c r="EW153" s="106">
        <f>IF(EV153&gt;0,(IF(EV$7&gt;0,EV153/EV$7,"")),"")</f>
        <v>23.953380000000003</v>
      </c>
      <c r="EX153" s="111" t="str">
        <f>IF(EV153&gt;0,(IF(EV$49&gt;0,EV153/EV$49,"")),"")</f>
        <v/>
      </c>
      <c r="EY153" s="452">
        <f>'Fin Mouches Soldat noir'!L85</f>
        <v>187811.65700000001</v>
      </c>
      <c r="EZ153" s="106" t="str">
        <f>IF(EY153&gt;0,(IF(EY$7&gt;0,EY153/EY$7,"")),"")</f>
        <v/>
      </c>
      <c r="FA153" s="111">
        <f>IF(EY153&gt;0,(IF(EY$49&gt;0,EY153/EY$49,"")),"")</f>
        <v>4.9890199760924424E-2</v>
      </c>
      <c r="FB153" s="452" t="e">
        <f>#REF!</f>
        <v>#REF!</v>
      </c>
      <c r="FC153" s="106" t="e">
        <f>IF(FB153&gt;0,(IF(FB$7&gt;0,FB153/FB$7,"")),"")</f>
        <v>#REF!</v>
      </c>
      <c r="FD153" s="111" t="e">
        <f>IF(FB153&gt;0,(IF(FB$49&gt;0,FB153/FB$49,"")),"")</f>
        <v>#REF!</v>
      </c>
      <c r="FE153" s="111"/>
      <c r="FF153" s="111"/>
      <c r="FG153" s="112"/>
      <c r="FH153" s="111"/>
      <c r="FI153" s="433">
        <f>'Fin Mouches Soldat noir'!L102</f>
        <v>235718.41700000002</v>
      </c>
      <c r="FJ153" s="106" t="e">
        <f>IF(FI153&gt;0,(IF(FI$7&gt;0,FI153/FI$7,"")),"")</f>
        <v>#VALUE!</v>
      </c>
      <c r="FK153" s="111">
        <f>IF(FI153&gt;0,(IF(FI$49&gt;0,FI153/FI$49,"")),"")</f>
        <v>6.2616128835170676E-2</v>
      </c>
      <c r="FL153" s="111"/>
      <c r="FM153" s="113"/>
      <c r="FN153" s="111"/>
      <c r="FO153" s="112"/>
      <c r="FP153" s="111"/>
      <c r="FQ153" s="452">
        <f>'Financement Ténébrions'!L77</f>
        <v>16500</v>
      </c>
      <c r="FR153" s="106">
        <f>IF(FQ153&gt;0,(IF(FQ$7&gt;0,FQ153/FQ$7,"")),"")</f>
        <v>3.8194444444444446</v>
      </c>
      <c r="FS153" s="849">
        <f>IF(FQ153&gt;0,(IF(FQ$49&gt;0,FQ153/FQ$49,"")),"")</f>
        <v>7.4576271186440682E-2</v>
      </c>
      <c r="FT153" s="452">
        <f>'Fin Mouches Soldat noir'!L85</f>
        <v>187811.65700000001</v>
      </c>
      <c r="FU153" s="106" t="str">
        <f>IF(FT153&gt;0,(IF(FT$7&gt;0,FT153/FT$7,"")),"")</f>
        <v/>
      </c>
      <c r="FV153" s="111" t="str">
        <f>IF(FT153&gt;0,(IF(FT$49&gt;0,FT153/FT$49,"")),"")</f>
        <v/>
      </c>
      <c r="FW153" s="452">
        <f>'Fin Mouches Soldat noir'!L99</f>
        <v>0</v>
      </c>
      <c r="FX153" s="106" t="str">
        <f>IF(FW153&gt;0,(IF(FW$7&gt;0,FW153/FW$7,"")),"")</f>
        <v/>
      </c>
      <c r="FY153" s="111" t="str">
        <f>IF(FW153&gt;0,(IF(FW$49&gt;0,FW153/FW$49,"")),"")</f>
        <v/>
      </c>
      <c r="FZ153" s="111"/>
      <c r="GA153" s="111"/>
      <c r="GB153" s="112"/>
      <c r="GC153" s="111"/>
      <c r="GD153" s="433">
        <f>'Fin Mouches Soldat noir'!L102</f>
        <v>235718.41700000002</v>
      </c>
      <c r="GE153" s="106" t="e">
        <f>IF(GD153&gt;0,(IF(GD$7&gt;0,GD153/GD$7,"")),"")</f>
        <v>#REF!</v>
      </c>
      <c r="GF153" s="111">
        <f>IF(GD153&gt;0,(IF(GD$49&gt;0,GD153/GD$49,"")),"")</f>
        <v>1.0653939751412429</v>
      </c>
      <c r="GG153" s="111"/>
      <c r="GH153" s="113"/>
      <c r="GI153" s="111"/>
      <c r="GJ153" s="112"/>
      <c r="GK153" s="111"/>
      <c r="GL153" s="452">
        <f>'Fin Mouches Soldat noir'!L116</f>
        <v>46132.199124026265</v>
      </c>
      <c r="GM153" s="106" t="str">
        <f>IF(GL153&gt;0,(IF(GL$7&gt;0,GL153/GL$7,"")),"")</f>
        <v/>
      </c>
      <c r="GN153" s="111" t="str">
        <f>IF(GL153&gt;0,(IF(GL$49&gt;0,GL153/GL$49,"")),"")</f>
        <v/>
      </c>
      <c r="GO153" s="452">
        <f>'Fin Mouches Soldat noir'!L124</f>
        <v>180854.74280743094</v>
      </c>
      <c r="GP153" s="106" t="str">
        <f>IF(GO153&gt;0,(IF(GO$7&gt;0,GO153/GO$7,"")),"")</f>
        <v/>
      </c>
      <c r="GQ153" s="111" t="str">
        <f>IF(GO153&gt;0,(IF(GO$49&gt;0,GO153/GO$49,"")),"")</f>
        <v/>
      </c>
      <c r="GR153" s="452">
        <f>'Fin Mouches Soldat noir'!L138</f>
        <v>0</v>
      </c>
      <c r="GS153" s="106" t="str">
        <f>IF(GR153&gt;0,(IF(GR$7&gt;0,GR153/GR$7,"")),"")</f>
        <v/>
      </c>
      <c r="GT153" s="111" t="str">
        <f>IF(GR153&gt;0,(IF(GR$49&gt;0,GR153/GR$49,"")),"")</f>
        <v/>
      </c>
      <c r="GU153" s="111"/>
      <c r="GV153" s="111"/>
      <c r="GW153" s="112"/>
      <c r="GX153" s="111"/>
      <c r="GY153" s="433">
        <f>'Fin Mouches Soldat noir'!L141</f>
        <v>226986.9419314572</v>
      </c>
      <c r="GZ153" s="106" t="e">
        <f>IF(GY153&gt;0,(IF(GY$7&gt;0,GY153/GY$7,"")),"")</f>
        <v>#REF!</v>
      </c>
      <c r="HA153" s="111" t="str">
        <f>IF(GY153&gt;0,(IF(GY$49&gt;0,GY153/GY$49,"")),"")</f>
        <v/>
      </c>
      <c r="HB153" s="111"/>
      <c r="HC153" s="113"/>
      <c r="HD153" s="111"/>
      <c r="HE153" s="112"/>
      <c r="HF153" s="111"/>
      <c r="HG153" s="452">
        <f>'Fin Mouches Soldat noir'!L155</f>
        <v>44260.037399873974</v>
      </c>
      <c r="HH153" s="106" t="str">
        <f>IF(HG153&gt;0,(IF(HG$7&gt;0,HG153/HG$7,"")),"")</f>
        <v/>
      </c>
      <c r="HI153" s="111" t="str">
        <f>IF(HG153&gt;0,(IF(HG$49&gt;0,HG153/HG$49,"")),"")</f>
        <v/>
      </c>
      <c r="HJ153" s="452">
        <f>'Fin Mouches Soldat noir'!L163</f>
        <v>173515.19833427059</v>
      </c>
      <c r="HK153" s="106" t="str">
        <f>IF(HJ153&gt;0,(IF(HJ$7&gt;0,HJ153/HJ$7,"")),"")</f>
        <v/>
      </c>
      <c r="HL153" s="111" t="str">
        <f>IF(HJ153&gt;0,(IF(HJ$49&gt;0,HJ153/HJ$49,"")),"")</f>
        <v/>
      </c>
      <c r="HM153" s="452">
        <f>'Fin Mouches Soldat noir'!L177</f>
        <v>0</v>
      </c>
      <c r="HN153" s="106" t="str">
        <f>IF(HM153&gt;0,(IF(HM$7&gt;0,HM153/HM$7,"")),"")</f>
        <v/>
      </c>
      <c r="HO153" s="111" t="str">
        <f>IF(HM153&gt;0,(IF(HM$49&gt;0,HM153/HM$49,"")),"")</f>
        <v/>
      </c>
      <c r="HP153" s="111"/>
      <c r="HQ153" s="111"/>
      <c r="HR153" s="112"/>
      <c r="HS153" s="111"/>
      <c r="HT153" s="433">
        <f>'Fin Mouches Soldat noir'!L180</f>
        <v>217775.23573414457</v>
      </c>
      <c r="HU153" s="106" t="e">
        <f>IF(HT153&gt;0,(IF(HT$7&gt;0,HT153/HT$7,"")),"")</f>
        <v>#REF!</v>
      </c>
      <c r="HV153" s="111" t="str">
        <f>IF(HT153&gt;0,(IF(HT$49&gt;0,HT153/HT$49,"")),"")</f>
        <v/>
      </c>
      <c r="HW153" s="111"/>
      <c r="HX153" s="113"/>
      <c r="HY153" s="111"/>
      <c r="HZ153" s="112"/>
      <c r="IA153" s="111"/>
      <c r="IB153" s="452">
        <f>'Fin Mouches Soldat noir'!L194</f>
        <v>42284.906780893296</v>
      </c>
      <c r="IC153" s="106" t="str">
        <f>IF(IB153&gt;0,(IF(IB$7&gt;0,IB153/IB$7,"")),"")</f>
        <v/>
      </c>
      <c r="ID153" s="111" t="str">
        <f>IF(IB153&gt;0,(IF(IB$49&gt;0,IB153/IB$49,"")),"")</f>
        <v/>
      </c>
      <c r="IE153" s="452">
        <f>'Fin Mouches Soldat noir'!L202</f>
        <v>165771.97891508642</v>
      </c>
      <c r="IF153" s="106" t="str">
        <f>IF(IE153&gt;0,(IF(IE$7&gt;0,IE153/IE$7,"")),"")</f>
        <v/>
      </c>
      <c r="IG153" s="111" t="str">
        <f>IF(IE153&gt;0,(IF(IE$49&gt;0,IE153/IE$49,"")),"")</f>
        <v/>
      </c>
      <c r="IH153" s="452">
        <f>'Fin Mouches Soldat noir'!L216</f>
        <v>0</v>
      </c>
      <c r="II153" s="106" t="str">
        <f>IF(IH153&gt;0,(IF(IH$7&gt;0,IH153/IH$7,"")),"")</f>
        <v/>
      </c>
      <c r="IJ153" s="111" t="str">
        <f>IF(IH153&gt;0,(IF(IH$49&gt;0,IH153/IH$49,"")),"")</f>
        <v/>
      </c>
      <c r="IK153" s="111"/>
      <c r="IL153" s="111"/>
      <c r="IM153" s="112"/>
      <c r="IN153" s="111"/>
      <c r="IO153" s="433">
        <f>'Fin Mouches Soldat noir'!L219</f>
        <v>208056.88569597973</v>
      </c>
      <c r="IP153" s="106" t="e">
        <f>IF(IO153&gt;0,(IF(IO$7&gt;0,IO153/IO$7,"")),"")</f>
        <v>#REF!</v>
      </c>
      <c r="IQ153" s="111" t="str">
        <f>IF(IO153&gt;0,(IF(IO$49&gt;0,IO153/IO$49,"")),"")</f>
        <v/>
      </c>
      <c r="IR153" s="111"/>
      <c r="IS153" s="113"/>
    </row>
    <row r="154" spans="1:253" ht="8.25" customHeight="1">
      <c r="A154" s="341"/>
      <c r="B154" s="124"/>
      <c r="C154" s="125"/>
      <c r="D154" s="124"/>
      <c r="E154" s="126"/>
      <c r="F154" s="106" t="s">
        <v>18</v>
      </c>
      <c r="G154" s="124"/>
      <c r="H154" s="126"/>
      <c r="I154" s="106" t="s">
        <v>18</v>
      </c>
      <c r="J154" s="124"/>
      <c r="K154" s="126"/>
      <c r="L154" s="106" t="s">
        <v>18</v>
      </c>
      <c r="M154" s="124"/>
      <c r="N154" s="124"/>
      <c r="O154" s="124"/>
      <c r="P154" s="125"/>
      <c r="Q154" s="124"/>
      <c r="R154" s="126"/>
      <c r="S154" s="106" t="s">
        <v>18</v>
      </c>
      <c r="T154" s="124"/>
      <c r="U154" s="124"/>
      <c r="V154" s="127"/>
      <c r="W154" s="124"/>
      <c r="X154" s="125"/>
      <c r="Y154" s="124"/>
      <c r="Z154" s="126"/>
      <c r="AA154" s="106" t="s">
        <v>18</v>
      </c>
      <c r="AB154" s="124"/>
      <c r="AC154" s="126"/>
      <c r="AD154" s="106" t="s">
        <v>18</v>
      </c>
      <c r="AE154" s="124"/>
      <c r="AF154" s="126"/>
      <c r="AG154" s="106" t="s">
        <v>18</v>
      </c>
      <c r="AH154" s="124"/>
      <c r="AI154" s="124"/>
      <c r="AJ154" s="124"/>
      <c r="AK154" s="125"/>
      <c r="AL154" s="124"/>
      <c r="AM154" s="126"/>
      <c r="AN154" s="106" t="s">
        <v>18</v>
      </c>
      <c r="AO154" s="124"/>
      <c r="AP154" s="124"/>
      <c r="AQ154" s="127"/>
      <c r="AR154" s="124"/>
      <c r="AS154" s="125"/>
      <c r="AT154" s="124"/>
      <c r="AU154" s="126"/>
      <c r="AV154" s="106" t="s">
        <v>18</v>
      </c>
      <c r="AW154" s="124"/>
      <c r="AX154" s="126"/>
      <c r="AY154" s="106" t="s">
        <v>18</v>
      </c>
      <c r="AZ154" s="124"/>
      <c r="BA154" s="126"/>
      <c r="BB154" s="106" t="s">
        <v>18</v>
      </c>
      <c r="BC154" s="124"/>
      <c r="BD154" s="124"/>
      <c r="BE154" s="124"/>
      <c r="BF154" s="125"/>
      <c r="BG154" s="124"/>
      <c r="BH154" s="126"/>
      <c r="BI154" s="106" t="s">
        <v>18</v>
      </c>
      <c r="BJ154" s="124"/>
      <c r="BK154" s="124"/>
      <c r="BL154" s="127"/>
      <c r="BM154" s="124"/>
      <c r="BN154" s="125"/>
      <c r="BO154" s="124"/>
      <c r="BP154" s="126"/>
      <c r="BQ154" s="106" t="s">
        <v>18</v>
      </c>
      <c r="BR154" s="124"/>
      <c r="BS154" s="126"/>
      <c r="BT154" s="106" t="s">
        <v>18</v>
      </c>
      <c r="BU154" s="124"/>
      <c r="BV154" s="126"/>
      <c r="BW154" s="106" t="s">
        <v>18</v>
      </c>
      <c r="BX154" s="124"/>
      <c r="BY154" s="124"/>
      <c r="BZ154" s="124"/>
      <c r="CA154" s="125"/>
      <c r="CB154" s="124"/>
      <c r="CC154" s="126"/>
      <c r="CD154" s="106" t="s">
        <v>18</v>
      </c>
      <c r="CE154" s="124"/>
      <c r="CF154" s="124"/>
      <c r="CG154" s="127"/>
      <c r="CH154" s="124"/>
      <c r="CI154" s="128"/>
      <c r="CJ154" s="124"/>
      <c r="CK154" s="126"/>
      <c r="CL154" s="106" t="s">
        <v>18</v>
      </c>
      <c r="CM154" s="124"/>
      <c r="CN154" s="126"/>
      <c r="CO154" s="106" t="s">
        <v>18</v>
      </c>
      <c r="CP154" s="124"/>
      <c r="CQ154" s="126"/>
      <c r="CR154" s="106" t="s">
        <v>18</v>
      </c>
      <c r="CS154" s="124"/>
      <c r="CT154" s="124"/>
      <c r="CU154" s="124"/>
      <c r="CV154" s="128"/>
      <c r="CW154" s="124"/>
      <c r="CX154" s="126"/>
      <c r="CY154" s="106" t="s">
        <v>18</v>
      </c>
      <c r="CZ154" s="124"/>
      <c r="DA154" s="124"/>
      <c r="DB154" s="1539"/>
      <c r="DC154" s="124"/>
      <c r="DD154" s="125"/>
      <c r="DE154" s="124"/>
      <c r="DF154" s="126"/>
      <c r="DG154" s="106" t="s">
        <v>18</v>
      </c>
      <c r="DH154" s="124"/>
      <c r="DI154" s="126"/>
      <c r="DJ154" s="106" t="s">
        <v>18</v>
      </c>
      <c r="DK154" s="124"/>
      <c r="DL154" s="126"/>
      <c r="DM154" s="106" t="s">
        <v>18</v>
      </c>
      <c r="DN154" s="124"/>
      <c r="DO154" s="124"/>
      <c r="DP154" s="124"/>
      <c r="DQ154" s="125"/>
      <c r="DR154" s="124"/>
      <c r="DS154" s="126"/>
      <c r="DT154" s="106" t="s">
        <v>18</v>
      </c>
      <c r="DU154" s="124"/>
      <c r="DV154" s="124"/>
      <c r="DW154" s="127"/>
      <c r="DX154" s="124"/>
      <c r="DY154" s="125"/>
      <c r="DZ154" s="124"/>
      <c r="EA154" s="126"/>
      <c r="EB154" s="106" t="s">
        <v>18</v>
      </c>
      <c r="EC154" s="124"/>
      <c r="ED154" s="126"/>
      <c r="EE154" s="106" t="s">
        <v>18</v>
      </c>
      <c r="EF154" s="124"/>
      <c r="EG154" s="126"/>
      <c r="EH154" s="106" t="s">
        <v>18</v>
      </c>
      <c r="EI154" s="124"/>
      <c r="EJ154" s="124"/>
      <c r="EK154" s="124"/>
      <c r="EL154" s="125"/>
      <c r="EM154" s="124"/>
      <c r="EN154" s="126"/>
      <c r="EO154" s="106" t="s">
        <v>18</v>
      </c>
      <c r="EP154" s="124"/>
      <c r="EQ154" s="124"/>
      <c r="ER154" s="127"/>
      <c r="ES154" s="124"/>
      <c r="ET154" s="125"/>
      <c r="EU154" s="124"/>
      <c r="EV154" s="126"/>
      <c r="EW154" s="106" t="s">
        <v>18</v>
      </c>
      <c r="EX154" s="124"/>
      <c r="EY154" s="126"/>
      <c r="EZ154" s="106" t="s">
        <v>18</v>
      </c>
      <c r="FA154" s="124"/>
      <c r="FB154" s="126"/>
      <c r="FC154" s="106" t="s">
        <v>18</v>
      </c>
      <c r="FD154" s="124"/>
      <c r="FE154" s="124"/>
      <c r="FF154" s="124"/>
      <c r="FG154" s="125"/>
      <c r="FH154" s="124"/>
      <c r="FI154" s="126"/>
      <c r="FJ154" s="106" t="s">
        <v>18</v>
      </c>
      <c r="FK154" s="124"/>
      <c r="FL154" s="124"/>
      <c r="FM154" s="127"/>
      <c r="FN154" s="124"/>
      <c r="FO154" s="125"/>
      <c r="FP154" s="124"/>
      <c r="FQ154" s="126"/>
      <c r="FR154" s="106" t="s">
        <v>18</v>
      </c>
      <c r="FS154" s="852"/>
      <c r="FT154" s="126"/>
      <c r="FU154" s="106" t="s">
        <v>18</v>
      </c>
      <c r="FV154" s="124"/>
      <c r="FW154" s="126"/>
      <c r="FX154" s="106" t="s">
        <v>18</v>
      </c>
      <c r="FY154" s="124"/>
      <c r="FZ154" s="124"/>
      <c r="GA154" s="124"/>
      <c r="GB154" s="125"/>
      <c r="GC154" s="124"/>
      <c r="GD154" s="126"/>
      <c r="GE154" s="106" t="s">
        <v>18</v>
      </c>
      <c r="GF154" s="124"/>
      <c r="GG154" s="124"/>
      <c r="GH154" s="127"/>
      <c r="GI154" s="124"/>
      <c r="GJ154" s="125"/>
      <c r="GK154" s="124"/>
      <c r="GL154" s="126"/>
      <c r="GM154" s="106" t="s">
        <v>18</v>
      </c>
      <c r="GN154" s="124"/>
      <c r="GO154" s="126"/>
      <c r="GP154" s="106" t="s">
        <v>18</v>
      </c>
      <c r="GQ154" s="124"/>
      <c r="GR154" s="126"/>
      <c r="GS154" s="106" t="s">
        <v>18</v>
      </c>
      <c r="GT154" s="124"/>
      <c r="GU154" s="124"/>
      <c r="GV154" s="124"/>
      <c r="GW154" s="125"/>
      <c r="GX154" s="124"/>
      <c r="GY154" s="126"/>
      <c r="GZ154" s="106" t="s">
        <v>18</v>
      </c>
      <c r="HA154" s="124"/>
      <c r="HB154" s="124"/>
      <c r="HC154" s="127"/>
      <c r="HD154" s="124"/>
      <c r="HE154" s="125"/>
      <c r="HF154" s="124"/>
      <c r="HG154" s="126"/>
      <c r="HH154" s="106" t="s">
        <v>18</v>
      </c>
      <c r="HI154" s="124"/>
      <c r="HJ154" s="126"/>
      <c r="HK154" s="106" t="s">
        <v>18</v>
      </c>
      <c r="HL154" s="124"/>
      <c r="HM154" s="126"/>
      <c r="HN154" s="106" t="s">
        <v>18</v>
      </c>
      <c r="HO154" s="124"/>
      <c r="HP154" s="124"/>
      <c r="HQ154" s="124"/>
      <c r="HR154" s="125"/>
      <c r="HS154" s="124"/>
      <c r="HT154" s="126"/>
      <c r="HU154" s="106" t="s">
        <v>18</v>
      </c>
      <c r="HV154" s="124"/>
      <c r="HW154" s="124"/>
      <c r="HX154" s="127"/>
      <c r="HY154" s="124"/>
      <c r="HZ154" s="125"/>
      <c r="IA154" s="124"/>
      <c r="IB154" s="126"/>
      <c r="IC154" s="106" t="s">
        <v>18</v>
      </c>
      <c r="ID154" s="124"/>
      <c r="IE154" s="126"/>
      <c r="IF154" s="106" t="s">
        <v>18</v>
      </c>
      <c r="IG154" s="124"/>
      <c r="IH154" s="126"/>
      <c r="II154" s="106" t="s">
        <v>18</v>
      </c>
      <c r="IJ154" s="124"/>
      <c r="IK154" s="124"/>
      <c r="IL154" s="124"/>
      <c r="IM154" s="125"/>
      <c r="IN154" s="124"/>
      <c r="IO154" s="126"/>
      <c r="IP154" s="106" t="s">
        <v>18</v>
      </c>
      <c r="IQ154" s="124"/>
      <c r="IR154" s="124"/>
      <c r="IS154" s="127"/>
    </row>
    <row r="155" spans="1:253" s="44" customFormat="1" ht="5.25" customHeight="1">
      <c r="A155" s="343"/>
      <c r="B155" s="124"/>
      <c r="C155" s="125"/>
      <c r="D155" s="124"/>
      <c r="E155" s="122"/>
      <c r="F155" s="106" t="s">
        <v>18</v>
      </c>
      <c r="G155" s="124"/>
      <c r="H155" s="122"/>
      <c r="I155" s="106" t="s">
        <v>18</v>
      </c>
      <c r="J155" s="124"/>
      <c r="K155" s="122"/>
      <c r="L155" s="106" t="s">
        <v>18</v>
      </c>
      <c r="M155" s="124"/>
      <c r="N155" s="124"/>
      <c r="O155" s="124"/>
      <c r="P155" s="125"/>
      <c r="Q155" s="124"/>
      <c r="R155" s="122"/>
      <c r="S155" s="106" t="s">
        <v>18</v>
      </c>
      <c r="T155" s="124"/>
      <c r="U155" s="124"/>
      <c r="V155" s="127"/>
      <c r="W155" s="124"/>
      <c r="X155" s="125"/>
      <c r="Y155" s="124"/>
      <c r="Z155" s="122"/>
      <c r="AA155" s="106" t="s">
        <v>18</v>
      </c>
      <c r="AB155" s="124"/>
      <c r="AC155" s="122"/>
      <c r="AD155" s="106" t="s">
        <v>18</v>
      </c>
      <c r="AE155" s="124"/>
      <c r="AF155" s="122"/>
      <c r="AG155" s="106" t="s">
        <v>18</v>
      </c>
      <c r="AH155" s="124"/>
      <c r="AI155" s="124"/>
      <c r="AJ155" s="124"/>
      <c r="AK155" s="125"/>
      <c r="AL155" s="124"/>
      <c r="AM155" s="122"/>
      <c r="AN155" s="106" t="s">
        <v>18</v>
      </c>
      <c r="AO155" s="124"/>
      <c r="AP155" s="124"/>
      <c r="AQ155" s="127"/>
      <c r="AR155" s="124"/>
      <c r="AS155" s="125"/>
      <c r="AT155" s="124"/>
      <c r="AU155" s="122"/>
      <c r="AV155" s="106" t="s">
        <v>18</v>
      </c>
      <c r="AW155" s="124"/>
      <c r="AX155" s="122"/>
      <c r="AY155" s="106" t="s">
        <v>18</v>
      </c>
      <c r="AZ155" s="124"/>
      <c r="BA155" s="122"/>
      <c r="BB155" s="106" t="s">
        <v>18</v>
      </c>
      <c r="BC155" s="124"/>
      <c r="BD155" s="124"/>
      <c r="BE155" s="124"/>
      <c r="BF155" s="125"/>
      <c r="BG155" s="124"/>
      <c r="BH155" s="122"/>
      <c r="BI155" s="106" t="s">
        <v>18</v>
      </c>
      <c r="BJ155" s="124"/>
      <c r="BK155" s="124"/>
      <c r="BL155" s="127"/>
      <c r="BM155" s="124"/>
      <c r="BN155" s="125"/>
      <c r="BO155" s="124"/>
      <c r="BP155" s="122"/>
      <c r="BQ155" s="106" t="s">
        <v>18</v>
      </c>
      <c r="BR155" s="124"/>
      <c r="BS155" s="122"/>
      <c r="BT155" s="106" t="s">
        <v>18</v>
      </c>
      <c r="BU155" s="124"/>
      <c r="BV155" s="122"/>
      <c r="BW155" s="106" t="s">
        <v>18</v>
      </c>
      <c r="BX155" s="124"/>
      <c r="BY155" s="124"/>
      <c r="BZ155" s="124"/>
      <c r="CA155" s="125"/>
      <c r="CB155" s="124"/>
      <c r="CC155" s="122"/>
      <c r="CD155" s="106" t="s">
        <v>18</v>
      </c>
      <c r="CE155" s="124"/>
      <c r="CF155" s="124"/>
      <c r="CG155" s="127"/>
      <c r="CH155" s="124"/>
      <c r="CI155" s="128"/>
      <c r="CJ155" s="124"/>
      <c r="CK155" s="122"/>
      <c r="CL155" s="106" t="s">
        <v>18</v>
      </c>
      <c r="CM155" s="124"/>
      <c r="CN155" s="122"/>
      <c r="CO155" s="106" t="s">
        <v>18</v>
      </c>
      <c r="CP155" s="124"/>
      <c r="CQ155" s="122"/>
      <c r="CR155" s="106" t="s">
        <v>18</v>
      </c>
      <c r="CS155" s="124"/>
      <c r="CT155" s="124"/>
      <c r="CU155" s="124"/>
      <c r="CV155" s="128"/>
      <c r="CW155" s="124"/>
      <c r="CX155" s="122"/>
      <c r="CY155" s="106" t="s">
        <v>18</v>
      </c>
      <c r="CZ155" s="124"/>
      <c r="DA155" s="124"/>
      <c r="DB155" s="1539"/>
      <c r="DC155" s="124"/>
      <c r="DD155" s="125"/>
      <c r="DE155" s="124"/>
      <c r="DF155" s="122"/>
      <c r="DG155" s="106" t="s">
        <v>18</v>
      </c>
      <c r="DH155" s="124"/>
      <c r="DI155" s="122"/>
      <c r="DJ155" s="106" t="s">
        <v>18</v>
      </c>
      <c r="DK155" s="124"/>
      <c r="DL155" s="122"/>
      <c r="DM155" s="106" t="s">
        <v>18</v>
      </c>
      <c r="DN155" s="124"/>
      <c r="DO155" s="124"/>
      <c r="DP155" s="124"/>
      <c r="DQ155" s="125"/>
      <c r="DR155" s="124"/>
      <c r="DS155" s="122"/>
      <c r="DT155" s="106" t="s">
        <v>18</v>
      </c>
      <c r="DU155" s="124"/>
      <c r="DV155" s="124"/>
      <c r="DW155" s="127"/>
      <c r="DX155" s="124"/>
      <c r="DY155" s="125"/>
      <c r="DZ155" s="124"/>
      <c r="EA155" s="122"/>
      <c r="EB155" s="106" t="s">
        <v>18</v>
      </c>
      <c r="EC155" s="124"/>
      <c r="ED155" s="122"/>
      <c r="EE155" s="106" t="s">
        <v>18</v>
      </c>
      <c r="EF155" s="124"/>
      <c r="EG155" s="122"/>
      <c r="EH155" s="106" t="s">
        <v>18</v>
      </c>
      <c r="EI155" s="124"/>
      <c r="EJ155" s="124"/>
      <c r="EK155" s="124"/>
      <c r="EL155" s="125"/>
      <c r="EM155" s="124"/>
      <c r="EN155" s="122"/>
      <c r="EO155" s="106" t="s">
        <v>18</v>
      </c>
      <c r="EP155" s="124"/>
      <c r="EQ155" s="124"/>
      <c r="ER155" s="127"/>
      <c r="ES155" s="124"/>
      <c r="ET155" s="125"/>
      <c r="EU155" s="124"/>
      <c r="EV155" s="122"/>
      <c r="EW155" s="106" t="s">
        <v>18</v>
      </c>
      <c r="EX155" s="124"/>
      <c r="EY155" s="122"/>
      <c r="EZ155" s="106" t="s">
        <v>18</v>
      </c>
      <c r="FA155" s="124"/>
      <c r="FB155" s="122"/>
      <c r="FC155" s="106" t="s">
        <v>18</v>
      </c>
      <c r="FD155" s="124"/>
      <c r="FE155" s="124"/>
      <c r="FF155" s="124"/>
      <c r="FG155" s="125"/>
      <c r="FH155" s="124"/>
      <c r="FI155" s="122"/>
      <c r="FJ155" s="106" t="s">
        <v>18</v>
      </c>
      <c r="FK155" s="124"/>
      <c r="FL155" s="124"/>
      <c r="FM155" s="127"/>
      <c r="FN155" s="124"/>
      <c r="FO155" s="125"/>
      <c r="FP155" s="124"/>
      <c r="FQ155" s="122"/>
      <c r="FR155" s="106" t="s">
        <v>18</v>
      </c>
      <c r="FS155" s="852"/>
      <c r="FT155" s="122"/>
      <c r="FU155" s="106" t="s">
        <v>18</v>
      </c>
      <c r="FV155" s="124"/>
      <c r="FW155" s="122"/>
      <c r="FX155" s="106" t="s">
        <v>18</v>
      </c>
      <c r="FY155" s="124"/>
      <c r="FZ155" s="124"/>
      <c r="GA155" s="124"/>
      <c r="GB155" s="125"/>
      <c r="GC155" s="124"/>
      <c r="GD155" s="122"/>
      <c r="GE155" s="106" t="s">
        <v>18</v>
      </c>
      <c r="GF155" s="124"/>
      <c r="GG155" s="124"/>
      <c r="GH155" s="127"/>
      <c r="GI155" s="124"/>
      <c r="GJ155" s="125"/>
      <c r="GK155" s="124"/>
      <c r="GL155" s="122"/>
      <c r="GM155" s="106" t="s">
        <v>18</v>
      </c>
      <c r="GN155" s="124"/>
      <c r="GO155" s="122"/>
      <c r="GP155" s="106" t="s">
        <v>18</v>
      </c>
      <c r="GQ155" s="124"/>
      <c r="GR155" s="122"/>
      <c r="GS155" s="106" t="s">
        <v>18</v>
      </c>
      <c r="GT155" s="124"/>
      <c r="GU155" s="124"/>
      <c r="GV155" s="124"/>
      <c r="GW155" s="125"/>
      <c r="GX155" s="124"/>
      <c r="GY155" s="122"/>
      <c r="GZ155" s="106" t="s">
        <v>18</v>
      </c>
      <c r="HA155" s="124"/>
      <c r="HB155" s="124"/>
      <c r="HC155" s="127"/>
      <c r="HD155" s="124"/>
      <c r="HE155" s="125"/>
      <c r="HF155" s="124"/>
      <c r="HG155" s="122"/>
      <c r="HH155" s="106" t="s">
        <v>18</v>
      </c>
      <c r="HI155" s="124"/>
      <c r="HJ155" s="122"/>
      <c r="HK155" s="106" t="s">
        <v>18</v>
      </c>
      <c r="HL155" s="124"/>
      <c r="HM155" s="122"/>
      <c r="HN155" s="106" t="s">
        <v>18</v>
      </c>
      <c r="HO155" s="124"/>
      <c r="HP155" s="124"/>
      <c r="HQ155" s="124"/>
      <c r="HR155" s="125"/>
      <c r="HS155" s="124"/>
      <c r="HT155" s="122"/>
      <c r="HU155" s="106" t="s">
        <v>18</v>
      </c>
      <c r="HV155" s="124"/>
      <c r="HW155" s="124"/>
      <c r="HX155" s="127"/>
      <c r="HY155" s="124"/>
      <c r="HZ155" s="125"/>
      <c r="IA155" s="124"/>
      <c r="IB155" s="122"/>
      <c r="IC155" s="106" t="s">
        <v>18</v>
      </c>
      <c r="ID155" s="124"/>
      <c r="IE155" s="122"/>
      <c r="IF155" s="106" t="s">
        <v>18</v>
      </c>
      <c r="IG155" s="124"/>
      <c r="IH155" s="122"/>
      <c r="II155" s="106" t="s">
        <v>18</v>
      </c>
      <c r="IJ155" s="124"/>
      <c r="IK155" s="124"/>
      <c r="IL155" s="124"/>
      <c r="IM155" s="125"/>
      <c r="IN155" s="124"/>
      <c r="IO155" s="122"/>
      <c r="IP155" s="106" t="s">
        <v>18</v>
      </c>
      <c r="IQ155" s="124"/>
      <c r="IR155" s="124"/>
      <c r="IS155" s="127"/>
    </row>
    <row r="156" spans="1:253" ht="12" customHeight="1">
      <c r="A156" s="341" t="s">
        <v>111</v>
      </c>
      <c r="B156" s="111"/>
      <c r="C156" s="112"/>
      <c r="D156" s="111"/>
      <c r="E156" s="433">
        <v>0</v>
      </c>
      <c r="F156" s="106" t="str">
        <f>IF(E156&gt;0,(IF(E$7&gt;0,E156/E$7,"")),"")</f>
        <v/>
      </c>
      <c r="G156" s="111" t="str">
        <f>IF(E156&gt;0,(IF(E$49&gt;0,E156/E$49,"")),"")</f>
        <v/>
      </c>
      <c r="H156" s="433">
        <v>0</v>
      </c>
      <c r="I156" s="106" t="str">
        <f>IF(H156&gt;0,(IF(H$7&gt;0,H156/H$7,"")),"")</f>
        <v/>
      </c>
      <c r="J156" s="111" t="str">
        <f>IF(H156&gt;0,(IF(H$49&gt;0,H156/H$49,"")),"")</f>
        <v/>
      </c>
      <c r="K156" s="433">
        <v>0</v>
      </c>
      <c r="L156" s="106" t="str">
        <f>IF(K156&gt;0,(IF(K$7&gt;0,K156/K$7,"")),"")</f>
        <v/>
      </c>
      <c r="M156" s="111" t="str">
        <f>IF(K156&gt;0,(IF(K$49&gt;0,K156/K$49,"")),"")</f>
        <v/>
      </c>
      <c r="N156" s="111"/>
      <c r="O156" s="111"/>
      <c r="P156" s="112"/>
      <c r="Q156" s="111"/>
      <c r="R156" s="433">
        <f>E156+H156+K156</f>
        <v>0</v>
      </c>
      <c r="S156" s="106" t="str">
        <f>IF(R156&gt;0,(IF(R$7&gt;0,R156/R$7,"")),"")</f>
        <v/>
      </c>
      <c r="T156" s="111" t="str">
        <f>IF(R156&gt;0,(IF(R$49&gt;0,R156/R$49,"")),"")</f>
        <v/>
      </c>
      <c r="U156" s="111"/>
      <c r="V156" s="113"/>
      <c r="W156" s="111"/>
      <c r="X156" s="112"/>
      <c r="Y156" s="111"/>
      <c r="Z156" s="433">
        <v>0</v>
      </c>
      <c r="AA156" s="106" t="str">
        <f>IF(Z156&gt;0,(IF(Z$7&gt;0,Z156/Z$7,"")),"")</f>
        <v/>
      </c>
      <c r="AB156" s="111" t="str">
        <f>IF(Z156&gt;0,(IF(Z$49&gt;0,Z156/Z$49,"")),"")</f>
        <v/>
      </c>
      <c r="AC156" s="433">
        <v>0</v>
      </c>
      <c r="AD156" s="106" t="str">
        <f>IF(AC156&gt;0,(IF(AC$7&gt;0,AC156/AC$7,"")),"")</f>
        <v/>
      </c>
      <c r="AE156" s="111" t="str">
        <f>IF(AC156&gt;0,(IF(AC$49&gt;0,AC156/AC$49,"")),"")</f>
        <v/>
      </c>
      <c r="AF156" s="433">
        <v>0</v>
      </c>
      <c r="AG156" s="106" t="str">
        <f>IF(AF156&gt;0,(IF(AF$7&gt;0,AF156/AF$7,"")),"")</f>
        <v/>
      </c>
      <c r="AH156" s="111" t="str">
        <f>IF(AF156&gt;0,(IF(AF$49&gt;0,AF156/AF$49,"")),"")</f>
        <v/>
      </c>
      <c r="AI156" s="111"/>
      <c r="AJ156" s="111"/>
      <c r="AK156" s="112"/>
      <c r="AL156" s="111"/>
      <c r="AM156" s="433">
        <f>Z156+AC156+AF156</f>
        <v>0</v>
      </c>
      <c r="AN156" s="106" t="str">
        <f>IF(AM156&gt;0,(IF(AM$7&gt;0,AM156/AM$7,"")),"")</f>
        <v/>
      </c>
      <c r="AO156" s="111" t="str">
        <f>IF(AM156&gt;0,(IF(AM$49&gt;0,AM156/AM$49,"")),"")</f>
        <v/>
      </c>
      <c r="AP156" s="111"/>
      <c r="AQ156" s="113"/>
      <c r="AR156" s="111"/>
      <c r="AS156" s="112"/>
      <c r="AT156" s="111"/>
      <c r="AU156" s="433">
        <v>0</v>
      </c>
      <c r="AV156" s="106" t="str">
        <f>IF(AU156&gt;0,(IF(AU$7&gt;0,AU156/AU$7,"")),"")</f>
        <v/>
      </c>
      <c r="AW156" s="111" t="str">
        <f>IF(AU156&gt;0,(IF(AU$49&gt;0,AU156/AU$49,"")),"")</f>
        <v/>
      </c>
      <c r="AX156" s="433">
        <v>0</v>
      </c>
      <c r="AY156" s="106" t="str">
        <f>IF(AX156&gt;0,(IF(AX$7&gt;0,AX156/AX$7,"")),"")</f>
        <v/>
      </c>
      <c r="AZ156" s="111" t="str">
        <f>IF(AX156&gt;0,(IF(AX$49&gt;0,AX156/AX$49,"")),"")</f>
        <v/>
      </c>
      <c r="BA156" s="433">
        <v>0</v>
      </c>
      <c r="BB156" s="106" t="str">
        <f>IF(BA156&gt;0,(IF(BA$7&gt;0,BA156/BA$7,"")),"")</f>
        <v/>
      </c>
      <c r="BC156" s="111" t="str">
        <f>IF(BA156&gt;0,(IF(BA$49&gt;0,BA156/BA$49,"")),"")</f>
        <v/>
      </c>
      <c r="BD156" s="111"/>
      <c r="BE156" s="111"/>
      <c r="BF156" s="112"/>
      <c r="BG156" s="111"/>
      <c r="BH156" s="433">
        <f>AU156+AX156+BA156</f>
        <v>0</v>
      </c>
      <c r="BI156" s="106" t="str">
        <f>IF(BH156&gt;0,(IF(BH$7&gt;0,BH156/BH$7,"")),"")</f>
        <v/>
      </c>
      <c r="BJ156" s="111" t="str">
        <f>IF(BH156&gt;0,(IF(BH$49&gt;0,BH156/BH$49,"")),"")</f>
        <v/>
      </c>
      <c r="BK156" s="111"/>
      <c r="BL156" s="113"/>
      <c r="BM156" s="111"/>
      <c r="BN156" s="112"/>
      <c r="BO156" s="111"/>
      <c r="BP156" s="433">
        <v>0</v>
      </c>
      <c r="BQ156" s="106" t="str">
        <f>IF(BP156&gt;0,(IF(BP$7&gt;0,BP156/BP$7,"")),"")</f>
        <v/>
      </c>
      <c r="BR156" s="111" t="str">
        <f>IF(BP156&gt;0,(IF(BP$49&gt;0,BP156/BP$49,"")),"")</f>
        <v/>
      </c>
      <c r="BS156" s="433">
        <v>0</v>
      </c>
      <c r="BT156" s="106" t="str">
        <f>IF(BS156&gt;0,(IF(BS$7&gt;0,BS156/BS$7,"")),"")</f>
        <v/>
      </c>
      <c r="BU156" s="111" t="str">
        <f>IF(BS156&gt;0,(IF(BS$49&gt;0,BS156/BS$49,"")),"")</f>
        <v/>
      </c>
      <c r="BV156" s="433">
        <v>0</v>
      </c>
      <c r="BW156" s="106" t="str">
        <f>IF(BV156&gt;0,(IF(BV$7&gt;0,BV156/BV$7,"")),"")</f>
        <v/>
      </c>
      <c r="BX156" s="111" t="str">
        <f>IF(BV156&gt;0,(IF(BV$49&gt;0,BV156/BV$49,"")),"")</f>
        <v/>
      </c>
      <c r="BY156" s="111"/>
      <c r="BZ156" s="111"/>
      <c r="CA156" s="112"/>
      <c r="CB156" s="111"/>
      <c r="CC156" s="433">
        <f>BP156+BS156+BV156</f>
        <v>0</v>
      </c>
      <c r="CD156" s="106" t="str">
        <f>IF(CC156&gt;0,(IF(CC$7&gt;0,CC156/CC$7,"")),"")</f>
        <v/>
      </c>
      <c r="CE156" s="111" t="str">
        <f>IF(CC156&gt;0,(IF(CC$49&gt;0,CC156/CC$49,"")),"")</f>
        <v/>
      </c>
      <c r="CF156" s="111"/>
      <c r="CG156" s="113"/>
      <c r="CH156" s="111"/>
      <c r="CI156" s="114"/>
      <c r="CJ156" s="111"/>
      <c r="CK156" s="433">
        <f>(IF($CZ$5=4,(E156+Z156+AU156+BP156),0)+IF($CZ$5=3,(Z156+AU156+BP156))+IF($CZ$5=2,(AU156+BP156),0)+IF($CZ$5=1,BP156,0))/$CZ$5</f>
        <v>0</v>
      </c>
      <c r="CL156" s="106" t="str">
        <f>IF(CK156&gt;0,(IF(CK$7&gt;0,CK156/CK$7,"")),"")</f>
        <v/>
      </c>
      <c r="CM156" s="111" t="str">
        <f>IF(CK156&gt;0,(IF(CK$49&gt;0,CK156/CK$49,"")),"")</f>
        <v/>
      </c>
      <c r="CN156" s="433">
        <f>(IF($CZ$5=4,(H156+AC156+AX156+BS156),0)+IF($CZ$5=3,(AC156+AX156+BS156))+IF($CZ$5=2,(AX156+BS156),0)+IF($CZ$5=1,BS156,0))/$CZ$5</f>
        <v>0</v>
      </c>
      <c r="CO156" s="106" t="str">
        <f>IF(CN156&gt;0,(IF(CN$7&gt;0,CN156/CN$7,"")),"")</f>
        <v/>
      </c>
      <c r="CP156" s="111" t="str">
        <f>IF(CN156&gt;0,(IF(CN$49&gt;0,CN156/CN$49,"")),"")</f>
        <v/>
      </c>
      <c r="CQ156" s="433">
        <f>(IF($CZ$5=4,(K156+AF156+BA156+BV156),0)+IF($CZ$5=3,(AF156+BA156+BV156))+IF($CZ$5=2,(BA156+BV156),0)+IF($CZ$5=1,BV156,0))/$CZ$5</f>
        <v>0</v>
      </c>
      <c r="CR156" s="106" t="str">
        <f>IF(CQ156&gt;0,(IF(CQ$7&gt;0,CQ156/CQ$7,"")),"")</f>
        <v/>
      </c>
      <c r="CS156" s="111" t="str">
        <f>IF(CQ156&gt;0,(IF(CQ$49&gt;0,CQ156/CQ$49,"")),"")</f>
        <v/>
      </c>
      <c r="CT156" s="111"/>
      <c r="CU156" s="111"/>
      <c r="CV156" s="114"/>
      <c r="CW156" s="111"/>
      <c r="CX156" s="433">
        <f>(IF($CZ$5=4,(R156+AM156+BH156+CC156),0)+IF($CZ$5=3,(AM156+BH156+CC156))+IF($CZ$5=2,(BH156+CC156),0)+IF($CZ$5=1,CC156,0))/$CZ$5</f>
        <v>0</v>
      </c>
      <c r="CY156" s="106" t="str">
        <f>IF(CX156&gt;0,(IF(CX$7&gt;0,CX156/CX$7,"")),"")</f>
        <v/>
      </c>
      <c r="CZ156" s="111" t="str">
        <f>IF(CX156&gt;0,(IF(CX$49&gt;0,CX156/CX$49,"")),"")</f>
        <v/>
      </c>
      <c r="DA156" s="111"/>
      <c r="DB156" s="1535"/>
      <c r="DC156" s="111"/>
      <c r="DD156" s="112"/>
      <c r="DE156" s="111"/>
      <c r="DF156" s="433">
        <v>0</v>
      </c>
      <c r="DG156" s="106" t="str">
        <f>IF(DF156&gt;0,(IF(DF$7&gt;0,DF156/DF$7,"")),"")</f>
        <v/>
      </c>
      <c r="DH156" s="111" t="str">
        <f>IF(DF156&gt;0,(IF(DF$49&gt;0,DF156/DF$49,"")),"")</f>
        <v/>
      </c>
      <c r="DI156" s="433">
        <v>0</v>
      </c>
      <c r="DJ156" s="106" t="str">
        <f>IF(DI156&gt;0,(IF(DI$7&gt;0,DI156/DI$7,"")),"")</f>
        <v/>
      </c>
      <c r="DK156" s="111" t="str">
        <f>IF(DI156&gt;0,(IF(DI$49&gt;0,DI156/DI$49,"")),"")</f>
        <v/>
      </c>
      <c r="DL156" s="433">
        <v>0</v>
      </c>
      <c r="DM156" s="106" t="str">
        <f>IF(DL156&gt;0,(IF(DL$7&gt;0,DL156/DL$7,"")),"")</f>
        <v/>
      </c>
      <c r="DN156" s="111" t="str">
        <f>IF(DL156&gt;0,(IF(DL$49&gt;0,DL156/DL$49,"")),"")</f>
        <v/>
      </c>
      <c r="DO156" s="111"/>
      <c r="DP156" s="111"/>
      <c r="DQ156" s="112"/>
      <c r="DR156" s="111"/>
      <c r="DS156" s="433">
        <f>DF156+DI156+DL156</f>
        <v>0</v>
      </c>
      <c r="DT156" s="106" t="str">
        <f>IF(DS156&gt;0,(IF(DS$7&gt;0,DS156/DS$7,"")),"")</f>
        <v/>
      </c>
      <c r="DU156" s="111" t="str">
        <f>IF(DS156&gt;0,(IF(DS$49&gt;0,DS156/DS$49,"")),"")</f>
        <v/>
      </c>
      <c r="DV156" s="111"/>
      <c r="DW156" s="113"/>
      <c r="DX156" s="111"/>
      <c r="DY156" s="112"/>
      <c r="DZ156" s="111"/>
      <c r="EA156" s="433">
        <v>0</v>
      </c>
      <c r="EB156" s="106" t="str">
        <f>IF(EA156&gt;0,(IF(EA$7&gt;0,EA156/EA$7,"")),"")</f>
        <v/>
      </c>
      <c r="EC156" s="111" t="str">
        <f>IF(EA156&gt;0,(IF(EA$49&gt;0,EA156/EA$49,"")),"")</f>
        <v/>
      </c>
      <c r="ED156" s="433">
        <v>0</v>
      </c>
      <c r="EE156" s="106" t="str">
        <f>IF(ED156&gt;0,(IF(ED$7&gt;0,ED156/ED$7,"")),"")</f>
        <v/>
      </c>
      <c r="EF156" s="111" t="str">
        <f>IF(ED156&gt;0,(IF(ED$49&gt;0,ED156/ED$49,"")),"")</f>
        <v/>
      </c>
      <c r="EG156" s="433">
        <v>0</v>
      </c>
      <c r="EH156" s="106" t="str">
        <f>IF(EG156&gt;0,(IF(EG$7&gt;0,EG156/EG$7,"")),"")</f>
        <v/>
      </c>
      <c r="EI156" s="111" t="str">
        <f>IF(EG156&gt;0,(IF(EG$49&gt;0,EG156/EG$49,"")),"")</f>
        <v/>
      </c>
      <c r="EJ156" s="111"/>
      <c r="EK156" s="111"/>
      <c r="EL156" s="112"/>
      <c r="EM156" s="111"/>
      <c r="EN156" s="433">
        <f>EA156+ED156+EG156</f>
        <v>0</v>
      </c>
      <c r="EO156" s="106" t="str">
        <f>IF(EN156&gt;0,(IF(EN$7&gt;0,EN156/EN$7,"")),"")</f>
        <v/>
      </c>
      <c r="EP156" s="111" t="str">
        <f>IF(EN156&gt;0,(IF(EN$49&gt;0,EN156/EN$49,"")),"")</f>
        <v/>
      </c>
      <c r="EQ156" s="111"/>
      <c r="ER156" s="113"/>
      <c r="ES156" s="111"/>
      <c r="ET156" s="112"/>
      <c r="EU156" s="111"/>
      <c r="EV156" s="452">
        <f>'Projet Investissement'!I10</f>
        <v>87103.200000000012</v>
      </c>
      <c r="EW156" s="106">
        <f>IF(EV156&gt;0,(IF(EV$7&gt;0,EV156/EV$7,"")),"")</f>
        <v>43.551600000000008</v>
      </c>
      <c r="EX156" s="111" t="str">
        <f>IF(EV156&gt;0,(IF(EV$49&gt;0,EV156/EV$49,"")),"")</f>
        <v/>
      </c>
      <c r="EY156" s="452">
        <f>'Projet Investissement'!I12+'Projet Investissement'!I14+'Projet Investissement'!I16</f>
        <v>682951.48</v>
      </c>
      <c r="EZ156" s="106" t="str">
        <f>IF(EY156&gt;0,(IF(EY$7&gt;0,EY156/EY$7,"")),"")</f>
        <v/>
      </c>
      <c r="FA156" s="111">
        <f>IF(EY156&gt;0,(IF(EY$49&gt;0,EY156/EY$49,"")),"")</f>
        <v>0.18141890822154336</v>
      </c>
      <c r="FB156" s="452" t="e">
        <f>#REF!</f>
        <v>#REF!</v>
      </c>
      <c r="FC156" s="106" t="e">
        <f>IF(FB156&gt;0,(IF(FB$7&gt;0,FB156/FB$7,"")),"")</f>
        <v>#REF!</v>
      </c>
      <c r="FD156" s="111" t="e">
        <f>IF(FB156&gt;0,(IF(FB$49&gt;0,FB156/FB$49,"")),"")</f>
        <v>#REF!</v>
      </c>
      <c r="FE156" s="111"/>
      <c r="FF156" s="111"/>
      <c r="FG156" s="112"/>
      <c r="FH156" s="111"/>
      <c r="FI156" s="433">
        <f>'Projet Investissement'!I20</f>
        <v>770054.67999999993</v>
      </c>
      <c r="FJ156" s="106" t="e">
        <f>IF(FI156&gt;0,(IF(FI$7&gt;0,FI156/FI$7,"")),"")</f>
        <v>#VALUE!</v>
      </c>
      <c r="FK156" s="111">
        <f>IF(FI156&gt;0,(IF(FI$49&gt;0,FI156/FI$49,"")),"")</f>
        <v>0.20455696108380925</v>
      </c>
      <c r="FL156" s="111"/>
      <c r="FM156" s="113"/>
      <c r="FN156" s="111"/>
      <c r="FO156" s="112"/>
      <c r="FP156" s="111"/>
      <c r="FQ156" s="452">
        <f>'Projet Investissement'!I41</f>
        <v>40000</v>
      </c>
      <c r="FR156" s="106">
        <f>IF(FQ156&gt;0,(IF(FQ$7&gt;0,FQ156/FQ$7,"")),"")</f>
        <v>9.2592592592592595</v>
      </c>
      <c r="FS156" s="849">
        <f>IF(FQ156&gt;0,(IF(FQ$49&gt;0,FQ156/FQ$49,"")),"")</f>
        <v>0.1807909604519774</v>
      </c>
      <c r="FT156" s="452" t="e">
        <f>#REF!</f>
        <v>#REF!</v>
      </c>
      <c r="FU156" s="106" t="e">
        <f>IF(FT156&gt;0,(IF(FT$7&gt;0,FT156/FT$7,"")),"")</f>
        <v>#REF!</v>
      </c>
      <c r="FV156" s="111" t="e">
        <f>IF(FT156&gt;0,(IF(FT$49&gt;0,FT156/FT$49,"")),"")</f>
        <v>#REF!</v>
      </c>
      <c r="FW156" s="452" t="e">
        <f>#REF!</f>
        <v>#REF!</v>
      </c>
      <c r="FX156" s="106" t="e">
        <f>IF(FW156&gt;0,(IF(FW$7&gt;0,FW156/FW$7,"")),"")</f>
        <v>#REF!</v>
      </c>
      <c r="FY156" s="111" t="e">
        <f>IF(FW156&gt;0,(IF(FW$49&gt;0,FW156/FW$49,"")),"")</f>
        <v>#REF!</v>
      </c>
      <c r="FZ156" s="111"/>
      <c r="GA156" s="111"/>
      <c r="GB156" s="112"/>
      <c r="GC156" s="111"/>
      <c r="GD156" s="433" t="e">
        <f>FQ156+FT156+FW156</f>
        <v>#REF!</v>
      </c>
      <c r="GE156" s="106" t="e">
        <f>IF(GD156&gt;0,(IF(GD$7&gt;0,GD156/GD$7,"")),"")</f>
        <v>#REF!</v>
      </c>
      <c r="GF156" s="111" t="e">
        <f>IF(GD156&gt;0,(IF(GD$49&gt;0,GD156/GD$49,"")),"")</f>
        <v>#REF!</v>
      </c>
      <c r="GG156" s="111"/>
      <c r="GH156" s="113"/>
      <c r="GI156" s="111"/>
      <c r="GJ156" s="112"/>
      <c r="GK156" s="111"/>
      <c r="GL156" s="452" t="e">
        <f>#REF!</f>
        <v>#REF!</v>
      </c>
      <c r="GM156" s="106" t="e">
        <f>IF(GL156&gt;0,(IF(GL$7&gt;0,GL156/GL$7,"")),"")</f>
        <v>#REF!</v>
      </c>
      <c r="GN156" s="111" t="e">
        <f>IF(GL156&gt;0,(IF(GL$49&gt;0,GL156/GL$49,"")),"")</f>
        <v>#REF!</v>
      </c>
      <c r="GO156" s="452" t="e">
        <f>#REF!</f>
        <v>#REF!</v>
      </c>
      <c r="GP156" s="106" t="e">
        <f>IF(GO156&gt;0,(IF(GO$7&gt;0,GO156/GO$7,"")),"")</f>
        <v>#REF!</v>
      </c>
      <c r="GQ156" s="111" t="e">
        <f>IF(GO156&gt;0,(IF(GO$49&gt;0,GO156/GO$49,"")),"")</f>
        <v>#REF!</v>
      </c>
      <c r="GR156" s="452" t="e">
        <f>#REF!</f>
        <v>#REF!</v>
      </c>
      <c r="GS156" s="106" t="e">
        <f>IF(GR156&gt;0,(IF(GR$7&gt;0,GR156/GR$7,"")),"")</f>
        <v>#REF!</v>
      </c>
      <c r="GT156" s="111" t="e">
        <f>IF(GR156&gt;0,(IF(GR$49&gt;0,GR156/GR$49,"")),"")</f>
        <v>#REF!</v>
      </c>
      <c r="GU156" s="111"/>
      <c r="GV156" s="111"/>
      <c r="GW156" s="112"/>
      <c r="GX156" s="111"/>
      <c r="GY156" s="433" t="e">
        <f>GL156+GO156+GR156</f>
        <v>#REF!</v>
      </c>
      <c r="GZ156" s="106" t="e">
        <f>IF(GY156&gt;0,(IF(GY$7&gt;0,GY156/GY$7,"")),"")</f>
        <v>#REF!</v>
      </c>
      <c r="HA156" s="111" t="e">
        <f>IF(GY156&gt;0,(IF(GY$49&gt;0,GY156/GY$49,"")),"")</f>
        <v>#REF!</v>
      </c>
      <c r="HB156" s="111"/>
      <c r="HC156" s="113"/>
      <c r="HD156" s="111"/>
      <c r="HE156" s="112"/>
      <c r="HF156" s="111"/>
      <c r="HG156" s="452" t="e">
        <f>#REF!</f>
        <v>#REF!</v>
      </c>
      <c r="HH156" s="106" t="e">
        <f>IF(HG156&gt;0,(IF(HG$7&gt;0,HG156/HG$7,"")),"")</f>
        <v>#REF!</v>
      </c>
      <c r="HI156" s="111" t="e">
        <f>IF(HG156&gt;0,(IF(HG$49&gt;0,HG156/HG$49,"")),"")</f>
        <v>#REF!</v>
      </c>
      <c r="HJ156" s="452" t="e">
        <f>#REF!</f>
        <v>#REF!</v>
      </c>
      <c r="HK156" s="106" t="e">
        <f>IF(HJ156&gt;0,(IF(HJ$7&gt;0,HJ156/HJ$7,"")),"")</f>
        <v>#REF!</v>
      </c>
      <c r="HL156" s="111" t="e">
        <f>IF(HJ156&gt;0,(IF(HJ$49&gt;0,HJ156/HJ$49,"")),"")</f>
        <v>#REF!</v>
      </c>
      <c r="HM156" s="452" t="e">
        <f>#REF!</f>
        <v>#REF!</v>
      </c>
      <c r="HN156" s="106" t="e">
        <f>IF(HM156&gt;0,(IF(HM$7&gt;0,HM156/HM$7,"")),"")</f>
        <v>#REF!</v>
      </c>
      <c r="HO156" s="111" t="e">
        <f>IF(HM156&gt;0,(IF(HM$49&gt;0,HM156/HM$49,"")),"")</f>
        <v>#REF!</v>
      </c>
      <c r="HP156" s="111"/>
      <c r="HQ156" s="111"/>
      <c r="HR156" s="112"/>
      <c r="HS156" s="111"/>
      <c r="HT156" s="433" t="e">
        <f>HG156+HJ156+HM156</f>
        <v>#REF!</v>
      </c>
      <c r="HU156" s="106" t="e">
        <f>IF(HT156&gt;0,(IF(HT$7&gt;0,HT156/HT$7,"")),"")</f>
        <v>#REF!</v>
      </c>
      <c r="HV156" s="111" t="e">
        <f>IF(HT156&gt;0,(IF(HT$49&gt;0,HT156/HT$49,"")),"")</f>
        <v>#REF!</v>
      </c>
      <c r="HW156" s="111"/>
      <c r="HX156" s="113"/>
      <c r="HY156" s="111"/>
      <c r="HZ156" s="112"/>
      <c r="IA156" s="111"/>
      <c r="IB156" s="452" t="e">
        <f>#REF!</f>
        <v>#REF!</v>
      </c>
      <c r="IC156" s="106" t="e">
        <f>IF(IB156&gt;0,(IF(IB$7&gt;0,IB156/IB$7,"")),"")</f>
        <v>#REF!</v>
      </c>
      <c r="ID156" s="111" t="e">
        <f>IF(IB156&gt;0,(IF(IB$49&gt;0,IB156/IB$49,"")),"")</f>
        <v>#REF!</v>
      </c>
      <c r="IE156" s="452" t="e">
        <f>#REF!</f>
        <v>#REF!</v>
      </c>
      <c r="IF156" s="106" t="e">
        <f>IF(IE156&gt;0,(IF(IE$7&gt;0,IE156/IE$7,"")),"")</f>
        <v>#REF!</v>
      </c>
      <c r="IG156" s="111" t="e">
        <f>IF(IE156&gt;0,(IF(IE$49&gt;0,IE156/IE$49,"")),"")</f>
        <v>#REF!</v>
      </c>
      <c r="IH156" s="452" t="e">
        <f>#REF!</f>
        <v>#REF!</v>
      </c>
      <c r="II156" s="106" t="e">
        <f>IF(IH156&gt;0,(IF(IH$7&gt;0,IH156/IH$7,"")),"")</f>
        <v>#REF!</v>
      </c>
      <c r="IJ156" s="111" t="e">
        <f>IF(IH156&gt;0,(IF(IH$49&gt;0,IH156/IH$49,"")),"")</f>
        <v>#REF!</v>
      </c>
      <c r="IK156" s="111"/>
      <c r="IL156" s="111"/>
      <c r="IM156" s="112"/>
      <c r="IN156" s="111"/>
      <c r="IO156" s="433" t="e">
        <f>IB156+IE156+IH156</f>
        <v>#REF!</v>
      </c>
      <c r="IP156" s="106" t="e">
        <f>IF(IO156&gt;0,(IF(IO$7&gt;0,IO156/IO$7,"")),"")</f>
        <v>#REF!</v>
      </c>
      <c r="IQ156" s="111" t="e">
        <f>IF(IO156&gt;0,(IF(IO$49&gt;0,IO156/IO$49,"")),"")</f>
        <v>#REF!</v>
      </c>
      <c r="IR156" s="111"/>
      <c r="IS156" s="113"/>
    </row>
    <row r="157" spans="1:253" ht="12" customHeight="1">
      <c r="A157" s="341" t="s">
        <v>112</v>
      </c>
      <c r="B157" s="111"/>
      <c r="C157" s="112"/>
      <c r="D157" s="111"/>
      <c r="E157" s="433">
        <v>0</v>
      </c>
      <c r="F157" s="106" t="str">
        <f>IF(E157&gt;0,(IF(E$7&gt;0,E157/E$7,"")),"")</f>
        <v/>
      </c>
      <c r="G157" s="111" t="str">
        <f>IF(E157&gt;0,(IF(E$49&gt;0,E157/E$49,"")),"")</f>
        <v/>
      </c>
      <c r="H157" s="433">
        <v>0</v>
      </c>
      <c r="I157" s="106" t="str">
        <f>IF(H157&gt;0,(IF(H$7&gt;0,H157/H$7,"")),"")</f>
        <v/>
      </c>
      <c r="J157" s="111" t="str">
        <f>IF(H157&gt;0,(IF(H$49&gt;0,H157/H$49,"")),"")</f>
        <v/>
      </c>
      <c r="K157" s="433">
        <v>0</v>
      </c>
      <c r="L157" s="106" t="str">
        <f>IF(K157&gt;0,(IF(K$7&gt;0,K157/K$7,"")),"")</f>
        <v/>
      </c>
      <c r="M157" s="111" t="str">
        <f>IF(K157&gt;0,(IF(K$49&gt;0,K157/K$49,"")),"")</f>
        <v/>
      </c>
      <c r="N157" s="111"/>
      <c r="O157" s="111"/>
      <c r="P157" s="112"/>
      <c r="Q157" s="111"/>
      <c r="R157" s="433">
        <f>E157+H157+K157</f>
        <v>0</v>
      </c>
      <c r="S157" s="106" t="str">
        <f>IF(R157&gt;0,(IF(R$7&gt;0,R157/R$7,"")),"")</f>
        <v/>
      </c>
      <c r="T157" s="111" t="str">
        <f>IF(R157&gt;0,(IF(R$49&gt;0,R157/R$49,"")),"")</f>
        <v/>
      </c>
      <c r="U157" s="111"/>
      <c r="V157" s="113"/>
      <c r="W157" s="111"/>
      <c r="X157" s="112"/>
      <c r="Y157" s="111"/>
      <c r="Z157" s="433">
        <v>0</v>
      </c>
      <c r="AA157" s="106" t="str">
        <f>IF(Z157&gt;0,(IF(Z$7&gt;0,Z157/Z$7,"")),"")</f>
        <v/>
      </c>
      <c r="AB157" s="111" t="str">
        <f>IF(Z157&gt;0,(IF(Z$49&gt;0,Z157/Z$49,"")),"")</f>
        <v/>
      </c>
      <c r="AC157" s="433">
        <v>0</v>
      </c>
      <c r="AD157" s="106" t="str">
        <f>IF(AC157&gt;0,(IF(AC$7&gt;0,AC157/AC$7,"")),"")</f>
        <v/>
      </c>
      <c r="AE157" s="111" t="str">
        <f>IF(AC157&gt;0,(IF(AC$49&gt;0,AC157/AC$49,"")),"")</f>
        <v/>
      </c>
      <c r="AF157" s="433">
        <v>0</v>
      </c>
      <c r="AG157" s="106" t="str">
        <f>IF(AF157&gt;0,(IF(AF$7&gt;0,AF157/AF$7,"")),"")</f>
        <v/>
      </c>
      <c r="AH157" s="111" t="str">
        <f>IF(AF157&gt;0,(IF(AF$49&gt;0,AF157/AF$49,"")),"")</f>
        <v/>
      </c>
      <c r="AI157" s="111"/>
      <c r="AJ157" s="111"/>
      <c r="AK157" s="112"/>
      <c r="AL157" s="111"/>
      <c r="AM157" s="433">
        <f>Z157+AC157+AF157</f>
        <v>0</v>
      </c>
      <c r="AN157" s="106" t="str">
        <f>IF(AM157&gt;0,(IF(AM$7&gt;0,AM157/AM$7,"")),"")</f>
        <v/>
      </c>
      <c r="AO157" s="111" t="str">
        <f>IF(AM157&gt;0,(IF(AM$49&gt;0,AM157/AM$49,"")),"")</f>
        <v/>
      </c>
      <c r="AP157" s="111"/>
      <c r="AQ157" s="113"/>
      <c r="AR157" s="111"/>
      <c r="AS157" s="112"/>
      <c r="AT157" s="111"/>
      <c r="AU157" s="433">
        <v>0</v>
      </c>
      <c r="AV157" s="106" t="str">
        <f>IF(AU157&gt;0,(IF(AU$7&gt;0,AU157/AU$7,"")),"")</f>
        <v/>
      </c>
      <c r="AW157" s="111" t="str">
        <f>IF(AU157&gt;0,(IF(AU$49&gt;0,AU157/AU$49,"")),"")</f>
        <v/>
      </c>
      <c r="AX157" s="433">
        <v>0</v>
      </c>
      <c r="AY157" s="106" t="str">
        <f>IF(AX157&gt;0,(IF(AX$7&gt;0,AX157/AX$7,"")),"")</f>
        <v/>
      </c>
      <c r="AZ157" s="111" t="str">
        <f>IF(AX157&gt;0,(IF(AX$49&gt;0,AX157/AX$49,"")),"")</f>
        <v/>
      </c>
      <c r="BA157" s="433">
        <v>0</v>
      </c>
      <c r="BB157" s="106" t="str">
        <f>IF(BA157&gt;0,(IF(BA$7&gt;0,BA157/BA$7,"")),"")</f>
        <v/>
      </c>
      <c r="BC157" s="111" t="str">
        <f>IF(BA157&gt;0,(IF(BA$49&gt;0,BA157/BA$49,"")),"")</f>
        <v/>
      </c>
      <c r="BD157" s="111"/>
      <c r="BE157" s="111"/>
      <c r="BF157" s="112"/>
      <c r="BG157" s="111"/>
      <c r="BH157" s="433">
        <f>AU157+AX157+BA157</f>
        <v>0</v>
      </c>
      <c r="BI157" s="106" t="str">
        <f>IF(BH157&gt;0,(IF(BH$7&gt;0,BH157/BH$7,"")),"")</f>
        <v/>
      </c>
      <c r="BJ157" s="111" t="str">
        <f>IF(BH157&gt;0,(IF(BH$49&gt;0,BH157/BH$49,"")),"")</f>
        <v/>
      </c>
      <c r="BK157" s="111"/>
      <c r="BL157" s="113"/>
      <c r="BM157" s="111"/>
      <c r="BN157" s="112"/>
      <c r="BO157" s="111"/>
      <c r="BP157" s="433">
        <v>0</v>
      </c>
      <c r="BQ157" s="106" t="str">
        <f>IF(BP157&gt;0,(IF(BP$7&gt;0,BP157/BP$7,"")),"")</f>
        <v/>
      </c>
      <c r="BR157" s="111" t="str">
        <f>IF(BP157&gt;0,(IF(BP$49&gt;0,BP157/BP$49,"")),"")</f>
        <v/>
      </c>
      <c r="BS157" s="433">
        <v>0</v>
      </c>
      <c r="BT157" s="106" t="str">
        <f>IF(BS157&gt;0,(IF(BS$7&gt;0,BS157/BS$7,"")),"")</f>
        <v/>
      </c>
      <c r="BU157" s="111" t="str">
        <f>IF(BS157&gt;0,(IF(BS$49&gt;0,BS157/BS$49,"")),"")</f>
        <v/>
      </c>
      <c r="BV157" s="433">
        <v>0</v>
      </c>
      <c r="BW157" s="106" t="str">
        <f>IF(BV157&gt;0,(IF(BV$7&gt;0,BV157/BV$7,"")),"")</f>
        <v/>
      </c>
      <c r="BX157" s="111" t="str">
        <f>IF(BV157&gt;0,(IF(BV$49&gt;0,BV157/BV$49,"")),"")</f>
        <v/>
      </c>
      <c r="BY157" s="111"/>
      <c r="BZ157" s="111"/>
      <c r="CA157" s="112"/>
      <c r="CB157" s="111"/>
      <c r="CC157" s="433">
        <f>BP157+BS157+BV157</f>
        <v>0</v>
      </c>
      <c r="CD157" s="106" t="str">
        <f>IF(CC157&gt;0,(IF(CC$7&gt;0,CC157/CC$7,"")),"")</f>
        <v/>
      </c>
      <c r="CE157" s="111" t="str">
        <f>IF(CC157&gt;0,(IF(CC$49&gt;0,CC157/CC$49,"")),"")</f>
        <v/>
      </c>
      <c r="CF157" s="111"/>
      <c r="CG157" s="113"/>
      <c r="CH157" s="111"/>
      <c r="CI157" s="114"/>
      <c r="CJ157" s="111"/>
      <c r="CK157" s="433">
        <f>(IF($CZ$5=4,(E157+Z157+AU157+BP157),0)+IF($CZ$5=3,(Z157+AU157+BP157))+IF($CZ$5=2,(AU157+BP157),0)+IF($CZ$5=1,BP157,0))/$CZ$5</f>
        <v>0</v>
      </c>
      <c r="CL157" s="106" t="str">
        <f>IF(CK157&gt;0,(IF(CK$7&gt;0,CK157/CK$7,"")),"")</f>
        <v/>
      </c>
      <c r="CM157" s="111" t="str">
        <f>IF(CK157&gt;0,(IF(CK$49&gt;0,CK157/CK$49,"")),"")</f>
        <v/>
      </c>
      <c r="CN157" s="433">
        <f>(IF($CZ$5=4,(H157+AC157+AX157+BS157),0)+IF($CZ$5=3,(AC157+AX157+BS157))+IF($CZ$5=2,(AX157+BS157),0)+IF($CZ$5=1,BS157,0))/$CZ$5</f>
        <v>0</v>
      </c>
      <c r="CO157" s="106" t="str">
        <f>IF(CN157&gt;0,(IF(CN$7&gt;0,CN157/CN$7,"")),"")</f>
        <v/>
      </c>
      <c r="CP157" s="111" t="str">
        <f>IF(CN157&gt;0,(IF(CN$49&gt;0,CN157/CN$49,"")),"")</f>
        <v/>
      </c>
      <c r="CQ157" s="433">
        <f>(IF($CZ$5=4,(K157+AF157+BA157+BV157),0)+IF($CZ$5=3,(AF157+BA157+BV157))+IF($CZ$5=2,(BA157+BV157),0)+IF($CZ$5=1,BV157,0))/$CZ$5</f>
        <v>0</v>
      </c>
      <c r="CR157" s="106" t="str">
        <f>IF(CQ157&gt;0,(IF(CQ$7&gt;0,CQ157/CQ$7,"")),"")</f>
        <v/>
      </c>
      <c r="CS157" s="111" t="str">
        <f>IF(CQ157&gt;0,(IF(CQ$49&gt;0,CQ157/CQ$49,"")),"")</f>
        <v/>
      </c>
      <c r="CT157" s="111"/>
      <c r="CU157" s="111"/>
      <c r="CV157" s="114"/>
      <c r="CW157" s="111"/>
      <c r="CX157" s="433">
        <f>(IF($CZ$5=4,(R157+AM157+BH157+CC157),0)+IF($CZ$5=3,(AM157+BH157+CC157))+IF($CZ$5=2,(BH157+CC157),0)+IF($CZ$5=1,CC157,0))/$CZ$5</f>
        <v>0</v>
      </c>
      <c r="CY157" s="106" t="str">
        <f>IF(CX157&gt;0,(IF(CX$7&gt;0,CX157/CX$7,"")),"")</f>
        <v/>
      </c>
      <c r="CZ157" s="111" t="str">
        <f>IF(CX157&gt;0,(IF(CX$49&gt;0,CX157/CX$49,"")),"")</f>
        <v/>
      </c>
      <c r="DA157" s="111"/>
      <c r="DB157" s="1535"/>
      <c r="DC157" s="111"/>
      <c r="DD157" s="112"/>
      <c r="DE157" s="111"/>
      <c r="DF157" s="433">
        <v>0</v>
      </c>
      <c r="DG157" s="106" t="str">
        <f>IF(DF157&gt;0,(IF(DF$7&gt;0,DF157/DF$7,"")),"")</f>
        <v/>
      </c>
      <c r="DH157" s="111" t="str">
        <f>IF(DF157&gt;0,(IF(DF$49&gt;0,DF157/DF$49,"")),"")</f>
        <v/>
      </c>
      <c r="DI157" s="433">
        <v>0</v>
      </c>
      <c r="DJ157" s="106" t="str">
        <f>IF(DI157&gt;0,(IF(DI$7&gt;0,DI157/DI$7,"")),"")</f>
        <v/>
      </c>
      <c r="DK157" s="111" t="str">
        <f>IF(DI157&gt;0,(IF(DI$49&gt;0,DI157/DI$49,"")),"")</f>
        <v/>
      </c>
      <c r="DL157" s="433">
        <v>0</v>
      </c>
      <c r="DM157" s="106" t="str">
        <f>IF(DL157&gt;0,(IF(DL$7&gt;0,DL157/DL$7,"")),"")</f>
        <v/>
      </c>
      <c r="DN157" s="111" t="str">
        <f>IF(DL157&gt;0,(IF(DL$49&gt;0,DL157/DL$49,"")),"")</f>
        <v/>
      </c>
      <c r="DO157" s="111"/>
      <c r="DP157" s="111"/>
      <c r="DQ157" s="112"/>
      <c r="DR157" s="111"/>
      <c r="DS157" s="433">
        <f>DF157+DI157+DL157</f>
        <v>0</v>
      </c>
      <c r="DT157" s="106" t="str">
        <f>IF(DS157&gt;0,(IF(DS$7&gt;0,DS157/DS$7,"")),"")</f>
        <v/>
      </c>
      <c r="DU157" s="111" t="str">
        <f>IF(DS157&gt;0,(IF(DS$49&gt;0,DS157/DS$49,"")),"")</f>
        <v/>
      </c>
      <c r="DV157" s="111"/>
      <c r="DW157" s="113"/>
      <c r="DX157" s="111"/>
      <c r="DY157" s="112"/>
      <c r="DZ157" s="111"/>
      <c r="EA157" s="433">
        <v>0</v>
      </c>
      <c r="EB157" s="106" t="str">
        <f>IF(EA157&gt;0,(IF(EA$7&gt;0,EA157/EA$7,"")),"")</f>
        <v/>
      </c>
      <c r="EC157" s="111" t="str">
        <f>IF(EA157&gt;0,(IF(EA$49&gt;0,EA157/EA$49,"")),"")</f>
        <v/>
      </c>
      <c r="ED157" s="433">
        <v>0</v>
      </c>
      <c r="EE157" s="106" t="str">
        <f>IF(ED157&gt;0,(IF(ED$7&gt;0,ED157/ED$7,"")),"")</f>
        <v/>
      </c>
      <c r="EF157" s="111" t="str">
        <f>IF(ED157&gt;0,(IF(ED$49&gt;0,ED157/ED$49,"")),"")</f>
        <v/>
      </c>
      <c r="EG157" s="433">
        <v>0</v>
      </c>
      <c r="EH157" s="106" t="str">
        <f>IF(EG157&gt;0,(IF(EG$7&gt;0,EG157/EG$7,"")),"")</f>
        <v/>
      </c>
      <c r="EI157" s="111" t="str">
        <f>IF(EG157&gt;0,(IF(EG$49&gt;0,EG157/EG$49,"")),"")</f>
        <v/>
      </c>
      <c r="EJ157" s="111"/>
      <c r="EK157" s="111"/>
      <c r="EL157" s="112"/>
      <c r="EM157" s="111"/>
      <c r="EN157" s="433">
        <f>EA157+ED157+EG157</f>
        <v>0</v>
      </c>
      <c r="EO157" s="106" t="str">
        <f>IF(EN157&gt;0,(IF(EN$7&gt;0,EN157/EN$7,"")),"")</f>
        <v/>
      </c>
      <c r="EP157" s="111" t="str">
        <f>IF(EN157&gt;0,(IF(EN$49&gt;0,EN157/EN$49,"")),"")</f>
        <v/>
      </c>
      <c r="EQ157" s="111"/>
      <c r="ER157" s="113"/>
      <c r="ES157" s="111"/>
      <c r="ET157" s="112"/>
      <c r="EU157" s="111"/>
      <c r="EV157" s="433">
        <v>0</v>
      </c>
      <c r="EW157" s="106" t="str">
        <f>IF(EV157&gt;0,(IF(EV$7&gt;0,EV157/EV$7,"")),"")</f>
        <v/>
      </c>
      <c r="EX157" s="111" t="str">
        <f>IF(EV157&gt;0,(IF(EV$49&gt;0,EV157/EV$49,"")),"")</f>
        <v/>
      </c>
      <c r="EY157" s="433">
        <v>0</v>
      </c>
      <c r="EZ157" s="106" t="str">
        <f>IF(EY157&gt;0,(IF(EY$7&gt;0,EY157/EY$7,"")),"")</f>
        <v/>
      </c>
      <c r="FA157" s="111" t="str">
        <f>IF(EY157&gt;0,(IF(EY$49&gt;0,EY157/EY$49,"")),"")</f>
        <v/>
      </c>
      <c r="FB157" s="433">
        <v>0</v>
      </c>
      <c r="FC157" s="106" t="str">
        <f>IF(FB157&gt;0,(IF(FB$7&gt;0,FB157/FB$7,"")),"")</f>
        <v/>
      </c>
      <c r="FD157" s="111" t="str">
        <f>IF(FB157&gt;0,(IF(FB$49&gt;0,FB157/FB$49,"")),"")</f>
        <v/>
      </c>
      <c r="FE157" s="111"/>
      <c r="FF157" s="111"/>
      <c r="FG157" s="112"/>
      <c r="FH157" s="111"/>
      <c r="FI157" s="433">
        <f>EV157+EY157+FB157</f>
        <v>0</v>
      </c>
      <c r="FJ157" s="106" t="str">
        <f>IF(FI157&gt;0,(IF(FI$7&gt;0,FI157/FI$7,"")),"")</f>
        <v/>
      </c>
      <c r="FK157" s="111" t="str">
        <f>IF(FI157&gt;0,(IF(FI$49&gt;0,FI157/FI$49,"")),"")</f>
        <v/>
      </c>
      <c r="FL157" s="111"/>
      <c r="FM157" s="113"/>
      <c r="FN157" s="111"/>
      <c r="FO157" s="112"/>
      <c r="FP157" s="111"/>
      <c r="FQ157" s="433">
        <v>0</v>
      </c>
      <c r="FR157" s="106" t="str">
        <f>IF(FQ157&gt;0,(IF(FQ$7&gt;0,FQ157/FQ$7,"")),"")</f>
        <v/>
      </c>
      <c r="FS157" s="849" t="str">
        <f>IF(FQ157&gt;0,(IF(FQ$49&gt;0,FQ157/FQ$49,"")),"")</f>
        <v/>
      </c>
      <c r="FT157" s="433">
        <v>0</v>
      </c>
      <c r="FU157" s="106" t="str">
        <f>IF(FT157&gt;0,(IF(FT$7&gt;0,FT157/FT$7,"")),"")</f>
        <v/>
      </c>
      <c r="FV157" s="111" t="str">
        <f>IF(FT157&gt;0,(IF(FT$49&gt;0,FT157/FT$49,"")),"")</f>
        <v/>
      </c>
      <c r="FW157" s="433">
        <v>0</v>
      </c>
      <c r="FX157" s="106" t="str">
        <f>IF(FW157&gt;0,(IF(FW$7&gt;0,FW157/FW$7,"")),"")</f>
        <v/>
      </c>
      <c r="FY157" s="111" t="str">
        <f>IF(FW157&gt;0,(IF(FW$49&gt;0,FW157/FW$49,"")),"")</f>
        <v/>
      </c>
      <c r="FZ157" s="111"/>
      <c r="GA157" s="111"/>
      <c r="GB157" s="112"/>
      <c r="GC157" s="111"/>
      <c r="GD157" s="433">
        <f>FQ157+FT157+FW157</f>
        <v>0</v>
      </c>
      <c r="GE157" s="106" t="str">
        <f>IF(GD157&gt;0,(IF(GD$7&gt;0,GD157/GD$7,"")),"")</f>
        <v/>
      </c>
      <c r="GF157" s="111" t="str">
        <f>IF(GD157&gt;0,(IF(GD$49&gt;0,GD157/GD$49,"")),"")</f>
        <v/>
      </c>
      <c r="GG157" s="111"/>
      <c r="GH157" s="113"/>
      <c r="GI157" s="111"/>
      <c r="GJ157" s="112"/>
      <c r="GK157" s="111"/>
      <c r="GL157" s="433">
        <v>0</v>
      </c>
      <c r="GM157" s="106" t="str">
        <f>IF(GL157&gt;0,(IF(GL$7&gt;0,GL157/GL$7,"")),"")</f>
        <v/>
      </c>
      <c r="GN157" s="111" t="str">
        <f>IF(GL157&gt;0,(IF(GL$49&gt;0,GL157/GL$49,"")),"")</f>
        <v/>
      </c>
      <c r="GO157" s="433">
        <v>0</v>
      </c>
      <c r="GP157" s="106" t="str">
        <f>IF(GO157&gt;0,(IF(GO$7&gt;0,GO157/GO$7,"")),"")</f>
        <v/>
      </c>
      <c r="GQ157" s="111" t="str">
        <f>IF(GO157&gt;0,(IF(GO$49&gt;0,GO157/GO$49,"")),"")</f>
        <v/>
      </c>
      <c r="GR157" s="433">
        <v>0</v>
      </c>
      <c r="GS157" s="106" t="str">
        <f>IF(GR157&gt;0,(IF(GR$7&gt;0,GR157/GR$7,"")),"")</f>
        <v/>
      </c>
      <c r="GT157" s="111" t="str">
        <f>IF(GR157&gt;0,(IF(GR$49&gt;0,GR157/GR$49,"")),"")</f>
        <v/>
      </c>
      <c r="GU157" s="111"/>
      <c r="GV157" s="111"/>
      <c r="GW157" s="112"/>
      <c r="GX157" s="111"/>
      <c r="GY157" s="433">
        <f>GL157+GO157+GR157</f>
        <v>0</v>
      </c>
      <c r="GZ157" s="106" t="str">
        <f>IF(GY157&gt;0,(IF(GY$7&gt;0,GY157/GY$7,"")),"")</f>
        <v/>
      </c>
      <c r="HA157" s="111" t="str">
        <f>IF(GY157&gt;0,(IF(GY$49&gt;0,GY157/GY$49,"")),"")</f>
        <v/>
      </c>
      <c r="HB157" s="111"/>
      <c r="HC157" s="113"/>
      <c r="HD157" s="111"/>
      <c r="HE157" s="112"/>
      <c r="HF157" s="111"/>
      <c r="HG157" s="433">
        <v>0</v>
      </c>
      <c r="HH157" s="106" t="str">
        <f>IF(HG157&gt;0,(IF(HG$7&gt;0,HG157/HG$7,"")),"")</f>
        <v/>
      </c>
      <c r="HI157" s="111" t="str">
        <f>IF(HG157&gt;0,(IF(HG$49&gt;0,HG157/HG$49,"")),"")</f>
        <v/>
      </c>
      <c r="HJ157" s="433">
        <v>0</v>
      </c>
      <c r="HK157" s="106" t="str">
        <f>IF(HJ157&gt;0,(IF(HJ$7&gt;0,HJ157/HJ$7,"")),"")</f>
        <v/>
      </c>
      <c r="HL157" s="111" t="str">
        <f>IF(HJ157&gt;0,(IF(HJ$49&gt;0,HJ157/HJ$49,"")),"")</f>
        <v/>
      </c>
      <c r="HM157" s="433">
        <v>0</v>
      </c>
      <c r="HN157" s="106" t="str">
        <f>IF(HM157&gt;0,(IF(HM$7&gt;0,HM157/HM$7,"")),"")</f>
        <v/>
      </c>
      <c r="HO157" s="111" t="str">
        <f>IF(HM157&gt;0,(IF(HM$49&gt;0,HM157/HM$49,"")),"")</f>
        <v/>
      </c>
      <c r="HP157" s="111"/>
      <c r="HQ157" s="111"/>
      <c r="HR157" s="112"/>
      <c r="HS157" s="111"/>
      <c r="HT157" s="433">
        <f>HG157+HJ157+HM157</f>
        <v>0</v>
      </c>
      <c r="HU157" s="106" t="str">
        <f>IF(HT157&gt;0,(IF(HT$7&gt;0,HT157/HT$7,"")),"")</f>
        <v/>
      </c>
      <c r="HV157" s="111" t="str">
        <f>IF(HT157&gt;0,(IF(HT$49&gt;0,HT157/HT$49,"")),"")</f>
        <v/>
      </c>
      <c r="HW157" s="111"/>
      <c r="HX157" s="113"/>
      <c r="HY157" s="111"/>
      <c r="HZ157" s="112"/>
      <c r="IA157" s="111"/>
      <c r="IB157" s="433">
        <v>0</v>
      </c>
      <c r="IC157" s="106" t="str">
        <f>IF(IB157&gt;0,(IF(IB$7&gt;0,IB157/IB$7,"")),"")</f>
        <v/>
      </c>
      <c r="ID157" s="111" t="str">
        <f>IF(IB157&gt;0,(IF(IB$49&gt;0,IB157/IB$49,"")),"")</f>
        <v/>
      </c>
      <c r="IE157" s="433">
        <v>0</v>
      </c>
      <c r="IF157" s="106" t="str">
        <f>IF(IE157&gt;0,(IF(IE$7&gt;0,IE157/IE$7,"")),"")</f>
        <v/>
      </c>
      <c r="IG157" s="111" t="str">
        <f>IF(IE157&gt;0,(IF(IE$49&gt;0,IE157/IE$49,"")),"")</f>
        <v/>
      </c>
      <c r="IH157" s="433">
        <v>0</v>
      </c>
      <c r="II157" s="106" t="str">
        <f>IF(IH157&gt;0,(IF(IH$7&gt;0,IH157/IH$7,"")),"")</f>
        <v/>
      </c>
      <c r="IJ157" s="111" t="str">
        <f>IF(IH157&gt;0,(IF(IH$49&gt;0,IH157/IH$49,"")),"")</f>
        <v/>
      </c>
      <c r="IK157" s="111"/>
      <c r="IL157" s="111"/>
      <c r="IM157" s="112"/>
      <c r="IN157" s="111"/>
      <c r="IO157" s="433">
        <f>IB157+IE157+IH157</f>
        <v>0</v>
      </c>
      <c r="IP157" s="106" t="str">
        <f>IF(IO157&gt;0,(IF(IO$7&gt;0,IO157/IO$7,"")),"")</f>
        <v/>
      </c>
      <c r="IQ157" s="111" t="str">
        <f>IF(IO157&gt;0,(IF(IO$49&gt;0,IO157/IO$49,"")),"")</f>
        <v/>
      </c>
      <c r="IR157" s="111"/>
      <c r="IS157" s="113"/>
    </row>
    <row r="158" spans="1:253" ht="12" customHeight="1">
      <c r="A158" s="341" t="s">
        <v>113</v>
      </c>
      <c r="B158" s="111"/>
      <c r="C158" s="112"/>
      <c r="D158" s="111"/>
      <c r="E158" s="433">
        <v>0</v>
      </c>
      <c r="F158" s="106" t="str">
        <f>IF(E158&gt;0,(IF(E$7&gt;0,E158/E$7,"")),"")</f>
        <v/>
      </c>
      <c r="G158" s="111" t="str">
        <f>IF(E158&gt;0,(IF(E$49&gt;0,E158/E$49,"")),"")</f>
        <v/>
      </c>
      <c r="H158" s="433">
        <v>0</v>
      </c>
      <c r="I158" s="106" t="str">
        <f>IF(H158&gt;0,(IF(H$7&gt;0,H158/H$7,"")),"")</f>
        <v/>
      </c>
      <c r="J158" s="111" t="str">
        <f>IF(H158&gt;0,(IF(H$49&gt;0,H158/H$49,"")),"")</f>
        <v/>
      </c>
      <c r="K158" s="433">
        <v>0</v>
      </c>
      <c r="L158" s="106" t="str">
        <f>IF(K158&gt;0,(IF(K$7&gt;0,K158/K$7,"")),"")</f>
        <v/>
      </c>
      <c r="M158" s="111" t="str">
        <f>IF(K158&gt;0,(IF(K$49&gt;0,K158/K$49,"")),"")</f>
        <v/>
      </c>
      <c r="N158" s="111"/>
      <c r="O158" s="111"/>
      <c r="P158" s="112"/>
      <c r="Q158" s="111"/>
      <c r="R158" s="433">
        <f>E158+H158+K158</f>
        <v>0</v>
      </c>
      <c r="S158" s="106" t="str">
        <f>IF(R158&gt;0,(IF(R$7&gt;0,R158/R$7,"")),"")</f>
        <v/>
      </c>
      <c r="T158" s="111" t="str">
        <f>IF(R158&gt;0,(IF(R$49&gt;0,R158/R$49,"")),"")</f>
        <v/>
      </c>
      <c r="U158" s="111"/>
      <c r="V158" s="113"/>
      <c r="W158" s="111"/>
      <c r="X158" s="112"/>
      <c r="Y158" s="111"/>
      <c r="Z158" s="433">
        <v>0</v>
      </c>
      <c r="AA158" s="106" t="str">
        <f>IF(Z158&gt;0,(IF(Z$7&gt;0,Z158/Z$7,"")),"")</f>
        <v/>
      </c>
      <c r="AB158" s="111" t="str">
        <f>IF(Z158&gt;0,(IF(Z$49&gt;0,Z158/Z$49,"")),"")</f>
        <v/>
      </c>
      <c r="AC158" s="433">
        <v>0</v>
      </c>
      <c r="AD158" s="106" t="str">
        <f>IF(AC158&gt;0,(IF(AC$7&gt;0,AC158/AC$7,"")),"")</f>
        <v/>
      </c>
      <c r="AE158" s="111" t="str">
        <f>IF(AC158&gt;0,(IF(AC$49&gt;0,AC158/AC$49,"")),"")</f>
        <v/>
      </c>
      <c r="AF158" s="433">
        <v>0</v>
      </c>
      <c r="AG158" s="106" t="str">
        <f>IF(AF158&gt;0,(IF(AF$7&gt;0,AF158/AF$7,"")),"")</f>
        <v/>
      </c>
      <c r="AH158" s="111" t="str">
        <f>IF(AF158&gt;0,(IF(AF$49&gt;0,AF158/AF$49,"")),"")</f>
        <v/>
      </c>
      <c r="AI158" s="111"/>
      <c r="AJ158" s="111"/>
      <c r="AK158" s="112"/>
      <c r="AL158" s="111"/>
      <c r="AM158" s="433">
        <f>Z158+AC158+AF158</f>
        <v>0</v>
      </c>
      <c r="AN158" s="106" t="str">
        <f>IF(AM158&gt;0,(IF(AM$7&gt;0,AM158/AM$7,"")),"")</f>
        <v/>
      </c>
      <c r="AO158" s="111" t="str">
        <f>IF(AM158&gt;0,(IF(AM$49&gt;0,AM158/AM$49,"")),"")</f>
        <v/>
      </c>
      <c r="AP158" s="111"/>
      <c r="AQ158" s="113"/>
      <c r="AR158" s="111"/>
      <c r="AS158" s="112"/>
      <c r="AT158" s="111"/>
      <c r="AU158" s="433">
        <v>0</v>
      </c>
      <c r="AV158" s="106" t="str">
        <f>IF(AU158&gt;0,(IF(AU$7&gt;0,AU158/AU$7,"")),"")</f>
        <v/>
      </c>
      <c r="AW158" s="111" t="str">
        <f>IF(AU158&gt;0,(IF(AU$49&gt;0,AU158/AU$49,"")),"")</f>
        <v/>
      </c>
      <c r="AX158" s="433">
        <v>0</v>
      </c>
      <c r="AY158" s="106" t="str">
        <f>IF(AX158&gt;0,(IF(AX$7&gt;0,AX158/AX$7,"")),"")</f>
        <v/>
      </c>
      <c r="AZ158" s="111" t="str">
        <f>IF(AX158&gt;0,(IF(AX$49&gt;0,AX158/AX$49,"")),"")</f>
        <v/>
      </c>
      <c r="BA158" s="433">
        <v>0</v>
      </c>
      <c r="BB158" s="106" t="str">
        <f>IF(BA158&gt;0,(IF(BA$7&gt;0,BA158/BA$7,"")),"")</f>
        <v/>
      </c>
      <c r="BC158" s="111" t="str">
        <f>IF(BA158&gt;0,(IF(BA$49&gt;0,BA158/BA$49,"")),"")</f>
        <v/>
      </c>
      <c r="BD158" s="111"/>
      <c r="BE158" s="111"/>
      <c r="BF158" s="112"/>
      <c r="BG158" s="111"/>
      <c r="BH158" s="433">
        <f>AU158+AX158+BA158</f>
        <v>0</v>
      </c>
      <c r="BI158" s="106" t="str">
        <f>IF(BH158&gt;0,(IF(BH$7&gt;0,BH158/BH$7,"")),"")</f>
        <v/>
      </c>
      <c r="BJ158" s="111" t="str">
        <f>IF(BH158&gt;0,(IF(BH$49&gt;0,BH158/BH$49,"")),"")</f>
        <v/>
      </c>
      <c r="BK158" s="111"/>
      <c r="BL158" s="113"/>
      <c r="BM158" s="111"/>
      <c r="BN158" s="112"/>
      <c r="BO158" s="111"/>
      <c r="BP158" s="433">
        <v>0</v>
      </c>
      <c r="BQ158" s="106" t="str">
        <f>IF(BP158&gt;0,(IF(BP$7&gt;0,BP158/BP$7,"")),"")</f>
        <v/>
      </c>
      <c r="BR158" s="111" t="str">
        <f>IF(BP158&gt;0,(IF(BP$49&gt;0,BP158/BP$49,"")),"")</f>
        <v/>
      </c>
      <c r="BS158" s="433">
        <v>0</v>
      </c>
      <c r="BT158" s="106" t="str">
        <f>IF(BS158&gt;0,(IF(BS$7&gt;0,BS158/BS$7,"")),"")</f>
        <v/>
      </c>
      <c r="BU158" s="111" t="str">
        <f>IF(BS158&gt;0,(IF(BS$49&gt;0,BS158/BS$49,"")),"")</f>
        <v/>
      </c>
      <c r="BV158" s="433">
        <v>0</v>
      </c>
      <c r="BW158" s="106" t="str">
        <f>IF(BV158&gt;0,(IF(BV$7&gt;0,BV158/BV$7,"")),"")</f>
        <v/>
      </c>
      <c r="BX158" s="111" t="str">
        <f>IF(BV158&gt;0,(IF(BV$49&gt;0,BV158/BV$49,"")),"")</f>
        <v/>
      </c>
      <c r="BY158" s="111"/>
      <c r="BZ158" s="111"/>
      <c r="CA158" s="112"/>
      <c r="CB158" s="111"/>
      <c r="CC158" s="433">
        <f>BP158+BS158+BV158</f>
        <v>0</v>
      </c>
      <c r="CD158" s="106" t="str">
        <f>IF(CC158&gt;0,(IF(CC$7&gt;0,CC158/CC$7,"")),"")</f>
        <v/>
      </c>
      <c r="CE158" s="111" t="str">
        <f>IF(CC158&gt;0,(IF(CC$49&gt;0,CC158/CC$49,"")),"")</f>
        <v/>
      </c>
      <c r="CF158" s="111"/>
      <c r="CG158" s="113"/>
      <c r="CH158" s="111"/>
      <c r="CI158" s="114"/>
      <c r="CJ158" s="111"/>
      <c r="CK158" s="433">
        <f>(IF($CZ$5=4,(E158+Z158+AU158+BP158),0)+IF($CZ$5=3,(Z158+AU158+BP158))+IF($CZ$5=2,(AU158+BP158),0)+IF($CZ$5=1,BP158,0))/$CZ$5</f>
        <v>0</v>
      </c>
      <c r="CL158" s="106" t="str">
        <f>IF(CK158&gt;0,(IF(CK$7&gt;0,CK158/CK$7,"")),"")</f>
        <v/>
      </c>
      <c r="CM158" s="111" t="str">
        <f>IF(CK158&gt;0,(IF(CK$49&gt;0,CK158/CK$49,"")),"")</f>
        <v/>
      </c>
      <c r="CN158" s="433">
        <f>(IF($CZ$5=4,(H158+AC158+AX158+BS158),0)+IF($CZ$5=3,(AC158+AX158+BS158))+IF($CZ$5=2,(AX158+BS158),0)+IF($CZ$5=1,BS158,0))/$CZ$5</f>
        <v>0</v>
      </c>
      <c r="CO158" s="106" t="str">
        <f>IF(CN158&gt;0,(IF(CN$7&gt;0,CN158/CN$7,"")),"")</f>
        <v/>
      </c>
      <c r="CP158" s="111" t="str">
        <f>IF(CN158&gt;0,(IF(CN$49&gt;0,CN158/CN$49,"")),"")</f>
        <v/>
      </c>
      <c r="CQ158" s="433">
        <f>(IF($CZ$5=4,(K158+AF158+BA158+BV158),0)+IF($CZ$5=3,(AF158+BA158+BV158))+IF($CZ$5=2,(BA158+BV158),0)+IF($CZ$5=1,BV158,0))/$CZ$5</f>
        <v>0</v>
      </c>
      <c r="CR158" s="106" t="str">
        <f>IF(CQ158&gt;0,(IF(CQ$7&gt;0,CQ158/CQ$7,"")),"")</f>
        <v/>
      </c>
      <c r="CS158" s="111" t="str">
        <f>IF(CQ158&gt;0,(IF(CQ$49&gt;0,CQ158/CQ$49,"")),"")</f>
        <v/>
      </c>
      <c r="CT158" s="111"/>
      <c r="CU158" s="111"/>
      <c r="CV158" s="114"/>
      <c r="CW158" s="111"/>
      <c r="CX158" s="433">
        <f>(IF($CZ$5=4,(R158+AM158+BH158+CC158),0)+IF($CZ$5=3,(AM158+BH158+CC158))+IF($CZ$5=2,(BH158+CC158),0)+IF($CZ$5=1,CC158,0))/$CZ$5</f>
        <v>0</v>
      </c>
      <c r="CY158" s="106" t="str">
        <f>IF(CX158&gt;0,(IF(CX$7&gt;0,CX158/CX$7,"")),"")</f>
        <v/>
      </c>
      <c r="CZ158" s="111" t="str">
        <f>IF(CX158&gt;0,(IF(CX$49&gt;0,CX158/CX$49,"")),"")</f>
        <v/>
      </c>
      <c r="DA158" s="111"/>
      <c r="DB158" s="1535"/>
      <c r="DC158" s="111"/>
      <c r="DD158" s="112"/>
      <c r="DE158" s="111"/>
      <c r="DF158" s="433">
        <v>0</v>
      </c>
      <c r="DG158" s="106" t="str">
        <f>IF(DF158&gt;0,(IF(DF$7&gt;0,DF158/DF$7,"")),"")</f>
        <v/>
      </c>
      <c r="DH158" s="111" t="str">
        <f>IF(DF158&gt;0,(IF(DF$49&gt;0,DF158/DF$49,"")),"")</f>
        <v/>
      </c>
      <c r="DI158" s="433">
        <v>0</v>
      </c>
      <c r="DJ158" s="106" t="str">
        <f>IF(DI158&gt;0,(IF(DI$7&gt;0,DI158/DI$7,"")),"")</f>
        <v/>
      </c>
      <c r="DK158" s="111" t="str">
        <f>IF(DI158&gt;0,(IF(DI$49&gt;0,DI158/DI$49,"")),"")</f>
        <v/>
      </c>
      <c r="DL158" s="433">
        <v>0</v>
      </c>
      <c r="DM158" s="106" t="str">
        <f>IF(DL158&gt;0,(IF(DL$7&gt;0,DL158/DL$7,"")),"")</f>
        <v/>
      </c>
      <c r="DN158" s="111" t="str">
        <f>IF(DL158&gt;0,(IF(DL$49&gt;0,DL158/DL$49,"")),"")</f>
        <v/>
      </c>
      <c r="DO158" s="111"/>
      <c r="DP158" s="111"/>
      <c r="DQ158" s="112"/>
      <c r="DR158" s="111"/>
      <c r="DS158" s="433">
        <f>DF158+DI158+DL158</f>
        <v>0</v>
      </c>
      <c r="DT158" s="106" t="str">
        <f>IF(DS158&gt;0,(IF(DS$7&gt;0,DS158/DS$7,"")),"")</f>
        <v/>
      </c>
      <c r="DU158" s="111" t="str">
        <f>IF(DS158&gt;0,(IF(DS$49&gt;0,DS158/DS$49,"")),"")</f>
        <v/>
      </c>
      <c r="DV158" s="111"/>
      <c r="DW158" s="113"/>
      <c r="DX158" s="111"/>
      <c r="DY158" s="112"/>
      <c r="DZ158" s="111"/>
      <c r="EA158" s="433">
        <v>0</v>
      </c>
      <c r="EB158" s="106" t="str">
        <f>IF(EA158&gt;0,(IF(EA$7&gt;0,EA158/EA$7,"")),"")</f>
        <v/>
      </c>
      <c r="EC158" s="111" t="str">
        <f>IF(EA158&gt;0,(IF(EA$49&gt;0,EA158/EA$49,"")),"")</f>
        <v/>
      </c>
      <c r="ED158" s="433">
        <v>0</v>
      </c>
      <c r="EE158" s="106" t="str">
        <f>IF(ED158&gt;0,(IF(ED$7&gt;0,ED158/ED$7,"")),"")</f>
        <v/>
      </c>
      <c r="EF158" s="111" t="str">
        <f>IF(ED158&gt;0,(IF(ED$49&gt;0,ED158/ED$49,"")),"")</f>
        <v/>
      </c>
      <c r="EG158" s="433">
        <v>0</v>
      </c>
      <c r="EH158" s="106" t="str">
        <f>IF(EG158&gt;0,(IF(EG$7&gt;0,EG158/EG$7,"")),"")</f>
        <v/>
      </c>
      <c r="EI158" s="111" t="str">
        <f>IF(EG158&gt;0,(IF(EG$49&gt;0,EG158/EG$49,"")),"")</f>
        <v/>
      </c>
      <c r="EJ158" s="111"/>
      <c r="EK158" s="111"/>
      <c r="EL158" s="112"/>
      <c r="EM158" s="111"/>
      <c r="EN158" s="433">
        <f>EA158+ED158+EG158</f>
        <v>0</v>
      </c>
      <c r="EO158" s="106" t="str">
        <f>IF(EN158&gt;0,(IF(EN$7&gt;0,EN158/EN$7,"")),"")</f>
        <v/>
      </c>
      <c r="EP158" s="111" t="str">
        <f>IF(EN158&gt;0,(IF(EN$49&gt;0,EN158/EN$49,"")),"")</f>
        <v/>
      </c>
      <c r="EQ158" s="111"/>
      <c r="ER158" s="113"/>
      <c r="ES158" s="111"/>
      <c r="ET158" s="112"/>
      <c r="EU158" s="111"/>
      <c r="EV158" s="433">
        <v>0</v>
      </c>
      <c r="EW158" s="106" t="str">
        <f>IF(EV158&gt;0,(IF(EV$7&gt;0,EV158/EV$7,"")),"")</f>
        <v/>
      </c>
      <c r="EX158" s="111" t="str">
        <f>IF(EV158&gt;0,(IF(EV$49&gt;0,EV158/EV$49,"")),"")</f>
        <v/>
      </c>
      <c r="EY158" s="433">
        <v>0</v>
      </c>
      <c r="EZ158" s="106" t="str">
        <f>IF(EY158&gt;0,(IF(EY$7&gt;0,EY158/EY$7,"")),"")</f>
        <v/>
      </c>
      <c r="FA158" s="111" t="str">
        <f>IF(EY158&gt;0,(IF(EY$49&gt;0,EY158/EY$49,"")),"")</f>
        <v/>
      </c>
      <c r="FB158" s="433">
        <v>0</v>
      </c>
      <c r="FC158" s="106" t="str">
        <f>IF(FB158&gt;0,(IF(FB$7&gt;0,FB158/FB$7,"")),"")</f>
        <v/>
      </c>
      <c r="FD158" s="111" t="str">
        <f>IF(FB158&gt;0,(IF(FB$49&gt;0,FB158/FB$49,"")),"")</f>
        <v/>
      </c>
      <c r="FE158" s="111"/>
      <c r="FF158" s="111"/>
      <c r="FG158" s="112"/>
      <c r="FH158" s="111"/>
      <c r="FI158" s="433">
        <f>EV158+EY158+FB158</f>
        <v>0</v>
      </c>
      <c r="FJ158" s="106" t="str">
        <f>IF(FI158&gt;0,(IF(FI$7&gt;0,FI158/FI$7,"")),"")</f>
        <v/>
      </c>
      <c r="FK158" s="111" t="str">
        <f>IF(FI158&gt;0,(IF(FI$49&gt;0,FI158/FI$49,"")),"")</f>
        <v/>
      </c>
      <c r="FL158" s="111"/>
      <c r="FM158" s="113"/>
      <c r="FN158" s="111"/>
      <c r="FO158" s="112"/>
      <c r="FP158" s="111"/>
      <c r="FQ158" s="433">
        <v>0</v>
      </c>
      <c r="FR158" s="106" t="str">
        <f>IF(FQ158&gt;0,(IF(FQ$7&gt;0,FQ158/FQ$7,"")),"")</f>
        <v/>
      </c>
      <c r="FS158" s="849" t="str">
        <f>IF(FQ158&gt;0,(IF(FQ$49&gt;0,FQ158/FQ$49,"")),"")</f>
        <v/>
      </c>
      <c r="FT158" s="433">
        <v>0</v>
      </c>
      <c r="FU158" s="106" t="str">
        <f>IF(FT158&gt;0,(IF(FT$7&gt;0,FT158/FT$7,"")),"")</f>
        <v/>
      </c>
      <c r="FV158" s="111" t="str">
        <f>IF(FT158&gt;0,(IF(FT$49&gt;0,FT158/FT$49,"")),"")</f>
        <v/>
      </c>
      <c r="FW158" s="433">
        <v>0</v>
      </c>
      <c r="FX158" s="106" t="str">
        <f>IF(FW158&gt;0,(IF(FW$7&gt;0,FW158/FW$7,"")),"")</f>
        <v/>
      </c>
      <c r="FY158" s="111" t="str">
        <f>IF(FW158&gt;0,(IF(FW$49&gt;0,FW158/FW$49,"")),"")</f>
        <v/>
      </c>
      <c r="FZ158" s="111"/>
      <c r="GA158" s="111"/>
      <c r="GB158" s="112"/>
      <c r="GC158" s="111"/>
      <c r="GD158" s="433">
        <f>FQ158+FT158+FW158</f>
        <v>0</v>
      </c>
      <c r="GE158" s="106" t="str">
        <f>IF(GD158&gt;0,(IF(GD$7&gt;0,GD158/GD$7,"")),"")</f>
        <v/>
      </c>
      <c r="GF158" s="111" t="str">
        <f>IF(GD158&gt;0,(IF(GD$49&gt;0,GD158/GD$49,"")),"")</f>
        <v/>
      </c>
      <c r="GG158" s="111"/>
      <c r="GH158" s="113"/>
      <c r="GI158" s="111"/>
      <c r="GJ158" s="112"/>
      <c r="GK158" s="111"/>
      <c r="GL158" s="433">
        <v>0</v>
      </c>
      <c r="GM158" s="106" t="str">
        <f>IF(GL158&gt;0,(IF(GL$7&gt;0,GL158/GL$7,"")),"")</f>
        <v/>
      </c>
      <c r="GN158" s="111" t="str">
        <f>IF(GL158&gt;0,(IF(GL$49&gt;0,GL158/GL$49,"")),"")</f>
        <v/>
      </c>
      <c r="GO158" s="433">
        <v>0</v>
      </c>
      <c r="GP158" s="106" t="str">
        <f>IF(GO158&gt;0,(IF(GO$7&gt;0,GO158/GO$7,"")),"")</f>
        <v/>
      </c>
      <c r="GQ158" s="111" t="str">
        <f>IF(GO158&gt;0,(IF(GO$49&gt;0,GO158/GO$49,"")),"")</f>
        <v/>
      </c>
      <c r="GR158" s="433">
        <v>0</v>
      </c>
      <c r="GS158" s="106" t="str">
        <f>IF(GR158&gt;0,(IF(GR$7&gt;0,GR158/GR$7,"")),"")</f>
        <v/>
      </c>
      <c r="GT158" s="111" t="str">
        <f>IF(GR158&gt;0,(IF(GR$49&gt;0,GR158/GR$49,"")),"")</f>
        <v/>
      </c>
      <c r="GU158" s="111"/>
      <c r="GV158" s="111"/>
      <c r="GW158" s="112"/>
      <c r="GX158" s="111"/>
      <c r="GY158" s="433">
        <f>GL158+GO158+GR158</f>
        <v>0</v>
      </c>
      <c r="GZ158" s="106" t="str">
        <f>IF(GY158&gt;0,(IF(GY$7&gt;0,GY158/GY$7,"")),"")</f>
        <v/>
      </c>
      <c r="HA158" s="111" t="str">
        <f>IF(GY158&gt;0,(IF(GY$49&gt;0,GY158/GY$49,"")),"")</f>
        <v/>
      </c>
      <c r="HB158" s="111"/>
      <c r="HC158" s="113"/>
      <c r="HD158" s="111"/>
      <c r="HE158" s="112"/>
      <c r="HF158" s="111"/>
      <c r="HG158" s="433">
        <v>0</v>
      </c>
      <c r="HH158" s="106" t="str">
        <f>IF(HG158&gt;0,(IF(HG$7&gt;0,HG158/HG$7,"")),"")</f>
        <v/>
      </c>
      <c r="HI158" s="111" t="str">
        <f>IF(HG158&gt;0,(IF(HG$49&gt;0,HG158/HG$49,"")),"")</f>
        <v/>
      </c>
      <c r="HJ158" s="433">
        <v>0</v>
      </c>
      <c r="HK158" s="106" t="str">
        <f>IF(HJ158&gt;0,(IF(HJ$7&gt;0,HJ158/HJ$7,"")),"")</f>
        <v/>
      </c>
      <c r="HL158" s="111" t="str">
        <f>IF(HJ158&gt;0,(IF(HJ$49&gt;0,HJ158/HJ$49,"")),"")</f>
        <v/>
      </c>
      <c r="HM158" s="433">
        <v>0</v>
      </c>
      <c r="HN158" s="106" t="str">
        <f>IF(HM158&gt;0,(IF(HM$7&gt;0,HM158/HM$7,"")),"")</f>
        <v/>
      </c>
      <c r="HO158" s="111" t="str">
        <f>IF(HM158&gt;0,(IF(HM$49&gt;0,HM158/HM$49,"")),"")</f>
        <v/>
      </c>
      <c r="HP158" s="111"/>
      <c r="HQ158" s="111"/>
      <c r="HR158" s="112"/>
      <c r="HS158" s="111"/>
      <c r="HT158" s="433">
        <f>HG158+HJ158+HM158</f>
        <v>0</v>
      </c>
      <c r="HU158" s="106" t="str">
        <f>IF(HT158&gt;0,(IF(HT$7&gt;0,HT158/HT$7,"")),"")</f>
        <v/>
      </c>
      <c r="HV158" s="111" t="str">
        <f>IF(HT158&gt;0,(IF(HT$49&gt;0,HT158/HT$49,"")),"")</f>
        <v/>
      </c>
      <c r="HW158" s="111"/>
      <c r="HX158" s="113"/>
      <c r="HY158" s="111"/>
      <c r="HZ158" s="112"/>
      <c r="IA158" s="111"/>
      <c r="IB158" s="433">
        <v>0</v>
      </c>
      <c r="IC158" s="106" t="str">
        <f>IF(IB158&gt;0,(IF(IB$7&gt;0,IB158/IB$7,"")),"")</f>
        <v/>
      </c>
      <c r="ID158" s="111" t="str">
        <f>IF(IB158&gt;0,(IF(IB$49&gt;0,IB158/IB$49,"")),"")</f>
        <v/>
      </c>
      <c r="IE158" s="433">
        <v>0</v>
      </c>
      <c r="IF158" s="106" t="str">
        <f>IF(IE158&gt;0,(IF(IE$7&gt;0,IE158/IE$7,"")),"")</f>
        <v/>
      </c>
      <c r="IG158" s="111" t="str">
        <f>IF(IE158&gt;0,(IF(IE$49&gt;0,IE158/IE$49,"")),"")</f>
        <v/>
      </c>
      <c r="IH158" s="433">
        <v>0</v>
      </c>
      <c r="II158" s="106" t="str">
        <f>IF(IH158&gt;0,(IF(IH$7&gt;0,IH158/IH$7,"")),"")</f>
        <v/>
      </c>
      <c r="IJ158" s="111" t="str">
        <f>IF(IH158&gt;0,(IF(IH$49&gt;0,IH158/IH$49,"")),"")</f>
        <v/>
      </c>
      <c r="IK158" s="111"/>
      <c r="IL158" s="111"/>
      <c r="IM158" s="112"/>
      <c r="IN158" s="111"/>
      <c r="IO158" s="433">
        <f>IB158+IE158+IH158</f>
        <v>0</v>
      </c>
      <c r="IP158" s="106" t="str">
        <f>IF(IO158&gt;0,(IF(IO$7&gt;0,IO158/IO$7,"")),"")</f>
        <v/>
      </c>
      <c r="IQ158" s="111" t="str">
        <f>IF(IO158&gt;0,(IF(IO$49&gt;0,IO158/IO$49,"")),"")</f>
        <v/>
      </c>
      <c r="IR158" s="111"/>
      <c r="IS158" s="113"/>
    </row>
    <row r="159" spans="1:253" ht="11.25" customHeight="1">
      <c r="A159" s="47"/>
      <c r="B159" s="147"/>
      <c r="C159" s="148"/>
      <c r="D159" s="147"/>
      <c r="E159" s="177">
        <f>E153+E156-E157+E158</f>
        <v>0</v>
      </c>
      <c r="F159" s="50"/>
      <c r="G159" s="147"/>
      <c r="H159" s="177">
        <f>H153+H156-H157+H158</f>
        <v>0</v>
      </c>
      <c r="I159" s="50"/>
      <c r="J159" s="147"/>
      <c r="K159" s="177">
        <f>K153+K156-K157+K158</f>
        <v>0</v>
      </c>
      <c r="L159" s="50"/>
      <c r="M159" s="147"/>
      <c r="N159" s="147"/>
      <c r="O159" s="147"/>
      <c r="P159" s="148"/>
      <c r="Q159" s="147"/>
      <c r="R159" s="177">
        <f>R153+R156-R157+R158</f>
        <v>0</v>
      </c>
      <c r="S159" s="50"/>
      <c r="T159" s="124"/>
      <c r="U159" s="124"/>
      <c r="V159" s="127"/>
      <c r="W159" s="147"/>
      <c r="X159" s="148"/>
      <c r="Y159" s="147"/>
      <c r="Z159" s="177">
        <f>Z153+Z156-Z157+Z158</f>
        <v>0</v>
      </c>
      <c r="AA159" s="50"/>
      <c r="AB159" s="147"/>
      <c r="AC159" s="177">
        <f>AC153+AC156-AC157+AC158</f>
        <v>0</v>
      </c>
      <c r="AD159" s="50"/>
      <c r="AE159" s="147"/>
      <c r="AF159" s="177">
        <f>AF153+AF156-AF157+AF158</f>
        <v>0</v>
      </c>
      <c r="AG159" s="50"/>
      <c r="AH159" s="147"/>
      <c r="AI159" s="147"/>
      <c r="AJ159" s="147"/>
      <c r="AK159" s="148"/>
      <c r="AL159" s="147"/>
      <c r="AM159" s="177">
        <f>AM153+AM156-AM157+AM158</f>
        <v>0</v>
      </c>
      <c r="AN159" s="50"/>
      <c r="AO159" s="124"/>
      <c r="AP159" s="124"/>
      <c r="AQ159" s="127"/>
      <c r="AR159" s="124"/>
      <c r="AS159" s="125"/>
      <c r="AT159" s="124"/>
      <c r="AU159" s="177">
        <f>AU153+AU156-AU157+AU158</f>
        <v>0</v>
      </c>
      <c r="AV159" s="50"/>
      <c r="AW159" s="147"/>
      <c r="AX159" s="177">
        <f>AX153+AX156-AX157+AX158</f>
        <v>0</v>
      </c>
      <c r="AY159" s="50"/>
      <c r="AZ159" s="147"/>
      <c r="BA159" s="177">
        <f>BA153+BA156-BA157+BA158</f>
        <v>0</v>
      </c>
      <c r="BB159" s="50"/>
      <c r="BC159" s="147"/>
      <c r="BD159" s="147"/>
      <c r="BE159" s="147"/>
      <c r="BF159" s="148"/>
      <c r="BG159" s="147"/>
      <c r="BH159" s="177">
        <f>BH153+BH156-BH157+BH158</f>
        <v>0</v>
      </c>
      <c r="BI159" s="50"/>
      <c r="BJ159" s="124"/>
      <c r="BK159" s="124"/>
      <c r="BL159" s="127"/>
      <c r="BM159" s="124"/>
      <c r="BN159" s="125"/>
      <c r="BO159" s="124"/>
      <c r="BP159" s="177">
        <f>BP153+BP156-BP157+BP158</f>
        <v>0</v>
      </c>
      <c r="BQ159" s="50"/>
      <c r="BR159" s="147"/>
      <c r="BS159" s="177">
        <f>BS153+BS156-BS157+BS158</f>
        <v>0</v>
      </c>
      <c r="BT159" s="50"/>
      <c r="BU159" s="147"/>
      <c r="BV159" s="177">
        <f>BV153+BV156-BV157+BV158</f>
        <v>0</v>
      </c>
      <c r="BW159" s="50"/>
      <c r="BX159" s="147"/>
      <c r="BY159" s="147"/>
      <c r="BZ159" s="147"/>
      <c r="CA159" s="148"/>
      <c r="CB159" s="147"/>
      <c r="CC159" s="177">
        <f>CC153+CC156-CC157+CC158</f>
        <v>0</v>
      </c>
      <c r="CD159" s="50"/>
      <c r="CE159" s="124"/>
      <c r="CF159" s="124"/>
      <c r="CG159" s="127"/>
      <c r="CH159" s="124"/>
      <c r="CI159" s="128"/>
      <c r="CJ159" s="124"/>
      <c r="CK159" s="177">
        <f>CK153+CK156-CK157+CK158</f>
        <v>0</v>
      </c>
      <c r="CL159" s="50"/>
      <c r="CM159" s="147"/>
      <c r="CN159" s="177">
        <f>CN153+CN156-CN157+CN158</f>
        <v>0</v>
      </c>
      <c r="CO159" s="50"/>
      <c r="CP159" s="147"/>
      <c r="CQ159" s="177">
        <f>CQ153+CQ156-CQ157+CQ158</f>
        <v>0</v>
      </c>
      <c r="CR159" s="50"/>
      <c r="CS159" s="147"/>
      <c r="CT159" s="147"/>
      <c r="CU159" s="147"/>
      <c r="CV159" s="148"/>
      <c r="CW159" s="147"/>
      <c r="CX159" s="177">
        <f>CX153+CX156-CX157+CX158</f>
        <v>0</v>
      </c>
      <c r="CY159" s="52"/>
      <c r="CZ159" s="147"/>
      <c r="DA159" s="147"/>
      <c r="DB159" s="1548"/>
      <c r="DC159" s="124"/>
      <c r="DD159" s="125"/>
      <c r="DE159" s="124"/>
      <c r="DF159" s="177">
        <f>DF153+DF156-DF157+DF158</f>
        <v>0</v>
      </c>
      <c r="DG159" s="50"/>
      <c r="DH159" s="147"/>
      <c r="DI159" s="177">
        <f>DI153+DI156-DI157+DI158</f>
        <v>0</v>
      </c>
      <c r="DJ159" s="50"/>
      <c r="DK159" s="147"/>
      <c r="DL159" s="177">
        <f>DL153+DL156-DL157+DL158</f>
        <v>0</v>
      </c>
      <c r="DM159" s="50"/>
      <c r="DN159" s="147"/>
      <c r="DO159" s="147"/>
      <c r="DP159" s="147"/>
      <c r="DQ159" s="148"/>
      <c r="DR159" s="147"/>
      <c r="DS159" s="177">
        <f>DS153+DS156-DS157+DS158</f>
        <v>0</v>
      </c>
      <c r="DT159" s="50"/>
      <c r="DU159" s="124"/>
      <c r="DV159" s="124"/>
      <c r="DW159" s="127"/>
      <c r="DX159" s="124"/>
      <c r="DY159" s="125"/>
      <c r="DZ159" s="124"/>
      <c r="EA159" s="177">
        <f>EA153+EA156-EA157+EA158</f>
        <v>0</v>
      </c>
      <c r="EB159" s="50"/>
      <c r="EC159" s="147"/>
      <c r="ED159" s="177">
        <f>ED153+ED156-ED157+ED158</f>
        <v>0</v>
      </c>
      <c r="EE159" s="50"/>
      <c r="EF159" s="147"/>
      <c r="EG159" s="177">
        <f>EG153+EG156-EG157+EG158</f>
        <v>0</v>
      </c>
      <c r="EH159" s="50"/>
      <c r="EI159" s="147"/>
      <c r="EJ159" s="147"/>
      <c r="EK159" s="147"/>
      <c r="EL159" s="148"/>
      <c r="EM159" s="147"/>
      <c r="EN159" s="177">
        <f>EN153+EN156-EN157+EN158</f>
        <v>0</v>
      </c>
      <c r="EO159" s="50"/>
      <c r="EP159" s="124"/>
      <c r="EQ159" s="124"/>
      <c r="ER159" s="127"/>
      <c r="ES159" s="124"/>
      <c r="ET159" s="125"/>
      <c r="EU159" s="124"/>
      <c r="EV159" s="177">
        <f>EV153+EV156-EV157+EV158</f>
        <v>135009.96000000002</v>
      </c>
      <c r="EW159" s="50"/>
      <c r="EX159" s="147"/>
      <c r="EY159" s="177">
        <f>EY153+EY156-EY157+EY158</f>
        <v>870763.13699999999</v>
      </c>
      <c r="EZ159" s="50"/>
      <c r="FA159" s="147"/>
      <c r="FB159" s="177" t="e">
        <f>FB153+FB156-FB157+FB158</f>
        <v>#REF!</v>
      </c>
      <c r="FC159" s="50"/>
      <c r="FD159" s="147"/>
      <c r="FE159" s="147"/>
      <c r="FF159" s="147"/>
      <c r="FG159" s="148"/>
      <c r="FH159" s="147"/>
      <c r="FI159" s="177">
        <f>FI153+FI156-FI157+FI158</f>
        <v>1005773.097</v>
      </c>
      <c r="FJ159" s="50"/>
      <c r="FK159" s="124"/>
      <c r="FL159" s="124"/>
      <c r="FM159" s="127"/>
      <c r="FN159" s="124"/>
      <c r="FO159" s="125"/>
      <c r="FP159" s="124"/>
      <c r="FQ159" s="177">
        <f>FQ153+FQ156-FQ157+FQ158</f>
        <v>56500</v>
      </c>
      <c r="FR159" s="50"/>
      <c r="FS159" s="857"/>
      <c r="FT159" s="177" t="e">
        <f>FT153+FT156-FT157+FT158</f>
        <v>#REF!</v>
      </c>
      <c r="FU159" s="50"/>
      <c r="FV159" s="147"/>
      <c r="FW159" s="177" t="e">
        <f>FW153+FW156-FW157+FW158</f>
        <v>#REF!</v>
      </c>
      <c r="FX159" s="50"/>
      <c r="FY159" s="147"/>
      <c r="FZ159" s="147"/>
      <c r="GA159" s="147"/>
      <c r="GB159" s="148"/>
      <c r="GC159" s="147"/>
      <c r="GD159" s="177" t="e">
        <f>GD153+GD156-GD157+GD158</f>
        <v>#REF!</v>
      </c>
      <c r="GE159" s="50"/>
      <c r="GF159" s="124"/>
      <c r="GG159" s="124"/>
      <c r="GH159" s="127"/>
      <c r="GI159" s="124"/>
      <c r="GJ159" s="125"/>
      <c r="GK159" s="124"/>
      <c r="GL159" s="177" t="e">
        <f>GL153+GL156-GL157+GL158</f>
        <v>#REF!</v>
      </c>
      <c r="GM159" s="50"/>
      <c r="GN159" s="147"/>
      <c r="GO159" s="177" t="e">
        <f>GO153+GO156-GO157+GO158</f>
        <v>#REF!</v>
      </c>
      <c r="GP159" s="50"/>
      <c r="GQ159" s="147"/>
      <c r="GR159" s="177" t="e">
        <f>GR153+GR156-GR157+GR158</f>
        <v>#REF!</v>
      </c>
      <c r="GS159" s="50"/>
      <c r="GT159" s="147"/>
      <c r="GU159" s="147"/>
      <c r="GV159" s="147"/>
      <c r="GW159" s="148"/>
      <c r="GX159" s="147"/>
      <c r="GY159" s="177" t="e">
        <f>GY153+GY156-GY157+GY158</f>
        <v>#REF!</v>
      </c>
      <c r="GZ159" s="50"/>
      <c r="HA159" s="124"/>
      <c r="HB159" s="124"/>
      <c r="HC159" s="127"/>
      <c r="HD159" s="124"/>
      <c r="HE159" s="125"/>
      <c r="HF159" s="124"/>
      <c r="HG159" s="177" t="e">
        <f>HG153+HG156-HG157+HG158</f>
        <v>#REF!</v>
      </c>
      <c r="HH159" s="50"/>
      <c r="HI159" s="147"/>
      <c r="HJ159" s="177" t="e">
        <f>HJ153+HJ156-HJ157+HJ158</f>
        <v>#REF!</v>
      </c>
      <c r="HK159" s="50"/>
      <c r="HL159" s="147"/>
      <c r="HM159" s="177" t="e">
        <f>HM153+HM156-HM157+HM158</f>
        <v>#REF!</v>
      </c>
      <c r="HN159" s="50"/>
      <c r="HO159" s="147"/>
      <c r="HP159" s="147"/>
      <c r="HQ159" s="147"/>
      <c r="HR159" s="148"/>
      <c r="HS159" s="147"/>
      <c r="HT159" s="177" t="e">
        <f>HT153+HT156-HT157+HT158</f>
        <v>#REF!</v>
      </c>
      <c r="HU159" s="50"/>
      <c r="HV159" s="124"/>
      <c r="HW159" s="124"/>
      <c r="HX159" s="127"/>
      <c r="HY159" s="124"/>
      <c r="HZ159" s="125"/>
      <c r="IA159" s="124"/>
      <c r="IB159" s="177" t="e">
        <f>IB153+IB156-IB157+IB158</f>
        <v>#REF!</v>
      </c>
      <c r="IC159" s="50"/>
      <c r="ID159" s="147"/>
      <c r="IE159" s="177" t="e">
        <f>IE153+IE156-IE157+IE158</f>
        <v>#REF!</v>
      </c>
      <c r="IF159" s="50"/>
      <c r="IG159" s="147"/>
      <c r="IH159" s="177" t="e">
        <f>IH153+IH156-IH157+IH158</f>
        <v>#REF!</v>
      </c>
      <c r="II159" s="50"/>
      <c r="IJ159" s="147"/>
      <c r="IK159" s="147"/>
      <c r="IL159" s="147"/>
      <c r="IM159" s="148"/>
      <c r="IN159" s="147"/>
      <c r="IO159" s="177" t="e">
        <f>IO153+IO156-IO157+IO158</f>
        <v>#REF!</v>
      </c>
      <c r="IP159" s="50"/>
      <c r="IQ159" s="124"/>
      <c r="IR159" s="124"/>
      <c r="IS159" s="127"/>
    </row>
    <row r="160" spans="1:253" ht="11.25" customHeight="1">
      <c r="A160" s="47"/>
      <c r="B160" s="147"/>
      <c r="C160" s="148"/>
      <c r="D160" s="147"/>
      <c r="E160" s="149"/>
      <c r="F160" s="50"/>
      <c r="G160" s="147"/>
      <c r="H160" s="149"/>
      <c r="I160" s="50"/>
      <c r="J160" s="147"/>
      <c r="K160" s="149"/>
      <c r="L160" s="50"/>
      <c r="M160" s="147"/>
      <c r="N160" s="147"/>
      <c r="O160" s="147"/>
      <c r="P160" s="148"/>
      <c r="Q160" s="147"/>
      <c r="R160" s="149"/>
      <c r="S160" s="50"/>
      <c r="T160" s="124"/>
      <c r="U160" s="124"/>
      <c r="V160" s="127"/>
      <c r="W160" s="147"/>
      <c r="X160" s="148"/>
      <c r="Y160" s="147"/>
      <c r="Z160" s="149"/>
      <c r="AA160" s="50"/>
      <c r="AB160" s="147"/>
      <c r="AC160" s="149"/>
      <c r="AD160" s="50"/>
      <c r="AE160" s="147"/>
      <c r="AF160" s="149"/>
      <c r="AG160" s="50"/>
      <c r="AH160" s="147"/>
      <c r="AI160" s="147"/>
      <c r="AJ160" s="147"/>
      <c r="AK160" s="148"/>
      <c r="AL160" s="147"/>
      <c r="AM160" s="149"/>
      <c r="AN160" s="50"/>
      <c r="AO160" s="124"/>
      <c r="AP160" s="124"/>
      <c r="AQ160" s="127"/>
      <c r="AR160" s="124"/>
      <c r="AS160" s="125"/>
      <c r="AT160" s="124"/>
      <c r="AU160" s="149"/>
      <c r="AV160" s="50"/>
      <c r="AW160" s="147"/>
      <c r="AX160" s="149"/>
      <c r="AY160" s="50"/>
      <c r="AZ160" s="147"/>
      <c r="BA160" s="149"/>
      <c r="BB160" s="50"/>
      <c r="BC160" s="147"/>
      <c r="BD160" s="147"/>
      <c r="BE160" s="147"/>
      <c r="BF160" s="148"/>
      <c r="BG160" s="147"/>
      <c r="BH160" s="149"/>
      <c r="BI160" s="50"/>
      <c r="BJ160" s="124"/>
      <c r="BK160" s="124"/>
      <c r="BL160" s="127"/>
      <c r="BM160" s="124"/>
      <c r="BN160" s="125"/>
      <c r="BO160" s="124"/>
      <c r="BP160" s="149"/>
      <c r="BQ160" s="50"/>
      <c r="BR160" s="147"/>
      <c r="BS160" s="149"/>
      <c r="BT160" s="50"/>
      <c r="BU160" s="147"/>
      <c r="BV160" s="149"/>
      <c r="BW160" s="50"/>
      <c r="BX160" s="147"/>
      <c r="BY160" s="147"/>
      <c r="BZ160" s="147"/>
      <c r="CA160" s="148"/>
      <c r="CB160" s="147"/>
      <c r="CC160" s="149"/>
      <c r="CD160" s="50"/>
      <c r="CE160" s="124"/>
      <c r="CF160" s="124"/>
      <c r="CG160" s="127"/>
      <c r="CH160" s="124"/>
      <c r="CI160" s="128"/>
      <c r="CJ160" s="124"/>
      <c r="CK160" s="149"/>
      <c r="CL160" s="50"/>
      <c r="CM160" s="147"/>
      <c r="CN160" s="149"/>
      <c r="CO160" s="50"/>
      <c r="CP160" s="147"/>
      <c r="CQ160" s="149"/>
      <c r="CR160" s="50"/>
      <c r="CS160" s="147"/>
      <c r="CT160" s="147"/>
      <c r="CU160" s="147"/>
      <c r="CV160" s="148"/>
      <c r="CW160" s="147"/>
      <c r="CX160" s="149"/>
      <c r="CY160" s="52"/>
      <c r="CZ160" s="147"/>
      <c r="DA160" s="147"/>
      <c r="DB160" s="1548"/>
      <c r="DC160" s="124"/>
      <c r="DD160" s="125"/>
      <c r="DE160" s="124"/>
      <c r="DF160" s="149"/>
      <c r="DG160" s="50"/>
      <c r="DH160" s="147"/>
      <c r="DI160" s="149"/>
      <c r="DJ160" s="50"/>
      <c r="DK160" s="147"/>
      <c r="DL160" s="149"/>
      <c r="DM160" s="50"/>
      <c r="DN160" s="147"/>
      <c r="DO160" s="147"/>
      <c r="DP160" s="147"/>
      <c r="DQ160" s="148"/>
      <c r="DR160" s="147"/>
      <c r="DS160" s="149"/>
      <c r="DT160" s="50"/>
      <c r="DU160" s="124"/>
      <c r="DV160" s="124"/>
      <c r="DW160" s="127"/>
      <c r="DX160" s="124"/>
      <c r="DY160" s="125"/>
      <c r="DZ160" s="124"/>
      <c r="EA160" s="149"/>
      <c r="EB160" s="50"/>
      <c r="EC160" s="147"/>
      <c r="ED160" s="149"/>
      <c r="EE160" s="50"/>
      <c r="EF160" s="147"/>
      <c r="EG160" s="149"/>
      <c r="EH160" s="50"/>
      <c r="EI160" s="147"/>
      <c r="EJ160" s="147"/>
      <c r="EK160" s="147"/>
      <c r="EL160" s="148"/>
      <c r="EM160" s="147"/>
      <c r="EN160" s="149"/>
      <c r="EO160" s="50"/>
      <c r="EP160" s="124"/>
      <c r="EQ160" s="124"/>
      <c r="ER160" s="127"/>
      <c r="ES160" s="124"/>
      <c r="ET160" s="125"/>
      <c r="EU160" s="124"/>
      <c r="EV160" s="149"/>
      <c r="EW160" s="50"/>
      <c r="EX160" s="147"/>
      <c r="EY160" s="149"/>
      <c r="EZ160" s="50"/>
      <c r="FA160" s="147"/>
      <c r="FB160" s="149"/>
      <c r="FC160" s="50"/>
      <c r="FD160" s="147"/>
      <c r="FE160" s="147"/>
      <c r="FF160" s="147"/>
      <c r="FG160" s="148"/>
      <c r="FH160" s="147"/>
      <c r="FI160" s="149"/>
      <c r="FJ160" s="50"/>
      <c r="FK160" s="124"/>
      <c r="FL160" s="124"/>
      <c r="FM160" s="127"/>
      <c r="FN160" s="124"/>
      <c r="FO160" s="125"/>
      <c r="FP160" s="124"/>
      <c r="FQ160" s="149"/>
      <c r="FR160" s="50"/>
      <c r="FS160" s="857"/>
      <c r="FT160" s="149"/>
      <c r="FU160" s="50"/>
      <c r="FV160" s="147"/>
      <c r="FW160" s="149"/>
      <c r="FX160" s="50"/>
      <c r="FY160" s="147"/>
      <c r="FZ160" s="147"/>
      <c r="GA160" s="147"/>
      <c r="GB160" s="148"/>
      <c r="GC160" s="147"/>
      <c r="GD160" s="149"/>
      <c r="GE160" s="50"/>
      <c r="GF160" s="124"/>
      <c r="GG160" s="124"/>
      <c r="GH160" s="127"/>
      <c r="GI160" s="124"/>
      <c r="GJ160" s="125"/>
      <c r="GK160" s="124"/>
      <c r="GL160" s="149"/>
      <c r="GM160" s="50"/>
      <c r="GN160" s="147"/>
      <c r="GO160" s="149"/>
      <c r="GP160" s="50"/>
      <c r="GQ160" s="147"/>
      <c r="GR160" s="149"/>
      <c r="GS160" s="50"/>
      <c r="GT160" s="147"/>
      <c r="GU160" s="147"/>
      <c r="GV160" s="147"/>
      <c r="GW160" s="148"/>
      <c r="GX160" s="147"/>
      <c r="GY160" s="149"/>
      <c r="GZ160" s="50"/>
      <c r="HA160" s="124"/>
      <c r="HB160" s="124"/>
      <c r="HC160" s="127"/>
      <c r="HD160" s="124"/>
      <c r="HE160" s="125"/>
      <c r="HF160" s="124"/>
      <c r="HG160" s="149"/>
      <c r="HH160" s="50"/>
      <c r="HI160" s="147"/>
      <c r="HJ160" s="149"/>
      <c r="HK160" s="50"/>
      <c r="HL160" s="147"/>
      <c r="HM160" s="149"/>
      <c r="HN160" s="50"/>
      <c r="HO160" s="147"/>
      <c r="HP160" s="147"/>
      <c r="HQ160" s="147"/>
      <c r="HR160" s="148"/>
      <c r="HS160" s="147"/>
      <c r="HT160" s="149"/>
      <c r="HU160" s="50"/>
      <c r="HV160" s="124"/>
      <c r="HW160" s="124"/>
      <c r="HX160" s="127"/>
      <c r="HY160" s="124"/>
      <c r="HZ160" s="125"/>
      <c r="IA160" s="124"/>
      <c r="IB160" s="149"/>
      <c r="IC160" s="50"/>
      <c r="ID160" s="147"/>
      <c r="IE160" s="149"/>
      <c r="IF160" s="50"/>
      <c r="IG160" s="147"/>
      <c r="IH160" s="149"/>
      <c r="II160" s="50"/>
      <c r="IJ160" s="147"/>
      <c r="IK160" s="147"/>
      <c r="IL160" s="147"/>
      <c r="IM160" s="148"/>
      <c r="IN160" s="147"/>
      <c r="IO160" s="149"/>
      <c r="IP160" s="50"/>
      <c r="IQ160" s="124"/>
      <c r="IR160" s="124"/>
      <c r="IS160" s="127"/>
    </row>
    <row r="161" spans="1:253" s="119" customFormat="1" ht="12" customHeight="1">
      <c r="A161" s="340" t="s">
        <v>114</v>
      </c>
      <c r="B161" s="115"/>
      <c r="C161" s="116"/>
      <c r="D161" s="115"/>
      <c r="E161" s="123">
        <f>E151-E159</f>
        <v>0</v>
      </c>
      <c r="F161" s="106"/>
      <c r="G161" s="115"/>
      <c r="H161" s="123">
        <f>H151-H159</f>
        <v>0</v>
      </c>
      <c r="I161" s="106"/>
      <c r="J161" s="115"/>
      <c r="K161" s="123">
        <f>K151-K159</f>
        <v>0</v>
      </c>
      <c r="L161" s="106"/>
      <c r="M161" s="115"/>
      <c r="N161" s="115"/>
      <c r="O161" s="115"/>
      <c r="P161" s="116"/>
      <c r="Q161" s="115"/>
      <c r="R161" s="123">
        <f>R151-R159</f>
        <v>0</v>
      </c>
      <c r="S161" s="106"/>
      <c r="T161" s="115"/>
      <c r="U161" s="115"/>
      <c r="V161" s="117"/>
      <c r="W161" s="115"/>
      <c r="X161" s="116"/>
      <c r="Y161" s="115"/>
      <c r="Z161" s="123">
        <f>Z151-Z159</f>
        <v>0</v>
      </c>
      <c r="AA161" s="106"/>
      <c r="AB161" s="115"/>
      <c r="AC161" s="123">
        <f>AC151-AC159</f>
        <v>0</v>
      </c>
      <c r="AD161" s="106"/>
      <c r="AE161" s="115"/>
      <c r="AF161" s="123">
        <f>AF151-AF159</f>
        <v>0</v>
      </c>
      <c r="AG161" s="106"/>
      <c r="AH161" s="115"/>
      <c r="AI161" s="115"/>
      <c r="AJ161" s="115"/>
      <c r="AK161" s="116"/>
      <c r="AL161" s="115"/>
      <c r="AM161" s="123">
        <f>AM151-AM159</f>
        <v>0</v>
      </c>
      <c r="AN161" s="106"/>
      <c r="AO161" s="115"/>
      <c r="AP161" s="115"/>
      <c r="AQ161" s="117"/>
      <c r="AR161" s="115"/>
      <c r="AS161" s="116"/>
      <c r="AT161" s="115"/>
      <c r="AU161" s="123">
        <f>AU151-AU159</f>
        <v>0</v>
      </c>
      <c r="AV161" s="106"/>
      <c r="AW161" s="115"/>
      <c r="AX161" s="123">
        <f>AX151-AX159</f>
        <v>0</v>
      </c>
      <c r="AY161" s="106"/>
      <c r="AZ161" s="115"/>
      <c r="BA161" s="123">
        <f>BA151-BA159</f>
        <v>0</v>
      </c>
      <c r="BB161" s="106"/>
      <c r="BC161" s="115"/>
      <c r="BD161" s="115"/>
      <c r="BE161" s="115"/>
      <c r="BF161" s="116"/>
      <c r="BG161" s="115"/>
      <c r="BH161" s="123">
        <f>BH151-BH159</f>
        <v>0</v>
      </c>
      <c r="BI161" s="106"/>
      <c r="BJ161" s="115"/>
      <c r="BK161" s="115"/>
      <c r="BL161" s="117"/>
      <c r="BM161" s="115"/>
      <c r="BN161" s="116"/>
      <c r="BO161" s="115"/>
      <c r="BP161" s="123">
        <f>BP151-BP159</f>
        <v>0</v>
      </c>
      <c r="BQ161" s="106"/>
      <c r="BR161" s="115"/>
      <c r="BS161" s="123">
        <f>BS151-BS159</f>
        <v>0</v>
      </c>
      <c r="BT161" s="106"/>
      <c r="BU161" s="115"/>
      <c r="BV161" s="123">
        <f>BV151-BV159</f>
        <v>0</v>
      </c>
      <c r="BW161" s="106"/>
      <c r="BX161" s="115"/>
      <c r="BY161" s="115"/>
      <c r="BZ161" s="115"/>
      <c r="CA161" s="116"/>
      <c r="CB161" s="115"/>
      <c r="CC161" s="123">
        <f>CC151-CC159</f>
        <v>0</v>
      </c>
      <c r="CD161" s="106"/>
      <c r="CE161" s="115"/>
      <c r="CF161" s="115"/>
      <c r="CG161" s="117"/>
      <c r="CH161" s="115"/>
      <c r="CI161" s="118"/>
      <c r="CJ161" s="115"/>
      <c r="CK161" s="123">
        <f>CK151-CK159</f>
        <v>0</v>
      </c>
      <c r="CL161" s="106"/>
      <c r="CM161" s="115"/>
      <c r="CN161" s="123">
        <f>CN151-CN159</f>
        <v>0</v>
      </c>
      <c r="CO161" s="106"/>
      <c r="CP161" s="115"/>
      <c r="CQ161" s="123">
        <f>CQ151-CQ159</f>
        <v>0</v>
      </c>
      <c r="CR161" s="106"/>
      <c r="CS161" s="115"/>
      <c r="CT161" s="115"/>
      <c r="CU161" s="115"/>
      <c r="CV161" s="116"/>
      <c r="CW161" s="115"/>
      <c r="CX161" s="123">
        <f>CX151-CX159</f>
        <v>0</v>
      </c>
      <c r="CY161" s="106"/>
      <c r="CZ161" s="115"/>
      <c r="DA161" s="115"/>
      <c r="DB161" s="1536"/>
      <c r="DC161" s="115"/>
      <c r="DD161" s="116"/>
      <c r="DE161" s="115"/>
      <c r="DF161" s="123">
        <f>DF151-DF159</f>
        <v>0</v>
      </c>
      <c r="DG161" s="106"/>
      <c r="DH161" s="115"/>
      <c r="DI161" s="123">
        <f>DI151-DI159</f>
        <v>0</v>
      </c>
      <c r="DJ161" s="106"/>
      <c r="DK161" s="115"/>
      <c r="DL161" s="123">
        <f>DL151-DL159</f>
        <v>0</v>
      </c>
      <c r="DM161" s="106"/>
      <c r="DN161" s="115"/>
      <c r="DO161" s="115"/>
      <c r="DP161" s="115"/>
      <c r="DQ161" s="116"/>
      <c r="DR161" s="115"/>
      <c r="DS161" s="123">
        <f>DS151-DS159</f>
        <v>0</v>
      </c>
      <c r="DT161" s="106"/>
      <c r="DU161" s="115"/>
      <c r="DV161" s="115"/>
      <c r="DW161" s="117"/>
      <c r="DX161" s="115"/>
      <c r="DY161" s="116"/>
      <c r="DZ161" s="115"/>
      <c r="EA161" s="123">
        <f>EA151-EA159</f>
        <v>0</v>
      </c>
      <c r="EB161" s="106"/>
      <c r="EC161" s="115"/>
      <c r="ED161" s="123">
        <f>ED151-ED159</f>
        <v>0</v>
      </c>
      <c r="EE161" s="106"/>
      <c r="EF161" s="115"/>
      <c r="EG161" s="123">
        <f>EG151-EG159</f>
        <v>0</v>
      </c>
      <c r="EH161" s="106"/>
      <c r="EI161" s="115"/>
      <c r="EJ161" s="115"/>
      <c r="EK161" s="115"/>
      <c r="EL161" s="116"/>
      <c r="EM161" s="115"/>
      <c r="EN161" s="123">
        <f>EN151-EN159</f>
        <v>0</v>
      </c>
      <c r="EO161" s="106"/>
      <c r="EP161" s="115"/>
      <c r="EQ161" s="115"/>
      <c r="ER161" s="117"/>
      <c r="ES161" s="115"/>
      <c r="ET161" s="116"/>
      <c r="EU161" s="115"/>
      <c r="EV161" s="123">
        <f>EV151-EV159</f>
        <v>-1194509.96</v>
      </c>
      <c r="EW161" s="106"/>
      <c r="EX161" s="115"/>
      <c r="EY161" s="123">
        <f>EY151-EY159</f>
        <v>501338.11300000001</v>
      </c>
      <c r="EZ161" s="106"/>
      <c r="FA161" s="115"/>
      <c r="FB161" s="123" t="e">
        <f>FB151-FB159</f>
        <v>#REF!</v>
      </c>
      <c r="FC161" s="106"/>
      <c r="FD161" s="115"/>
      <c r="FE161" s="115"/>
      <c r="FF161" s="115"/>
      <c r="FG161" s="116"/>
      <c r="FH161" s="115"/>
      <c r="FI161" s="123">
        <f>FI151-FI159</f>
        <v>-694171.84699999995</v>
      </c>
      <c r="FJ161" s="106"/>
      <c r="FK161" s="115"/>
      <c r="FL161" s="115"/>
      <c r="FM161" s="117"/>
      <c r="FN161" s="115"/>
      <c r="FO161" s="116"/>
      <c r="FP161" s="115"/>
      <c r="FQ161" s="123">
        <f>FQ151-FQ159</f>
        <v>-30550</v>
      </c>
      <c r="FR161" s="106"/>
      <c r="FS161" s="850"/>
      <c r="FT161" s="123" t="e">
        <f>FT151-FT159</f>
        <v>#REF!</v>
      </c>
      <c r="FU161" s="106"/>
      <c r="FV161" s="115"/>
      <c r="FW161" s="123" t="e">
        <f>FW151-FW159</f>
        <v>#REF!</v>
      </c>
      <c r="FX161" s="106"/>
      <c r="FY161" s="115"/>
      <c r="FZ161" s="115"/>
      <c r="GA161" s="115"/>
      <c r="GB161" s="116"/>
      <c r="GC161" s="115"/>
      <c r="GD161" s="123" t="e">
        <f>GD151-GD159</f>
        <v>#REF!</v>
      </c>
      <c r="GE161" s="106"/>
      <c r="GF161" s="115"/>
      <c r="GG161" s="115"/>
      <c r="GH161" s="117"/>
      <c r="GI161" s="115"/>
      <c r="GJ161" s="116"/>
      <c r="GK161" s="115"/>
      <c r="GL161" s="123" t="e">
        <f>GL151-GL159</f>
        <v>#REF!</v>
      </c>
      <c r="GM161" s="106"/>
      <c r="GN161" s="115"/>
      <c r="GO161" s="123" t="e">
        <f>GO151-GO159</f>
        <v>#REF!</v>
      </c>
      <c r="GP161" s="106"/>
      <c r="GQ161" s="115"/>
      <c r="GR161" s="123" t="e">
        <f>GR151-GR159</f>
        <v>#REF!</v>
      </c>
      <c r="GS161" s="106"/>
      <c r="GT161" s="115"/>
      <c r="GU161" s="115"/>
      <c r="GV161" s="115"/>
      <c r="GW161" s="116"/>
      <c r="GX161" s="115"/>
      <c r="GY161" s="123" t="e">
        <f>GY151-GY159</f>
        <v>#REF!</v>
      </c>
      <c r="GZ161" s="106"/>
      <c r="HA161" s="115"/>
      <c r="HB161" s="115"/>
      <c r="HC161" s="117"/>
      <c r="HD161" s="115"/>
      <c r="HE161" s="116"/>
      <c r="HF161" s="115"/>
      <c r="HG161" s="123" t="e">
        <f>HG151-HG159</f>
        <v>#REF!</v>
      </c>
      <c r="HH161" s="106"/>
      <c r="HI161" s="115"/>
      <c r="HJ161" s="123" t="e">
        <f>HJ151-HJ159</f>
        <v>#REF!</v>
      </c>
      <c r="HK161" s="106"/>
      <c r="HL161" s="115"/>
      <c r="HM161" s="123" t="e">
        <f>HM151-HM159</f>
        <v>#REF!</v>
      </c>
      <c r="HN161" s="106"/>
      <c r="HO161" s="115"/>
      <c r="HP161" s="115"/>
      <c r="HQ161" s="115"/>
      <c r="HR161" s="116"/>
      <c r="HS161" s="115"/>
      <c r="HT161" s="123" t="e">
        <f>HT151-HT159</f>
        <v>#REF!</v>
      </c>
      <c r="HU161" s="106"/>
      <c r="HV161" s="115"/>
      <c r="HW161" s="115"/>
      <c r="HX161" s="117"/>
      <c r="HY161" s="115"/>
      <c r="HZ161" s="116"/>
      <c r="IA161" s="115"/>
      <c r="IB161" s="123" t="e">
        <f>IB151-IB159</f>
        <v>#REF!</v>
      </c>
      <c r="IC161" s="106"/>
      <c r="ID161" s="115"/>
      <c r="IE161" s="123" t="e">
        <f>IE151-IE159</f>
        <v>#REF!</v>
      </c>
      <c r="IF161" s="106"/>
      <c r="IG161" s="115"/>
      <c r="IH161" s="123" t="e">
        <f>IH151-IH159</f>
        <v>#REF!</v>
      </c>
      <c r="II161" s="106"/>
      <c r="IJ161" s="115"/>
      <c r="IK161" s="115"/>
      <c r="IL161" s="115"/>
      <c r="IM161" s="116"/>
      <c r="IN161" s="115"/>
      <c r="IO161" s="123" t="e">
        <f>IO151-IO159</f>
        <v>#REF!</v>
      </c>
      <c r="IP161" s="106"/>
      <c r="IQ161" s="115"/>
      <c r="IR161" s="115"/>
      <c r="IS161" s="117"/>
    </row>
    <row r="162" spans="1:253" ht="11.25" customHeight="1">
      <c r="A162" s="47"/>
      <c r="B162" s="147"/>
      <c r="C162" s="148"/>
      <c r="D162" s="147"/>
      <c r="E162" s="149"/>
      <c r="F162" s="50"/>
      <c r="G162" s="147"/>
      <c r="H162" s="149"/>
      <c r="I162" s="50"/>
      <c r="J162" s="147"/>
      <c r="K162" s="149"/>
      <c r="L162" s="50"/>
      <c r="M162" s="147"/>
      <c r="N162" s="147"/>
      <c r="O162" s="147"/>
      <c r="P162" s="148"/>
      <c r="Q162" s="147"/>
      <c r="R162" s="149"/>
      <c r="S162" s="50"/>
      <c r="T162" s="124"/>
      <c r="U162" s="124"/>
      <c r="V162" s="127"/>
      <c r="W162" s="147"/>
      <c r="X162" s="148"/>
      <c r="Y162" s="147"/>
      <c r="Z162" s="149"/>
      <c r="AA162" s="50"/>
      <c r="AB162" s="147"/>
      <c r="AC162" s="149"/>
      <c r="AD162" s="50"/>
      <c r="AE162" s="147"/>
      <c r="AF162" s="149"/>
      <c r="AG162" s="50"/>
      <c r="AH162" s="147"/>
      <c r="AI162" s="147"/>
      <c r="AJ162" s="147"/>
      <c r="AK162" s="148"/>
      <c r="AL162" s="147"/>
      <c r="AM162" s="149"/>
      <c r="AN162" s="50"/>
      <c r="AO162" s="124"/>
      <c r="AP162" s="124"/>
      <c r="AQ162" s="127"/>
      <c r="AR162" s="124"/>
      <c r="AS162" s="125"/>
      <c r="AT162" s="124"/>
      <c r="AU162" s="149"/>
      <c r="AV162" s="50"/>
      <c r="AW162" s="147"/>
      <c r="AX162" s="149"/>
      <c r="AY162" s="50"/>
      <c r="AZ162" s="147"/>
      <c r="BA162" s="149"/>
      <c r="BB162" s="50"/>
      <c r="BC162" s="147"/>
      <c r="BD162" s="147"/>
      <c r="BE162" s="147"/>
      <c r="BF162" s="148"/>
      <c r="BG162" s="147"/>
      <c r="BH162" s="149"/>
      <c r="BI162" s="50"/>
      <c r="BJ162" s="124"/>
      <c r="BK162" s="124"/>
      <c r="BL162" s="127"/>
      <c r="BM162" s="124"/>
      <c r="BN162" s="125"/>
      <c r="BO162" s="124"/>
      <c r="BP162" s="149"/>
      <c r="BQ162" s="50"/>
      <c r="BR162" s="147"/>
      <c r="BS162" s="149"/>
      <c r="BT162" s="50"/>
      <c r="BU162" s="147"/>
      <c r="BV162" s="149"/>
      <c r="BW162" s="50"/>
      <c r="BX162" s="147"/>
      <c r="BY162" s="147"/>
      <c r="BZ162" s="147"/>
      <c r="CA162" s="148"/>
      <c r="CB162" s="147"/>
      <c r="CC162" s="149"/>
      <c r="CD162" s="50"/>
      <c r="CE162" s="124"/>
      <c r="CF162" s="124"/>
      <c r="CG162" s="127"/>
      <c r="CH162" s="124"/>
      <c r="CI162" s="128"/>
      <c r="CJ162" s="124"/>
      <c r="CK162" s="149"/>
      <c r="CL162" s="50"/>
      <c r="CM162" s="147"/>
      <c r="CN162" s="149"/>
      <c r="CO162" s="50"/>
      <c r="CP162" s="147"/>
      <c r="CQ162" s="149"/>
      <c r="CR162" s="50"/>
      <c r="CS162" s="147"/>
      <c r="CT162" s="147"/>
      <c r="CU162" s="147"/>
      <c r="CV162" s="150"/>
      <c r="CW162" s="147"/>
      <c r="CX162" s="149"/>
      <c r="CY162" s="52"/>
      <c r="CZ162" s="147"/>
      <c r="DA162" s="147"/>
      <c r="DB162" s="1548"/>
      <c r="DC162" s="124"/>
      <c r="DD162" s="125"/>
      <c r="DE162" s="124"/>
      <c r="DF162" s="149"/>
      <c r="DG162" s="50"/>
      <c r="DH162" s="147"/>
      <c r="DI162" s="149"/>
      <c r="DJ162" s="50"/>
      <c r="DK162" s="147"/>
      <c r="DL162" s="149"/>
      <c r="DM162" s="50"/>
      <c r="DN162" s="147"/>
      <c r="DO162" s="147"/>
      <c r="DP162" s="147"/>
      <c r="DQ162" s="148"/>
      <c r="DR162" s="147"/>
      <c r="DS162" s="149"/>
      <c r="DT162" s="50"/>
      <c r="DU162" s="124"/>
      <c r="DV162" s="124"/>
      <c r="DW162" s="127"/>
      <c r="DX162" s="124"/>
      <c r="DY162" s="125"/>
      <c r="DZ162" s="124"/>
      <c r="EA162" s="149"/>
      <c r="EB162" s="50"/>
      <c r="EC162" s="147"/>
      <c r="ED162" s="149"/>
      <c r="EE162" s="50"/>
      <c r="EF162" s="147"/>
      <c r="EG162" s="149"/>
      <c r="EH162" s="50"/>
      <c r="EI162" s="147"/>
      <c r="EJ162" s="147"/>
      <c r="EK162" s="147"/>
      <c r="EL162" s="148"/>
      <c r="EM162" s="147"/>
      <c r="EN162" s="149"/>
      <c r="EO162" s="50"/>
      <c r="EP162" s="124"/>
      <c r="EQ162" s="124"/>
      <c r="ER162" s="127"/>
      <c r="ES162" s="124"/>
      <c r="ET162" s="125"/>
      <c r="EU162" s="124"/>
      <c r="EV162" s="149"/>
      <c r="EW162" s="50"/>
      <c r="EX162" s="147"/>
      <c r="EY162" s="149"/>
      <c r="EZ162" s="50"/>
      <c r="FA162" s="147"/>
      <c r="FB162" s="149"/>
      <c r="FC162" s="50"/>
      <c r="FD162" s="147"/>
      <c r="FE162" s="147"/>
      <c r="FF162" s="147"/>
      <c r="FG162" s="148"/>
      <c r="FH162" s="147"/>
      <c r="FI162" s="149"/>
      <c r="FJ162" s="50"/>
      <c r="FK162" s="124"/>
      <c r="FL162" s="124"/>
      <c r="FM162" s="127"/>
      <c r="FN162" s="124"/>
      <c r="FO162" s="125"/>
      <c r="FP162" s="124"/>
      <c r="FQ162" s="149"/>
      <c r="FR162" s="50"/>
      <c r="FS162" s="857"/>
      <c r="FT162" s="149"/>
      <c r="FU162" s="50"/>
      <c r="FV162" s="147"/>
      <c r="FW162" s="149"/>
      <c r="FX162" s="50"/>
      <c r="FY162" s="147"/>
      <c r="FZ162" s="147"/>
      <c r="GA162" s="147"/>
      <c r="GB162" s="148"/>
      <c r="GC162" s="147"/>
      <c r="GD162" s="149"/>
      <c r="GE162" s="50"/>
      <c r="GF162" s="124"/>
      <c r="GG162" s="124"/>
      <c r="GH162" s="127"/>
      <c r="GI162" s="124"/>
      <c r="GJ162" s="125"/>
      <c r="GK162" s="124"/>
      <c r="GL162" s="149"/>
      <c r="GM162" s="50"/>
      <c r="GN162" s="147"/>
      <c r="GO162" s="149"/>
      <c r="GP162" s="50"/>
      <c r="GQ162" s="147"/>
      <c r="GR162" s="149"/>
      <c r="GS162" s="50"/>
      <c r="GT162" s="147"/>
      <c r="GU162" s="147"/>
      <c r="GV162" s="147"/>
      <c r="GW162" s="148"/>
      <c r="GX162" s="147"/>
      <c r="GY162" s="149"/>
      <c r="GZ162" s="50"/>
      <c r="HA162" s="124"/>
      <c r="HB162" s="124"/>
      <c r="HC162" s="127"/>
      <c r="HD162" s="124"/>
      <c r="HE162" s="125"/>
      <c r="HF162" s="124"/>
      <c r="HG162" s="149"/>
      <c r="HH162" s="50"/>
      <c r="HI162" s="147"/>
      <c r="HJ162" s="149"/>
      <c r="HK162" s="50"/>
      <c r="HL162" s="147"/>
      <c r="HM162" s="149"/>
      <c r="HN162" s="50"/>
      <c r="HO162" s="147"/>
      <c r="HP162" s="147"/>
      <c r="HQ162" s="147"/>
      <c r="HR162" s="148"/>
      <c r="HS162" s="147"/>
      <c r="HT162" s="149"/>
      <c r="HU162" s="50"/>
      <c r="HV162" s="124"/>
      <c r="HW162" s="124"/>
      <c r="HX162" s="127"/>
      <c r="HY162" s="124"/>
      <c r="HZ162" s="125"/>
      <c r="IA162" s="124"/>
      <c r="IB162" s="149"/>
      <c r="IC162" s="50"/>
      <c r="ID162" s="147"/>
      <c r="IE162" s="149"/>
      <c r="IF162" s="50"/>
      <c r="IG162" s="147"/>
      <c r="IH162" s="149"/>
      <c r="II162" s="50"/>
      <c r="IJ162" s="147"/>
      <c r="IK162" s="147"/>
      <c r="IL162" s="147"/>
      <c r="IM162" s="148"/>
      <c r="IN162" s="147"/>
      <c r="IO162" s="149"/>
      <c r="IP162" s="50"/>
      <c r="IQ162" s="124"/>
      <c r="IR162" s="124"/>
      <c r="IS162" s="127"/>
    </row>
    <row r="163" spans="1:253" ht="11.25" customHeight="1">
      <c r="A163" s="341" t="s">
        <v>115</v>
      </c>
      <c r="B163" s="111"/>
      <c r="C163" s="112"/>
      <c r="D163" s="111"/>
      <c r="E163" s="433">
        <v>0</v>
      </c>
      <c r="F163" s="106" t="str">
        <f>IF(E163&gt;0,(IF(E$7&gt;0,E163/E$7,"")),"")</f>
        <v/>
      </c>
      <c r="G163" s="111" t="str">
        <f>IF(E163&gt;0,(IF(E$49&gt;0,E163/E$49,"")),"")</f>
        <v/>
      </c>
      <c r="H163" s="433">
        <v>0</v>
      </c>
      <c r="I163" s="106" t="str">
        <f>IF(H163&gt;0,(IF(H$7&gt;0,H163/H$7,"")),"")</f>
        <v/>
      </c>
      <c r="J163" s="111" t="str">
        <f>IF(H163&gt;0,(IF(H$49&gt;0,H163/H$49,"")),"")</f>
        <v/>
      </c>
      <c r="K163" s="433">
        <v>0</v>
      </c>
      <c r="L163" s="106" t="str">
        <f>IF(K163&gt;0,(IF(K$7&gt;0,K163/K$7,"")),"")</f>
        <v/>
      </c>
      <c r="M163" s="111" t="str">
        <f>IF(K163&gt;0,(IF(K$49&gt;0,K163/K$49,"")),"")</f>
        <v/>
      </c>
      <c r="N163" s="111"/>
      <c r="O163" s="111"/>
      <c r="P163" s="112"/>
      <c r="Q163" s="111"/>
      <c r="R163" s="433">
        <f>E163+H163+K163</f>
        <v>0</v>
      </c>
      <c r="S163" s="106" t="str">
        <f>IF(R163&gt;0,(IF(R$7&gt;0,R163/R$7,"")),"")</f>
        <v/>
      </c>
      <c r="T163" s="111" t="str">
        <f>IF(R163&gt;0,(IF(R$49&gt;0,R163/R$49,"")),"")</f>
        <v/>
      </c>
      <c r="U163" s="111"/>
      <c r="V163" s="113"/>
      <c r="W163" s="111"/>
      <c r="X163" s="112"/>
      <c r="Y163" s="111"/>
      <c r="Z163" s="433">
        <v>0</v>
      </c>
      <c r="AA163" s="106" t="str">
        <f>IF(Z163&gt;0,(IF(Z$7&gt;0,Z163/Z$7,"")),"")</f>
        <v/>
      </c>
      <c r="AB163" s="111" t="str">
        <f>IF(Z163&gt;0,(IF(Z$49&gt;0,Z163/Z$49,"")),"")</f>
        <v/>
      </c>
      <c r="AC163" s="433">
        <v>0</v>
      </c>
      <c r="AD163" s="106" t="str">
        <f>IF(AC163&gt;0,(IF(AC$7&gt;0,AC163/AC$7,"")),"")</f>
        <v/>
      </c>
      <c r="AE163" s="111" t="str">
        <f>IF(AC163&gt;0,(IF(AC$49&gt;0,AC163/AC$49,"")),"")</f>
        <v/>
      </c>
      <c r="AF163" s="433">
        <v>0</v>
      </c>
      <c r="AG163" s="106" t="str">
        <f>IF(AF163&gt;0,(IF(AF$7&gt;0,AF163/AF$7,"")),"")</f>
        <v/>
      </c>
      <c r="AH163" s="111" t="str">
        <f>IF(AF163&gt;0,(IF(AF$49&gt;0,AF163/AF$49,"")),"")</f>
        <v/>
      </c>
      <c r="AI163" s="111"/>
      <c r="AJ163" s="111"/>
      <c r="AK163" s="112"/>
      <c r="AL163" s="111"/>
      <c r="AM163" s="433">
        <f>Z163+AC163+AF163</f>
        <v>0</v>
      </c>
      <c r="AN163" s="106" t="str">
        <f>IF(AM163&gt;0,(IF(AM$7&gt;0,AM163/AM$7,"")),"")</f>
        <v/>
      </c>
      <c r="AO163" s="111" t="str">
        <f>IF(AM163&gt;0,(IF(AM$49&gt;0,AM163/AM$49,"")),"")</f>
        <v/>
      </c>
      <c r="AP163" s="111"/>
      <c r="AQ163" s="113"/>
      <c r="AR163" s="111"/>
      <c r="AS163" s="112"/>
      <c r="AT163" s="111"/>
      <c r="AU163" s="433">
        <v>0</v>
      </c>
      <c r="AV163" s="106" t="str">
        <f>IF(AU163&gt;0,(IF(AU$7&gt;0,AU163/AU$7,"")),"")</f>
        <v/>
      </c>
      <c r="AW163" s="111" t="str">
        <f>IF(AU163&gt;0,(IF(AU$49&gt;0,AU163/AU$49,"")),"")</f>
        <v/>
      </c>
      <c r="AX163" s="433">
        <v>0</v>
      </c>
      <c r="AY163" s="106" t="str">
        <f>IF(AX163&gt;0,(IF(AX$7&gt;0,AX163/AX$7,"")),"")</f>
        <v/>
      </c>
      <c r="AZ163" s="111" t="str">
        <f>IF(AX163&gt;0,(IF(AX$49&gt;0,AX163/AX$49,"")),"")</f>
        <v/>
      </c>
      <c r="BA163" s="433">
        <v>0</v>
      </c>
      <c r="BB163" s="106" t="str">
        <f>IF(BA163&gt;0,(IF(BA$7&gt;0,BA163/BA$7,"")),"")</f>
        <v/>
      </c>
      <c r="BC163" s="111" t="str">
        <f>IF(BA163&gt;0,(IF(BA$49&gt;0,BA163/BA$49,"")),"")</f>
        <v/>
      </c>
      <c r="BD163" s="111"/>
      <c r="BE163" s="111"/>
      <c r="BF163" s="112"/>
      <c r="BG163" s="111"/>
      <c r="BH163" s="433">
        <f>AU163+AX163+BA163</f>
        <v>0</v>
      </c>
      <c r="BI163" s="106" t="str">
        <f>IF(BH163&gt;0,(IF(BH$7&gt;0,BH163/BH$7,"")),"")</f>
        <v/>
      </c>
      <c r="BJ163" s="111" t="str">
        <f>IF(BH163&gt;0,(IF(BH$49&gt;0,BH163/BH$49,"")),"")</f>
        <v/>
      </c>
      <c r="BK163" s="111"/>
      <c r="BL163" s="113"/>
      <c r="BM163" s="111"/>
      <c r="BN163" s="112"/>
      <c r="BO163" s="111"/>
      <c r="BP163" s="433">
        <v>0</v>
      </c>
      <c r="BQ163" s="106" t="str">
        <f>IF(BP163&gt;0,(IF(BP$7&gt;0,BP163/BP$7,"")),"")</f>
        <v/>
      </c>
      <c r="BR163" s="111" t="str">
        <f>IF(BP163&gt;0,(IF(BP$49&gt;0,BP163/BP$49,"")),"")</f>
        <v/>
      </c>
      <c r="BS163" s="433">
        <v>0</v>
      </c>
      <c r="BT163" s="106" t="str">
        <f>IF(BS163&gt;0,(IF(BS$7&gt;0,BS163/BS$7,"")),"")</f>
        <v/>
      </c>
      <c r="BU163" s="111" t="str">
        <f>IF(BS163&gt;0,(IF(BS$49&gt;0,BS163/BS$49,"")),"")</f>
        <v/>
      </c>
      <c r="BV163" s="433">
        <v>0</v>
      </c>
      <c r="BW163" s="106" t="str">
        <f>IF(BV163&gt;0,(IF(BV$7&gt;0,BV163/BV$7,"")),"")</f>
        <v/>
      </c>
      <c r="BX163" s="111" t="str">
        <f>IF(BV163&gt;0,(IF(BV$49&gt;0,BV163/BV$49,"")),"")</f>
        <v/>
      </c>
      <c r="BY163" s="111"/>
      <c r="BZ163" s="111"/>
      <c r="CA163" s="112"/>
      <c r="CB163" s="111"/>
      <c r="CC163" s="433">
        <f>BP163+BS163+BV163</f>
        <v>0</v>
      </c>
      <c r="CD163" s="106" t="str">
        <f>IF(CC163&gt;0,(IF(CC$7&gt;0,CC163/CC$7,"")),"")</f>
        <v/>
      </c>
      <c r="CE163" s="111" t="str">
        <f>IF(CC163&gt;0,(IF(CC$49&gt;0,CC163/CC$49,"")),"")</f>
        <v/>
      </c>
      <c r="CF163" s="111"/>
      <c r="CG163" s="113"/>
      <c r="CH163" s="111"/>
      <c r="CI163" s="114"/>
      <c r="CJ163" s="111"/>
      <c r="CK163" s="433">
        <f>(IF($CZ$5=4,(E163+Z163+AU163+BP163),0)+IF($CZ$5=3,(Z163+AU163+BP163))+IF($CZ$5=2,(AU163+BP163),0)+IF($CZ$5=1,BP163,0))/$CZ$5</f>
        <v>0</v>
      </c>
      <c r="CL163" s="106" t="str">
        <f>IF(CK163&gt;0,(IF(CK$7&gt;0,CK163/CK$7,"")),"")</f>
        <v/>
      </c>
      <c r="CM163" s="111" t="str">
        <f>IF(CK163&gt;0,(IF(CK$49&gt;0,CK163/CK$49,"")),"")</f>
        <v/>
      </c>
      <c r="CN163" s="433">
        <f>(IF($CZ$5=4,(H163+AC163+AX163+BS163),0)+IF($CZ$5=3,(AC163+AX163+BS163))+IF($CZ$5=2,(AX163+BS163),0)+IF($CZ$5=1,BS163,0))/$CZ$5</f>
        <v>0</v>
      </c>
      <c r="CO163" s="106" t="str">
        <f>IF(CN163&gt;0,(IF(CN$7&gt;0,CN163/CN$7,"")),"")</f>
        <v/>
      </c>
      <c r="CP163" s="111" t="str">
        <f>IF(CN163&gt;0,(IF(CN$49&gt;0,CN163/CN$49,"")),"")</f>
        <v/>
      </c>
      <c r="CQ163" s="433">
        <f>(IF($CZ$5=4,(K163+AF163+BA163+BV163),0)+IF($CZ$5=3,(AF163+BA163+BV163))+IF($CZ$5=2,(BA163+BV163),0)+IF($CZ$5=1,BV163,0))/$CZ$5</f>
        <v>0</v>
      </c>
      <c r="CR163" s="106" t="str">
        <f>IF(CQ163&gt;0,(IF(CQ$7&gt;0,CQ163/CQ$7,"")),"")</f>
        <v/>
      </c>
      <c r="CS163" s="111" t="str">
        <f>IF(CQ163&gt;0,(IF(CQ$49&gt;0,CQ163/CQ$49,"")),"")</f>
        <v/>
      </c>
      <c r="CT163" s="111"/>
      <c r="CU163" s="111"/>
      <c r="CV163" s="114"/>
      <c r="CW163" s="111"/>
      <c r="CX163" s="433">
        <f>(IF($CZ$5=4,(R163+AM163+BH163+CC163),0)+IF($CZ$5=3,(AM163+BH163+CC163))+IF($CZ$5=2,(BH163+CC163),0)+IF($CZ$5=1,CC163,0))/$CZ$5</f>
        <v>0</v>
      </c>
      <c r="CY163" s="106" t="str">
        <f>IF(CX163&gt;0,(IF(CX$7&gt;0,CX163/CX$7,"")),"")</f>
        <v/>
      </c>
      <c r="CZ163" s="111" t="str">
        <f>IF(CX163&gt;0,(IF(CX$49&gt;0,CX163/CX$49,"")),"")</f>
        <v/>
      </c>
      <c r="DA163" s="111"/>
      <c r="DB163" s="1535"/>
      <c r="DC163" s="111"/>
      <c r="DD163" s="112"/>
      <c r="DE163" s="111"/>
      <c r="DF163" s="433">
        <v>0</v>
      </c>
      <c r="DG163" s="106" t="str">
        <f>IF(DF163&gt;0,(IF(DF$7&gt;0,DF163/DF$7,"")),"")</f>
        <v/>
      </c>
      <c r="DH163" s="111" t="str">
        <f>IF(DF163&gt;0,(IF(DF$49&gt;0,DF163/DF$49,"")),"")</f>
        <v/>
      </c>
      <c r="DI163" s="433">
        <v>0</v>
      </c>
      <c r="DJ163" s="106" t="str">
        <f>IF(DI163&gt;0,(IF(DI$7&gt;0,DI163/DI$7,"")),"")</f>
        <v/>
      </c>
      <c r="DK163" s="111" t="str">
        <f>IF(DI163&gt;0,(IF(DI$49&gt;0,DI163/DI$49,"")),"")</f>
        <v/>
      </c>
      <c r="DL163" s="433">
        <v>0</v>
      </c>
      <c r="DM163" s="106" t="str">
        <f>IF(DL163&gt;0,(IF(DL$7&gt;0,DL163/DL$7,"")),"")</f>
        <v/>
      </c>
      <c r="DN163" s="111" t="str">
        <f>IF(DL163&gt;0,(IF(DL$49&gt;0,DL163/DL$49,"")),"")</f>
        <v/>
      </c>
      <c r="DO163" s="111"/>
      <c r="DP163" s="111"/>
      <c r="DQ163" s="112"/>
      <c r="DR163" s="111"/>
      <c r="DS163" s="433">
        <f>DF163+DI163+DL163</f>
        <v>0</v>
      </c>
      <c r="DT163" s="106" t="str">
        <f>IF(DS163&gt;0,(IF(DS$7&gt;0,DS163/DS$7,"")),"")</f>
        <v/>
      </c>
      <c r="DU163" s="111" t="str">
        <f>IF(DS163&gt;0,(IF(DS$49&gt;0,DS163/DS$49,"")),"")</f>
        <v/>
      </c>
      <c r="DV163" s="111"/>
      <c r="DW163" s="113"/>
      <c r="DX163" s="111"/>
      <c r="DY163" s="112"/>
      <c r="DZ163" s="111"/>
      <c r="EA163" s="433">
        <v>0</v>
      </c>
      <c r="EB163" s="106" t="str">
        <f>IF(EA163&gt;0,(IF(EA$7&gt;0,EA163/EA$7,"")),"")</f>
        <v/>
      </c>
      <c r="EC163" s="111" t="str">
        <f>IF(EA163&gt;0,(IF(EA$49&gt;0,EA163/EA$49,"")),"")</f>
        <v/>
      </c>
      <c r="ED163" s="433">
        <v>0</v>
      </c>
      <c r="EE163" s="106" t="str">
        <f>IF(ED163&gt;0,(IF(ED$7&gt;0,ED163/ED$7,"")),"")</f>
        <v/>
      </c>
      <c r="EF163" s="111" t="str">
        <f>IF(ED163&gt;0,(IF(ED$49&gt;0,ED163/ED$49,"")),"")</f>
        <v/>
      </c>
      <c r="EG163" s="433">
        <v>0</v>
      </c>
      <c r="EH163" s="106" t="str">
        <f>IF(EG163&gt;0,(IF(EG$7&gt;0,EG163/EG$7,"")),"")</f>
        <v/>
      </c>
      <c r="EI163" s="111" t="str">
        <f>IF(EG163&gt;0,(IF(EG$49&gt;0,EG163/EG$49,"")),"")</f>
        <v/>
      </c>
      <c r="EJ163" s="111"/>
      <c r="EK163" s="111"/>
      <c r="EL163" s="112"/>
      <c r="EM163" s="111"/>
      <c r="EN163" s="433">
        <f>EA163+ED163+EG163</f>
        <v>0</v>
      </c>
      <c r="EO163" s="106" t="str">
        <f>IF(EN163&gt;0,(IF(EN$7&gt;0,EN163/EN$7,"")),"")</f>
        <v/>
      </c>
      <c r="EP163" s="111" t="str">
        <f>IF(EN163&gt;0,(IF(EN$49&gt;0,EN163/EN$49,"")),"")</f>
        <v/>
      </c>
      <c r="EQ163" s="111"/>
      <c r="ER163" s="113"/>
      <c r="ES163" s="111"/>
      <c r="ET163" s="112"/>
      <c r="EU163" s="111"/>
      <c r="EV163" s="433">
        <v>0</v>
      </c>
      <c r="EW163" s="106" t="str">
        <f>IF(EV163&gt;0,(IF(EV$7&gt;0,EV163/EV$7,"")),"")</f>
        <v/>
      </c>
      <c r="EX163" s="111" t="str">
        <f>IF(EV163&gt;0,(IF(EV$49&gt;0,EV163/EV$49,"")),"")</f>
        <v/>
      </c>
      <c r="EY163" s="433">
        <v>0</v>
      </c>
      <c r="EZ163" s="106" t="str">
        <f>IF(EY163&gt;0,(IF(EY$7&gt;0,EY163/EY$7,"")),"")</f>
        <v/>
      </c>
      <c r="FA163" s="111" t="str">
        <f>IF(EY163&gt;0,(IF(EY$49&gt;0,EY163/EY$49,"")),"")</f>
        <v/>
      </c>
      <c r="FB163" s="433">
        <v>0</v>
      </c>
      <c r="FC163" s="106" t="str">
        <f>IF(FB163&gt;0,(IF(FB$7&gt;0,FB163/FB$7,"")),"")</f>
        <v/>
      </c>
      <c r="FD163" s="111" t="str">
        <f>IF(FB163&gt;0,(IF(FB$49&gt;0,FB163/FB$49,"")),"")</f>
        <v/>
      </c>
      <c r="FE163" s="111"/>
      <c r="FF163" s="111"/>
      <c r="FG163" s="112"/>
      <c r="FH163" s="111"/>
      <c r="FI163" s="433">
        <f>EV163+EY163+FB163</f>
        <v>0</v>
      </c>
      <c r="FJ163" s="106" t="str">
        <f>IF(FI163&gt;0,(IF(FI$7&gt;0,FI163/FI$7,"")),"")</f>
        <v/>
      </c>
      <c r="FK163" s="111" t="str">
        <f>IF(FI163&gt;0,(IF(FI$49&gt;0,FI163/FI$49,"")),"")</f>
        <v/>
      </c>
      <c r="FL163" s="111"/>
      <c r="FM163" s="113"/>
      <c r="FN163" s="111"/>
      <c r="FO163" s="112"/>
      <c r="FP163" s="111"/>
      <c r="FQ163" s="433">
        <v>0</v>
      </c>
      <c r="FR163" s="106" t="str">
        <f>IF(FQ163&gt;0,(IF(FQ$7&gt;0,FQ163/FQ$7,"")),"")</f>
        <v/>
      </c>
      <c r="FS163" s="849" t="str">
        <f>IF(FQ163&gt;0,(IF(FQ$49&gt;0,FQ163/FQ$49,"")),"")</f>
        <v/>
      </c>
      <c r="FT163" s="433">
        <v>0</v>
      </c>
      <c r="FU163" s="106" t="str">
        <f>IF(FT163&gt;0,(IF(FT$7&gt;0,FT163/FT$7,"")),"")</f>
        <v/>
      </c>
      <c r="FV163" s="111" t="str">
        <f>IF(FT163&gt;0,(IF(FT$49&gt;0,FT163/FT$49,"")),"")</f>
        <v/>
      </c>
      <c r="FW163" s="433">
        <v>0</v>
      </c>
      <c r="FX163" s="106" t="str">
        <f>IF(FW163&gt;0,(IF(FW$7&gt;0,FW163/FW$7,"")),"")</f>
        <v/>
      </c>
      <c r="FY163" s="111" t="str">
        <f>IF(FW163&gt;0,(IF(FW$49&gt;0,FW163/FW$49,"")),"")</f>
        <v/>
      </c>
      <c r="FZ163" s="111"/>
      <c r="GA163" s="111"/>
      <c r="GB163" s="112"/>
      <c r="GC163" s="111"/>
      <c r="GD163" s="433">
        <f>FQ163+FT163+FW163</f>
        <v>0</v>
      </c>
      <c r="GE163" s="106" t="str">
        <f>IF(GD163&gt;0,(IF(GD$7&gt;0,GD163/GD$7,"")),"")</f>
        <v/>
      </c>
      <c r="GF163" s="111" t="str">
        <f>IF(GD163&gt;0,(IF(GD$49&gt;0,GD163/GD$49,"")),"")</f>
        <v/>
      </c>
      <c r="GG163" s="111"/>
      <c r="GH163" s="113"/>
      <c r="GI163" s="111"/>
      <c r="GJ163" s="112"/>
      <c r="GK163" s="111"/>
      <c r="GL163" s="433">
        <v>0</v>
      </c>
      <c r="GM163" s="106" t="str">
        <f>IF(GL163&gt;0,(IF(GL$7&gt;0,GL163/GL$7,"")),"")</f>
        <v/>
      </c>
      <c r="GN163" s="111" t="str">
        <f>IF(GL163&gt;0,(IF(GL$49&gt;0,GL163/GL$49,"")),"")</f>
        <v/>
      </c>
      <c r="GO163" s="433">
        <v>0</v>
      </c>
      <c r="GP163" s="106" t="str">
        <f>IF(GO163&gt;0,(IF(GO$7&gt;0,GO163/GO$7,"")),"")</f>
        <v/>
      </c>
      <c r="GQ163" s="111" t="str">
        <f>IF(GO163&gt;0,(IF(GO$49&gt;0,GO163/GO$49,"")),"")</f>
        <v/>
      </c>
      <c r="GR163" s="433">
        <v>0</v>
      </c>
      <c r="GS163" s="106" t="str">
        <f>IF(GR163&gt;0,(IF(GR$7&gt;0,GR163/GR$7,"")),"")</f>
        <v/>
      </c>
      <c r="GT163" s="111" t="str">
        <f>IF(GR163&gt;0,(IF(GR$49&gt;0,GR163/GR$49,"")),"")</f>
        <v/>
      </c>
      <c r="GU163" s="111"/>
      <c r="GV163" s="111"/>
      <c r="GW163" s="112"/>
      <c r="GX163" s="111"/>
      <c r="GY163" s="433">
        <f>GL163+GO163+GR163</f>
        <v>0</v>
      </c>
      <c r="GZ163" s="106" t="str">
        <f>IF(GY163&gt;0,(IF(GY$7&gt;0,GY163/GY$7,"")),"")</f>
        <v/>
      </c>
      <c r="HA163" s="111" t="str">
        <f>IF(GY163&gt;0,(IF(GY$49&gt;0,GY163/GY$49,"")),"")</f>
        <v/>
      </c>
      <c r="HB163" s="111"/>
      <c r="HC163" s="113"/>
      <c r="HD163" s="111"/>
      <c r="HE163" s="112"/>
      <c r="HF163" s="111"/>
      <c r="HG163" s="433">
        <v>0</v>
      </c>
      <c r="HH163" s="106" t="str">
        <f>IF(HG163&gt;0,(IF(HG$7&gt;0,HG163/HG$7,"")),"")</f>
        <v/>
      </c>
      <c r="HI163" s="111" t="str">
        <f>IF(HG163&gt;0,(IF(HG$49&gt;0,HG163/HG$49,"")),"")</f>
        <v/>
      </c>
      <c r="HJ163" s="433">
        <v>0</v>
      </c>
      <c r="HK163" s="106" t="str">
        <f>IF(HJ163&gt;0,(IF(HJ$7&gt;0,HJ163/HJ$7,"")),"")</f>
        <v/>
      </c>
      <c r="HL163" s="111" t="str">
        <f>IF(HJ163&gt;0,(IF(HJ$49&gt;0,HJ163/HJ$49,"")),"")</f>
        <v/>
      </c>
      <c r="HM163" s="433">
        <v>0</v>
      </c>
      <c r="HN163" s="106" t="str">
        <f>IF(HM163&gt;0,(IF(HM$7&gt;0,HM163/HM$7,"")),"")</f>
        <v/>
      </c>
      <c r="HO163" s="111" t="str">
        <f>IF(HM163&gt;0,(IF(HM$49&gt;0,HM163/HM$49,"")),"")</f>
        <v/>
      </c>
      <c r="HP163" s="111"/>
      <c r="HQ163" s="111"/>
      <c r="HR163" s="112"/>
      <c r="HS163" s="111"/>
      <c r="HT163" s="433">
        <f>HG163+HJ163+HM163</f>
        <v>0</v>
      </c>
      <c r="HU163" s="106" t="str">
        <f>IF(HT163&gt;0,(IF(HT$7&gt;0,HT163/HT$7,"")),"")</f>
        <v/>
      </c>
      <c r="HV163" s="111" t="str">
        <f>IF(HT163&gt;0,(IF(HT$49&gt;0,HT163/HT$49,"")),"")</f>
        <v/>
      </c>
      <c r="HW163" s="111"/>
      <c r="HX163" s="113"/>
      <c r="HY163" s="111"/>
      <c r="HZ163" s="112"/>
      <c r="IA163" s="111"/>
      <c r="IB163" s="433">
        <v>0</v>
      </c>
      <c r="IC163" s="106" t="str">
        <f>IF(IB163&gt;0,(IF(IB$7&gt;0,IB163/IB$7,"")),"")</f>
        <v/>
      </c>
      <c r="ID163" s="111" t="str">
        <f>IF(IB163&gt;0,(IF(IB$49&gt;0,IB163/IB$49,"")),"")</f>
        <v/>
      </c>
      <c r="IE163" s="433">
        <v>0</v>
      </c>
      <c r="IF163" s="106" t="str">
        <f>IF(IE163&gt;0,(IF(IE$7&gt;0,IE163/IE$7,"")),"")</f>
        <v/>
      </c>
      <c r="IG163" s="111" t="str">
        <f>IF(IE163&gt;0,(IF(IE$49&gt;0,IE163/IE$49,"")),"")</f>
        <v/>
      </c>
      <c r="IH163" s="433">
        <v>0</v>
      </c>
      <c r="II163" s="106" t="str">
        <f>IF(IH163&gt;0,(IF(IH$7&gt;0,IH163/IH$7,"")),"")</f>
        <v/>
      </c>
      <c r="IJ163" s="111" t="str">
        <f>IF(IH163&gt;0,(IF(IH$49&gt;0,IH163/IH$49,"")),"")</f>
        <v/>
      </c>
      <c r="IK163" s="111"/>
      <c r="IL163" s="111"/>
      <c r="IM163" s="112"/>
      <c r="IN163" s="111"/>
      <c r="IO163" s="433">
        <f>IB163+IE163+IH163</f>
        <v>0</v>
      </c>
      <c r="IP163" s="106" t="str">
        <f>IF(IO163&gt;0,(IF(IO$7&gt;0,IO163/IO$7,"")),"")</f>
        <v/>
      </c>
      <c r="IQ163" s="111" t="str">
        <f>IF(IO163&gt;0,(IF(IO$49&gt;0,IO163/IO$49,"")),"")</f>
        <v/>
      </c>
      <c r="IR163" s="111"/>
      <c r="IS163" s="113"/>
    </row>
    <row r="164" spans="1:253" ht="11.25" customHeight="1">
      <c r="A164" s="341" t="s">
        <v>116</v>
      </c>
      <c r="B164" s="111"/>
      <c r="C164" s="112"/>
      <c r="D164" s="111"/>
      <c r="E164" s="433">
        <v>0</v>
      </c>
      <c r="F164" s="106" t="str">
        <f>IF(E164&gt;0,(IF(E$7&gt;0,E164/E$7,"")),"")</f>
        <v/>
      </c>
      <c r="G164" s="111" t="str">
        <f>IF(E164&gt;0,(IF(E$49&gt;0,E164/E$49,"")),"")</f>
        <v/>
      </c>
      <c r="H164" s="433">
        <v>0</v>
      </c>
      <c r="I164" s="106" t="str">
        <f>IF(H164&gt;0,(IF(H$7&gt;0,H164/H$7,"")),"")</f>
        <v/>
      </c>
      <c r="J164" s="111" t="str">
        <f>IF(H164&gt;0,(IF(H$49&gt;0,H164/H$49,"")),"")</f>
        <v/>
      </c>
      <c r="K164" s="433">
        <v>0</v>
      </c>
      <c r="L164" s="106" t="str">
        <f>IF(K164&gt;0,(IF(K$7&gt;0,K164/K$7,"")),"")</f>
        <v/>
      </c>
      <c r="M164" s="111" t="str">
        <f>IF(K164&gt;0,(IF(K$49&gt;0,K164/K$49,"")),"")</f>
        <v/>
      </c>
      <c r="N164" s="111"/>
      <c r="O164" s="111"/>
      <c r="P164" s="112"/>
      <c r="Q164" s="111"/>
      <c r="R164" s="433">
        <f>E164+H164+K164</f>
        <v>0</v>
      </c>
      <c r="S164" s="106" t="str">
        <f>IF(R164&gt;0,(IF(R$7&gt;0,R164/R$7,"")),"")</f>
        <v/>
      </c>
      <c r="T164" s="111" t="str">
        <f>IF(R164&gt;0,(IF(R$49&gt;0,R164/R$49,"")),"")</f>
        <v/>
      </c>
      <c r="U164" s="111"/>
      <c r="V164" s="113"/>
      <c r="W164" s="111"/>
      <c r="X164" s="112"/>
      <c r="Y164" s="111"/>
      <c r="Z164" s="433">
        <v>0</v>
      </c>
      <c r="AA164" s="106" t="str">
        <f>IF(Z164&gt;0,(IF(Z$7&gt;0,Z164/Z$7,"")),"")</f>
        <v/>
      </c>
      <c r="AB164" s="111" t="str">
        <f>IF(Z164&gt;0,(IF(Z$49&gt;0,Z164/Z$49,"")),"")</f>
        <v/>
      </c>
      <c r="AC164" s="433">
        <v>0</v>
      </c>
      <c r="AD164" s="106" t="str">
        <f>IF(AC164&gt;0,(IF(AC$7&gt;0,AC164/AC$7,"")),"")</f>
        <v/>
      </c>
      <c r="AE164" s="111" t="str">
        <f>IF(AC164&gt;0,(IF(AC$49&gt;0,AC164/AC$49,"")),"")</f>
        <v/>
      </c>
      <c r="AF164" s="433">
        <v>0</v>
      </c>
      <c r="AG164" s="106" t="str">
        <f>IF(AF164&gt;0,(IF(AF$7&gt;0,AF164/AF$7,"")),"")</f>
        <v/>
      </c>
      <c r="AH164" s="111" t="str">
        <f>IF(AF164&gt;0,(IF(AF$49&gt;0,AF164/AF$49,"")),"")</f>
        <v/>
      </c>
      <c r="AI164" s="111"/>
      <c r="AJ164" s="111"/>
      <c r="AK164" s="112"/>
      <c r="AL164" s="111"/>
      <c r="AM164" s="433">
        <f>Z164+AC164+AF164</f>
        <v>0</v>
      </c>
      <c r="AN164" s="106" t="str">
        <f>IF(AM164&gt;0,(IF(AM$7&gt;0,AM164/AM$7,"")),"")</f>
        <v/>
      </c>
      <c r="AO164" s="111" t="str">
        <f>IF(AM164&gt;0,(IF(AM$49&gt;0,AM164/AM$49,"")),"")</f>
        <v/>
      </c>
      <c r="AP164" s="111"/>
      <c r="AQ164" s="113"/>
      <c r="AR164" s="111"/>
      <c r="AS164" s="112"/>
      <c r="AT164" s="111"/>
      <c r="AU164" s="433">
        <v>0</v>
      </c>
      <c r="AV164" s="106" t="str">
        <f>IF(AU164&gt;0,(IF(AU$7&gt;0,AU164/AU$7,"")),"")</f>
        <v/>
      </c>
      <c r="AW164" s="111" t="str">
        <f>IF(AU164&gt;0,(IF(AU$49&gt;0,AU164/AU$49,"")),"")</f>
        <v/>
      </c>
      <c r="AX164" s="433">
        <v>0</v>
      </c>
      <c r="AY164" s="106" t="str">
        <f>IF(AX164&gt;0,(IF(AX$7&gt;0,AX164/AX$7,"")),"")</f>
        <v/>
      </c>
      <c r="AZ164" s="111" t="str">
        <f>IF(AX164&gt;0,(IF(AX$49&gt;0,AX164/AX$49,"")),"")</f>
        <v/>
      </c>
      <c r="BA164" s="433">
        <v>0</v>
      </c>
      <c r="BB164" s="106" t="str">
        <f>IF(BA164&gt;0,(IF(BA$7&gt;0,BA164/BA$7,"")),"")</f>
        <v/>
      </c>
      <c r="BC164" s="111" t="str">
        <f>IF(BA164&gt;0,(IF(BA$49&gt;0,BA164/BA$49,"")),"")</f>
        <v/>
      </c>
      <c r="BD164" s="111"/>
      <c r="BE164" s="111"/>
      <c r="BF164" s="112"/>
      <c r="BG164" s="111"/>
      <c r="BH164" s="433">
        <f>AU164+AX164+BA164</f>
        <v>0</v>
      </c>
      <c r="BI164" s="106" t="str">
        <f>IF(BH164&gt;0,(IF(BH$7&gt;0,BH164/BH$7,"")),"")</f>
        <v/>
      </c>
      <c r="BJ164" s="111" t="str">
        <f>IF(BH164&gt;0,(IF(BH$49&gt;0,BH164/BH$49,"")),"")</f>
        <v/>
      </c>
      <c r="BK164" s="111"/>
      <c r="BL164" s="113"/>
      <c r="BM164" s="111"/>
      <c r="BN164" s="112"/>
      <c r="BO164" s="111"/>
      <c r="BP164" s="433">
        <v>0</v>
      </c>
      <c r="BQ164" s="106" t="str">
        <f>IF(BP164&gt;0,(IF(BP$7&gt;0,BP164/BP$7,"")),"")</f>
        <v/>
      </c>
      <c r="BR164" s="111" t="str">
        <f>IF(BP164&gt;0,(IF(BP$49&gt;0,BP164/BP$49,"")),"")</f>
        <v/>
      </c>
      <c r="BS164" s="433">
        <v>0</v>
      </c>
      <c r="BT164" s="106" t="str">
        <f>IF(BS164&gt;0,(IF(BS$7&gt;0,BS164/BS$7,"")),"")</f>
        <v/>
      </c>
      <c r="BU164" s="111" t="str">
        <f>IF(BS164&gt;0,(IF(BS$49&gt;0,BS164/BS$49,"")),"")</f>
        <v/>
      </c>
      <c r="BV164" s="433">
        <v>0</v>
      </c>
      <c r="BW164" s="106" t="str">
        <f>IF(BV164&gt;0,(IF(BV$7&gt;0,BV164/BV$7,"")),"")</f>
        <v/>
      </c>
      <c r="BX164" s="111" t="str">
        <f>IF(BV164&gt;0,(IF(BV$49&gt;0,BV164/BV$49,"")),"")</f>
        <v/>
      </c>
      <c r="BY164" s="111"/>
      <c r="BZ164" s="111"/>
      <c r="CA164" s="112"/>
      <c r="CB164" s="111"/>
      <c r="CC164" s="433">
        <f>BP164+BS164+BV164</f>
        <v>0</v>
      </c>
      <c r="CD164" s="106" t="str">
        <f>IF(CC164&gt;0,(IF(CC$7&gt;0,CC164/CC$7,"")),"")</f>
        <v/>
      </c>
      <c r="CE164" s="111" t="str">
        <f>IF(CC164&gt;0,(IF(CC$49&gt;0,CC164/CC$49,"")),"")</f>
        <v/>
      </c>
      <c r="CF164" s="111"/>
      <c r="CG164" s="113"/>
      <c r="CH164" s="111"/>
      <c r="CI164" s="114"/>
      <c r="CJ164" s="111"/>
      <c r="CK164" s="433">
        <f>(IF($CZ$5=4,(E164+Z164+AU164+BP164),0)+IF($CZ$5=3,(Z164+AU164+BP164))+IF($CZ$5=2,(AU164+BP164),0)+IF($CZ$5=1,BP164,0))/$CZ$5</f>
        <v>0</v>
      </c>
      <c r="CL164" s="106" t="str">
        <f>IF(CK164&gt;0,(IF(CK$7&gt;0,CK164/CK$7,"")),"")</f>
        <v/>
      </c>
      <c r="CM164" s="111" t="str">
        <f>IF(CK164&gt;0,(IF(CK$49&gt;0,CK164/CK$49,"")),"")</f>
        <v/>
      </c>
      <c r="CN164" s="433">
        <f>(IF($CZ$5=4,(H164+AC164+AX164+BS164),0)+IF($CZ$5=3,(AC164+AX164+BS164))+IF($CZ$5=2,(AX164+BS164),0)+IF($CZ$5=1,BS164,0))/$CZ$5</f>
        <v>0</v>
      </c>
      <c r="CO164" s="106" t="str">
        <f>IF(CN164&gt;0,(IF(CN$7&gt;0,CN164/CN$7,"")),"")</f>
        <v/>
      </c>
      <c r="CP164" s="111" t="str">
        <f>IF(CN164&gt;0,(IF(CN$49&gt;0,CN164/CN$49,"")),"")</f>
        <v/>
      </c>
      <c r="CQ164" s="433">
        <f>(IF($CZ$5=4,(K164+AF164+BA164+BV164),0)+IF($CZ$5=3,(AF164+BA164+BV164))+IF($CZ$5=2,(BA164+BV164),0)+IF($CZ$5=1,BV164,0))/$CZ$5</f>
        <v>0</v>
      </c>
      <c r="CR164" s="106" t="str">
        <f>IF(CQ164&gt;0,(IF(CQ$7&gt;0,CQ164/CQ$7,"")),"")</f>
        <v/>
      </c>
      <c r="CS164" s="111" t="str">
        <f>IF(CQ164&gt;0,(IF(CQ$49&gt;0,CQ164/CQ$49,"")),"")</f>
        <v/>
      </c>
      <c r="CT164" s="111"/>
      <c r="CU164" s="111"/>
      <c r="CV164" s="114"/>
      <c r="CW164" s="111"/>
      <c r="CX164" s="433">
        <f>(IF($CZ$5=4,(R164+AM164+BH164+CC164),0)+IF($CZ$5=3,(AM164+BH164+CC164))+IF($CZ$5=2,(BH164+CC164),0)+IF($CZ$5=1,CC164,0))/$CZ$5</f>
        <v>0</v>
      </c>
      <c r="CY164" s="106" t="str">
        <f>IF(CX164&gt;0,(IF(CX$7&gt;0,CX164/CX$7,"")),"")</f>
        <v/>
      </c>
      <c r="CZ164" s="111" t="str">
        <f>IF(CX164&gt;0,(IF(CX$49&gt;0,CX164/CX$49,"")),"")</f>
        <v/>
      </c>
      <c r="DA164" s="111"/>
      <c r="DB164" s="1535"/>
      <c r="DC164" s="111"/>
      <c r="DD164" s="112"/>
      <c r="DE164" s="111"/>
      <c r="DF164" s="433">
        <v>0</v>
      </c>
      <c r="DG164" s="106" t="str">
        <f>IF(DF164&gt;0,(IF(DF$7&gt;0,DF164/DF$7,"")),"")</f>
        <v/>
      </c>
      <c r="DH164" s="111" t="str">
        <f>IF(DF164&gt;0,(IF(DF$49&gt;0,DF164/DF$49,"")),"")</f>
        <v/>
      </c>
      <c r="DI164" s="433">
        <v>0</v>
      </c>
      <c r="DJ164" s="106" t="str">
        <f>IF(DI164&gt;0,(IF(DI$7&gt;0,DI164/DI$7,"")),"")</f>
        <v/>
      </c>
      <c r="DK164" s="111" t="str">
        <f>IF(DI164&gt;0,(IF(DI$49&gt;0,DI164/DI$49,"")),"")</f>
        <v/>
      </c>
      <c r="DL164" s="433">
        <v>0</v>
      </c>
      <c r="DM164" s="106" t="str">
        <f>IF(DL164&gt;0,(IF(DL$7&gt;0,DL164/DL$7,"")),"")</f>
        <v/>
      </c>
      <c r="DN164" s="111" t="str">
        <f>IF(DL164&gt;0,(IF(DL$49&gt;0,DL164/DL$49,"")),"")</f>
        <v/>
      </c>
      <c r="DO164" s="111"/>
      <c r="DP164" s="111"/>
      <c r="DQ164" s="112"/>
      <c r="DR164" s="111"/>
      <c r="DS164" s="433">
        <f>DF164+DI164+DL164</f>
        <v>0</v>
      </c>
      <c r="DT164" s="106" t="str">
        <f>IF(DS164&gt;0,(IF(DS$7&gt;0,DS164/DS$7,"")),"")</f>
        <v/>
      </c>
      <c r="DU164" s="111" t="str">
        <f>IF(DS164&gt;0,(IF(DS$49&gt;0,DS164/DS$49,"")),"")</f>
        <v/>
      </c>
      <c r="DV164" s="111"/>
      <c r="DW164" s="113"/>
      <c r="DX164" s="111"/>
      <c r="DY164" s="112"/>
      <c r="DZ164" s="111"/>
      <c r="EA164" s="433">
        <v>0</v>
      </c>
      <c r="EB164" s="106" t="str">
        <f>IF(EA164&gt;0,(IF(EA$7&gt;0,EA164/EA$7,"")),"")</f>
        <v/>
      </c>
      <c r="EC164" s="111" t="str">
        <f>IF(EA164&gt;0,(IF(EA$49&gt;0,EA164/EA$49,"")),"")</f>
        <v/>
      </c>
      <c r="ED164" s="433">
        <v>0</v>
      </c>
      <c r="EE164" s="106" t="str">
        <f>IF(ED164&gt;0,(IF(ED$7&gt;0,ED164/ED$7,"")),"")</f>
        <v/>
      </c>
      <c r="EF164" s="111" t="str">
        <f>IF(ED164&gt;0,(IF(ED$49&gt;0,ED164/ED$49,"")),"")</f>
        <v/>
      </c>
      <c r="EG164" s="433">
        <v>0</v>
      </c>
      <c r="EH164" s="106" t="str">
        <f>IF(EG164&gt;0,(IF(EG$7&gt;0,EG164/EG$7,"")),"")</f>
        <v/>
      </c>
      <c r="EI164" s="111" t="str">
        <f>IF(EG164&gt;0,(IF(EG$49&gt;0,EG164/EG$49,"")),"")</f>
        <v/>
      </c>
      <c r="EJ164" s="111"/>
      <c r="EK164" s="111"/>
      <c r="EL164" s="112"/>
      <c r="EM164" s="111"/>
      <c r="EN164" s="433">
        <f>EA164+ED164+EG164</f>
        <v>0</v>
      </c>
      <c r="EO164" s="106" t="str">
        <f>IF(EN164&gt;0,(IF(EN$7&gt;0,EN164/EN$7,"")),"")</f>
        <v/>
      </c>
      <c r="EP164" s="111" t="str">
        <f>IF(EN164&gt;0,(IF(EN$49&gt;0,EN164/EN$49,"")),"")</f>
        <v/>
      </c>
      <c r="EQ164" s="111"/>
      <c r="ER164" s="113"/>
      <c r="ES164" s="111"/>
      <c r="ET164" s="112"/>
      <c r="EU164" s="111"/>
      <c r="EV164" s="433">
        <v>0</v>
      </c>
      <c r="EW164" s="106" t="str">
        <f>IF(EV164&gt;0,(IF(EV$7&gt;0,EV164/EV$7,"")),"")</f>
        <v/>
      </c>
      <c r="EX164" s="111" t="str">
        <f>IF(EV164&gt;0,(IF(EV$49&gt;0,EV164/EV$49,"")),"")</f>
        <v/>
      </c>
      <c r="EY164" s="433">
        <v>0</v>
      </c>
      <c r="EZ164" s="106" t="str">
        <f>IF(EY164&gt;0,(IF(EY$7&gt;0,EY164/EY$7,"")),"")</f>
        <v/>
      </c>
      <c r="FA164" s="111" t="str">
        <f>IF(EY164&gt;0,(IF(EY$49&gt;0,EY164/EY$49,"")),"")</f>
        <v/>
      </c>
      <c r="FB164" s="433">
        <v>0</v>
      </c>
      <c r="FC164" s="106" t="str">
        <f>IF(FB164&gt;0,(IF(FB$7&gt;0,FB164/FB$7,"")),"")</f>
        <v/>
      </c>
      <c r="FD164" s="111" t="str">
        <f>IF(FB164&gt;0,(IF(FB$49&gt;0,FB164/FB$49,"")),"")</f>
        <v/>
      </c>
      <c r="FE164" s="111"/>
      <c r="FF164" s="111"/>
      <c r="FG164" s="112"/>
      <c r="FH164" s="111"/>
      <c r="FI164" s="433">
        <f>EV164+EY164+FB164</f>
        <v>0</v>
      </c>
      <c r="FJ164" s="106" t="str">
        <f>IF(FI164&gt;0,(IF(FI$7&gt;0,FI164/FI$7,"")),"")</f>
        <v/>
      </c>
      <c r="FK164" s="111" t="str">
        <f>IF(FI164&gt;0,(IF(FI$49&gt;0,FI164/FI$49,"")),"")</f>
        <v/>
      </c>
      <c r="FL164" s="111"/>
      <c r="FM164" s="113"/>
      <c r="FN164" s="111"/>
      <c r="FO164" s="112"/>
      <c r="FP164" s="111"/>
      <c r="FQ164" s="433">
        <v>0</v>
      </c>
      <c r="FR164" s="106" t="str">
        <f>IF(FQ164&gt;0,(IF(FQ$7&gt;0,FQ164/FQ$7,"")),"")</f>
        <v/>
      </c>
      <c r="FS164" s="849" t="str">
        <f>IF(FQ164&gt;0,(IF(FQ$49&gt;0,FQ164/FQ$49,"")),"")</f>
        <v/>
      </c>
      <c r="FT164" s="433">
        <v>0</v>
      </c>
      <c r="FU164" s="106" t="str">
        <f>IF(FT164&gt;0,(IF(FT$7&gt;0,FT164/FT$7,"")),"")</f>
        <v/>
      </c>
      <c r="FV164" s="111" t="str">
        <f>IF(FT164&gt;0,(IF(FT$49&gt;0,FT164/FT$49,"")),"")</f>
        <v/>
      </c>
      <c r="FW164" s="433">
        <v>0</v>
      </c>
      <c r="FX164" s="106" t="str">
        <f>IF(FW164&gt;0,(IF(FW$7&gt;0,FW164/FW$7,"")),"")</f>
        <v/>
      </c>
      <c r="FY164" s="111" t="str">
        <f>IF(FW164&gt;0,(IF(FW$49&gt;0,FW164/FW$49,"")),"")</f>
        <v/>
      </c>
      <c r="FZ164" s="111"/>
      <c r="GA164" s="111"/>
      <c r="GB164" s="112"/>
      <c r="GC164" s="111"/>
      <c r="GD164" s="433">
        <f>FQ164+FT164+FW164</f>
        <v>0</v>
      </c>
      <c r="GE164" s="106" t="str">
        <f>IF(GD164&gt;0,(IF(GD$7&gt;0,GD164/GD$7,"")),"")</f>
        <v/>
      </c>
      <c r="GF164" s="111" t="str">
        <f>IF(GD164&gt;0,(IF(GD$49&gt;0,GD164/GD$49,"")),"")</f>
        <v/>
      </c>
      <c r="GG164" s="111"/>
      <c r="GH164" s="113"/>
      <c r="GI164" s="111"/>
      <c r="GJ164" s="112"/>
      <c r="GK164" s="111"/>
      <c r="GL164" s="433">
        <v>0</v>
      </c>
      <c r="GM164" s="106" t="str">
        <f>IF(GL164&gt;0,(IF(GL$7&gt;0,GL164/GL$7,"")),"")</f>
        <v/>
      </c>
      <c r="GN164" s="111" t="str">
        <f>IF(GL164&gt;0,(IF(GL$49&gt;0,GL164/GL$49,"")),"")</f>
        <v/>
      </c>
      <c r="GO164" s="433">
        <v>0</v>
      </c>
      <c r="GP164" s="106" t="str">
        <f>IF(GO164&gt;0,(IF(GO$7&gt;0,GO164/GO$7,"")),"")</f>
        <v/>
      </c>
      <c r="GQ164" s="111" t="str">
        <f>IF(GO164&gt;0,(IF(GO$49&gt;0,GO164/GO$49,"")),"")</f>
        <v/>
      </c>
      <c r="GR164" s="433">
        <v>0</v>
      </c>
      <c r="GS164" s="106" t="str">
        <f>IF(GR164&gt;0,(IF(GR$7&gt;0,GR164/GR$7,"")),"")</f>
        <v/>
      </c>
      <c r="GT164" s="111" t="str">
        <f>IF(GR164&gt;0,(IF(GR$49&gt;0,GR164/GR$49,"")),"")</f>
        <v/>
      </c>
      <c r="GU164" s="111"/>
      <c r="GV164" s="111"/>
      <c r="GW164" s="112"/>
      <c r="GX164" s="111"/>
      <c r="GY164" s="433">
        <f>GL164+GO164+GR164</f>
        <v>0</v>
      </c>
      <c r="GZ164" s="106" t="str">
        <f>IF(GY164&gt;0,(IF(GY$7&gt;0,GY164/GY$7,"")),"")</f>
        <v/>
      </c>
      <c r="HA164" s="111" t="str">
        <f>IF(GY164&gt;0,(IF(GY$49&gt;0,GY164/GY$49,"")),"")</f>
        <v/>
      </c>
      <c r="HB164" s="111"/>
      <c r="HC164" s="113"/>
      <c r="HD164" s="111"/>
      <c r="HE164" s="112"/>
      <c r="HF164" s="111"/>
      <c r="HG164" s="433">
        <v>0</v>
      </c>
      <c r="HH164" s="106" t="str">
        <f>IF(HG164&gt;0,(IF(HG$7&gt;0,HG164/HG$7,"")),"")</f>
        <v/>
      </c>
      <c r="HI164" s="111" t="str">
        <f>IF(HG164&gt;0,(IF(HG$49&gt;0,HG164/HG$49,"")),"")</f>
        <v/>
      </c>
      <c r="HJ164" s="433">
        <v>0</v>
      </c>
      <c r="HK164" s="106" t="str">
        <f>IF(HJ164&gt;0,(IF(HJ$7&gt;0,HJ164/HJ$7,"")),"")</f>
        <v/>
      </c>
      <c r="HL164" s="111" t="str">
        <f>IF(HJ164&gt;0,(IF(HJ$49&gt;0,HJ164/HJ$49,"")),"")</f>
        <v/>
      </c>
      <c r="HM164" s="433">
        <v>0</v>
      </c>
      <c r="HN164" s="106" t="str">
        <f>IF(HM164&gt;0,(IF(HM$7&gt;0,HM164/HM$7,"")),"")</f>
        <v/>
      </c>
      <c r="HO164" s="111" t="str">
        <f>IF(HM164&gt;0,(IF(HM$49&gt;0,HM164/HM$49,"")),"")</f>
        <v/>
      </c>
      <c r="HP164" s="111"/>
      <c r="HQ164" s="111"/>
      <c r="HR164" s="112"/>
      <c r="HS164" s="111"/>
      <c r="HT164" s="433">
        <f>HG164+HJ164+HM164</f>
        <v>0</v>
      </c>
      <c r="HU164" s="106" t="str">
        <f>IF(HT164&gt;0,(IF(HT$7&gt;0,HT164/HT$7,"")),"")</f>
        <v/>
      </c>
      <c r="HV164" s="111" t="str">
        <f>IF(HT164&gt;0,(IF(HT$49&gt;0,HT164/HT$49,"")),"")</f>
        <v/>
      </c>
      <c r="HW164" s="111"/>
      <c r="HX164" s="113"/>
      <c r="HY164" s="111"/>
      <c r="HZ164" s="112"/>
      <c r="IA164" s="111"/>
      <c r="IB164" s="433">
        <v>0</v>
      </c>
      <c r="IC164" s="106" t="str">
        <f>IF(IB164&gt;0,(IF(IB$7&gt;0,IB164/IB$7,"")),"")</f>
        <v/>
      </c>
      <c r="ID164" s="111" t="str">
        <f>IF(IB164&gt;0,(IF(IB$49&gt;0,IB164/IB$49,"")),"")</f>
        <v/>
      </c>
      <c r="IE164" s="433">
        <v>0</v>
      </c>
      <c r="IF164" s="106" t="str">
        <f>IF(IE164&gt;0,(IF(IE$7&gt;0,IE164/IE$7,"")),"")</f>
        <v/>
      </c>
      <c r="IG164" s="111" t="str">
        <f>IF(IE164&gt;0,(IF(IE$49&gt;0,IE164/IE$49,"")),"")</f>
        <v/>
      </c>
      <c r="IH164" s="433">
        <v>0</v>
      </c>
      <c r="II164" s="106" t="str">
        <f>IF(IH164&gt;0,(IF(IH$7&gt;0,IH164/IH$7,"")),"")</f>
        <v/>
      </c>
      <c r="IJ164" s="111" t="str">
        <f>IF(IH164&gt;0,(IF(IH$49&gt;0,IH164/IH$49,"")),"")</f>
        <v/>
      </c>
      <c r="IK164" s="111"/>
      <c r="IL164" s="111"/>
      <c r="IM164" s="112"/>
      <c r="IN164" s="111"/>
      <c r="IO164" s="433">
        <f>IB164+IE164+IH164</f>
        <v>0</v>
      </c>
      <c r="IP164" s="106" t="str">
        <f>IF(IO164&gt;0,(IF(IO$7&gt;0,IO164/IO$7,"")),"")</f>
        <v/>
      </c>
      <c r="IQ164" s="111" t="str">
        <f>IF(IO164&gt;0,(IF(IO$49&gt;0,IO164/IO$49,"")),"")</f>
        <v/>
      </c>
      <c r="IR164" s="111"/>
      <c r="IS164" s="113"/>
    </row>
    <row r="165" spans="1:253" s="119" customFormat="1" ht="12.95" customHeight="1">
      <c r="A165" s="343" t="s">
        <v>117</v>
      </c>
      <c r="B165" s="115"/>
      <c r="C165" s="116"/>
      <c r="D165" s="115"/>
      <c r="E165" s="122">
        <f>SUM(E163:E164)</f>
        <v>0</v>
      </c>
      <c r="F165" s="106"/>
      <c r="G165" s="115"/>
      <c r="H165" s="122">
        <f>SUM(H163:H164)</f>
        <v>0</v>
      </c>
      <c r="I165" s="106"/>
      <c r="J165" s="115"/>
      <c r="K165" s="122">
        <f>SUM(K163:K164)</f>
        <v>0</v>
      </c>
      <c r="L165" s="106"/>
      <c r="M165" s="115"/>
      <c r="N165" s="115"/>
      <c r="O165" s="115"/>
      <c r="P165" s="116"/>
      <c r="Q165" s="115"/>
      <c r="R165" s="122">
        <f>SUM(R163:R164)</f>
        <v>0</v>
      </c>
      <c r="S165" s="106"/>
      <c r="T165" s="115"/>
      <c r="U165" s="115"/>
      <c r="V165" s="117"/>
      <c r="W165" s="115"/>
      <c r="X165" s="116"/>
      <c r="Y165" s="115"/>
      <c r="Z165" s="122">
        <f>SUM(Z163:Z164)</f>
        <v>0</v>
      </c>
      <c r="AA165" s="106"/>
      <c r="AB165" s="115"/>
      <c r="AC165" s="122">
        <f>SUM(AC163:AC164)</f>
        <v>0</v>
      </c>
      <c r="AD165" s="106"/>
      <c r="AE165" s="115"/>
      <c r="AF165" s="122">
        <f>SUM(AF163:AF164)</f>
        <v>0</v>
      </c>
      <c r="AG165" s="106"/>
      <c r="AH165" s="115"/>
      <c r="AI165" s="115"/>
      <c r="AJ165" s="115"/>
      <c r="AK165" s="116"/>
      <c r="AL165" s="115"/>
      <c r="AM165" s="122">
        <f>SUM(AM163:AM164)</f>
        <v>0</v>
      </c>
      <c r="AN165" s="106"/>
      <c r="AO165" s="115"/>
      <c r="AP165" s="115"/>
      <c r="AQ165" s="117"/>
      <c r="AR165" s="115"/>
      <c r="AS165" s="116"/>
      <c r="AT165" s="115"/>
      <c r="AU165" s="122">
        <f>SUM(AU163:AU164)</f>
        <v>0</v>
      </c>
      <c r="AV165" s="106"/>
      <c r="AW165" s="115"/>
      <c r="AX165" s="122">
        <f>SUM(AX163:AX164)</f>
        <v>0</v>
      </c>
      <c r="AY165" s="106"/>
      <c r="AZ165" s="115"/>
      <c r="BA165" s="122">
        <f>SUM(BA163:BA164)</f>
        <v>0</v>
      </c>
      <c r="BB165" s="106"/>
      <c r="BC165" s="115"/>
      <c r="BD165" s="115"/>
      <c r="BE165" s="115"/>
      <c r="BF165" s="116"/>
      <c r="BG165" s="115"/>
      <c r="BH165" s="122">
        <f>SUM(BH163:BH164)</f>
        <v>0</v>
      </c>
      <c r="BI165" s="106"/>
      <c r="BJ165" s="115"/>
      <c r="BK165" s="115"/>
      <c r="BL165" s="117"/>
      <c r="BM165" s="115"/>
      <c r="BN165" s="116"/>
      <c r="BO165" s="115"/>
      <c r="BP165" s="122">
        <f>SUM(BP163:BP164)</f>
        <v>0</v>
      </c>
      <c r="BQ165" s="106"/>
      <c r="BR165" s="115"/>
      <c r="BS165" s="122">
        <f>SUM(BS163:BS164)</f>
        <v>0</v>
      </c>
      <c r="BT165" s="106"/>
      <c r="BU165" s="115"/>
      <c r="BV165" s="122">
        <f>SUM(BV163:BV164)</f>
        <v>0</v>
      </c>
      <c r="BW165" s="106"/>
      <c r="BX165" s="115"/>
      <c r="BY165" s="115"/>
      <c r="BZ165" s="115"/>
      <c r="CA165" s="116"/>
      <c r="CB165" s="115"/>
      <c r="CC165" s="122">
        <f>SUM(CC163:CC164)</f>
        <v>0</v>
      </c>
      <c r="CD165" s="106"/>
      <c r="CE165" s="115"/>
      <c r="CF165" s="115"/>
      <c r="CG165" s="117"/>
      <c r="CH165" s="115"/>
      <c r="CI165" s="118"/>
      <c r="CJ165" s="115"/>
      <c r="CK165" s="122">
        <f>SUM(CK163:CK164)</f>
        <v>0</v>
      </c>
      <c r="CL165" s="106"/>
      <c r="CM165" s="115"/>
      <c r="CN165" s="122">
        <f>SUM(CN163:CN164)</f>
        <v>0</v>
      </c>
      <c r="CO165" s="106"/>
      <c r="CP165" s="115"/>
      <c r="CQ165" s="122">
        <f>SUM(CQ163:CQ164)</f>
        <v>0</v>
      </c>
      <c r="CR165" s="106"/>
      <c r="CS165" s="115"/>
      <c r="CT165" s="115"/>
      <c r="CU165" s="115"/>
      <c r="CV165" s="116"/>
      <c r="CW165" s="115"/>
      <c r="CX165" s="122">
        <f>SUM(CX163:CX164)</f>
        <v>0</v>
      </c>
      <c r="CY165" s="106"/>
      <c r="CZ165" s="115"/>
      <c r="DA165" s="115"/>
      <c r="DB165" s="1536"/>
      <c r="DC165" s="115"/>
      <c r="DD165" s="116"/>
      <c r="DE165" s="115"/>
      <c r="DF165" s="122">
        <f>SUM(DF163:DF164)</f>
        <v>0</v>
      </c>
      <c r="DG165" s="106"/>
      <c r="DH165" s="115"/>
      <c r="DI165" s="122">
        <f>SUM(DI163:DI164)</f>
        <v>0</v>
      </c>
      <c r="DJ165" s="106"/>
      <c r="DK165" s="115"/>
      <c r="DL165" s="122">
        <f>SUM(DL163:DL164)</f>
        <v>0</v>
      </c>
      <c r="DM165" s="106"/>
      <c r="DN165" s="115"/>
      <c r="DO165" s="115"/>
      <c r="DP165" s="115"/>
      <c r="DQ165" s="116"/>
      <c r="DR165" s="115"/>
      <c r="DS165" s="122">
        <f>SUM(DS163:DS164)</f>
        <v>0</v>
      </c>
      <c r="DT165" s="106"/>
      <c r="DU165" s="115"/>
      <c r="DV165" s="115"/>
      <c r="DW165" s="117"/>
      <c r="DX165" s="115"/>
      <c r="DY165" s="116"/>
      <c r="DZ165" s="115"/>
      <c r="EA165" s="122">
        <f>SUM(EA163:EA164)</f>
        <v>0</v>
      </c>
      <c r="EB165" s="106"/>
      <c r="EC165" s="115"/>
      <c r="ED165" s="122">
        <f>SUM(ED163:ED164)</f>
        <v>0</v>
      </c>
      <c r="EE165" s="106"/>
      <c r="EF165" s="115"/>
      <c r="EG165" s="122">
        <f>SUM(EG163:EG164)</f>
        <v>0</v>
      </c>
      <c r="EH165" s="106"/>
      <c r="EI165" s="115"/>
      <c r="EJ165" s="115"/>
      <c r="EK165" s="115"/>
      <c r="EL165" s="116"/>
      <c r="EM165" s="115"/>
      <c r="EN165" s="122">
        <f>SUM(EN163:EN164)</f>
        <v>0</v>
      </c>
      <c r="EO165" s="106"/>
      <c r="EP165" s="115"/>
      <c r="EQ165" s="115"/>
      <c r="ER165" s="117"/>
      <c r="ES165" s="115"/>
      <c r="ET165" s="116"/>
      <c r="EU165" s="115"/>
      <c r="EV165" s="122">
        <f>SUM(EV163:EV164)</f>
        <v>0</v>
      </c>
      <c r="EW165" s="106"/>
      <c r="EX165" s="115"/>
      <c r="EY165" s="122">
        <f>SUM(EY163:EY164)</f>
        <v>0</v>
      </c>
      <c r="EZ165" s="106"/>
      <c r="FA165" s="115"/>
      <c r="FB165" s="122">
        <f>SUM(FB163:FB164)</f>
        <v>0</v>
      </c>
      <c r="FC165" s="106"/>
      <c r="FD165" s="115"/>
      <c r="FE165" s="115"/>
      <c r="FF165" s="115"/>
      <c r="FG165" s="116"/>
      <c r="FH165" s="115"/>
      <c r="FI165" s="122">
        <f>SUM(FI163:FI164)</f>
        <v>0</v>
      </c>
      <c r="FJ165" s="106"/>
      <c r="FK165" s="115"/>
      <c r="FL165" s="115"/>
      <c r="FM165" s="117"/>
      <c r="FN165" s="115"/>
      <c r="FO165" s="116"/>
      <c r="FP165" s="115"/>
      <c r="FQ165" s="122">
        <f>SUM(FQ163:FQ164)</f>
        <v>0</v>
      </c>
      <c r="FR165" s="106"/>
      <c r="FS165" s="850"/>
      <c r="FT165" s="122">
        <f>SUM(FT163:FT164)</f>
        <v>0</v>
      </c>
      <c r="FU165" s="106"/>
      <c r="FV165" s="115"/>
      <c r="FW165" s="122">
        <f>SUM(FW163:FW164)</f>
        <v>0</v>
      </c>
      <c r="FX165" s="106"/>
      <c r="FY165" s="115"/>
      <c r="FZ165" s="115"/>
      <c r="GA165" s="115"/>
      <c r="GB165" s="116"/>
      <c r="GC165" s="115"/>
      <c r="GD165" s="122">
        <f>SUM(GD163:GD164)</f>
        <v>0</v>
      </c>
      <c r="GE165" s="106"/>
      <c r="GF165" s="115"/>
      <c r="GG165" s="115"/>
      <c r="GH165" s="117"/>
      <c r="GI165" s="115"/>
      <c r="GJ165" s="116"/>
      <c r="GK165" s="115"/>
      <c r="GL165" s="122">
        <f>SUM(GL163:GL164)</f>
        <v>0</v>
      </c>
      <c r="GM165" s="106"/>
      <c r="GN165" s="115"/>
      <c r="GO165" s="122">
        <f>SUM(GO163:GO164)</f>
        <v>0</v>
      </c>
      <c r="GP165" s="106"/>
      <c r="GQ165" s="115"/>
      <c r="GR165" s="122">
        <f>SUM(GR163:GR164)</f>
        <v>0</v>
      </c>
      <c r="GS165" s="106"/>
      <c r="GT165" s="115"/>
      <c r="GU165" s="115"/>
      <c r="GV165" s="115"/>
      <c r="GW165" s="116"/>
      <c r="GX165" s="115"/>
      <c r="GY165" s="122">
        <f>SUM(GY163:GY164)</f>
        <v>0</v>
      </c>
      <c r="GZ165" s="106"/>
      <c r="HA165" s="115"/>
      <c r="HB165" s="115"/>
      <c r="HC165" s="117"/>
      <c r="HD165" s="115"/>
      <c r="HE165" s="116"/>
      <c r="HF165" s="115"/>
      <c r="HG165" s="122">
        <f>SUM(HG163:HG164)</f>
        <v>0</v>
      </c>
      <c r="HH165" s="106"/>
      <c r="HI165" s="115"/>
      <c r="HJ165" s="122">
        <f>SUM(HJ163:HJ164)</f>
        <v>0</v>
      </c>
      <c r="HK165" s="106"/>
      <c r="HL165" s="115"/>
      <c r="HM165" s="122">
        <f>SUM(HM163:HM164)</f>
        <v>0</v>
      </c>
      <c r="HN165" s="106"/>
      <c r="HO165" s="115"/>
      <c r="HP165" s="115"/>
      <c r="HQ165" s="115"/>
      <c r="HR165" s="116"/>
      <c r="HS165" s="115"/>
      <c r="HT165" s="122">
        <f>SUM(HT163:HT164)</f>
        <v>0</v>
      </c>
      <c r="HU165" s="106"/>
      <c r="HV165" s="115"/>
      <c r="HW165" s="115"/>
      <c r="HX165" s="117"/>
      <c r="HY165" s="115"/>
      <c r="HZ165" s="116"/>
      <c r="IA165" s="115"/>
      <c r="IB165" s="122">
        <f>SUM(IB163:IB164)</f>
        <v>0</v>
      </c>
      <c r="IC165" s="106"/>
      <c r="ID165" s="115"/>
      <c r="IE165" s="122">
        <f>SUM(IE163:IE164)</f>
        <v>0</v>
      </c>
      <c r="IF165" s="106"/>
      <c r="IG165" s="115"/>
      <c r="IH165" s="122">
        <f>SUM(IH163:IH164)</f>
        <v>0</v>
      </c>
      <c r="II165" s="106"/>
      <c r="IJ165" s="115"/>
      <c r="IK165" s="115"/>
      <c r="IL165" s="115"/>
      <c r="IM165" s="116"/>
      <c r="IN165" s="115"/>
      <c r="IO165" s="122">
        <f>SUM(IO163:IO164)</f>
        <v>0</v>
      </c>
      <c r="IP165" s="106"/>
      <c r="IQ165" s="115"/>
      <c r="IR165" s="115"/>
      <c r="IS165" s="117"/>
    </row>
    <row r="166" spans="1:253" ht="11.25" customHeight="1">
      <c r="A166" s="343"/>
      <c r="B166" s="124"/>
      <c r="C166" s="125"/>
      <c r="D166" s="124"/>
      <c r="E166" s="126"/>
      <c r="F166" s="106" t="s">
        <v>18</v>
      </c>
      <c r="G166" s="124"/>
      <c r="H166" s="126"/>
      <c r="I166" s="106" t="s">
        <v>18</v>
      </c>
      <c r="J166" s="124"/>
      <c r="K166" s="126"/>
      <c r="L166" s="106" t="s">
        <v>18</v>
      </c>
      <c r="M166" s="124"/>
      <c r="N166" s="124"/>
      <c r="O166" s="124"/>
      <c r="P166" s="125"/>
      <c r="Q166" s="124"/>
      <c r="R166" s="126"/>
      <c r="S166" s="106" t="s">
        <v>18</v>
      </c>
      <c r="T166" s="124"/>
      <c r="U166" s="124"/>
      <c r="V166" s="127"/>
      <c r="W166" s="124"/>
      <c r="X166" s="125"/>
      <c r="Y166" s="124"/>
      <c r="Z166" s="126"/>
      <c r="AA166" s="106" t="s">
        <v>18</v>
      </c>
      <c r="AB166" s="124"/>
      <c r="AC166" s="126"/>
      <c r="AD166" s="106" t="s">
        <v>18</v>
      </c>
      <c r="AE166" s="124"/>
      <c r="AF166" s="126"/>
      <c r="AG166" s="106" t="s">
        <v>18</v>
      </c>
      <c r="AH166" s="124"/>
      <c r="AI166" s="124"/>
      <c r="AJ166" s="124"/>
      <c r="AK166" s="125"/>
      <c r="AL166" s="124"/>
      <c r="AM166" s="126"/>
      <c r="AN166" s="106" t="s">
        <v>18</v>
      </c>
      <c r="AO166" s="124"/>
      <c r="AP166" s="124"/>
      <c r="AQ166" s="127"/>
      <c r="AR166" s="124"/>
      <c r="AS166" s="125"/>
      <c r="AT166" s="124"/>
      <c r="AU166" s="126"/>
      <c r="AV166" s="106" t="s">
        <v>18</v>
      </c>
      <c r="AW166" s="124"/>
      <c r="AX166" s="126"/>
      <c r="AY166" s="106" t="s">
        <v>18</v>
      </c>
      <c r="AZ166" s="124"/>
      <c r="BA166" s="126"/>
      <c r="BB166" s="106" t="s">
        <v>18</v>
      </c>
      <c r="BC166" s="124"/>
      <c r="BD166" s="124"/>
      <c r="BE166" s="124"/>
      <c r="BF166" s="125"/>
      <c r="BG166" s="124"/>
      <c r="BH166" s="126"/>
      <c r="BI166" s="106" t="s">
        <v>18</v>
      </c>
      <c r="BJ166" s="124"/>
      <c r="BK166" s="124"/>
      <c r="BL166" s="127"/>
      <c r="BM166" s="124"/>
      <c r="BN166" s="125"/>
      <c r="BO166" s="124"/>
      <c r="BP166" s="126"/>
      <c r="BQ166" s="106" t="s">
        <v>18</v>
      </c>
      <c r="BR166" s="124"/>
      <c r="BS166" s="126"/>
      <c r="BT166" s="106" t="s">
        <v>18</v>
      </c>
      <c r="BU166" s="124"/>
      <c r="BV166" s="126"/>
      <c r="BW166" s="106" t="s">
        <v>18</v>
      </c>
      <c r="BX166" s="124"/>
      <c r="BY166" s="124"/>
      <c r="BZ166" s="124"/>
      <c r="CA166" s="125"/>
      <c r="CB166" s="124"/>
      <c r="CC166" s="126"/>
      <c r="CD166" s="106" t="s">
        <v>18</v>
      </c>
      <c r="CE166" s="124"/>
      <c r="CF166" s="124"/>
      <c r="CG166" s="127"/>
      <c r="CH166" s="124"/>
      <c r="CI166" s="128"/>
      <c r="CJ166" s="124"/>
      <c r="CK166" s="126"/>
      <c r="CL166" s="106" t="s">
        <v>18</v>
      </c>
      <c r="CM166" s="124"/>
      <c r="CN166" s="126"/>
      <c r="CO166" s="106" t="s">
        <v>18</v>
      </c>
      <c r="CP166" s="124"/>
      <c r="CQ166" s="126"/>
      <c r="CR166" s="106" t="s">
        <v>18</v>
      </c>
      <c r="CS166" s="124"/>
      <c r="CT166" s="124"/>
      <c r="CU166" s="124"/>
      <c r="CV166" s="128"/>
      <c r="CW166" s="124"/>
      <c r="CX166" s="126"/>
      <c r="CY166" s="106" t="s">
        <v>18</v>
      </c>
      <c r="CZ166" s="124"/>
      <c r="DA166" s="124"/>
      <c r="DB166" s="1539"/>
      <c r="DC166" s="124"/>
      <c r="DD166" s="125"/>
      <c r="DE166" s="124"/>
      <c r="DF166" s="126"/>
      <c r="DG166" s="106" t="s">
        <v>18</v>
      </c>
      <c r="DH166" s="124"/>
      <c r="DI166" s="126"/>
      <c r="DJ166" s="106" t="s">
        <v>18</v>
      </c>
      <c r="DK166" s="124"/>
      <c r="DL166" s="126"/>
      <c r="DM166" s="106" t="s">
        <v>18</v>
      </c>
      <c r="DN166" s="124"/>
      <c r="DO166" s="124"/>
      <c r="DP166" s="124"/>
      <c r="DQ166" s="125"/>
      <c r="DR166" s="124"/>
      <c r="DS166" s="126"/>
      <c r="DT166" s="106" t="s">
        <v>18</v>
      </c>
      <c r="DU166" s="124"/>
      <c r="DV166" s="124"/>
      <c r="DW166" s="127"/>
      <c r="DX166" s="124"/>
      <c r="DY166" s="125"/>
      <c r="DZ166" s="124"/>
      <c r="EA166" s="126"/>
      <c r="EB166" s="106" t="s">
        <v>18</v>
      </c>
      <c r="EC166" s="124"/>
      <c r="ED166" s="126"/>
      <c r="EE166" s="106" t="s">
        <v>18</v>
      </c>
      <c r="EF166" s="124"/>
      <c r="EG166" s="126"/>
      <c r="EH166" s="106" t="s">
        <v>18</v>
      </c>
      <c r="EI166" s="124"/>
      <c r="EJ166" s="124"/>
      <c r="EK166" s="124"/>
      <c r="EL166" s="125"/>
      <c r="EM166" s="124"/>
      <c r="EN166" s="126"/>
      <c r="EO166" s="106" t="s">
        <v>18</v>
      </c>
      <c r="EP166" s="124"/>
      <c r="EQ166" s="124"/>
      <c r="ER166" s="127"/>
      <c r="ES166" s="124"/>
      <c r="ET166" s="125"/>
      <c r="EU166" s="124"/>
      <c r="EV166" s="126"/>
      <c r="EW166" s="106" t="s">
        <v>18</v>
      </c>
      <c r="EX166" s="124"/>
      <c r="EY166" s="126"/>
      <c r="EZ166" s="106" t="s">
        <v>18</v>
      </c>
      <c r="FA166" s="124"/>
      <c r="FB166" s="126"/>
      <c r="FC166" s="106" t="s">
        <v>18</v>
      </c>
      <c r="FD166" s="124"/>
      <c r="FE166" s="124"/>
      <c r="FF166" s="124"/>
      <c r="FG166" s="125"/>
      <c r="FH166" s="124"/>
      <c r="FI166" s="126"/>
      <c r="FJ166" s="106" t="s">
        <v>18</v>
      </c>
      <c r="FK166" s="124"/>
      <c r="FL166" s="124"/>
      <c r="FM166" s="127"/>
      <c r="FN166" s="124"/>
      <c r="FO166" s="125"/>
      <c r="FP166" s="124"/>
      <c r="FQ166" s="126"/>
      <c r="FR166" s="106" t="s">
        <v>18</v>
      </c>
      <c r="FS166" s="852"/>
      <c r="FT166" s="126"/>
      <c r="FU166" s="106" t="s">
        <v>18</v>
      </c>
      <c r="FV166" s="124"/>
      <c r="FW166" s="126"/>
      <c r="FX166" s="106" t="s">
        <v>18</v>
      </c>
      <c r="FY166" s="124"/>
      <c r="FZ166" s="124"/>
      <c r="GA166" s="124"/>
      <c r="GB166" s="125"/>
      <c r="GC166" s="124"/>
      <c r="GD166" s="126"/>
      <c r="GE166" s="106" t="s">
        <v>18</v>
      </c>
      <c r="GF166" s="124"/>
      <c r="GG166" s="124"/>
      <c r="GH166" s="127"/>
      <c r="GI166" s="124"/>
      <c r="GJ166" s="125"/>
      <c r="GK166" s="124"/>
      <c r="GL166" s="126"/>
      <c r="GM166" s="106" t="s">
        <v>18</v>
      </c>
      <c r="GN166" s="124"/>
      <c r="GO166" s="126"/>
      <c r="GP166" s="106" t="s">
        <v>18</v>
      </c>
      <c r="GQ166" s="124"/>
      <c r="GR166" s="126"/>
      <c r="GS166" s="106" t="s">
        <v>18</v>
      </c>
      <c r="GT166" s="124"/>
      <c r="GU166" s="124"/>
      <c r="GV166" s="124"/>
      <c r="GW166" s="125"/>
      <c r="GX166" s="124"/>
      <c r="GY166" s="126"/>
      <c r="GZ166" s="106" t="s">
        <v>18</v>
      </c>
      <c r="HA166" s="124"/>
      <c r="HB166" s="124"/>
      <c r="HC166" s="127"/>
      <c r="HD166" s="124"/>
      <c r="HE166" s="125"/>
      <c r="HF166" s="124"/>
      <c r="HG166" s="126"/>
      <c r="HH166" s="106" t="s">
        <v>18</v>
      </c>
      <c r="HI166" s="124"/>
      <c r="HJ166" s="126"/>
      <c r="HK166" s="106" t="s">
        <v>18</v>
      </c>
      <c r="HL166" s="124"/>
      <c r="HM166" s="126"/>
      <c r="HN166" s="106" t="s">
        <v>18</v>
      </c>
      <c r="HO166" s="124"/>
      <c r="HP166" s="124"/>
      <c r="HQ166" s="124"/>
      <c r="HR166" s="125"/>
      <c r="HS166" s="124"/>
      <c r="HT166" s="126"/>
      <c r="HU166" s="106" t="s">
        <v>18</v>
      </c>
      <c r="HV166" s="124"/>
      <c r="HW166" s="124"/>
      <c r="HX166" s="127"/>
      <c r="HY166" s="124"/>
      <c r="HZ166" s="125"/>
      <c r="IA166" s="124"/>
      <c r="IB166" s="126"/>
      <c r="IC166" s="106" t="s">
        <v>18</v>
      </c>
      <c r="ID166" s="124"/>
      <c r="IE166" s="126"/>
      <c r="IF166" s="106" t="s">
        <v>18</v>
      </c>
      <c r="IG166" s="124"/>
      <c r="IH166" s="126"/>
      <c r="II166" s="106" t="s">
        <v>18</v>
      </c>
      <c r="IJ166" s="124"/>
      <c r="IK166" s="124"/>
      <c r="IL166" s="124"/>
      <c r="IM166" s="125"/>
      <c r="IN166" s="124"/>
      <c r="IO166" s="126"/>
      <c r="IP166" s="106" t="s">
        <v>18</v>
      </c>
      <c r="IQ166" s="124"/>
      <c r="IR166" s="124"/>
      <c r="IS166" s="127"/>
    </row>
    <row r="167" spans="1:253" s="119" customFormat="1" ht="12" hidden="1" customHeight="1">
      <c r="A167" s="340" t="s">
        <v>118</v>
      </c>
      <c r="B167" s="115"/>
      <c r="C167" s="116"/>
      <c r="D167" s="115"/>
      <c r="E167" s="123">
        <f>E161-E165</f>
        <v>0</v>
      </c>
      <c r="F167" s="106" t="str">
        <f>IF(E167&gt;0,(IF(E$7&gt;0,E167/E$7,"")),"")</f>
        <v/>
      </c>
      <c r="G167" s="115" t="str">
        <f>IF(E167&gt;0,(IF(E$49&gt;0,E167/E$49,"")),"")</f>
        <v/>
      </c>
      <c r="H167" s="123">
        <f>H161-H165</f>
        <v>0</v>
      </c>
      <c r="I167" s="106" t="str">
        <f>IF(H167&gt;0,(IF(H$7&gt;0,H167/H$7,"")),"")</f>
        <v/>
      </c>
      <c r="J167" s="115" t="str">
        <f>IF(H167&gt;0,(IF(H$49&gt;0,H167/H$49,"")),"")</f>
        <v/>
      </c>
      <c r="K167" s="123">
        <f>K161-K165</f>
        <v>0</v>
      </c>
      <c r="L167" s="106" t="str">
        <f>IF(K167&gt;0,(IF(K$7&gt;0,K167/K$7,"")),"")</f>
        <v/>
      </c>
      <c r="M167" s="115" t="str">
        <f>IF(K167&gt;0,(IF(K$49&gt;0,K167/K$49,"")),"")</f>
        <v/>
      </c>
      <c r="N167" s="115"/>
      <c r="O167" s="115"/>
      <c r="P167" s="116"/>
      <c r="Q167" s="115"/>
      <c r="R167" s="123">
        <f>R161-R165</f>
        <v>0</v>
      </c>
      <c r="S167" s="106" t="str">
        <f>IF(R167&gt;0,(IF(R$7&gt;0,R167/R$7,"")),"")</f>
        <v/>
      </c>
      <c r="T167" s="115" t="str">
        <f>IF(R167&gt;0,(IF(R$49&gt;0,R167/R$49,"")),"")</f>
        <v/>
      </c>
      <c r="U167" s="115"/>
      <c r="V167" s="117"/>
      <c r="W167" s="115"/>
      <c r="X167" s="116"/>
      <c r="Y167" s="115"/>
      <c r="Z167" s="123">
        <f>Z161-Z165</f>
        <v>0</v>
      </c>
      <c r="AA167" s="106" t="str">
        <f>IF(Z167&gt;0,(IF(Z$7&gt;0,Z167/Z$7,"")),"")</f>
        <v/>
      </c>
      <c r="AB167" s="115" t="str">
        <f>IF(Z167&gt;0,(IF(Z$49&gt;0,Z167/Z$49,"")),"")</f>
        <v/>
      </c>
      <c r="AC167" s="123">
        <f>AC161-AC165</f>
        <v>0</v>
      </c>
      <c r="AD167" s="106" t="str">
        <f>IF(AC167&gt;0,(IF(AC$7&gt;0,AC167/AC$7,"")),"")</f>
        <v/>
      </c>
      <c r="AE167" s="115" t="str">
        <f>IF(AC167&gt;0,(IF(AC$49&gt;0,AC167/AC$49,"")),"")</f>
        <v/>
      </c>
      <c r="AF167" s="123">
        <f>AF161-AF165</f>
        <v>0</v>
      </c>
      <c r="AG167" s="106" t="str">
        <f>IF(AF167&gt;0,(IF(AF$7&gt;0,AF167/AF$7,"")),"")</f>
        <v/>
      </c>
      <c r="AH167" s="115" t="str">
        <f>IF(AF167&gt;0,(IF(AF$49&gt;0,AF167/AF$49,"")),"")</f>
        <v/>
      </c>
      <c r="AI167" s="115"/>
      <c r="AJ167" s="115"/>
      <c r="AK167" s="116"/>
      <c r="AL167" s="115"/>
      <c r="AM167" s="123">
        <f>AM161-AM165</f>
        <v>0</v>
      </c>
      <c r="AN167" s="106" t="str">
        <f>IF(AM167&gt;0,(IF(AM$7&gt;0,AM167/AM$7,"")),"")</f>
        <v/>
      </c>
      <c r="AO167" s="115" t="str">
        <f>IF(AM167&gt;0,(IF(AM$49&gt;0,AM167/AM$49,"")),"")</f>
        <v/>
      </c>
      <c r="AP167" s="115"/>
      <c r="AQ167" s="117"/>
      <c r="AR167" s="115"/>
      <c r="AS167" s="116"/>
      <c r="AT167" s="115"/>
      <c r="AU167" s="123">
        <f>AU161-AU165</f>
        <v>0</v>
      </c>
      <c r="AV167" s="106" t="str">
        <f>IF(AU167&gt;0,(IF(AU$7&gt;0,AU167/AU$7,"")),"")</f>
        <v/>
      </c>
      <c r="AW167" s="115" t="str">
        <f>IF(AU167&gt;0,(IF(AU$49&gt;0,AU167/AU$49,"")),"")</f>
        <v/>
      </c>
      <c r="AX167" s="123">
        <f>AX161-AX165</f>
        <v>0</v>
      </c>
      <c r="AY167" s="106" t="str">
        <f>IF(AX167&gt;0,(IF(AX$7&gt;0,AX167/AX$7,"")),"")</f>
        <v/>
      </c>
      <c r="AZ167" s="115" t="str">
        <f>IF(AX167&gt;0,(IF(AX$49&gt;0,AX167/AX$49,"")),"")</f>
        <v/>
      </c>
      <c r="BA167" s="123">
        <f>BA161-BA165</f>
        <v>0</v>
      </c>
      <c r="BB167" s="106" t="str">
        <f>IF(BA167&gt;0,(IF(BA$7&gt;0,BA167/BA$7,"")),"")</f>
        <v/>
      </c>
      <c r="BC167" s="115" t="str">
        <f>IF(BA167&gt;0,(IF(BA$49&gt;0,BA167/BA$49,"")),"")</f>
        <v/>
      </c>
      <c r="BD167" s="115"/>
      <c r="BE167" s="115"/>
      <c r="BF167" s="116"/>
      <c r="BG167" s="115"/>
      <c r="BH167" s="123">
        <f>BH161-BH165</f>
        <v>0</v>
      </c>
      <c r="BI167" s="106" t="str">
        <f>IF(BH167&gt;0,(IF(BH$7&gt;0,BH167/BH$7,"")),"")</f>
        <v/>
      </c>
      <c r="BJ167" s="115" t="str">
        <f>IF(BH167&gt;0,(IF(BH$49&gt;0,BH167/BH$49,"")),"")</f>
        <v/>
      </c>
      <c r="BK167" s="115"/>
      <c r="BL167" s="117"/>
      <c r="BM167" s="115"/>
      <c r="BN167" s="116"/>
      <c r="BO167" s="115"/>
      <c r="BP167" s="123">
        <f>BP161-BP165</f>
        <v>0</v>
      </c>
      <c r="BQ167" s="106" t="str">
        <f>IF(BP167&gt;0,(IF(BP$7&gt;0,BP167/BP$7,"")),"")</f>
        <v/>
      </c>
      <c r="BR167" s="115" t="str">
        <f>IF(BP167&gt;0,(IF(BP$49&gt;0,BP167/BP$49,"")),"")</f>
        <v/>
      </c>
      <c r="BS167" s="123">
        <f>BS161-BS165</f>
        <v>0</v>
      </c>
      <c r="BT167" s="106" t="str">
        <f>IF(BS167&gt;0,(IF(BS$7&gt;0,BS167/BS$7,"")),"")</f>
        <v/>
      </c>
      <c r="BU167" s="115" t="str">
        <f>IF(BS167&gt;0,(IF(BS$49&gt;0,BS167/BS$49,"")),"")</f>
        <v/>
      </c>
      <c r="BV167" s="123">
        <f>BV161-BV165</f>
        <v>0</v>
      </c>
      <c r="BW167" s="106" t="str">
        <f>IF(BV167&gt;0,(IF(BV$7&gt;0,BV167/BV$7,"")),"")</f>
        <v/>
      </c>
      <c r="BX167" s="115" t="str">
        <f>IF(BV167&gt;0,(IF(BV$49&gt;0,BV167/BV$49,"")),"")</f>
        <v/>
      </c>
      <c r="BY167" s="115"/>
      <c r="BZ167" s="115"/>
      <c r="CA167" s="116"/>
      <c r="CB167" s="115"/>
      <c r="CC167" s="123">
        <f>CC161-CC165</f>
        <v>0</v>
      </c>
      <c r="CD167" s="106" t="str">
        <f>IF(CC167&gt;0,(IF(CC$7&gt;0,CC167/CC$7,"")),"")</f>
        <v/>
      </c>
      <c r="CE167" s="115" t="str">
        <f>IF(CC167&gt;0,(IF(CC$49&gt;0,CC167/CC$49,"")),"")</f>
        <v/>
      </c>
      <c r="CF167" s="115"/>
      <c r="CG167" s="117"/>
      <c r="CH167" s="115"/>
      <c r="CI167" s="118"/>
      <c r="CJ167" s="115"/>
      <c r="CK167" s="123">
        <f>CK161-CK165</f>
        <v>0</v>
      </c>
      <c r="CL167" s="106" t="str">
        <f>IF(CK167&gt;0,(IF(CK$7&gt;0,CK167/CK$7,"")),"")</f>
        <v/>
      </c>
      <c r="CM167" s="115" t="str">
        <f>IF(CK167&gt;0,(IF(CK$49&gt;0,CK167/CK$49,"")),"")</f>
        <v/>
      </c>
      <c r="CN167" s="123">
        <f>CN161-CN165</f>
        <v>0</v>
      </c>
      <c r="CO167" s="106" t="str">
        <f>IF(CN167&gt;0,(IF(CN$7&gt;0,CN167/CN$7,"")),"")</f>
        <v/>
      </c>
      <c r="CP167" s="115" t="str">
        <f>IF(CN167&gt;0,(IF(CN$49&gt;0,CN167/CN$49,"")),"")</f>
        <v/>
      </c>
      <c r="CQ167" s="123">
        <f>CQ161-CQ165</f>
        <v>0</v>
      </c>
      <c r="CR167" s="106" t="str">
        <f>IF(CQ167&gt;0,(IF(CQ$7&gt;0,CQ167/CQ$7,"")),"")</f>
        <v/>
      </c>
      <c r="CS167" s="115" t="str">
        <f>IF(CQ167&gt;0,(IF(CQ$49&gt;0,CQ167/CQ$49,"")),"")</f>
        <v/>
      </c>
      <c r="CT167" s="115"/>
      <c r="CU167" s="115"/>
      <c r="CV167" s="116"/>
      <c r="CW167" s="115"/>
      <c r="CX167" s="123">
        <f>CX161-CX165</f>
        <v>0</v>
      </c>
      <c r="CY167" s="106" t="str">
        <f>IF(CX167&gt;0,(IF(CX$7&gt;0,CX167/CX$7,"")),"")</f>
        <v/>
      </c>
      <c r="CZ167" s="115" t="str">
        <f>IF(CX167&gt;0,(IF(CX$49&gt;0,CX167/CX$49,"")),"")</f>
        <v/>
      </c>
      <c r="DA167" s="115"/>
      <c r="DB167" s="1536"/>
      <c r="DC167" s="115"/>
      <c r="DD167" s="116"/>
      <c r="DE167" s="115"/>
      <c r="DF167" s="123">
        <f>DF161-DF165</f>
        <v>0</v>
      </c>
      <c r="DG167" s="106" t="str">
        <f>IF(DF167&gt;0,(IF(DF$7&gt;0,DF167/DF$7,"")),"")</f>
        <v/>
      </c>
      <c r="DH167" s="115" t="str">
        <f>IF(DF167&gt;0,(IF(DF$49&gt;0,DF167/DF$49,"")),"")</f>
        <v/>
      </c>
      <c r="DI167" s="123">
        <f>DI161-DI165</f>
        <v>0</v>
      </c>
      <c r="DJ167" s="106" t="str">
        <f>IF(DI167&gt;0,(IF(DI$7&gt;0,DI167/DI$7,"")),"")</f>
        <v/>
      </c>
      <c r="DK167" s="115" t="str">
        <f>IF(DI167&gt;0,(IF(DI$49&gt;0,DI167/DI$49,"")),"")</f>
        <v/>
      </c>
      <c r="DL167" s="123">
        <f>DL161-DL165</f>
        <v>0</v>
      </c>
      <c r="DM167" s="106" t="str">
        <f>IF(DL167&gt;0,(IF(DL$7&gt;0,DL167/DL$7,"")),"")</f>
        <v/>
      </c>
      <c r="DN167" s="115" t="str">
        <f>IF(DL167&gt;0,(IF(DL$49&gt;0,DL167/DL$49,"")),"")</f>
        <v/>
      </c>
      <c r="DO167" s="115"/>
      <c r="DP167" s="115"/>
      <c r="DQ167" s="116"/>
      <c r="DR167" s="115"/>
      <c r="DS167" s="123">
        <f>DS161-DS165</f>
        <v>0</v>
      </c>
      <c r="DT167" s="106" t="str">
        <f>IF(DS167&gt;0,(IF(DS$7&gt;0,DS167/DS$7,"")),"")</f>
        <v/>
      </c>
      <c r="DU167" s="115" t="str">
        <f>IF(DS167&gt;0,(IF(DS$49&gt;0,DS167/DS$49,"")),"")</f>
        <v/>
      </c>
      <c r="DV167" s="115"/>
      <c r="DW167" s="117"/>
      <c r="DX167" s="115"/>
      <c r="DY167" s="116"/>
      <c r="DZ167" s="115"/>
      <c r="EA167" s="123">
        <f>EA161-EA165</f>
        <v>0</v>
      </c>
      <c r="EB167" s="106" t="str">
        <f>IF(EA167&gt;0,(IF(EA$7&gt;0,EA167/EA$7,"")),"")</f>
        <v/>
      </c>
      <c r="EC167" s="115" t="str">
        <f>IF(EA167&gt;0,(IF(EA$49&gt;0,EA167/EA$49,"")),"")</f>
        <v/>
      </c>
      <c r="ED167" s="123">
        <f>ED161-ED165</f>
        <v>0</v>
      </c>
      <c r="EE167" s="106" t="str">
        <f>IF(ED167&gt;0,(IF(ED$7&gt;0,ED167/ED$7,"")),"")</f>
        <v/>
      </c>
      <c r="EF167" s="115" t="str">
        <f>IF(ED167&gt;0,(IF(ED$49&gt;0,ED167/ED$49,"")),"")</f>
        <v/>
      </c>
      <c r="EG167" s="123">
        <f>EG161-EG165</f>
        <v>0</v>
      </c>
      <c r="EH167" s="106" t="str">
        <f>IF(EG167&gt;0,(IF(EG$7&gt;0,EG167/EG$7,"")),"")</f>
        <v/>
      </c>
      <c r="EI167" s="115" t="str">
        <f>IF(EG167&gt;0,(IF(EG$49&gt;0,EG167/EG$49,"")),"")</f>
        <v/>
      </c>
      <c r="EJ167" s="115"/>
      <c r="EK167" s="115"/>
      <c r="EL167" s="116"/>
      <c r="EM167" s="115"/>
      <c r="EN167" s="123">
        <f>EN161-EN165</f>
        <v>0</v>
      </c>
      <c r="EO167" s="106" t="str">
        <f>IF(EN167&gt;0,(IF(EN$7&gt;0,EN167/EN$7,"")),"")</f>
        <v/>
      </c>
      <c r="EP167" s="115" t="str">
        <f>IF(EN167&gt;0,(IF(EN$49&gt;0,EN167/EN$49,"")),"")</f>
        <v/>
      </c>
      <c r="EQ167" s="115"/>
      <c r="ER167" s="117"/>
      <c r="ES167" s="115"/>
      <c r="ET167" s="116"/>
      <c r="EU167" s="115"/>
      <c r="EV167" s="123">
        <f>EV161-EV165</f>
        <v>-1194509.96</v>
      </c>
      <c r="EW167" s="106" t="str">
        <f>IF(EV167&gt;0,(IF(EV$7&gt;0,EV167/EV$7,"")),"")</f>
        <v/>
      </c>
      <c r="EX167" s="115" t="str">
        <f>IF(EV167&gt;0,(IF(EV$49&gt;0,EV167/EV$49,"")),"")</f>
        <v/>
      </c>
      <c r="EY167" s="123">
        <f>EY161-EY165</f>
        <v>501338.11300000001</v>
      </c>
      <c r="EZ167" s="106" t="str">
        <f>IF(EY167&gt;0,(IF(EY$7&gt;0,EY167/EY$7,"")),"")</f>
        <v/>
      </c>
      <c r="FA167" s="115">
        <f>IF(EY167&gt;0,(IF(EY$49&gt;0,EY167/EY$49,"")),"")</f>
        <v>0.13317521928542966</v>
      </c>
      <c r="FB167" s="123" t="e">
        <f>FB161-FB165</f>
        <v>#REF!</v>
      </c>
      <c r="FC167" s="106" t="e">
        <f>IF(FB167&gt;0,(IF(FB$7&gt;0,FB167/FB$7,"")),"")</f>
        <v>#REF!</v>
      </c>
      <c r="FD167" s="115" t="e">
        <f>IF(FB167&gt;0,(IF(FB$49&gt;0,FB167/FB$49,"")),"")</f>
        <v>#REF!</v>
      </c>
      <c r="FE167" s="115"/>
      <c r="FF167" s="115"/>
      <c r="FG167" s="116"/>
      <c r="FH167" s="115"/>
      <c r="FI167" s="123">
        <f>FI161-FI165</f>
        <v>-694171.84699999995</v>
      </c>
      <c r="FJ167" s="106" t="str">
        <f>IF(FI167&gt;0,(IF(FI$7&gt;0,FI167/FI$7,"")),"")</f>
        <v/>
      </c>
      <c r="FK167" s="115" t="str">
        <f>IF(FI167&gt;0,(IF(FI$49&gt;0,FI167/FI$49,"")),"")</f>
        <v/>
      </c>
      <c r="FL167" s="115"/>
      <c r="FM167" s="117"/>
      <c r="FN167" s="115"/>
      <c r="FO167" s="116"/>
      <c r="FP167" s="115"/>
      <c r="FQ167" s="123">
        <f>FQ161-FQ165</f>
        <v>-30550</v>
      </c>
      <c r="FR167" s="106" t="str">
        <f>IF(FQ167&gt;0,(IF(FQ$7&gt;0,FQ167/FQ$7,"")),"")</f>
        <v/>
      </c>
      <c r="FS167" s="850" t="str">
        <f>IF(FQ167&gt;0,(IF(FQ$49&gt;0,FQ167/FQ$49,"")),"")</f>
        <v/>
      </c>
      <c r="FT167" s="123" t="e">
        <f>FT161-FT165</f>
        <v>#REF!</v>
      </c>
      <c r="FU167" s="106" t="e">
        <f>IF(FT167&gt;0,(IF(FT$7&gt;0,FT167/FT$7,"")),"")</f>
        <v>#REF!</v>
      </c>
      <c r="FV167" s="115" t="e">
        <f>IF(FT167&gt;0,(IF(FT$49&gt;0,FT167/FT$49,"")),"")</f>
        <v>#REF!</v>
      </c>
      <c r="FW167" s="123" t="e">
        <f>FW161-FW165</f>
        <v>#REF!</v>
      </c>
      <c r="FX167" s="106" t="e">
        <f>IF(FW167&gt;0,(IF(FW$7&gt;0,FW167/FW$7,"")),"")</f>
        <v>#REF!</v>
      </c>
      <c r="FY167" s="115" t="e">
        <f>IF(FW167&gt;0,(IF(FW$49&gt;0,FW167/FW$49,"")),"")</f>
        <v>#REF!</v>
      </c>
      <c r="FZ167" s="115"/>
      <c r="GA167" s="115"/>
      <c r="GB167" s="116"/>
      <c r="GC167" s="115"/>
      <c r="GD167" s="123" t="e">
        <f>GD161-GD165</f>
        <v>#REF!</v>
      </c>
      <c r="GE167" s="106" t="e">
        <f>IF(GD167&gt;0,(IF(GD$7&gt;0,GD167/GD$7,"")),"")</f>
        <v>#REF!</v>
      </c>
      <c r="GF167" s="115" t="e">
        <f>IF(GD167&gt;0,(IF(GD$49&gt;0,GD167/GD$49,"")),"")</f>
        <v>#REF!</v>
      </c>
      <c r="GG167" s="115"/>
      <c r="GH167" s="117"/>
      <c r="GI167" s="115"/>
      <c r="GJ167" s="116"/>
      <c r="GK167" s="115"/>
      <c r="GL167" s="123" t="e">
        <f>GL161-GL165</f>
        <v>#REF!</v>
      </c>
      <c r="GM167" s="106" t="e">
        <f>IF(GL167&gt;0,(IF(GL$7&gt;0,GL167/GL$7,"")),"")</f>
        <v>#REF!</v>
      </c>
      <c r="GN167" s="115" t="e">
        <f>IF(GL167&gt;0,(IF(GL$49&gt;0,GL167/GL$49,"")),"")</f>
        <v>#REF!</v>
      </c>
      <c r="GO167" s="123" t="e">
        <f>GO161-GO165</f>
        <v>#REF!</v>
      </c>
      <c r="GP167" s="106" t="e">
        <f>IF(GO167&gt;0,(IF(GO$7&gt;0,GO167/GO$7,"")),"")</f>
        <v>#REF!</v>
      </c>
      <c r="GQ167" s="115" t="e">
        <f>IF(GO167&gt;0,(IF(GO$49&gt;0,GO167/GO$49,"")),"")</f>
        <v>#REF!</v>
      </c>
      <c r="GR167" s="123" t="e">
        <f>GR161-GR165</f>
        <v>#REF!</v>
      </c>
      <c r="GS167" s="106" t="e">
        <f>IF(GR167&gt;0,(IF(GR$7&gt;0,GR167/GR$7,"")),"")</f>
        <v>#REF!</v>
      </c>
      <c r="GT167" s="115" t="e">
        <f>IF(GR167&gt;0,(IF(GR$49&gt;0,GR167/GR$49,"")),"")</f>
        <v>#REF!</v>
      </c>
      <c r="GU167" s="115"/>
      <c r="GV167" s="115"/>
      <c r="GW167" s="116"/>
      <c r="GX167" s="115"/>
      <c r="GY167" s="123" t="e">
        <f>GY161-GY165</f>
        <v>#REF!</v>
      </c>
      <c r="GZ167" s="106" t="e">
        <f>IF(GY167&gt;0,(IF(GY$7&gt;0,GY167/GY$7,"")),"")</f>
        <v>#REF!</v>
      </c>
      <c r="HA167" s="115" t="e">
        <f>IF(GY167&gt;0,(IF(GY$49&gt;0,GY167/GY$49,"")),"")</f>
        <v>#REF!</v>
      </c>
      <c r="HB167" s="115"/>
      <c r="HC167" s="117"/>
      <c r="HD167" s="115"/>
      <c r="HE167" s="116"/>
      <c r="HF167" s="115"/>
      <c r="HG167" s="123" t="e">
        <f>HG161-HG165</f>
        <v>#REF!</v>
      </c>
      <c r="HH167" s="106" t="e">
        <f>IF(HG167&gt;0,(IF(HG$7&gt;0,HG167/HG$7,"")),"")</f>
        <v>#REF!</v>
      </c>
      <c r="HI167" s="115" t="e">
        <f>IF(HG167&gt;0,(IF(HG$49&gt;0,HG167/HG$49,"")),"")</f>
        <v>#REF!</v>
      </c>
      <c r="HJ167" s="123" t="e">
        <f>HJ161-HJ165</f>
        <v>#REF!</v>
      </c>
      <c r="HK167" s="106" t="e">
        <f>IF(HJ167&gt;0,(IF(HJ$7&gt;0,HJ167/HJ$7,"")),"")</f>
        <v>#REF!</v>
      </c>
      <c r="HL167" s="115" t="e">
        <f>IF(HJ167&gt;0,(IF(HJ$49&gt;0,HJ167/HJ$49,"")),"")</f>
        <v>#REF!</v>
      </c>
      <c r="HM167" s="123" t="e">
        <f>HM161-HM165</f>
        <v>#REF!</v>
      </c>
      <c r="HN167" s="106" t="e">
        <f>IF(HM167&gt;0,(IF(HM$7&gt;0,HM167/HM$7,"")),"")</f>
        <v>#REF!</v>
      </c>
      <c r="HO167" s="115" t="e">
        <f>IF(HM167&gt;0,(IF(HM$49&gt;0,HM167/HM$49,"")),"")</f>
        <v>#REF!</v>
      </c>
      <c r="HP167" s="115"/>
      <c r="HQ167" s="115"/>
      <c r="HR167" s="116"/>
      <c r="HS167" s="115"/>
      <c r="HT167" s="123" t="e">
        <f>HT161-HT165</f>
        <v>#REF!</v>
      </c>
      <c r="HU167" s="106" t="e">
        <f>IF(HT167&gt;0,(IF(HT$7&gt;0,HT167/HT$7,"")),"")</f>
        <v>#REF!</v>
      </c>
      <c r="HV167" s="115" t="e">
        <f>IF(HT167&gt;0,(IF(HT$49&gt;0,HT167/HT$49,"")),"")</f>
        <v>#REF!</v>
      </c>
      <c r="HW167" s="115"/>
      <c r="HX167" s="117"/>
      <c r="HY167" s="115"/>
      <c r="HZ167" s="116"/>
      <c r="IA167" s="115"/>
      <c r="IB167" s="123" t="e">
        <f>IB161-IB165</f>
        <v>#REF!</v>
      </c>
      <c r="IC167" s="106" t="e">
        <f>IF(IB167&gt;0,(IF(IB$7&gt;0,IB167/IB$7,"")),"")</f>
        <v>#REF!</v>
      </c>
      <c r="ID167" s="115" t="e">
        <f>IF(IB167&gt;0,(IF(IB$49&gt;0,IB167/IB$49,"")),"")</f>
        <v>#REF!</v>
      </c>
      <c r="IE167" s="123" t="e">
        <f>IE161-IE165</f>
        <v>#REF!</v>
      </c>
      <c r="IF167" s="106" t="e">
        <f>IF(IE167&gt;0,(IF(IE$7&gt;0,IE167/IE$7,"")),"")</f>
        <v>#REF!</v>
      </c>
      <c r="IG167" s="115" t="e">
        <f>IF(IE167&gt;0,(IF(IE$49&gt;0,IE167/IE$49,"")),"")</f>
        <v>#REF!</v>
      </c>
      <c r="IH167" s="123" t="e">
        <f>IH161-IH165</f>
        <v>#REF!</v>
      </c>
      <c r="II167" s="106" t="e">
        <f>IF(IH167&gt;0,(IF(IH$7&gt;0,IH167/IH$7,"")),"")</f>
        <v>#REF!</v>
      </c>
      <c r="IJ167" s="115" t="e">
        <f>IF(IH167&gt;0,(IF(IH$49&gt;0,IH167/IH$49,"")),"")</f>
        <v>#REF!</v>
      </c>
      <c r="IK167" s="115"/>
      <c r="IL167" s="115"/>
      <c r="IM167" s="116"/>
      <c r="IN167" s="115"/>
      <c r="IO167" s="123" t="e">
        <f>IO161-IO165</f>
        <v>#REF!</v>
      </c>
      <c r="IP167" s="106" t="e">
        <f>IF(IO167&gt;0,(IF(IO$7&gt;0,IO167/IO$7,"")),"")</f>
        <v>#REF!</v>
      </c>
      <c r="IQ167" s="115" t="e">
        <f>IF(IO167&gt;0,(IF(IO$49&gt;0,IO167/IO$49,"")),"")</f>
        <v>#REF!</v>
      </c>
      <c r="IR167" s="115"/>
      <c r="IS167" s="117"/>
    </row>
    <row r="168" spans="1:253" ht="5.25" hidden="1" customHeight="1">
      <c r="A168" s="343"/>
      <c r="B168" s="144"/>
      <c r="C168" s="145"/>
      <c r="D168" s="144"/>
      <c r="E168" s="126"/>
      <c r="F168" s="106"/>
      <c r="G168" s="124"/>
      <c r="H168" s="126"/>
      <c r="I168" s="106"/>
      <c r="J168" s="124"/>
      <c r="K168" s="126"/>
      <c r="L168" s="106"/>
      <c r="M168" s="124"/>
      <c r="N168" s="124"/>
      <c r="O168" s="124"/>
      <c r="P168" s="125"/>
      <c r="Q168" s="124"/>
      <c r="R168" s="126"/>
      <c r="S168" s="106"/>
      <c r="T168" s="124"/>
      <c r="U168" s="124"/>
      <c r="V168" s="127"/>
      <c r="W168" s="144"/>
      <c r="X168" s="145"/>
      <c r="Y168" s="144"/>
      <c r="Z168" s="126"/>
      <c r="AA168" s="106"/>
      <c r="AB168" s="124"/>
      <c r="AC168" s="126"/>
      <c r="AD168" s="106"/>
      <c r="AE168" s="124"/>
      <c r="AF168" s="126"/>
      <c r="AG168" s="106"/>
      <c r="AH168" s="124"/>
      <c r="AI168" s="124"/>
      <c r="AJ168" s="124"/>
      <c r="AK168" s="125"/>
      <c r="AL168" s="124"/>
      <c r="AM168" s="126"/>
      <c r="AN168" s="106"/>
      <c r="AO168" s="124"/>
      <c r="AP168" s="124"/>
      <c r="AQ168" s="127"/>
      <c r="AR168" s="124"/>
      <c r="AS168" s="125"/>
      <c r="AT168" s="124"/>
      <c r="AU168" s="126"/>
      <c r="AV168" s="106"/>
      <c r="AW168" s="124"/>
      <c r="AX168" s="126"/>
      <c r="AY168" s="106"/>
      <c r="AZ168" s="124"/>
      <c r="BA168" s="126"/>
      <c r="BB168" s="106"/>
      <c r="BC168" s="124"/>
      <c r="BD168" s="124"/>
      <c r="BE168" s="124"/>
      <c r="BF168" s="125"/>
      <c r="BG168" s="124"/>
      <c r="BH168" s="126"/>
      <c r="BI168" s="106"/>
      <c r="BJ168" s="124"/>
      <c r="BK168" s="124"/>
      <c r="BL168" s="127"/>
      <c r="BM168" s="124"/>
      <c r="BN168" s="125"/>
      <c r="BO168" s="124"/>
      <c r="BP168" s="126"/>
      <c r="BQ168" s="106"/>
      <c r="BR168" s="124"/>
      <c r="BS168" s="126"/>
      <c r="BT168" s="106"/>
      <c r="BU168" s="124"/>
      <c r="BV168" s="126"/>
      <c r="BW168" s="106"/>
      <c r="BX168" s="124"/>
      <c r="BY168" s="124"/>
      <c r="BZ168" s="124"/>
      <c r="CA168" s="125"/>
      <c r="CB168" s="124"/>
      <c r="CC168" s="126"/>
      <c r="CD168" s="106"/>
      <c r="CE168" s="124"/>
      <c r="CF168" s="124"/>
      <c r="CG168" s="127"/>
      <c r="CH168" s="124"/>
      <c r="CI168" s="128"/>
      <c r="CJ168" s="124"/>
      <c r="CK168" s="126"/>
      <c r="CL168" s="106"/>
      <c r="CM168" s="124"/>
      <c r="CN168" s="126"/>
      <c r="CO168" s="106"/>
      <c r="CP168" s="124"/>
      <c r="CQ168" s="126"/>
      <c r="CR168" s="106"/>
      <c r="CS168" s="124"/>
      <c r="CT168" s="124"/>
      <c r="CU168" s="124"/>
      <c r="CV168" s="128"/>
      <c r="CW168" s="124"/>
      <c r="CX168" s="126"/>
      <c r="CY168" s="146"/>
      <c r="CZ168" s="144"/>
      <c r="DA168" s="144"/>
      <c r="DB168" s="1549"/>
      <c r="DC168" s="124"/>
      <c r="DD168" s="125"/>
      <c r="DE168" s="124"/>
      <c r="DF168" s="126"/>
      <c r="DG168" s="106"/>
      <c r="DH168" s="124"/>
      <c r="DI168" s="126"/>
      <c r="DJ168" s="106"/>
      <c r="DK168" s="124"/>
      <c r="DL168" s="126"/>
      <c r="DM168" s="106"/>
      <c r="DN168" s="124"/>
      <c r="DO168" s="124"/>
      <c r="DP168" s="124"/>
      <c r="DQ168" s="125"/>
      <c r="DR168" s="124"/>
      <c r="DS168" s="126"/>
      <c r="DT168" s="106"/>
      <c r="DU168" s="124"/>
      <c r="DV168" s="124"/>
      <c r="DW168" s="127"/>
      <c r="DX168" s="124"/>
      <c r="DY168" s="125"/>
      <c r="DZ168" s="124"/>
      <c r="EA168" s="126"/>
      <c r="EB168" s="106"/>
      <c r="EC168" s="124"/>
      <c r="ED168" s="126"/>
      <c r="EE168" s="106"/>
      <c r="EF168" s="124"/>
      <c r="EG168" s="126"/>
      <c r="EH168" s="106"/>
      <c r="EI168" s="124"/>
      <c r="EJ168" s="124"/>
      <c r="EK168" s="124"/>
      <c r="EL168" s="125"/>
      <c r="EM168" s="124"/>
      <c r="EN168" s="126"/>
      <c r="EO168" s="106"/>
      <c r="EP168" s="124"/>
      <c r="EQ168" s="124"/>
      <c r="ER168" s="127"/>
      <c r="ES168" s="124"/>
      <c r="ET168" s="125"/>
      <c r="EU168" s="124"/>
      <c r="EV168" s="126"/>
      <c r="EW168" s="106"/>
      <c r="EX168" s="124"/>
      <c r="EY168" s="126"/>
      <c r="EZ168" s="106"/>
      <c r="FA168" s="124"/>
      <c r="FB168" s="126"/>
      <c r="FC168" s="106"/>
      <c r="FD168" s="124"/>
      <c r="FE168" s="124"/>
      <c r="FF168" s="124"/>
      <c r="FG168" s="125"/>
      <c r="FH168" s="124"/>
      <c r="FI168" s="126"/>
      <c r="FJ168" s="106"/>
      <c r="FK168" s="124"/>
      <c r="FL168" s="124"/>
      <c r="FM168" s="127"/>
      <c r="FN168" s="124"/>
      <c r="FO168" s="125"/>
      <c r="FP168" s="124"/>
      <c r="FQ168" s="126"/>
      <c r="FR168" s="106"/>
      <c r="FS168" s="852"/>
      <c r="FT168" s="126"/>
      <c r="FU168" s="106"/>
      <c r="FV168" s="124"/>
      <c r="FW168" s="126"/>
      <c r="FX168" s="106"/>
      <c r="FY168" s="124"/>
      <c r="FZ168" s="124"/>
      <c r="GA168" s="124"/>
      <c r="GB168" s="125"/>
      <c r="GC168" s="124"/>
      <c r="GD168" s="126"/>
      <c r="GE168" s="106"/>
      <c r="GF168" s="124"/>
      <c r="GG168" s="124"/>
      <c r="GH168" s="127"/>
      <c r="GI168" s="124"/>
      <c r="GJ168" s="125"/>
      <c r="GK168" s="124"/>
      <c r="GL168" s="126"/>
      <c r="GM168" s="106"/>
      <c r="GN168" s="124"/>
      <c r="GO168" s="126"/>
      <c r="GP168" s="106"/>
      <c r="GQ168" s="124"/>
      <c r="GR168" s="126"/>
      <c r="GS168" s="106"/>
      <c r="GT168" s="124"/>
      <c r="GU168" s="124"/>
      <c r="GV168" s="124"/>
      <c r="GW168" s="125"/>
      <c r="GX168" s="124"/>
      <c r="GY168" s="126"/>
      <c r="GZ168" s="106"/>
      <c r="HA168" s="124"/>
      <c r="HB168" s="124"/>
      <c r="HC168" s="127"/>
      <c r="HD168" s="124"/>
      <c r="HE168" s="125"/>
      <c r="HF168" s="124"/>
      <c r="HG168" s="126"/>
      <c r="HH168" s="106"/>
      <c r="HI168" s="124"/>
      <c r="HJ168" s="126"/>
      <c r="HK168" s="106"/>
      <c r="HL168" s="124"/>
      <c r="HM168" s="126"/>
      <c r="HN168" s="106"/>
      <c r="HO168" s="124"/>
      <c r="HP168" s="124"/>
      <c r="HQ168" s="124"/>
      <c r="HR168" s="125"/>
      <c r="HS168" s="124"/>
      <c r="HT168" s="126"/>
      <c r="HU168" s="106"/>
      <c r="HV168" s="124"/>
      <c r="HW168" s="124"/>
      <c r="HX168" s="127"/>
      <c r="HY168" s="124"/>
      <c r="HZ168" s="125"/>
      <c r="IA168" s="124"/>
      <c r="IB168" s="126"/>
      <c r="IC168" s="106"/>
      <c r="ID168" s="124"/>
      <c r="IE168" s="126"/>
      <c r="IF168" s="106"/>
      <c r="IG168" s="124"/>
      <c r="IH168" s="126"/>
      <c r="II168" s="106"/>
      <c r="IJ168" s="124"/>
      <c r="IK168" s="124"/>
      <c r="IL168" s="124"/>
      <c r="IM168" s="125"/>
      <c r="IN168" s="124"/>
      <c r="IO168" s="126"/>
      <c r="IP168" s="106"/>
      <c r="IQ168" s="124"/>
      <c r="IR168" s="124"/>
      <c r="IS168" s="127"/>
    </row>
    <row r="169" spans="1:253" ht="11.25" hidden="1" customHeight="1">
      <c r="A169" s="47"/>
      <c r="B169" s="147"/>
      <c r="C169" s="148"/>
      <c r="D169" s="147"/>
      <c r="E169" s="149"/>
      <c r="F169" s="50"/>
      <c r="G169" s="147"/>
      <c r="H169" s="149"/>
      <c r="I169" s="50"/>
      <c r="J169" s="147"/>
      <c r="K169" s="149"/>
      <c r="L169" s="50"/>
      <c r="M169" s="147"/>
      <c r="N169" s="147"/>
      <c r="O169" s="147"/>
      <c r="P169" s="148"/>
      <c r="Q169" s="147"/>
      <c r="R169" s="149"/>
      <c r="S169" s="50"/>
      <c r="T169" s="124"/>
      <c r="U169" s="124"/>
      <c r="V169" s="127"/>
      <c r="W169" s="147"/>
      <c r="X169" s="148"/>
      <c r="Y169" s="147"/>
      <c r="Z169" s="149"/>
      <c r="AA169" s="50"/>
      <c r="AB169" s="147"/>
      <c r="AC169" s="149"/>
      <c r="AD169" s="50"/>
      <c r="AE169" s="147"/>
      <c r="AF169" s="149"/>
      <c r="AG169" s="50"/>
      <c r="AH169" s="147"/>
      <c r="AI169" s="147"/>
      <c r="AJ169" s="147"/>
      <c r="AK169" s="148"/>
      <c r="AL169" s="147"/>
      <c r="AM169" s="149"/>
      <c r="AN169" s="50"/>
      <c r="AO169" s="124"/>
      <c r="AP169" s="124"/>
      <c r="AQ169" s="127"/>
      <c r="AR169" s="124"/>
      <c r="AS169" s="125"/>
      <c r="AT169" s="124"/>
      <c r="AU169" s="149"/>
      <c r="AV169" s="50"/>
      <c r="AW169" s="147"/>
      <c r="AX169" s="149"/>
      <c r="AY169" s="50"/>
      <c r="AZ169" s="147"/>
      <c r="BA169" s="149"/>
      <c r="BB169" s="50"/>
      <c r="BC169" s="147"/>
      <c r="BD169" s="147"/>
      <c r="BE169" s="147"/>
      <c r="BF169" s="148"/>
      <c r="BG169" s="147"/>
      <c r="BH169" s="149"/>
      <c r="BI169" s="50"/>
      <c r="BJ169" s="124"/>
      <c r="BK169" s="124"/>
      <c r="BL169" s="127"/>
      <c r="BM169" s="124"/>
      <c r="BN169" s="125"/>
      <c r="BO169" s="124"/>
      <c r="BP169" s="149"/>
      <c r="BQ169" s="50"/>
      <c r="BR169" s="147"/>
      <c r="BS169" s="149"/>
      <c r="BT169" s="50"/>
      <c r="BU169" s="147"/>
      <c r="BV169" s="149"/>
      <c r="BW169" s="50"/>
      <c r="BX169" s="147"/>
      <c r="BY169" s="147"/>
      <c r="BZ169" s="147"/>
      <c r="CA169" s="148"/>
      <c r="CB169" s="147"/>
      <c r="CC169" s="149"/>
      <c r="CD169" s="50"/>
      <c r="CE169" s="124"/>
      <c r="CF169" s="124"/>
      <c r="CG169" s="127"/>
      <c r="CH169" s="124"/>
      <c r="CI169" s="128"/>
      <c r="CJ169" s="124"/>
      <c r="CK169" s="149"/>
      <c r="CL169" s="50"/>
      <c r="CM169" s="147"/>
      <c r="CN169" s="149"/>
      <c r="CO169" s="50"/>
      <c r="CP169" s="147"/>
      <c r="CQ169" s="149"/>
      <c r="CR169" s="50"/>
      <c r="CS169" s="147"/>
      <c r="CT169" s="147"/>
      <c r="CU169" s="147"/>
      <c r="CV169" s="150"/>
      <c r="CW169" s="147"/>
      <c r="CX169" s="149"/>
      <c r="CY169" s="52"/>
      <c r="CZ169" s="147"/>
      <c r="DA169" s="147"/>
      <c r="DB169" s="1548"/>
      <c r="DC169" s="124"/>
      <c r="DD169" s="125"/>
      <c r="DE169" s="124"/>
      <c r="DF169" s="149"/>
      <c r="DG169" s="50"/>
      <c r="DH169" s="147"/>
      <c r="DI169" s="149"/>
      <c r="DJ169" s="50"/>
      <c r="DK169" s="147"/>
      <c r="DL169" s="149"/>
      <c r="DM169" s="50"/>
      <c r="DN169" s="147"/>
      <c r="DO169" s="147"/>
      <c r="DP169" s="147"/>
      <c r="DQ169" s="148"/>
      <c r="DR169" s="147"/>
      <c r="DS169" s="149"/>
      <c r="DT169" s="50"/>
      <c r="DU169" s="124"/>
      <c r="DV169" s="124"/>
      <c r="DW169" s="127"/>
      <c r="DX169" s="124"/>
      <c r="DY169" s="125"/>
      <c r="DZ169" s="124"/>
      <c r="EA169" s="149"/>
      <c r="EB169" s="50"/>
      <c r="EC169" s="147"/>
      <c r="ED169" s="149"/>
      <c r="EE169" s="50"/>
      <c r="EF169" s="147"/>
      <c r="EG169" s="149"/>
      <c r="EH169" s="50"/>
      <c r="EI169" s="147"/>
      <c r="EJ169" s="147"/>
      <c r="EK169" s="147"/>
      <c r="EL169" s="148"/>
      <c r="EM169" s="147"/>
      <c r="EN169" s="149"/>
      <c r="EO169" s="50"/>
      <c r="EP169" s="124"/>
      <c r="EQ169" s="124"/>
      <c r="ER169" s="127"/>
      <c r="ES169" s="124"/>
      <c r="ET169" s="125"/>
      <c r="EU169" s="124"/>
      <c r="EV169" s="149"/>
      <c r="EW169" s="50"/>
      <c r="EX169" s="147"/>
      <c r="EY169" s="149"/>
      <c r="EZ169" s="50"/>
      <c r="FA169" s="147"/>
      <c r="FB169" s="149"/>
      <c r="FC169" s="50"/>
      <c r="FD169" s="147"/>
      <c r="FE169" s="147"/>
      <c r="FF169" s="147"/>
      <c r="FG169" s="148"/>
      <c r="FH169" s="147"/>
      <c r="FI169" s="149"/>
      <c r="FJ169" s="50"/>
      <c r="FK169" s="124"/>
      <c r="FL169" s="124"/>
      <c r="FM169" s="127"/>
      <c r="FN169" s="124"/>
      <c r="FO169" s="125"/>
      <c r="FP169" s="124"/>
      <c r="FQ169" s="149"/>
      <c r="FR169" s="50"/>
      <c r="FS169" s="857"/>
      <c r="FT169" s="149"/>
      <c r="FU169" s="50"/>
      <c r="FV169" s="147"/>
      <c r="FW169" s="149"/>
      <c r="FX169" s="50"/>
      <c r="FY169" s="147"/>
      <c r="FZ169" s="147"/>
      <c r="GA169" s="147"/>
      <c r="GB169" s="148"/>
      <c r="GC169" s="147"/>
      <c r="GD169" s="149"/>
      <c r="GE169" s="50"/>
      <c r="GF169" s="124"/>
      <c r="GG169" s="124"/>
      <c r="GH169" s="127"/>
      <c r="GI169" s="124"/>
      <c r="GJ169" s="125"/>
      <c r="GK169" s="124"/>
      <c r="GL169" s="149"/>
      <c r="GM169" s="50"/>
      <c r="GN169" s="147"/>
      <c r="GO169" s="149"/>
      <c r="GP169" s="50"/>
      <c r="GQ169" s="147"/>
      <c r="GR169" s="149"/>
      <c r="GS169" s="50"/>
      <c r="GT169" s="147"/>
      <c r="GU169" s="147"/>
      <c r="GV169" s="147"/>
      <c r="GW169" s="148"/>
      <c r="GX169" s="147"/>
      <c r="GY169" s="149"/>
      <c r="GZ169" s="50"/>
      <c r="HA169" s="124"/>
      <c r="HB169" s="124"/>
      <c r="HC169" s="127"/>
      <c r="HD169" s="124"/>
      <c r="HE169" s="125"/>
      <c r="HF169" s="124"/>
      <c r="HG169" s="149"/>
      <c r="HH169" s="50"/>
      <c r="HI169" s="147"/>
      <c r="HJ169" s="149"/>
      <c r="HK169" s="50"/>
      <c r="HL169" s="147"/>
      <c r="HM169" s="149"/>
      <c r="HN169" s="50"/>
      <c r="HO169" s="147"/>
      <c r="HP169" s="147"/>
      <c r="HQ169" s="147"/>
      <c r="HR169" s="148"/>
      <c r="HS169" s="147"/>
      <c r="HT169" s="149"/>
      <c r="HU169" s="50"/>
      <c r="HV169" s="124"/>
      <c r="HW169" s="124"/>
      <c r="HX169" s="127"/>
      <c r="HY169" s="124"/>
      <c r="HZ169" s="125"/>
      <c r="IA169" s="124"/>
      <c r="IB169" s="149"/>
      <c r="IC169" s="50"/>
      <c r="ID169" s="147"/>
      <c r="IE169" s="149"/>
      <c r="IF169" s="50"/>
      <c r="IG169" s="147"/>
      <c r="IH169" s="149"/>
      <c r="II169" s="50"/>
      <c r="IJ169" s="147"/>
      <c r="IK169" s="147"/>
      <c r="IL169" s="147"/>
      <c r="IM169" s="148"/>
      <c r="IN169" s="147"/>
      <c r="IO169" s="149"/>
      <c r="IP169" s="50"/>
      <c r="IQ169" s="124"/>
      <c r="IR169" s="124"/>
      <c r="IS169" s="127"/>
    </row>
    <row r="170" spans="1:253" ht="11.25" hidden="1" customHeight="1">
      <c r="A170" s="345" t="s">
        <v>119</v>
      </c>
      <c r="B170" s="147"/>
      <c r="C170" s="148"/>
      <c r="D170" s="147"/>
      <c r="E170" s="149"/>
      <c r="F170" s="50"/>
      <c r="G170" s="147"/>
      <c r="H170" s="149"/>
      <c r="I170" s="50"/>
      <c r="J170" s="147"/>
      <c r="K170" s="149"/>
      <c r="L170" s="50"/>
      <c r="M170" s="147"/>
      <c r="N170" s="147"/>
      <c r="O170" s="147"/>
      <c r="P170" s="148"/>
      <c r="Q170" s="147"/>
      <c r="R170" s="149"/>
      <c r="S170" s="50"/>
      <c r="T170" s="124"/>
      <c r="U170" s="124"/>
      <c r="V170" s="127"/>
      <c r="W170" s="147"/>
      <c r="X170" s="148"/>
      <c r="Y170" s="147"/>
      <c r="Z170" s="149"/>
      <c r="AA170" s="50"/>
      <c r="AB170" s="147"/>
      <c r="AC170" s="149"/>
      <c r="AD170" s="50"/>
      <c r="AE170" s="147"/>
      <c r="AF170" s="149"/>
      <c r="AG170" s="50"/>
      <c r="AH170" s="147"/>
      <c r="AI170" s="147"/>
      <c r="AJ170" s="147"/>
      <c r="AK170" s="148"/>
      <c r="AL170" s="147"/>
      <c r="AM170" s="149"/>
      <c r="AN170" s="50"/>
      <c r="AO170" s="124"/>
      <c r="AP170" s="124"/>
      <c r="AQ170" s="127"/>
      <c r="AR170" s="124"/>
      <c r="AS170" s="125"/>
      <c r="AT170" s="124"/>
      <c r="AU170" s="149"/>
      <c r="AV170" s="50"/>
      <c r="AW170" s="147"/>
      <c r="AX170" s="149"/>
      <c r="AY170" s="50"/>
      <c r="AZ170" s="147"/>
      <c r="BA170" s="149"/>
      <c r="BB170" s="50"/>
      <c r="BC170" s="147"/>
      <c r="BD170" s="147"/>
      <c r="BE170" s="147"/>
      <c r="BF170" s="148"/>
      <c r="BG170" s="147"/>
      <c r="BH170" s="149"/>
      <c r="BI170" s="50"/>
      <c r="BJ170" s="124"/>
      <c r="BK170" s="124"/>
      <c r="BL170" s="127"/>
      <c r="BM170" s="124"/>
      <c r="BN170" s="125"/>
      <c r="BO170" s="124"/>
      <c r="BP170" s="149"/>
      <c r="BQ170" s="50"/>
      <c r="BR170" s="147"/>
      <c r="BS170" s="149"/>
      <c r="BT170" s="50"/>
      <c r="BU170" s="147"/>
      <c r="BV170" s="149"/>
      <c r="BW170" s="50"/>
      <c r="BX170" s="147"/>
      <c r="BY170" s="147"/>
      <c r="BZ170" s="147"/>
      <c r="CA170" s="148"/>
      <c r="CB170" s="147"/>
      <c r="CC170" s="149"/>
      <c r="CD170" s="50"/>
      <c r="CE170" s="124"/>
      <c r="CF170" s="124"/>
      <c r="CG170" s="127"/>
      <c r="CH170" s="124"/>
      <c r="CI170" s="128"/>
      <c r="CJ170" s="124"/>
      <c r="CK170" s="149"/>
      <c r="CL170" s="50"/>
      <c r="CM170" s="147"/>
      <c r="CN170" s="149"/>
      <c r="CO170" s="50"/>
      <c r="CP170" s="147"/>
      <c r="CQ170" s="149"/>
      <c r="CR170" s="50"/>
      <c r="CS170" s="147"/>
      <c r="CT170" s="147"/>
      <c r="CU170" s="147"/>
      <c r="CV170" s="150"/>
      <c r="CW170" s="147"/>
      <c r="CX170" s="149"/>
      <c r="CY170" s="52"/>
      <c r="CZ170" s="147"/>
      <c r="DA170" s="147"/>
      <c r="DB170" s="1548"/>
      <c r="DC170" s="124"/>
      <c r="DD170" s="125"/>
      <c r="DE170" s="124"/>
      <c r="DF170" s="149"/>
      <c r="DG170" s="50"/>
      <c r="DH170" s="147"/>
      <c r="DI170" s="149"/>
      <c r="DJ170" s="50"/>
      <c r="DK170" s="147"/>
      <c r="DL170" s="149"/>
      <c r="DM170" s="50"/>
      <c r="DN170" s="147"/>
      <c r="DO170" s="147"/>
      <c r="DP170" s="147"/>
      <c r="DQ170" s="148"/>
      <c r="DR170" s="147"/>
      <c r="DS170" s="149"/>
      <c r="DT170" s="50"/>
      <c r="DU170" s="124"/>
      <c r="DV170" s="124"/>
      <c r="DW170" s="127"/>
      <c r="DX170" s="124"/>
      <c r="DY170" s="125"/>
      <c r="DZ170" s="124"/>
      <c r="EA170" s="149"/>
      <c r="EB170" s="50"/>
      <c r="EC170" s="147"/>
      <c r="ED170" s="149"/>
      <c r="EE170" s="50"/>
      <c r="EF170" s="147"/>
      <c r="EG170" s="149"/>
      <c r="EH170" s="50"/>
      <c r="EI170" s="147"/>
      <c r="EJ170" s="147"/>
      <c r="EK170" s="147"/>
      <c r="EL170" s="148"/>
      <c r="EM170" s="147"/>
      <c r="EN170" s="149"/>
      <c r="EO170" s="50"/>
      <c r="EP170" s="124"/>
      <c r="EQ170" s="124"/>
      <c r="ER170" s="127"/>
      <c r="ES170" s="124"/>
      <c r="ET170" s="125"/>
      <c r="EU170" s="124"/>
      <c r="EV170" s="149"/>
      <c r="EW170" s="50"/>
      <c r="EX170" s="147"/>
      <c r="EY170" s="149"/>
      <c r="EZ170" s="50"/>
      <c r="FA170" s="147"/>
      <c r="FB170" s="149"/>
      <c r="FC170" s="50"/>
      <c r="FD170" s="147"/>
      <c r="FE170" s="147"/>
      <c r="FF170" s="147"/>
      <c r="FG170" s="148"/>
      <c r="FH170" s="147"/>
      <c r="FI170" s="149"/>
      <c r="FJ170" s="50"/>
      <c r="FK170" s="124"/>
      <c r="FL170" s="124"/>
      <c r="FM170" s="127"/>
      <c r="FN170" s="124"/>
      <c r="FO170" s="125"/>
      <c r="FP170" s="124"/>
      <c r="FQ170" s="149"/>
      <c r="FR170" s="50"/>
      <c r="FS170" s="857"/>
      <c r="FT170" s="149"/>
      <c r="FU170" s="50"/>
      <c r="FV170" s="147"/>
      <c r="FW170" s="149"/>
      <c r="FX170" s="50"/>
      <c r="FY170" s="147"/>
      <c r="FZ170" s="147"/>
      <c r="GA170" s="147"/>
      <c r="GB170" s="148"/>
      <c r="GC170" s="147"/>
      <c r="GD170" s="149"/>
      <c r="GE170" s="50"/>
      <c r="GF170" s="124"/>
      <c r="GG170" s="124"/>
      <c r="GH170" s="127"/>
      <c r="GI170" s="124"/>
      <c r="GJ170" s="125"/>
      <c r="GK170" s="124"/>
      <c r="GL170" s="149"/>
      <c r="GM170" s="50"/>
      <c r="GN170" s="147"/>
      <c r="GO170" s="149"/>
      <c r="GP170" s="50"/>
      <c r="GQ170" s="147"/>
      <c r="GR170" s="149"/>
      <c r="GS170" s="50"/>
      <c r="GT170" s="147"/>
      <c r="GU170" s="147"/>
      <c r="GV170" s="147"/>
      <c r="GW170" s="148"/>
      <c r="GX170" s="147"/>
      <c r="GY170" s="149"/>
      <c r="GZ170" s="50"/>
      <c r="HA170" s="124"/>
      <c r="HB170" s="124"/>
      <c r="HC170" s="127"/>
      <c r="HD170" s="124"/>
      <c r="HE170" s="125"/>
      <c r="HF170" s="124"/>
      <c r="HG170" s="149"/>
      <c r="HH170" s="50"/>
      <c r="HI170" s="147"/>
      <c r="HJ170" s="149"/>
      <c r="HK170" s="50"/>
      <c r="HL170" s="147"/>
      <c r="HM170" s="149"/>
      <c r="HN170" s="50"/>
      <c r="HO170" s="147"/>
      <c r="HP170" s="147"/>
      <c r="HQ170" s="147"/>
      <c r="HR170" s="148"/>
      <c r="HS170" s="147"/>
      <c r="HT170" s="149"/>
      <c r="HU170" s="50"/>
      <c r="HV170" s="124"/>
      <c r="HW170" s="124"/>
      <c r="HX170" s="127"/>
      <c r="HY170" s="124"/>
      <c r="HZ170" s="125"/>
      <c r="IA170" s="124"/>
      <c r="IB170" s="149"/>
      <c r="IC170" s="50"/>
      <c r="ID170" s="147"/>
      <c r="IE170" s="149"/>
      <c r="IF170" s="50"/>
      <c r="IG170" s="147"/>
      <c r="IH170" s="149"/>
      <c r="II170" s="50"/>
      <c r="IJ170" s="147"/>
      <c r="IK170" s="147"/>
      <c r="IL170" s="147"/>
      <c r="IM170" s="148"/>
      <c r="IN170" s="147"/>
      <c r="IO170" s="149"/>
      <c r="IP170" s="50"/>
      <c r="IQ170" s="124"/>
      <c r="IR170" s="124"/>
      <c r="IS170" s="127"/>
    </row>
    <row r="171" spans="1:253" ht="12" hidden="1" customHeight="1">
      <c r="A171" s="341"/>
      <c r="B171" s="111"/>
      <c r="C171" s="112"/>
      <c r="D171" s="111"/>
      <c r="E171" s="432">
        <v>0</v>
      </c>
      <c r="F171" s="106" t="str">
        <f>IF(E171&gt;0,(IF(E$7&gt;0,E171/E$7,"")),"")</f>
        <v/>
      </c>
      <c r="G171" s="111" t="str">
        <f>IF(E171&gt;0,(IF(E$49&gt;0,E171/E$49,"")),"")</f>
        <v/>
      </c>
      <c r="H171" s="432">
        <v>0</v>
      </c>
      <c r="I171" s="106" t="str">
        <f>IF(H171&gt;0,(IF(H$7&gt;0,H171/H$7,"")),"")</f>
        <v/>
      </c>
      <c r="J171" s="111" t="str">
        <f>IF(H171&gt;0,(IF(H$49&gt;0,H171/H$49,"")),"")</f>
        <v/>
      </c>
      <c r="K171" s="432">
        <v>0</v>
      </c>
      <c r="L171" s="106" t="str">
        <f>IF(K171&gt;0,(IF(K$7&gt;0,K171/K$7,"")),"")</f>
        <v/>
      </c>
      <c r="M171" s="111" t="str">
        <f>IF(K171&gt;0,(IF(K$49&gt;0,K171/K$49,"")),"")</f>
        <v/>
      </c>
      <c r="N171" s="111"/>
      <c r="O171" s="111"/>
      <c r="P171" s="112"/>
      <c r="Q171" s="111"/>
      <c r="R171" s="432">
        <f>E171+H171+K171</f>
        <v>0</v>
      </c>
      <c r="S171" s="106" t="str">
        <f>IF(R171&gt;0,(IF(R$7&gt;0,R171/R$7,"")),"")</f>
        <v/>
      </c>
      <c r="T171" s="111" t="str">
        <f>IF(R171&gt;0,(IF(R$49&gt;0,R171/R$49,"")),"")</f>
        <v/>
      </c>
      <c r="U171" s="111"/>
      <c r="V171" s="113"/>
      <c r="W171" s="111"/>
      <c r="X171" s="112"/>
      <c r="Y171" s="111"/>
      <c r="Z171" s="432">
        <v>0</v>
      </c>
      <c r="AA171" s="106" t="str">
        <f>IF(Z171&gt;0,(IF(Z$7&gt;0,Z171/Z$7,"")),"")</f>
        <v/>
      </c>
      <c r="AB171" s="111" t="str">
        <f>IF(Z171&gt;0,(IF(Z$49&gt;0,Z171/Z$49,"")),"")</f>
        <v/>
      </c>
      <c r="AC171" s="432">
        <v>0</v>
      </c>
      <c r="AD171" s="106" t="str">
        <f>IF(AC171&gt;0,(IF(AC$7&gt;0,AC171/AC$7,"")),"")</f>
        <v/>
      </c>
      <c r="AE171" s="111" t="str">
        <f>IF(AC171&gt;0,(IF(AC$49&gt;0,AC171/AC$49,"")),"")</f>
        <v/>
      </c>
      <c r="AF171" s="432">
        <v>0</v>
      </c>
      <c r="AG171" s="106" t="str">
        <f>IF(AF171&gt;0,(IF(AF$7&gt;0,AF171/AF$7,"")),"")</f>
        <v/>
      </c>
      <c r="AH171" s="111" t="str">
        <f>IF(AF171&gt;0,(IF(AF$49&gt;0,AF171/AF$49,"")),"")</f>
        <v/>
      </c>
      <c r="AI171" s="111"/>
      <c r="AJ171" s="111"/>
      <c r="AK171" s="112"/>
      <c r="AL171" s="111"/>
      <c r="AM171" s="432">
        <f>Z171+AC171+AF171</f>
        <v>0</v>
      </c>
      <c r="AN171" s="106" t="str">
        <f>IF(AM171&gt;0,(IF(AM$7&gt;0,AM171/AM$7,"")),"")</f>
        <v/>
      </c>
      <c r="AO171" s="111" t="str">
        <f>IF(AM171&gt;0,(IF(AM$49&gt;0,AM171/AM$49,"")),"")</f>
        <v/>
      </c>
      <c r="AP171" s="111"/>
      <c r="AQ171" s="113"/>
      <c r="AR171" s="111"/>
      <c r="AS171" s="112"/>
      <c r="AT171" s="111"/>
      <c r="AU171" s="432">
        <v>0</v>
      </c>
      <c r="AV171" s="106" t="str">
        <f>IF(AU171&gt;0,(IF(AU$7&gt;0,AU171/AU$7,"")),"")</f>
        <v/>
      </c>
      <c r="AW171" s="111" t="str">
        <f>IF(AU171&gt;0,(IF(AU$49&gt;0,AU171/AU$49,"")),"")</f>
        <v/>
      </c>
      <c r="AX171" s="432">
        <v>0</v>
      </c>
      <c r="AY171" s="106" t="str">
        <f>IF(AX171&gt;0,(IF(AX$7&gt;0,AX171/AX$7,"")),"")</f>
        <v/>
      </c>
      <c r="AZ171" s="111" t="str">
        <f>IF(AX171&gt;0,(IF(AX$49&gt;0,AX171/AX$49,"")),"")</f>
        <v/>
      </c>
      <c r="BA171" s="432">
        <v>0</v>
      </c>
      <c r="BB171" s="106" t="str">
        <f>IF(BA171&gt;0,(IF(BA$7&gt;0,BA171/BA$7,"")),"")</f>
        <v/>
      </c>
      <c r="BC171" s="111" t="str">
        <f>IF(BA171&gt;0,(IF(BA$49&gt;0,BA171/BA$49,"")),"")</f>
        <v/>
      </c>
      <c r="BD171" s="111"/>
      <c r="BE171" s="111"/>
      <c r="BF171" s="112"/>
      <c r="BG171" s="111"/>
      <c r="BH171" s="432">
        <f>AU171+AX171+BA171</f>
        <v>0</v>
      </c>
      <c r="BI171" s="106" t="str">
        <f>IF(BH171&gt;0,(IF(BH$7&gt;0,BH171/BH$7,"")),"")</f>
        <v/>
      </c>
      <c r="BJ171" s="111" t="str">
        <f>IF(BH171&gt;0,(IF(BH$49&gt;0,BH171/BH$49,"")),"")</f>
        <v/>
      </c>
      <c r="BK171" s="111"/>
      <c r="BL171" s="113"/>
      <c r="BM171" s="111"/>
      <c r="BN171" s="112"/>
      <c r="BO171" s="111"/>
      <c r="BP171" s="432">
        <v>0</v>
      </c>
      <c r="BQ171" s="106" t="str">
        <f>IF(BP171&gt;0,(IF(BP$7&gt;0,BP171/BP$7,"")),"")</f>
        <v/>
      </c>
      <c r="BR171" s="111" t="str">
        <f>IF(BP171&gt;0,(IF(BP$49&gt;0,BP171/BP$49,"")),"")</f>
        <v/>
      </c>
      <c r="BS171" s="432">
        <v>0</v>
      </c>
      <c r="BT171" s="106" t="str">
        <f>IF(BS171&gt;0,(IF(BS$7&gt;0,BS171/BS$7,"")),"")</f>
        <v/>
      </c>
      <c r="BU171" s="111" t="str">
        <f>IF(BS171&gt;0,(IF(BS$49&gt;0,BS171/BS$49,"")),"")</f>
        <v/>
      </c>
      <c r="BV171" s="432">
        <v>0</v>
      </c>
      <c r="BW171" s="106" t="str">
        <f>IF(BV171&gt;0,(IF(BV$7&gt;0,BV171/BV$7,"")),"")</f>
        <v/>
      </c>
      <c r="BX171" s="111" t="str">
        <f>IF(BV171&gt;0,(IF(BV$49&gt;0,BV171/BV$49,"")),"")</f>
        <v/>
      </c>
      <c r="BY171" s="111"/>
      <c r="BZ171" s="111"/>
      <c r="CA171" s="112"/>
      <c r="CB171" s="111"/>
      <c r="CC171" s="432">
        <f>BP171+BS171+BV171</f>
        <v>0</v>
      </c>
      <c r="CD171" s="106" t="str">
        <f>IF(CC171&gt;0,(IF(CC$7&gt;0,CC171/CC$7,"")),"")</f>
        <v/>
      </c>
      <c r="CE171" s="111" t="str">
        <f>IF(CC171&gt;0,(IF(CC$49&gt;0,CC171/CC$49,"")),"")</f>
        <v/>
      </c>
      <c r="CF171" s="111"/>
      <c r="CG171" s="113"/>
      <c r="CH171" s="111"/>
      <c r="CI171" s="114"/>
      <c r="CJ171" s="111"/>
      <c r="CK171" s="432">
        <f>(IF($CZ$5=4,(E171+Z171+AU171+BP171),0)+IF($CZ$5=3,(Z171+AU171+BP171))+IF($CZ$5=2,(AU171+BP171),0)+IF($CZ$5=1,BP171,0))/$CZ$5</f>
        <v>0</v>
      </c>
      <c r="CL171" s="106" t="str">
        <f>IF(CK171&gt;0,(IF(CK$7&gt;0,CK171/CK$7,"")),"")</f>
        <v/>
      </c>
      <c r="CM171" s="111" t="str">
        <f>IF(CK171&gt;0,(IF(CK$49&gt;0,CK171/CK$49,"")),"")</f>
        <v/>
      </c>
      <c r="CN171" s="432">
        <f>(IF($CZ$5=4,(H171+AC171+AX171+BS171),0)+IF($CZ$5=3,(AC171+AX171+BS171))+IF($CZ$5=2,(AX171+BS171),0)+IF($CZ$5=1,BS171,0))/$CZ$5</f>
        <v>0</v>
      </c>
      <c r="CO171" s="106" t="str">
        <f>IF(CN171&gt;0,(IF(CN$7&gt;0,CN171/CN$7,"")),"")</f>
        <v/>
      </c>
      <c r="CP171" s="111" t="str">
        <f>IF(CN171&gt;0,(IF(CN$49&gt;0,CN171/CN$49,"")),"")</f>
        <v/>
      </c>
      <c r="CQ171" s="432">
        <f>(IF($CZ$5=4,(K171+AF171+BA171+BV171),0)+IF($CZ$5=3,(AF171+BA171+BV171))+IF($CZ$5=2,(BA171+BV171),0)+IF($CZ$5=1,BV171,0))/$CZ$5</f>
        <v>0</v>
      </c>
      <c r="CR171" s="106" t="str">
        <f>IF(CQ171&gt;0,(IF(CQ$7&gt;0,CQ171/CQ$7,"")),"")</f>
        <v/>
      </c>
      <c r="CS171" s="111" t="str">
        <f>IF(CQ171&gt;0,(IF(CQ$49&gt;0,CQ171/CQ$49,"")),"")</f>
        <v/>
      </c>
      <c r="CT171" s="111"/>
      <c r="CU171" s="111"/>
      <c r="CV171" s="114"/>
      <c r="CW171" s="111"/>
      <c r="CX171" s="432">
        <f>(IF($CZ$5=4,(R171+AM171+BH171+CC171),0)+IF($CZ$5=3,(AM171+BH171+CC171))+IF($CZ$5=2,(BH171+CC171),0)+IF($CZ$5=1,CC171,0))/$CZ$5</f>
        <v>0</v>
      </c>
      <c r="CY171" s="106" t="str">
        <f>IF(CX171&gt;0,(IF(CX$7&gt;0,CX171/CX$7,"")),"")</f>
        <v/>
      </c>
      <c r="CZ171" s="111" t="str">
        <f>IF(CX171&gt;0,(IF(CX$49&gt;0,CX171/CX$49,"")),"")</f>
        <v/>
      </c>
      <c r="DA171" s="111"/>
      <c r="DB171" s="1535"/>
      <c r="DC171" s="111"/>
      <c r="DD171" s="112"/>
      <c r="DE171" s="111"/>
      <c r="DF171" s="432">
        <v>0</v>
      </c>
      <c r="DG171" s="106" t="str">
        <f>IF(DF171&gt;0,(IF(DF$7&gt;0,DF171/DF$7,"")),"")</f>
        <v/>
      </c>
      <c r="DH171" s="111" t="str">
        <f>IF(DF171&gt;0,(IF(DF$49&gt;0,DF171/DF$49,"")),"")</f>
        <v/>
      </c>
      <c r="DI171" s="432">
        <v>0</v>
      </c>
      <c r="DJ171" s="106" t="str">
        <f>IF(DI171&gt;0,(IF(DI$7&gt;0,DI171/DI$7,"")),"")</f>
        <v/>
      </c>
      <c r="DK171" s="111" t="str">
        <f>IF(DI171&gt;0,(IF(DI$49&gt;0,DI171/DI$49,"")),"")</f>
        <v/>
      </c>
      <c r="DL171" s="432">
        <v>0</v>
      </c>
      <c r="DM171" s="106" t="str">
        <f>IF(DL171&gt;0,(IF(DL$7&gt;0,DL171/DL$7,"")),"")</f>
        <v/>
      </c>
      <c r="DN171" s="111" t="str">
        <f>IF(DL171&gt;0,(IF(DL$49&gt;0,DL171/DL$49,"")),"")</f>
        <v/>
      </c>
      <c r="DO171" s="111"/>
      <c r="DP171" s="111"/>
      <c r="DQ171" s="112"/>
      <c r="DR171" s="111"/>
      <c r="DS171" s="432">
        <f>DF171+DI171+DL171</f>
        <v>0</v>
      </c>
      <c r="DT171" s="106" t="str">
        <f>IF(DS171&gt;0,(IF(DS$7&gt;0,DS171/DS$7,"")),"")</f>
        <v/>
      </c>
      <c r="DU171" s="111" t="str">
        <f>IF(DS171&gt;0,(IF(DS$49&gt;0,DS171/DS$49,"")),"")</f>
        <v/>
      </c>
      <c r="DV171" s="111"/>
      <c r="DW171" s="113"/>
      <c r="DX171" s="111"/>
      <c r="DY171" s="112"/>
      <c r="DZ171" s="111"/>
      <c r="EA171" s="432">
        <v>0</v>
      </c>
      <c r="EB171" s="106" t="str">
        <f>IF(EA171&gt;0,(IF(EA$7&gt;0,EA171/EA$7,"")),"")</f>
        <v/>
      </c>
      <c r="EC171" s="111" t="str">
        <f>IF(EA171&gt;0,(IF(EA$49&gt;0,EA171/EA$49,"")),"")</f>
        <v/>
      </c>
      <c r="ED171" s="432">
        <v>0</v>
      </c>
      <c r="EE171" s="106" t="str">
        <f>IF(ED171&gt;0,(IF(ED$7&gt;0,ED171/ED$7,"")),"")</f>
        <v/>
      </c>
      <c r="EF171" s="111" t="str">
        <f>IF(ED171&gt;0,(IF(ED$49&gt;0,ED171/ED$49,"")),"")</f>
        <v/>
      </c>
      <c r="EG171" s="432">
        <v>0</v>
      </c>
      <c r="EH171" s="106" t="str">
        <f>IF(EG171&gt;0,(IF(EG$7&gt;0,EG171/EG$7,"")),"")</f>
        <v/>
      </c>
      <c r="EI171" s="111" t="str">
        <f>IF(EG171&gt;0,(IF(EG$49&gt;0,EG171/EG$49,"")),"")</f>
        <v/>
      </c>
      <c r="EJ171" s="111"/>
      <c r="EK171" s="111"/>
      <c r="EL171" s="112"/>
      <c r="EM171" s="111"/>
      <c r="EN171" s="432">
        <f>EA171+ED171+EG171</f>
        <v>0</v>
      </c>
      <c r="EO171" s="106" t="str">
        <f>IF(EN171&gt;0,(IF(EN$7&gt;0,EN171/EN$7,"")),"")</f>
        <v/>
      </c>
      <c r="EP171" s="111" t="str">
        <f>IF(EN171&gt;0,(IF(EN$49&gt;0,EN171/EN$49,"")),"")</f>
        <v/>
      </c>
      <c r="EQ171" s="111"/>
      <c r="ER171" s="113"/>
      <c r="ES171" s="111"/>
      <c r="ET171" s="112"/>
      <c r="EU171" s="111"/>
      <c r="EV171" s="432">
        <v>0</v>
      </c>
      <c r="EW171" s="106" t="str">
        <f>IF(EV171&gt;0,(IF(EV$7&gt;0,EV171/EV$7,"")),"")</f>
        <v/>
      </c>
      <c r="EX171" s="111" t="str">
        <f>IF(EV171&gt;0,(IF(EV$49&gt;0,EV171/EV$49,"")),"")</f>
        <v/>
      </c>
      <c r="EY171" s="432">
        <v>0</v>
      </c>
      <c r="EZ171" s="106" t="str">
        <f>IF(EY171&gt;0,(IF(EY$7&gt;0,EY171/EY$7,"")),"")</f>
        <v/>
      </c>
      <c r="FA171" s="111" t="str">
        <f>IF(EY171&gt;0,(IF(EY$49&gt;0,EY171/EY$49,"")),"")</f>
        <v/>
      </c>
      <c r="FB171" s="432">
        <v>0</v>
      </c>
      <c r="FC171" s="106" t="str">
        <f>IF(FB171&gt;0,(IF(FB$7&gt;0,FB171/FB$7,"")),"")</f>
        <v/>
      </c>
      <c r="FD171" s="111" t="str">
        <f>IF(FB171&gt;0,(IF(FB$49&gt;0,FB171/FB$49,"")),"")</f>
        <v/>
      </c>
      <c r="FE171" s="111"/>
      <c r="FF171" s="111"/>
      <c r="FG171" s="112"/>
      <c r="FH171" s="111"/>
      <c r="FI171" s="432">
        <f>EV171+EY171+FB171</f>
        <v>0</v>
      </c>
      <c r="FJ171" s="106" t="str">
        <f>IF(FI171&gt;0,(IF(FI$7&gt;0,FI171/FI$7,"")),"")</f>
        <v/>
      </c>
      <c r="FK171" s="111" t="str">
        <f>IF(FI171&gt;0,(IF(FI$49&gt;0,FI171/FI$49,"")),"")</f>
        <v/>
      </c>
      <c r="FL171" s="111"/>
      <c r="FM171" s="113"/>
      <c r="FN171" s="111"/>
      <c r="FO171" s="112"/>
      <c r="FP171" s="111"/>
      <c r="FQ171" s="432">
        <v>0</v>
      </c>
      <c r="FR171" s="106" t="str">
        <f>IF(FQ171&gt;0,(IF(FQ$7&gt;0,FQ171/FQ$7,"")),"")</f>
        <v/>
      </c>
      <c r="FS171" s="849" t="str">
        <f>IF(FQ171&gt;0,(IF(FQ$49&gt;0,FQ171/FQ$49,"")),"")</f>
        <v/>
      </c>
      <c r="FT171" s="432">
        <v>0</v>
      </c>
      <c r="FU171" s="106" t="str">
        <f>IF(FT171&gt;0,(IF(FT$7&gt;0,FT171/FT$7,"")),"")</f>
        <v/>
      </c>
      <c r="FV171" s="111" t="str">
        <f>IF(FT171&gt;0,(IF(FT$49&gt;0,FT171/FT$49,"")),"")</f>
        <v/>
      </c>
      <c r="FW171" s="432">
        <v>0</v>
      </c>
      <c r="FX171" s="106" t="str">
        <f>IF(FW171&gt;0,(IF(FW$7&gt;0,FW171/FW$7,"")),"")</f>
        <v/>
      </c>
      <c r="FY171" s="111" t="str">
        <f>IF(FW171&gt;0,(IF(FW$49&gt;0,FW171/FW$49,"")),"")</f>
        <v/>
      </c>
      <c r="FZ171" s="111"/>
      <c r="GA171" s="111"/>
      <c r="GB171" s="112"/>
      <c r="GC171" s="111"/>
      <c r="GD171" s="432">
        <f>FQ171+FT171+FW171</f>
        <v>0</v>
      </c>
      <c r="GE171" s="106" t="str">
        <f>IF(GD171&gt;0,(IF(GD$7&gt;0,GD171/GD$7,"")),"")</f>
        <v/>
      </c>
      <c r="GF171" s="111" t="str">
        <f>IF(GD171&gt;0,(IF(GD$49&gt;0,GD171/GD$49,"")),"")</f>
        <v/>
      </c>
      <c r="GG171" s="111"/>
      <c r="GH171" s="113"/>
      <c r="GI171" s="111"/>
      <c r="GJ171" s="112"/>
      <c r="GK171" s="111"/>
      <c r="GL171" s="432">
        <v>0</v>
      </c>
      <c r="GM171" s="106" t="str">
        <f>IF(GL171&gt;0,(IF(GL$7&gt;0,GL171/GL$7,"")),"")</f>
        <v/>
      </c>
      <c r="GN171" s="111" t="str">
        <f>IF(GL171&gt;0,(IF(GL$49&gt;0,GL171/GL$49,"")),"")</f>
        <v/>
      </c>
      <c r="GO171" s="432">
        <v>0</v>
      </c>
      <c r="GP171" s="106" t="str">
        <f>IF(GO171&gt;0,(IF(GO$7&gt;0,GO171/GO$7,"")),"")</f>
        <v/>
      </c>
      <c r="GQ171" s="111" t="str">
        <f>IF(GO171&gt;0,(IF(GO$49&gt;0,GO171/GO$49,"")),"")</f>
        <v/>
      </c>
      <c r="GR171" s="432">
        <v>0</v>
      </c>
      <c r="GS171" s="106" t="str">
        <f>IF(GR171&gt;0,(IF(GR$7&gt;0,GR171/GR$7,"")),"")</f>
        <v/>
      </c>
      <c r="GT171" s="111" t="str">
        <f>IF(GR171&gt;0,(IF(GR$49&gt;0,GR171/GR$49,"")),"")</f>
        <v/>
      </c>
      <c r="GU171" s="111"/>
      <c r="GV171" s="111"/>
      <c r="GW171" s="112"/>
      <c r="GX171" s="111"/>
      <c r="GY171" s="432">
        <f>GL171+GO171+GR171</f>
        <v>0</v>
      </c>
      <c r="GZ171" s="106" t="str">
        <f>IF(GY171&gt;0,(IF(GY$7&gt;0,GY171/GY$7,"")),"")</f>
        <v/>
      </c>
      <c r="HA171" s="111" t="str">
        <f>IF(GY171&gt;0,(IF(GY$49&gt;0,GY171/GY$49,"")),"")</f>
        <v/>
      </c>
      <c r="HB171" s="111"/>
      <c r="HC171" s="113"/>
      <c r="HD171" s="111"/>
      <c r="HE171" s="112"/>
      <c r="HF171" s="111"/>
      <c r="HG171" s="432">
        <v>0</v>
      </c>
      <c r="HH171" s="106" t="str">
        <f>IF(HG171&gt;0,(IF(HG$7&gt;0,HG171/HG$7,"")),"")</f>
        <v/>
      </c>
      <c r="HI171" s="111" t="str">
        <f>IF(HG171&gt;0,(IF(HG$49&gt;0,HG171/HG$49,"")),"")</f>
        <v/>
      </c>
      <c r="HJ171" s="432">
        <v>0</v>
      </c>
      <c r="HK171" s="106" t="str">
        <f>IF(HJ171&gt;0,(IF(HJ$7&gt;0,HJ171/HJ$7,"")),"")</f>
        <v/>
      </c>
      <c r="HL171" s="111" t="str">
        <f>IF(HJ171&gt;0,(IF(HJ$49&gt;0,HJ171/HJ$49,"")),"")</f>
        <v/>
      </c>
      <c r="HM171" s="432">
        <v>0</v>
      </c>
      <c r="HN171" s="106" t="str">
        <f>IF(HM171&gt;0,(IF(HM$7&gt;0,HM171/HM$7,"")),"")</f>
        <v/>
      </c>
      <c r="HO171" s="111" t="str">
        <f>IF(HM171&gt;0,(IF(HM$49&gt;0,HM171/HM$49,"")),"")</f>
        <v/>
      </c>
      <c r="HP171" s="111"/>
      <c r="HQ171" s="111"/>
      <c r="HR171" s="112"/>
      <c r="HS171" s="111"/>
      <c r="HT171" s="432">
        <f>HG171+HJ171+HM171</f>
        <v>0</v>
      </c>
      <c r="HU171" s="106" t="str">
        <f>IF(HT171&gt;0,(IF(HT$7&gt;0,HT171/HT$7,"")),"")</f>
        <v/>
      </c>
      <c r="HV171" s="111" t="str">
        <f>IF(HT171&gt;0,(IF(HT$49&gt;0,HT171/HT$49,"")),"")</f>
        <v/>
      </c>
      <c r="HW171" s="111"/>
      <c r="HX171" s="113"/>
      <c r="HY171" s="111"/>
      <c r="HZ171" s="112"/>
      <c r="IA171" s="111"/>
      <c r="IB171" s="432">
        <v>0</v>
      </c>
      <c r="IC171" s="106" t="str">
        <f>IF(IB171&gt;0,(IF(IB$7&gt;0,IB171/IB$7,"")),"")</f>
        <v/>
      </c>
      <c r="ID171" s="111" t="str">
        <f>IF(IB171&gt;0,(IF(IB$49&gt;0,IB171/IB$49,"")),"")</f>
        <v/>
      </c>
      <c r="IE171" s="432">
        <v>0</v>
      </c>
      <c r="IF171" s="106" t="str">
        <f>IF(IE171&gt;0,(IF(IE$7&gt;0,IE171/IE$7,"")),"")</f>
        <v/>
      </c>
      <c r="IG171" s="111" t="str">
        <f>IF(IE171&gt;0,(IF(IE$49&gt;0,IE171/IE$49,"")),"")</f>
        <v/>
      </c>
      <c r="IH171" s="432">
        <v>0</v>
      </c>
      <c r="II171" s="106" t="str">
        <f>IF(IH171&gt;0,(IF(IH$7&gt;0,IH171/IH$7,"")),"")</f>
        <v/>
      </c>
      <c r="IJ171" s="111" t="str">
        <f>IF(IH171&gt;0,(IF(IH$49&gt;0,IH171/IH$49,"")),"")</f>
        <v/>
      </c>
      <c r="IK171" s="111"/>
      <c r="IL171" s="111"/>
      <c r="IM171" s="112"/>
      <c r="IN171" s="111"/>
      <c r="IO171" s="432">
        <f>IB171+IE171+IH171</f>
        <v>0</v>
      </c>
      <c r="IP171" s="106" t="str">
        <f>IF(IO171&gt;0,(IF(IO$7&gt;0,IO171/IO$7,"")),"")</f>
        <v/>
      </c>
      <c r="IQ171" s="111" t="str">
        <f>IF(IO171&gt;0,(IF(IO$49&gt;0,IO171/IO$49,"")),"")</f>
        <v/>
      </c>
      <c r="IR171" s="111"/>
      <c r="IS171" s="113"/>
    </row>
    <row r="172" spans="1:253" ht="12" hidden="1" customHeight="1">
      <c r="A172" s="341"/>
      <c r="B172" s="111"/>
      <c r="C172" s="112"/>
      <c r="D172" s="111"/>
      <c r="E172" s="433">
        <v>0</v>
      </c>
      <c r="F172" s="106" t="str">
        <f>IF(E172&gt;0,(IF(E$7&gt;0,E172/E$7,"")),"")</f>
        <v/>
      </c>
      <c r="G172" s="111" t="str">
        <f>IF(E172&gt;0,(IF(E$49&gt;0,E172/E$49,"")),"")</f>
        <v/>
      </c>
      <c r="H172" s="433">
        <v>0</v>
      </c>
      <c r="I172" s="106" t="str">
        <f>IF(H172&gt;0,(IF(H$7&gt;0,H172/H$7,"")),"")</f>
        <v/>
      </c>
      <c r="J172" s="111" t="str">
        <f>IF(H172&gt;0,(IF(H$49&gt;0,H172/H$49,"")),"")</f>
        <v/>
      </c>
      <c r="K172" s="433">
        <v>0</v>
      </c>
      <c r="L172" s="106" t="str">
        <f>IF(K172&gt;0,(IF(K$7&gt;0,K172/K$7,"")),"")</f>
        <v/>
      </c>
      <c r="M172" s="111" t="str">
        <f>IF(K172&gt;0,(IF(K$49&gt;0,K172/K$49,"")),"")</f>
        <v/>
      </c>
      <c r="N172" s="111"/>
      <c r="O172" s="111"/>
      <c r="P172" s="112"/>
      <c r="Q172" s="111"/>
      <c r="R172" s="433">
        <f>E172+H172+K172</f>
        <v>0</v>
      </c>
      <c r="S172" s="106" t="str">
        <f>IF(R172&gt;0,(IF(R$7&gt;0,R172/R$7,"")),"")</f>
        <v/>
      </c>
      <c r="T172" s="111" t="str">
        <f>IF(R172&gt;0,(IF(R$49&gt;0,R172/R$49,"")),"")</f>
        <v/>
      </c>
      <c r="U172" s="111"/>
      <c r="V172" s="113"/>
      <c r="W172" s="111"/>
      <c r="X172" s="112"/>
      <c r="Y172" s="111"/>
      <c r="Z172" s="433">
        <v>0</v>
      </c>
      <c r="AA172" s="106" t="str">
        <f>IF(Z172&gt;0,(IF(Z$7&gt;0,Z172/Z$7,"")),"")</f>
        <v/>
      </c>
      <c r="AB172" s="111" t="str">
        <f>IF(Z172&gt;0,(IF(Z$49&gt;0,Z172/Z$49,"")),"")</f>
        <v/>
      </c>
      <c r="AC172" s="433">
        <v>0</v>
      </c>
      <c r="AD172" s="106" t="str">
        <f>IF(AC172&gt;0,(IF(AC$7&gt;0,AC172/AC$7,"")),"")</f>
        <v/>
      </c>
      <c r="AE172" s="111" t="str">
        <f>IF(AC172&gt;0,(IF(AC$49&gt;0,AC172/AC$49,"")),"")</f>
        <v/>
      </c>
      <c r="AF172" s="433">
        <v>0</v>
      </c>
      <c r="AG172" s="106" t="str">
        <f>IF(AF172&gt;0,(IF(AF$7&gt;0,AF172/AF$7,"")),"")</f>
        <v/>
      </c>
      <c r="AH172" s="111" t="str">
        <f>IF(AF172&gt;0,(IF(AF$49&gt;0,AF172/AF$49,"")),"")</f>
        <v/>
      </c>
      <c r="AI172" s="111"/>
      <c r="AJ172" s="111"/>
      <c r="AK172" s="112"/>
      <c r="AL172" s="111"/>
      <c r="AM172" s="433">
        <f>Z172+AC172+AF172</f>
        <v>0</v>
      </c>
      <c r="AN172" s="106" t="str">
        <f>IF(AM172&gt;0,(IF(AM$7&gt;0,AM172/AM$7,"")),"")</f>
        <v/>
      </c>
      <c r="AO172" s="111" t="str">
        <f>IF(AM172&gt;0,(IF(AM$49&gt;0,AM172/AM$49,"")),"")</f>
        <v/>
      </c>
      <c r="AP172" s="111"/>
      <c r="AQ172" s="113"/>
      <c r="AR172" s="111"/>
      <c r="AS172" s="112"/>
      <c r="AT172" s="111"/>
      <c r="AU172" s="433">
        <v>0</v>
      </c>
      <c r="AV172" s="106" t="str">
        <f>IF(AU172&gt;0,(IF(AU$7&gt;0,AU172/AU$7,"")),"")</f>
        <v/>
      </c>
      <c r="AW172" s="111" t="str">
        <f>IF(AU172&gt;0,(IF(AU$49&gt;0,AU172/AU$49,"")),"")</f>
        <v/>
      </c>
      <c r="AX172" s="433">
        <v>0</v>
      </c>
      <c r="AY172" s="106" t="str">
        <f>IF(AX172&gt;0,(IF(AX$7&gt;0,AX172/AX$7,"")),"")</f>
        <v/>
      </c>
      <c r="AZ172" s="111" t="str">
        <f>IF(AX172&gt;0,(IF(AX$49&gt;0,AX172/AX$49,"")),"")</f>
        <v/>
      </c>
      <c r="BA172" s="433">
        <v>0</v>
      </c>
      <c r="BB172" s="106" t="str">
        <f>IF(BA172&gt;0,(IF(BA$7&gt;0,BA172/BA$7,"")),"")</f>
        <v/>
      </c>
      <c r="BC172" s="111" t="str">
        <f>IF(BA172&gt;0,(IF(BA$49&gt;0,BA172/BA$49,"")),"")</f>
        <v/>
      </c>
      <c r="BD172" s="111"/>
      <c r="BE172" s="111"/>
      <c r="BF172" s="112"/>
      <c r="BG172" s="111"/>
      <c r="BH172" s="433">
        <f>AU172+AX172+BA172</f>
        <v>0</v>
      </c>
      <c r="BI172" s="106" t="str">
        <f>IF(BH172&gt;0,(IF(BH$7&gt;0,BH172/BH$7,"")),"")</f>
        <v/>
      </c>
      <c r="BJ172" s="111" t="str">
        <f>IF(BH172&gt;0,(IF(BH$49&gt;0,BH172/BH$49,"")),"")</f>
        <v/>
      </c>
      <c r="BK172" s="111"/>
      <c r="BL172" s="113"/>
      <c r="BM172" s="111"/>
      <c r="BN172" s="112"/>
      <c r="BO172" s="111"/>
      <c r="BP172" s="433">
        <v>0</v>
      </c>
      <c r="BQ172" s="106" t="str">
        <f>IF(BP172&gt;0,(IF(BP$7&gt;0,BP172/BP$7,"")),"")</f>
        <v/>
      </c>
      <c r="BR172" s="111" t="str">
        <f>IF(BP172&gt;0,(IF(BP$49&gt;0,BP172/BP$49,"")),"")</f>
        <v/>
      </c>
      <c r="BS172" s="433">
        <v>0</v>
      </c>
      <c r="BT172" s="106" t="str">
        <f>IF(BS172&gt;0,(IF(BS$7&gt;0,BS172/BS$7,"")),"")</f>
        <v/>
      </c>
      <c r="BU172" s="111" t="str">
        <f>IF(BS172&gt;0,(IF(BS$49&gt;0,BS172/BS$49,"")),"")</f>
        <v/>
      </c>
      <c r="BV172" s="433">
        <v>0</v>
      </c>
      <c r="BW172" s="106" t="str">
        <f>IF(BV172&gt;0,(IF(BV$7&gt;0,BV172/BV$7,"")),"")</f>
        <v/>
      </c>
      <c r="BX172" s="111" t="str">
        <f>IF(BV172&gt;0,(IF(BV$49&gt;0,BV172/BV$49,"")),"")</f>
        <v/>
      </c>
      <c r="BY172" s="111"/>
      <c r="BZ172" s="111"/>
      <c r="CA172" s="112"/>
      <c r="CB172" s="111"/>
      <c r="CC172" s="433">
        <f>BP172+BS172+BV172</f>
        <v>0</v>
      </c>
      <c r="CD172" s="106" t="str">
        <f>IF(CC172&gt;0,(IF(CC$7&gt;0,CC172/CC$7,"")),"")</f>
        <v/>
      </c>
      <c r="CE172" s="111" t="str">
        <f>IF(CC172&gt;0,(IF(CC$49&gt;0,CC172/CC$49,"")),"")</f>
        <v/>
      </c>
      <c r="CF172" s="111"/>
      <c r="CG172" s="113"/>
      <c r="CH172" s="111"/>
      <c r="CI172" s="114"/>
      <c r="CJ172" s="111"/>
      <c r="CK172" s="433">
        <f>(IF($CZ$5=4,(E172+Z172+AU172+BP172),0)+IF($CZ$5=3,(Z172+AU172+BP172))+IF($CZ$5=2,(AU172+BP172),0)+IF($CZ$5=1,BP172,0))/$CZ$5</f>
        <v>0</v>
      </c>
      <c r="CL172" s="106" t="str">
        <f>IF(CK172&gt;0,(IF(CK$7&gt;0,CK172/CK$7,"")),"")</f>
        <v/>
      </c>
      <c r="CM172" s="111" t="str">
        <f>IF(CK172&gt;0,(IF(CK$49&gt;0,CK172/CK$49,"")),"")</f>
        <v/>
      </c>
      <c r="CN172" s="433">
        <f>(IF($CZ$5=4,(H172+AC172+AX172+BS172),0)+IF($CZ$5=3,(AC172+AX172+BS172))+IF($CZ$5=2,(AX172+BS172),0)+IF($CZ$5=1,BS172,0))/$CZ$5</f>
        <v>0</v>
      </c>
      <c r="CO172" s="106" t="str">
        <f>IF(CN172&gt;0,(IF(CN$7&gt;0,CN172/CN$7,"")),"")</f>
        <v/>
      </c>
      <c r="CP172" s="111" t="str">
        <f>IF(CN172&gt;0,(IF(CN$49&gt;0,CN172/CN$49,"")),"")</f>
        <v/>
      </c>
      <c r="CQ172" s="433">
        <f>(IF($CZ$5=4,(K172+AF172+BA172+BV172),0)+IF($CZ$5=3,(AF172+BA172+BV172))+IF($CZ$5=2,(BA172+BV172),0)+IF($CZ$5=1,BV172,0))/$CZ$5</f>
        <v>0</v>
      </c>
      <c r="CR172" s="106" t="str">
        <f>IF(CQ172&gt;0,(IF(CQ$7&gt;0,CQ172/CQ$7,"")),"")</f>
        <v/>
      </c>
      <c r="CS172" s="111" t="str">
        <f>IF(CQ172&gt;0,(IF(CQ$49&gt;0,CQ172/CQ$49,"")),"")</f>
        <v/>
      </c>
      <c r="CT172" s="111"/>
      <c r="CU172" s="111"/>
      <c r="CV172" s="114"/>
      <c r="CW172" s="111"/>
      <c r="CX172" s="433">
        <f>(IF($CZ$5=4,(R172+AM172+BH172+CC172),0)+IF($CZ$5=3,(AM172+BH172+CC172))+IF($CZ$5=2,(BH172+CC172),0)+IF($CZ$5=1,CC172,0))/$CZ$5</f>
        <v>0</v>
      </c>
      <c r="CY172" s="106" t="str">
        <f>IF(CX172&gt;0,(IF(CX$7&gt;0,CX172/CX$7,"")),"")</f>
        <v/>
      </c>
      <c r="CZ172" s="111" t="str">
        <f>IF(CX172&gt;0,(IF(CX$49&gt;0,CX172/CX$49,"")),"")</f>
        <v/>
      </c>
      <c r="DA172" s="111"/>
      <c r="DB172" s="1535"/>
      <c r="DC172" s="111"/>
      <c r="DD172" s="112"/>
      <c r="DE172" s="111"/>
      <c r="DF172" s="433">
        <v>0</v>
      </c>
      <c r="DG172" s="106" t="str">
        <f>IF(DF172&gt;0,(IF(DF$7&gt;0,DF172/DF$7,"")),"")</f>
        <v/>
      </c>
      <c r="DH172" s="111" t="str">
        <f>IF(DF172&gt;0,(IF(DF$49&gt;0,DF172/DF$49,"")),"")</f>
        <v/>
      </c>
      <c r="DI172" s="433">
        <v>0</v>
      </c>
      <c r="DJ172" s="106" t="str">
        <f>IF(DI172&gt;0,(IF(DI$7&gt;0,DI172/DI$7,"")),"")</f>
        <v/>
      </c>
      <c r="DK172" s="111" t="str">
        <f>IF(DI172&gt;0,(IF(DI$49&gt;0,DI172/DI$49,"")),"")</f>
        <v/>
      </c>
      <c r="DL172" s="433">
        <v>0</v>
      </c>
      <c r="DM172" s="106" t="str">
        <f>IF(DL172&gt;0,(IF(DL$7&gt;0,DL172/DL$7,"")),"")</f>
        <v/>
      </c>
      <c r="DN172" s="111" t="str">
        <f>IF(DL172&gt;0,(IF(DL$49&gt;0,DL172/DL$49,"")),"")</f>
        <v/>
      </c>
      <c r="DO172" s="111"/>
      <c r="DP172" s="111"/>
      <c r="DQ172" s="112"/>
      <c r="DR172" s="111"/>
      <c r="DS172" s="433">
        <f>DF172+DI172+DL172</f>
        <v>0</v>
      </c>
      <c r="DT172" s="106" t="str">
        <f>IF(DS172&gt;0,(IF(DS$7&gt;0,DS172/DS$7,"")),"")</f>
        <v/>
      </c>
      <c r="DU172" s="111" t="str">
        <f>IF(DS172&gt;0,(IF(DS$49&gt;0,DS172/DS$49,"")),"")</f>
        <v/>
      </c>
      <c r="DV172" s="111"/>
      <c r="DW172" s="113"/>
      <c r="DX172" s="111"/>
      <c r="DY172" s="112"/>
      <c r="DZ172" s="111"/>
      <c r="EA172" s="433">
        <v>0</v>
      </c>
      <c r="EB172" s="106" t="str">
        <f>IF(EA172&gt;0,(IF(EA$7&gt;0,EA172/EA$7,"")),"")</f>
        <v/>
      </c>
      <c r="EC172" s="111" t="str">
        <f>IF(EA172&gt;0,(IF(EA$49&gt;0,EA172/EA$49,"")),"")</f>
        <v/>
      </c>
      <c r="ED172" s="433">
        <v>0</v>
      </c>
      <c r="EE172" s="106" t="str">
        <f>IF(ED172&gt;0,(IF(ED$7&gt;0,ED172/ED$7,"")),"")</f>
        <v/>
      </c>
      <c r="EF172" s="111" t="str">
        <f>IF(ED172&gt;0,(IF(ED$49&gt;0,ED172/ED$49,"")),"")</f>
        <v/>
      </c>
      <c r="EG172" s="433">
        <v>0</v>
      </c>
      <c r="EH172" s="106" t="str">
        <f>IF(EG172&gt;0,(IF(EG$7&gt;0,EG172/EG$7,"")),"")</f>
        <v/>
      </c>
      <c r="EI172" s="111" t="str">
        <f>IF(EG172&gt;0,(IF(EG$49&gt;0,EG172/EG$49,"")),"")</f>
        <v/>
      </c>
      <c r="EJ172" s="111"/>
      <c r="EK172" s="111"/>
      <c r="EL172" s="112"/>
      <c r="EM172" s="111"/>
      <c r="EN172" s="433">
        <f>EA172+ED172+EG172</f>
        <v>0</v>
      </c>
      <c r="EO172" s="106" t="str">
        <f>IF(EN172&gt;0,(IF(EN$7&gt;0,EN172/EN$7,"")),"")</f>
        <v/>
      </c>
      <c r="EP172" s="111" t="str">
        <f>IF(EN172&gt;0,(IF(EN$49&gt;0,EN172/EN$49,"")),"")</f>
        <v/>
      </c>
      <c r="EQ172" s="111"/>
      <c r="ER172" s="113"/>
      <c r="ES172" s="111"/>
      <c r="ET172" s="112"/>
      <c r="EU172" s="111"/>
      <c r="EV172" s="433">
        <v>0</v>
      </c>
      <c r="EW172" s="106" t="str">
        <f>IF(EV172&gt;0,(IF(EV$7&gt;0,EV172/EV$7,"")),"")</f>
        <v/>
      </c>
      <c r="EX172" s="111" t="str">
        <f>IF(EV172&gt;0,(IF(EV$49&gt;0,EV172/EV$49,"")),"")</f>
        <v/>
      </c>
      <c r="EY172" s="433">
        <v>0</v>
      </c>
      <c r="EZ172" s="106" t="str">
        <f>IF(EY172&gt;0,(IF(EY$7&gt;0,EY172/EY$7,"")),"")</f>
        <v/>
      </c>
      <c r="FA172" s="111" t="str">
        <f>IF(EY172&gt;0,(IF(EY$49&gt;0,EY172/EY$49,"")),"")</f>
        <v/>
      </c>
      <c r="FB172" s="433">
        <v>0</v>
      </c>
      <c r="FC172" s="106" t="str">
        <f>IF(FB172&gt;0,(IF(FB$7&gt;0,FB172/FB$7,"")),"")</f>
        <v/>
      </c>
      <c r="FD172" s="111" t="str">
        <f>IF(FB172&gt;0,(IF(FB$49&gt;0,FB172/FB$49,"")),"")</f>
        <v/>
      </c>
      <c r="FE172" s="111"/>
      <c r="FF172" s="111"/>
      <c r="FG172" s="112"/>
      <c r="FH172" s="111"/>
      <c r="FI172" s="433">
        <f>EV172+EY172+FB172</f>
        <v>0</v>
      </c>
      <c r="FJ172" s="106" t="str">
        <f>IF(FI172&gt;0,(IF(FI$7&gt;0,FI172/FI$7,"")),"")</f>
        <v/>
      </c>
      <c r="FK172" s="111" t="str">
        <f>IF(FI172&gt;0,(IF(FI$49&gt;0,FI172/FI$49,"")),"")</f>
        <v/>
      </c>
      <c r="FL172" s="111"/>
      <c r="FM172" s="113"/>
      <c r="FN172" s="111"/>
      <c r="FO172" s="112"/>
      <c r="FP172" s="111"/>
      <c r="FQ172" s="433">
        <v>0</v>
      </c>
      <c r="FR172" s="106" t="str">
        <f>IF(FQ172&gt;0,(IF(FQ$7&gt;0,FQ172/FQ$7,"")),"")</f>
        <v/>
      </c>
      <c r="FS172" s="849" t="str">
        <f>IF(FQ172&gt;0,(IF(FQ$49&gt;0,FQ172/FQ$49,"")),"")</f>
        <v/>
      </c>
      <c r="FT172" s="433">
        <v>0</v>
      </c>
      <c r="FU172" s="106" t="str">
        <f>IF(FT172&gt;0,(IF(FT$7&gt;0,FT172/FT$7,"")),"")</f>
        <v/>
      </c>
      <c r="FV172" s="111" t="str">
        <f>IF(FT172&gt;0,(IF(FT$49&gt;0,FT172/FT$49,"")),"")</f>
        <v/>
      </c>
      <c r="FW172" s="433">
        <v>0</v>
      </c>
      <c r="FX172" s="106" t="str">
        <f>IF(FW172&gt;0,(IF(FW$7&gt;0,FW172/FW$7,"")),"")</f>
        <v/>
      </c>
      <c r="FY172" s="111" t="str">
        <f>IF(FW172&gt;0,(IF(FW$49&gt;0,FW172/FW$49,"")),"")</f>
        <v/>
      </c>
      <c r="FZ172" s="111"/>
      <c r="GA172" s="111"/>
      <c r="GB172" s="112"/>
      <c r="GC172" s="111"/>
      <c r="GD172" s="433">
        <f>FQ172+FT172+FW172</f>
        <v>0</v>
      </c>
      <c r="GE172" s="106" t="str">
        <f>IF(GD172&gt;0,(IF(GD$7&gt;0,GD172/GD$7,"")),"")</f>
        <v/>
      </c>
      <c r="GF172" s="111" t="str">
        <f>IF(GD172&gt;0,(IF(GD$49&gt;0,GD172/GD$49,"")),"")</f>
        <v/>
      </c>
      <c r="GG172" s="111"/>
      <c r="GH172" s="113"/>
      <c r="GI172" s="111"/>
      <c r="GJ172" s="112"/>
      <c r="GK172" s="111"/>
      <c r="GL172" s="433">
        <v>0</v>
      </c>
      <c r="GM172" s="106" t="str">
        <f>IF(GL172&gt;0,(IF(GL$7&gt;0,GL172/GL$7,"")),"")</f>
        <v/>
      </c>
      <c r="GN172" s="111" t="str">
        <f>IF(GL172&gt;0,(IF(GL$49&gt;0,GL172/GL$49,"")),"")</f>
        <v/>
      </c>
      <c r="GO172" s="433">
        <v>0</v>
      </c>
      <c r="GP172" s="106" t="str">
        <f>IF(GO172&gt;0,(IF(GO$7&gt;0,GO172/GO$7,"")),"")</f>
        <v/>
      </c>
      <c r="GQ172" s="111" t="str">
        <f>IF(GO172&gt;0,(IF(GO$49&gt;0,GO172/GO$49,"")),"")</f>
        <v/>
      </c>
      <c r="GR172" s="433">
        <v>0</v>
      </c>
      <c r="GS172" s="106" t="str">
        <f>IF(GR172&gt;0,(IF(GR$7&gt;0,GR172/GR$7,"")),"")</f>
        <v/>
      </c>
      <c r="GT172" s="111" t="str">
        <f>IF(GR172&gt;0,(IF(GR$49&gt;0,GR172/GR$49,"")),"")</f>
        <v/>
      </c>
      <c r="GU172" s="111"/>
      <c r="GV172" s="111"/>
      <c r="GW172" s="112"/>
      <c r="GX172" s="111"/>
      <c r="GY172" s="433">
        <f>GL172+GO172+GR172</f>
        <v>0</v>
      </c>
      <c r="GZ172" s="106" t="str">
        <f>IF(GY172&gt;0,(IF(GY$7&gt;0,GY172/GY$7,"")),"")</f>
        <v/>
      </c>
      <c r="HA172" s="111" t="str">
        <f>IF(GY172&gt;0,(IF(GY$49&gt;0,GY172/GY$49,"")),"")</f>
        <v/>
      </c>
      <c r="HB172" s="111"/>
      <c r="HC172" s="113"/>
      <c r="HD172" s="111"/>
      <c r="HE172" s="112"/>
      <c r="HF172" s="111"/>
      <c r="HG172" s="433">
        <v>0</v>
      </c>
      <c r="HH172" s="106" t="str">
        <f>IF(HG172&gt;0,(IF(HG$7&gt;0,HG172/HG$7,"")),"")</f>
        <v/>
      </c>
      <c r="HI172" s="111" t="str">
        <f>IF(HG172&gt;0,(IF(HG$49&gt;0,HG172/HG$49,"")),"")</f>
        <v/>
      </c>
      <c r="HJ172" s="433">
        <v>0</v>
      </c>
      <c r="HK172" s="106" t="str">
        <f>IF(HJ172&gt;0,(IF(HJ$7&gt;0,HJ172/HJ$7,"")),"")</f>
        <v/>
      </c>
      <c r="HL172" s="111" t="str">
        <f>IF(HJ172&gt;0,(IF(HJ$49&gt;0,HJ172/HJ$49,"")),"")</f>
        <v/>
      </c>
      <c r="HM172" s="433">
        <v>0</v>
      </c>
      <c r="HN172" s="106" t="str">
        <f>IF(HM172&gt;0,(IF(HM$7&gt;0,HM172/HM$7,"")),"")</f>
        <v/>
      </c>
      <c r="HO172" s="111" t="str">
        <f>IF(HM172&gt;0,(IF(HM$49&gt;0,HM172/HM$49,"")),"")</f>
        <v/>
      </c>
      <c r="HP172" s="111"/>
      <c r="HQ172" s="111"/>
      <c r="HR172" s="112"/>
      <c r="HS172" s="111"/>
      <c r="HT172" s="433">
        <f>HG172+HJ172+HM172</f>
        <v>0</v>
      </c>
      <c r="HU172" s="106" t="str">
        <f>IF(HT172&gt;0,(IF(HT$7&gt;0,HT172/HT$7,"")),"")</f>
        <v/>
      </c>
      <c r="HV172" s="111" t="str">
        <f>IF(HT172&gt;0,(IF(HT$49&gt;0,HT172/HT$49,"")),"")</f>
        <v/>
      </c>
      <c r="HW172" s="111"/>
      <c r="HX172" s="113"/>
      <c r="HY172" s="111"/>
      <c r="HZ172" s="112"/>
      <c r="IA172" s="111"/>
      <c r="IB172" s="433">
        <v>0</v>
      </c>
      <c r="IC172" s="106" t="str">
        <f>IF(IB172&gt;0,(IF(IB$7&gt;0,IB172/IB$7,"")),"")</f>
        <v/>
      </c>
      <c r="ID172" s="111" t="str">
        <f>IF(IB172&gt;0,(IF(IB$49&gt;0,IB172/IB$49,"")),"")</f>
        <v/>
      </c>
      <c r="IE172" s="433">
        <v>0</v>
      </c>
      <c r="IF172" s="106" t="str">
        <f>IF(IE172&gt;0,(IF(IE$7&gt;0,IE172/IE$7,"")),"")</f>
        <v/>
      </c>
      <c r="IG172" s="111" t="str">
        <f>IF(IE172&gt;0,(IF(IE$49&gt;0,IE172/IE$49,"")),"")</f>
        <v/>
      </c>
      <c r="IH172" s="433">
        <v>0</v>
      </c>
      <c r="II172" s="106" t="str">
        <f>IF(IH172&gt;0,(IF(IH$7&gt;0,IH172/IH$7,"")),"")</f>
        <v/>
      </c>
      <c r="IJ172" s="111" t="str">
        <f>IF(IH172&gt;0,(IF(IH$49&gt;0,IH172/IH$49,"")),"")</f>
        <v/>
      </c>
      <c r="IK172" s="111"/>
      <c r="IL172" s="111"/>
      <c r="IM172" s="112"/>
      <c r="IN172" s="111"/>
      <c r="IO172" s="433">
        <f>IB172+IE172+IH172</f>
        <v>0</v>
      </c>
      <c r="IP172" s="106" t="str">
        <f>IF(IO172&gt;0,(IF(IO$7&gt;0,IO172/IO$7,"")),"")</f>
        <v/>
      </c>
      <c r="IQ172" s="111" t="str">
        <f>IF(IO172&gt;0,(IF(IO$49&gt;0,IO172/IO$49,"")),"")</f>
        <v/>
      </c>
      <c r="IR172" s="111"/>
      <c r="IS172" s="113"/>
    </row>
    <row r="173" spans="1:253" ht="12.95" hidden="1" customHeight="1">
      <c r="A173" s="341"/>
      <c r="B173" s="111"/>
      <c r="C173" s="112"/>
      <c r="D173" s="111"/>
      <c r="E173" s="433">
        <v>0</v>
      </c>
      <c r="F173" s="106" t="str">
        <f>IF(E173&gt;0,(IF(E$7&gt;0,E173/E$7,"")),"")</f>
        <v/>
      </c>
      <c r="G173" s="111" t="str">
        <f>IF(E173&gt;0,(IF(E$49&gt;0,E173/E$49,"")),"")</f>
        <v/>
      </c>
      <c r="H173" s="433">
        <v>0</v>
      </c>
      <c r="I173" s="106" t="str">
        <f>IF(H173&gt;0,(IF(H$7&gt;0,H173/H$7,"")),"")</f>
        <v/>
      </c>
      <c r="J173" s="111" t="str">
        <f>IF(H173&gt;0,(IF(H$49&gt;0,H173/H$49,"")),"")</f>
        <v/>
      </c>
      <c r="K173" s="433">
        <v>0</v>
      </c>
      <c r="L173" s="106" t="str">
        <f>IF(K173&gt;0,(IF(K$7&gt;0,K173/K$7,"")),"")</f>
        <v/>
      </c>
      <c r="M173" s="111" t="str">
        <f>IF(K173&gt;0,(IF(K$49&gt;0,K173/K$49,"")),"")</f>
        <v/>
      </c>
      <c r="N173" s="111"/>
      <c r="O173" s="111"/>
      <c r="P173" s="112"/>
      <c r="Q173" s="111"/>
      <c r="R173" s="433">
        <f>E173+H173+K173</f>
        <v>0</v>
      </c>
      <c r="S173" s="106" t="str">
        <f>IF(R173&gt;0,(IF(R$7&gt;0,R173/R$7,"")),"")</f>
        <v/>
      </c>
      <c r="T173" s="111" t="str">
        <f>IF(R173&gt;0,(IF(R$49&gt;0,R173/R$49,"")),"")</f>
        <v/>
      </c>
      <c r="U173" s="111"/>
      <c r="V173" s="113"/>
      <c r="W173" s="111"/>
      <c r="X173" s="112"/>
      <c r="Y173" s="111"/>
      <c r="Z173" s="433">
        <v>0</v>
      </c>
      <c r="AA173" s="106" t="str">
        <f>IF(Z173&gt;0,(IF(Z$7&gt;0,Z173/Z$7,"")),"")</f>
        <v/>
      </c>
      <c r="AB173" s="111" t="str">
        <f>IF(Z173&gt;0,(IF(Z$49&gt;0,Z173/Z$49,"")),"")</f>
        <v/>
      </c>
      <c r="AC173" s="433">
        <v>0</v>
      </c>
      <c r="AD173" s="106" t="str">
        <f>IF(AC173&gt;0,(IF(AC$7&gt;0,AC173/AC$7,"")),"")</f>
        <v/>
      </c>
      <c r="AE173" s="111" t="str">
        <f>IF(AC173&gt;0,(IF(AC$49&gt;0,AC173/AC$49,"")),"")</f>
        <v/>
      </c>
      <c r="AF173" s="433">
        <v>0</v>
      </c>
      <c r="AG173" s="106" t="str">
        <f>IF(AF173&gt;0,(IF(AF$7&gt;0,AF173/AF$7,"")),"")</f>
        <v/>
      </c>
      <c r="AH173" s="111" t="str">
        <f>IF(AF173&gt;0,(IF(AF$49&gt;0,AF173/AF$49,"")),"")</f>
        <v/>
      </c>
      <c r="AI173" s="111"/>
      <c r="AJ173" s="111"/>
      <c r="AK173" s="112"/>
      <c r="AL173" s="111"/>
      <c r="AM173" s="433">
        <f>Z173+AC173+AF173</f>
        <v>0</v>
      </c>
      <c r="AN173" s="106" t="str">
        <f>IF(AM173&gt;0,(IF(AM$7&gt;0,AM173/AM$7,"")),"")</f>
        <v/>
      </c>
      <c r="AO173" s="111" t="str">
        <f>IF(AM173&gt;0,(IF(AM$49&gt;0,AM173/AM$49,"")),"")</f>
        <v/>
      </c>
      <c r="AP173" s="111"/>
      <c r="AQ173" s="113"/>
      <c r="AR173" s="111"/>
      <c r="AS173" s="112"/>
      <c r="AT173" s="111"/>
      <c r="AU173" s="433">
        <v>0</v>
      </c>
      <c r="AV173" s="106" t="str">
        <f>IF(AU173&gt;0,(IF(AU$7&gt;0,AU173/AU$7,"")),"")</f>
        <v/>
      </c>
      <c r="AW173" s="111" t="str">
        <f>IF(AU173&gt;0,(IF(AU$49&gt;0,AU173/AU$49,"")),"")</f>
        <v/>
      </c>
      <c r="AX173" s="433">
        <v>0</v>
      </c>
      <c r="AY173" s="106" t="str">
        <f>IF(AX173&gt;0,(IF(AX$7&gt;0,AX173/AX$7,"")),"")</f>
        <v/>
      </c>
      <c r="AZ173" s="111" t="str">
        <f>IF(AX173&gt;0,(IF(AX$49&gt;0,AX173/AX$49,"")),"")</f>
        <v/>
      </c>
      <c r="BA173" s="433">
        <v>0</v>
      </c>
      <c r="BB173" s="106" t="str">
        <f>IF(BA173&gt;0,(IF(BA$7&gt;0,BA173/BA$7,"")),"")</f>
        <v/>
      </c>
      <c r="BC173" s="111" t="str">
        <f>IF(BA173&gt;0,(IF(BA$49&gt;0,BA173/BA$49,"")),"")</f>
        <v/>
      </c>
      <c r="BD173" s="111"/>
      <c r="BE173" s="111"/>
      <c r="BF173" s="112"/>
      <c r="BG173" s="111"/>
      <c r="BH173" s="433">
        <f>AU173+AX173+BA173</f>
        <v>0</v>
      </c>
      <c r="BI173" s="106" t="str">
        <f>IF(BH173&gt;0,(IF(BH$7&gt;0,BH173/BH$7,"")),"")</f>
        <v/>
      </c>
      <c r="BJ173" s="111" t="str">
        <f>IF(BH173&gt;0,(IF(BH$49&gt;0,BH173/BH$49,"")),"")</f>
        <v/>
      </c>
      <c r="BK173" s="111"/>
      <c r="BL173" s="113"/>
      <c r="BM173" s="111"/>
      <c r="BN173" s="112"/>
      <c r="BO173" s="111"/>
      <c r="BP173" s="433">
        <v>0</v>
      </c>
      <c r="BQ173" s="106" t="str">
        <f>IF(BP173&gt;0,(IF(BP$7&gt;0,BP173/BP$7,"")),"")</f>
        <v/>
      </c>
      <c r="BR173" s="111" t="str">
        <f>IF(BP173&gt;0,(IF(BP$49&gt;0,BP173/BP$49,"")),"")</f>
        <v/>
      </c>
      <c r="BS173" s="433">
        <v>0</v>
      </c>
      <c r="BT173" s="106" t="str">
        <f>IF(BS173&gt;0,(IF(BS$7&gt;0,BS173/BS$7,"")),"")</f>
        <v/>
      </c>
      <c r="BU173" s="111" t="str">
        <f>IF(BS173&gt;0,(IF(BS$49&gt;0,BS173/BS$49,"")),"")</f>
        <v/>
      </c>
      <c r="BV173" s="433">
        <v>0</v>
      </c>
      <c r="BW173" s="106" t="str">
        <f>IF(BV173&gt;0,(IF(BV$7&gt;0,BV173/BV$7,"")),"")</f>
        <v/>
      </c>
      <c r="BX173" s="111" t="str">
        <f>IF(BV173&gt;0,(IF(BV$49&gt;0,BV173/BV$49,"")),"")</f>
        <v/>
      </c>
      <c r="BY173" s="111"/>
      <c r="BZ173" s="111"/>
      <c r="CA173" s="112"/>
      <c r="CB173" s="111"/>
      <c r="CC173" s="433">
        <f>BP173+BS173+BV173</f>
        <v>0</v>
      </c>
      <c r="CD173" s="106" t="str">
        <f>IF(CC173&gt;0,(IF(CC$7&gt;0,CC173/CC$7,"")),"")</f>
        <v/>
      </c>
      <c r="CE173" s="111" t="str">
        <f>IF(CC173&gt;0,(IF(CC$49&gt;0,CC173/CC$49,"")),"")</f>
        <v/>
      </c>
      <c r="CF173" s="111"/>
      <c r="CG173" s="113"/>
      <c r="CH173" s="111"/>
      <c r="CI173" s="114"/>
      <c r="CJ173" s="111"/>
      <c r="CK173" s="433">
        <f>(IF($CZ$5=4,(E173+Z173+AU173+BP173),0)+IF($CZ$5=3,(Z173+AU173+BP173))+IF($CZ$5=2,(AU173+BP173),0)+IF($CZ$5=1,BP173,0))/$CZ$5</f>
        <v>0</v>
      </c>
      <c r="CL173" s="106" t="str">
        <f>IF(CK173&gt;0,(IF(CK$7&gt;0,CK173/CK$7,"")),"")</f>
        <v/>
      </c>
      <c r="CM173" s="111" t="str">
        <f>IF(CK173&gt;0,(IF(CK$49&gt;0,CK173/CK$49,"")),"")</f>
        <v/>
      </c>
      <c r="CN173" s="433">
        <f>(IF($CZ$5=4,(H173+AC173+AX173+BS173),0)+IF($CZ$5=3,(AC173+AX173+BS173))+IF($CZ$5=2,(AX173+BS173),0)+IF($CZ$5=1,BS173,0))/$CZ$5</f>
        <v>0</v>
      </c>
      <c r="CO173" s="106" t="str">
        <f>IF(CN173&gt;0,(IF(CN$7&gt;0,CN173/CN$7,"")),"")</f>
        <v/>
      </c>
      <c r="CP173" s="111" t="str">
        <f>IF(CN173&gt;0,(IF(CN$49&gt;0,CN173/CN$49,"")),"")</f>
        <v/>
      </c>
      <c r="CQ173" s="433">
        <f>(IF($CZ$5=4,(K173+AF173+BA173+BV173),0)+IF($CZ$5=3,(AF173+BA173+BV173))+IF($CZ$5=2,(BA173+BV173),0)+IF($CZ$5=1,BV173,0))/$CZ$5</f>
        <v>0</v>
      </c>
      <c r="CR173" s="106" t="str">
        <f>IF(CQ173&gt;0,(IF(CQ$7&gt;0,CQ173/CQ$7,"")),"")</f>
        <v/>
      </c>
      <c r="CS173" s="111" t="str">
        <f>IF(CQ173&gt;0,(IF(CQ$49&gt;0,CQ173/CQ$49,"")),"")</f>
        <v/>
      </c>
      <c r="CT173" s="111"/>
      <c r="CU173" s="111"/>
      <c r="CV173" s="114"/>
      <c r="CW173" s="111"/>
      <c r="CX173" s="433">
        <f>(IF($CZ$5=4,(R173+AM173+BH173+CC173),0)+IF($CZ$5=3,(AM173+BH173+CC173))+IF($CZ$5=2,(BH173+CC173),0)+IF($CZ$5=1,CC173,0))/$CZ$5</f>
        <v>0</v>
      </c>
      <c r="CY173" s="106" t="str">
        <f>IF(CX173&gt;0,(IF(CX$7&gt;0,CX173/CX$7,"")),"")</f>
        <v/>
      </c>
      <c r="CZ173" s="111" t="str">
        <f>IF(CX173&gt;0,(IF(CX$49&gt;0,CX173/CX$49,"")),"")</f>
        <v/>
      </c>
      <c r="DA173" s="111"/>
      <c r="DB173" s="1535"/>
      <c r="DC173" s="111"/>
      <c r="DD173" s="112"/>
      <c r="DE173" s="111"/>
      <c r="DF173" s="433">
        <v>0</v>
      </c>
      <c r="DG173" s="106" t="str">
        <f>IF(DF173&gt;0,(IF(DF$7&gt;0,DF173/DF$7,"")),"")</f>
        <v/>
      </c>
      <c r="DH173" s="111" t="str">
        <f>IF(DF173&gt;0,(IF(DF$49&gt;0,DF173/DF$49,"")),"")</f>
        <v/>
      </c>
      <c r="DI173" s="433">
        <v>0</v>
      </c>
      <c r="DJ173" s="106" t="str">
        <f>IF(DI173&gt;0,(IF(DI$7&gt;0,DI173/DI$7,"")),"")</f>
        <v/>
      </c>
      <c r="DK173" s="111" t="str">
        <f>IF(DI173&gt;0,(IF(DI$49&gt;0,DI173/DI$49,"")),"")</f>
        <v/>
      </c>
      <c r="DL173" s="433">
        <v>0</v>
      </c>
      <c r="DM173" s="106" t="str">
        <f>IF(DL173&gt;0,(IF(DL$7&gt;0,DL173/DL$7,"")),"")</f>
        <v/>
      </c>
      <c r="DN173" s="111" t="str">
        <f>IF(DL173&gt;0,(IF(DL$49&gt;0,DL173/DL$49,"")),"")</f>
        <v/>
      </c>
      <c r="DO173" s="111"/>
      <c r="DP173" s="111"/>
      <c r="DQ173" s="112"/>
      <c r="DR173" s="111"/>
      <c r="DS173" s="433">
        <f>DF173+DI173+DL173</f>
        <v>0</v>
      </c>
      <c r="DT173" s="106" t="str">
        <f>IF(DS173&gt;0,(IF(DS$7&gt;0,DS173/DS$7,"")),"")</f>
        <v/>
      </c>
      <c r="DU173" s="111" t="str">
        <f>IF(DS173&gt;0,(IF(DS$49&gt;0,DS173/DS$49,"")),"")</f>
        <v/>
      </c>
      <c r="DV173" s="111"/>
      <c r="DW173" s="113"/>
      <c r="DX173" s="111"/>
      <c r="DY173" s="112"/>
      <c r="DZ173" s="111"/>
      <c r="EA173" s="433">
        <v>0</v>
      </c>
      <c r="EB173" s="106" t="str">
        <f>IF(EA173&gt;0,(IF(EA$7&gt;0,EA173/EA$7,"")),"")</f>
        <v/>
      </c>
      <c r="EC173" s="111" t="str">
        <f>IF(EA173&gt;0,(IF(EA$49&gt;0,EA173/EA$49,"")),"")</f>
        <v/>
      </c>
      <c r="ED173" s="433">
        <v>0</v>
      </c>
      <c r="EE173" s="106" t="str">
        <f>IF(ED173&gt;0,(IF(ED$7&gt;0,ED173/ED$7,"")),"")</f>
        <v/>
      </c>
      <c r="EF173" s="111" t="str">
        <f>IF(ED173&gt;0,(IF(ED$49&gt;0,ED173/ED$49,"")),"")</f>
        <v/>
      </c>
      <c r="EG173" s="433">
        <v>0</v>
      </c>
      <c r="EH173" s="106" t="str">
        <f>IF(EG173&gt;0,(IF(EG$7&gt;0,EG173/EG$7,"")),"")</f>
        <v/>
      </c>
      <c r="EI173" s="111" t="str">
        <f>IF(EG173&gt;0,(IF(EG$49&gt;0,EG173/EG$49,"")),"")</f>
        <v/>
      </c>
      <c r="EJ173" s="111"/>
      <c r="EK173" s="111"/>
      <c r="EL173" s="112"/>
      <c r="EM173" s="111"/>
      <c r="EN173" s="433">
        <f>EA173+ED173+EG173</f>
        <v>0</v>
      </c>
      <c r="EO173" s="106" t="str">
        <f>IF(EN173&gt;0,(IF(EN$7&gt;0,EN173/EN$7,"")),"")</f>
        <v/>
      </c>
      <c r="EP173" s="111" t="str">
        <f>IF(EN173&gt;0,(IF(EN$49&gt;0,EN173/EN$49,"")),"")</f>
        <v/>
      </c>
      <c r="EQ173" s="111"/>
      <c r="ER173" s="113"/>
      <c r="ES173" s="111"/>
      <c r="ET173" s="112"/>
      <c r="EU173" s="111"/>
      <c r="EV173" s="433">
        <v>0</v>
      </c>
      <c r="EW173" s="106" t="str">
        <f>IF(EV173&gt;0,(IF(EV$7&gt;0,EV173/EV$7,"")),"")</f>
        <v/>
      </c>
      <c r="EX173" s="111" t="str">
        <f>IF(EV173&gt;0,(IF(EV$49&gt;0,EV173/EV$49,"")),"")</f>
        <v/>
      </c>
      <c r="EY173" s="433">
        <v>0</v>
      </c>
      <c r="EZ173" s="106" t="str">
        <f>IF(EY173&gt;0,(IF(EY$7&gt;0,EY173/EY$7,"")),"")</f>
        <v/>
      </c>
      <c r="FA173" s="111" t="str">
        <f>IF(EY173&gt;0,(IF(EY$49&gt;0,EY173/EY$49,"")),"")</f>
        <v/>
      </c>
      <c r="FB173" s="433">
        <v>0</v>
      </c>
      <c r="FC173" s="106" t="str">
        <f>IF(FB173&gt;0,(IF(FB$7&gt;0,FB173/FB$7,"")),"")</f>
        <v/>
      </c>
      <c r="FD173" s="111" t="str">
        <f>IF(FB173&gt;0,(IF(FB$49&gt;0,FB173/FB$49,"")),"")</f>
        <v/>
      </c>
      <c r="FE173" s="111"/>
      <c r="FF173" s="111"/>
      <c r="FG173" s="112"/>
      <c r="FH173" s="111"/>
      <c r="FI173" s="433">
        <f>EV173+EY173+FB173</f>
        <v>0</v>
      </c>
      <c r="FJ173" s="106" t="str">
        <f>IF(FI173&gt;0,(IF(FI$7&gt;0,FI173/FI$7,"")),"")</f>
        <v/>
      </c>
      <c r="FK173" s="111" t="str">
        <f>IF(FI173&gt;0,(IF(FI$49&gt;0,FI173/FI$49,"")),"")</f>
        <v/>
      </c>
      <c r="FL173" s="111"/>
      <c r="FM173" s="113"/>
      <c r="FN173" s="111"/>
      <c r="FO173" s="112"/>
      <c r="FP173" s="111"/>
      <c r="FQ173" s="433">
        <v>0</v>
      </c>
      <c r="FR173" s="106" t="str">
        <f>IF(FQ173&gt;0,(IF(FQ$7&gt;0,FQ173/FQ$7,"")),"")</f>
        <v/>
      </c>
      <c r="FS173" s="849" t="str">
        <f>IF(FQ173&gt;0,(IF(FQ$49&gt;0,FQ173/FQ$49,"")),"")</f>
        <v/>
      </c>
      <c r="FT173" s="433">
        <v>0</v>
      </c>
      <c r="FU173" s="106" t="str">
        <f>IF(FT173&gt;0,(IF(FT$7&gt;0,FT173/FT$7,"")),"")</f>
        <v/>
      </c>
      <c r="FV173" s="111" t="str">
        <f>IF(FT173&gt;0,(IF(FT$49&gt;0,FT173/FT$49,"")),"")</f>
        <v/>
      </c>
      <c r="FW173" s="433">
        <v>0</v>
      </c>
      <c r="FX173" s="106" t="str">
        <f>IF(FW173&gt;0,(IF(FW$7&gt;0,FW173/FW$7,"")),"")</f>
        <v/>
      </c>
      <c r="FY173" s="111" t="str">
        <f>IF(FW173&gt;0,(IF(FW$49&gt;0,FW173/FW$49,"")),"")</f>
        <v/>
      </c>
      <c r="FZ173" s="111"/>
      <c r="GA173" s="111"/>
      <c r="GB173" s="112"/>
      <c r="GC173" s="111"/>
      <c r="GD173" s="433">
        <f>FQ173+FT173+FW173</f>
        <v>0</v>
      </c>
      <c r="GE173" s="106" t="str">
        <f>IF(GD173&gt;0,(IF(GD$7&gt;0,GD173/GD$7,"")),"")</f>
        <v/>
      </c>
      <c r="GF173" s="111" t="str">
        <f>IF(GD173&gt;0,(IF(GD$49&gt;0,GD173/GD$49,"")),"")</f>
        <v/>
      </c>
      <c r="GG173" s="111"/>
      <c r="GH173" s="113"/>
      <c r="GI173" s="111"/>
      <c r="GJ173" s="112"/>
      <c r="GK173" s="111"/>
      <c r="GL173" s="433">
        <v>0</v>
      </c>
      <c r="GM173" s="106" t="str">
        <f>IF(GL173&gt;0,(IF(GL$7&gt;0,GL173/GL$7,"")),"")</f>
        <v/>
      </c>
      <c r="GN173" s="111" t="str">
        <f>IF(GL173&gt;0,(IF(GL$49&gt;0,GL173/GL$49,"")),"")</f>
        <v/>
      </c>
      <c r="GO173" s="433">
        <v>0</v>
      </c>
      <c r="GP173" s="106" t="str">
        <f>IF(GO173&gt;0,(IF(GO$7&gt;0,GO173/GO$7,"")),"")</f>
        <v/>
      </c>
      <c r="GQ173" s="111" t="str">
        <f>IF(GO173&gt;0,(IF(GO$49&gt;0,GO173/GO$49,"")),"")</f>
        <v/>
      </c>
      <c r="GR173" s="433">
        <v>0</v>
      </c>
      <c r="GS173" s="106" t="str">
        <f>IF(GR173&gt;0,(IF(GR$7&gt;0,GR173/GR$7,"")),"")</f>
        <v/>
      </c>
      <c r="GT173" s="111" t="str">
        <f>IF(GR173&gt;0,(IF(GR$49&gt;0,GR173/GR$49,"")),"")</f>
        <v/>
      </c>
      <c r="GU173" s="111"/>
      <c r="GV173" s="111"/>
      <c r="GW173" s="112"/>
      <c r="GX173" s="111"/>
      <c r="GY173" s="433">
        <f>GL173+GO173+GR173</f>
        <v>0</v>
      </c>
      <c r="GZ173" s="106" t="str">
        <f>IF(GY173&gt;0,(IF(GY$7&gt;0,GY173/GY$7,"")),"")</f>
        <v/>
      </c>
      <c r="HA173" s="111" t="str">
        <f>IF(GY173&gt;0,(IF(GY$49&gt;0,GY173/GY$49,"")),"")</f>
        <v/>
      </c>
      <c r="HB173" s="111"/>
      <c r="HC173" s="113"/>
      <c r="HD173" s="111"/>
      <c r="HE173" s="112"/>
      <c r="HF173" s="111"/>
      <c r="HG173" s="433">
        <v>0</v>
      </c>
      <c r="HH173" s="106" t="str">
        <f>IF(HG173&gt;0,(IF(HG$7&gt;0,HG173/HG$7,"")),"")</f>
        <v/>
      </c>
      <c r="HI173" s="111" t="str">
        <f>IF(HG173&gt;0,(IF(HG$49&gt;0,HG173/HG$49,"")),"")</f>
        <v/>
      </c>
      <c r="HJ173" s="433">
        <v>0</v>
      </c>
      <c r="HK173" s="106" t="str">
        <f>IF(HJ173&gt;0,(IF(HJ$7&gt;0,HJ173/HJ$7,"")),"")</f>
        <v/>
      </c>
      <c r="HL173" s="111" t="str">
        <f>IF(HJ173&gt;0,(IF(HJ$49&gt;0,HJ173/HJ$49,"")),"")</f>
        <v/>
      </c>
      <c r="HM173" s="433">
        <v>0</v>
      </c>
      <c r="HN173" s="106" t="str">
        <f>IF(HM173&gt;0,(IF(HM$7&gt;0,HM173/HM$7,"")),"")</f>
        <v/>
      </c>
      <c r="HO173" s="111" t="str">
        <f>IF(HM173&gt;0,(IF(HM$49&gt;0,HM173/HM$49,"")),"")</f>
        <v/>
      </c>
      <c r="HP173" s="111"/>
      <c r="HQ173" s="111"/>
      <c r="HR173" s="112"/>
      <c r="HS173" s="111"/>
      <c r="HT173" s="433">
        <f>HG173+HJ173+HM173</f>
        <v>0</v>
      </c>
      <c r="HU173" s="106" t="str">
        <f>IF(HT173&gt;0,(IF(HT$7&gt;0,HT173/HT$7,"")),"")</f>
        <v/>
      </c>
      <c r="HV173" s="111" t="str">
        <f>IF(HT173&gt;0,(IF(HT$49&gt;0,HT173/HT$49,"")),"")</f>
        <v/>
      </c>
      <c r="HW173" s="111"/>
      <c r="HX173" s="113"/>
      <c r="HY173" s="111"/>
      <c r="HZ173" s="112"/>
      <c r="IA173" s="111"/>
      <c r="IB173" s="433">
        <v>0</v>
      </c>
      <c r="IC173" s="106" t="str">
        <f>IF(IB173&gt;0,(IF(IB$7&gt;0,IB173/IB$7,"")),"")</f>
        <v/>
      </c>
      <c r="ID173" s="111" t="str">
        <f>IF(IB173&gt;0,(IF(IB$49&gt;0,IB173/IB$49,"")),"")</f>
        <v/>
      </c>
      <c r="IE173" s="433">
        <v>0</v>
      </c>
      <c r="IF173" s="106" t="str">
        <f>IF(IE173&gt;0,(IF(IE$7&gt;0,IE173/IE$7,"")),"")</f>
        <v/>
      </c>
      <c r="IG173" s="111" t="str">
        <f>IF(IE173&gt;0,(IF(IE$49&gt;0,IE173/IE$49,"")),"")</f>
        <v/>
      </c>
      <c r="IH173" s="433">
        <v>0</v>
      </c>
      <c r="II173" s="106" t="str">
        <f>IF(IH173&gt;0,(IF(IH$7&gt;0,IH173/IH$7,"")),"")</f>
        <v/>
      </c>
      <c r="IJ173" s="111" t="str">
        <f>IF(IH173&gt;0,(IF(IH$49&gt;0,IH173/IH$49,"")),"")</f>
        <v/>
      </c>
      <c r="IK173" s="111"/>
      <c r="IL173" s="111"/>
      <c r="IM173" s="112"/>
      <c r="IN173" s="111"/>
      <c r="IO173" s="433">
        <f>IB173+IE173+IH173</f>
        <v>0</v>
      </c>
      <c r="IP173" s="106" t="str">
        <f>IF(IO173&gt;0,(IF(IO$7&gt;0,IO173/IO$7,"")),"")</f>
        <v/>
      </c>
      <c r="IQ173" s="111" t="str">
        <f>IF(IO173&gt;0,(IF(IO$49&gt;0,IO173/IO$49,"")),"")</f>
        <v/>
      </c>
      <c r="IR173" s="111"/>
      <c r="IS173" s="113"/>
    </row>
    <row r="174" spans="1:253" ht="3" hidden="1" customHeight="1">
      <c r="A174" s="341"/>
      <c r="B174" s="111"/>
      <c r="C174" s="112"/>
      <c r="D174" s="111"/>
      <c r="E174" s="126"/>
      <c r="F174" s="106"/>
      <c r="G174" s="111"/>
      <c r="H174" s="126"/>
      <c r="I174" s="106"/>
      <c r="J174" s="111"/>
      <c r="K174" s="126"/>
      <c r="L174" s="106"/>
      <c r="M174" s="111"/>
      <c r="N174" s="111"/>
      <c r="O174" s="111"/>
      <c r="P174" s="112"/>
      <c r="Q174" s="111"/>
      <c r="R174" s="126"/>
      <c r="S174" s="106"/>
      <c r="T174" s="111"/>
      <c r="U174" s="111"/>
      <c r="V174" s="113"/>
      <c r="W174" s="111"/>
      <c r="X174" s="112"/>
      <c r="Y174" s="111"/>
      <c r="Z174" s="126"/>
      <c r="AA174" s="106"/>
      <c r="AB174" s="111"/>
      <c r="AC174" s="126"/>
      <c r="AD174" s="106"/>
      <c r="AE174" s="111"/>
      <c r="AF174" s="126"/>
      <c r="AG174" s="106"/>
      <c r="AH174" s="111"/>
      <c r="AI174" s="111"/>
      <c r="AJ174" s="111"/>
      <c r="AK174" s="112"/>
      <c r="AL174" s="111"/>
      <c r="AM174" s="126"/>
      <c r="AN174" s="106"/>
      <c r="AO174" s="111"/>
      <c r="AP174" s="111"/>
      <c r="AQ174" s="113"/>
      <c r="AR174" s="111"/>
      <c r="AS174" s="112"/>
      <c r="AT174" s="111"/>
      <c r="AU174" s="126"/>
      <c r="AV174" s="106"/>
      <c r="AW174" s="111"/>
      <c r="AX174" s="126"/>
      <c r="AY174" s="106"/>
      <c r="AZ174" s="111"/>
      <c r="BA174" s="126"/>
      <c r="BB174" s="106"/>
      <c r="BC174" s="111"/>
      <c r="BD174" s="111"/>
      <c r="BE174" s="111"/>
      <c r="BF174" s="112"/>
      <c r="BG174" s="111"/>
      <c r="BH174" s="126"/>
      <c r="BI174" s="106"/>
      <c r="BJ174" s="111"/>
      <c r="BK174" s="111"/>
      <c r="BL174" s="113"/>
      <c r="BM174" s="111"/>
      <c r="BN174" s="112"/>
      <c r="BO174" s="111"/>
      <c r="BP174" s="126"/>
      <c r="BQ174" s="106"/>
      <c r="BR174" s="111"/>
      <c r="BS174" s="126"/>
      <c r="BT174" s="106"/>
      <c r="BU174" s="111"/>
      <c r="BV174" s="126"/>
      <c r="BW174" s="106"/>
      <c r="BX174" s="111"/>
      <c r="BY174" s="111"/>
      <c r="BZ174" s="111"/>
      <c r="CA174" s="112"/>
      <c r="CB174" s="111"/>
      <c r="CC174" s="126"/>
      <c r="CD174" s="106"/>
      <c r="CE174" s="111"/>
      <c r="CF174" s="111"/>
      <c r="CG174" s="113"/>
      <c r="CH174" s="111"/>
      <c r="CI174" s="114"/>
      <c r="CJ174" s="111"/>
      <c r="CK174" s="126"/>
      <c r="CL174" s="106"/>
      <c r="CM174" s="111"/>
      <c r="CN174" s="126"/>
      <c r="CO174" s="106"/>
      <c r="CP174" s="111"/>
      <c r="CQ174" s="126"/>
      <c r="CR174" s="106"/>
      <c r="CS174" s="111"/>
      <c r="CT174" s="111"/>
      <c r="CU174" s="111"/>
      <c r="CV174" s="114"/>
      <c r="CW174" s="111"/>
      <c r="CX174" s="126"/>
      <c r="CY174" s="106"/>
      <c r="CZ174" s="111"/>
      <c r="DA174" s="111"/>
      <c r="DB174" s="1535"/>
      <c r="DC174" s="111"/>
      <c r="DD174" s="112"/>
      <c r="DE174" s="111"/>
      <c r="DF174" s="126"/>
      <c r="DG174" s="106"/>
      <c r="DH174" s="111"/>
      <c r="DI174" s="126"/>
      <c r="DJ174" s="106"/>
      <c r="DK174" s="111"/>
      <c r="DL174" s="126"/>
      <c r="DM174" s="106"/>
      <c r="DN174" s="111"/>
      <c r="DO174" s="111"/>
      <c r="DP174" s="111"/>
      <c r="DQ174" s="112"/>
      <c r="DR174" s="111"/>
      <c r="DS174" s="126"/>
      <c r="DT174" s="106"/>
      <c r="DU174" s="111"/>
      <c r="DV174" s="111"/>
      <c r="DW174" s="113"/>
      <c r="DX174" s="111"/>
      <c r="DY174" s="112"/>
      <c r="DZ174" s="111"/>
      <c r="EA174" s="126"/>
      <c r="EB174" s="106"/>
      <c r="EC174" s="111"/>
      <c r="ED174" s="126"/>
      <c r="EE174" s="106"/>
      <c r="EF174" s="111"/>
      <c r="EG174" s="126"/>
      <c r="EH174" s="106"/>
      <c r="EI174" s="111"/>
      <c r="EJ174" s="111"/>
      <c r="EK174" s="111"/>
      <c r="EL174" s="112"/>
      <c r="EM174" s="111"/>
      <c r="EN174" s="126"/>
      <c r="EO174" s="106"/>
      <c r="EP174" s="111"/>
      <c r="EQ174" s="111"/>
      <c r="ER174" s="113"/>
      <c r="ES174" s="111"/>
      <c r="ET174" s="112"/>
      <c r="EU174" s="111"/>
      <c r="EV174" s="126"/>
      <c r="EW174" s="106"/>
      <c r="EX174" s="111"/>
      <c r="EY174" s="126"/>
      <c r="EZ174" s="106"/>
      <c r="FA174" s="111"/>
      <c r="FB174" s="126"/>
      <c r="FC174" s="106"/>
      <c r="FD174" s="111"/>
      <c r="FE174" s="111"/>
      <c r="FF174" s="111"/>
      <c r="FG174" s="112"/>
      <c r="FH174" s="111"/>
      <c r="FI174" s="126"/>
      <c r="FJ174" s="106"/>
      <c r="FK174" s="111"/>
      <c r="FL174" s="111"/>
      <c r="FM174" s="113"/>
      <c r="FN174" s="111"/>
      <c r="FO174" s="112"/>
      <c r="FP174" s="111"/>
      <c r="FQ174" s="126"/>
      <c r="FR174" s="106"/>
      <c r="FS174" s="849"/>
      <c r="FT174" s="126"/>
      <c r="FU174" s="106"/>
      <c r="FV174" s="111"/>
      <c r="FW174" s="126"/>
      <c r="FX174" s="106"/>
      <c r="FY174" s="111"/>
      <c r="FZ174" s="111"/>
      <c r="GA174" s="111"/>
      <c r="GB174" s="112"/>
      <c r="GC174" s="111"/>
      <c r="GD174" s="126"/>
      <c r="GE174" s="106"/>
      <c r="GF174" s="111"/>
      <c r="GG174" s="111"/>
      <c r="GH174" s="113"/>
      <c r="GI174" s="111"/>
      <c r="GJ174" s="112"/>
      <c r="GK174" s="111"/>
      <c r="GL174" s="126"/>
      <c r="GM174" s="106"/>
      <c r="GN174" s="111"/>
      <c r="GO174" s="126"/>
      <c r="GP174" s="106"/>
      <c r="GQ174" s="111"/>
      <c r="GR174" s="126"/>
      <c r="GS174" s="106"/>
      <c r="GT174" s="111"/>
      <c r="GU174" s="111"/>
      <c r="GV174" s="111"/>
      <c r="GW174" s="112"/>
      <c r="GX174" s="111"/>
      <c r="GY174" s="126"/>
      <c r="GZ174" s="106"/>
      <c r="HA174" s="111"/>
      <c r="HB174" s="111"/>
      <c r="HC174" s="113"/>
      <c r="HD174" s="111"/>
      <c r="HE174" s="112"/>
      <c r="HF174" s="111"/>
      <c r="HG174" s="126"/>
      <c r="HH174" s="106"/>
      <c r="HI174" s="111"/>
      <c r="HJ174" s="126"/>
      <c r="HK174" s="106"/>
      <c r="HL174" s="111"/>
      <c r="HM174" s="126"/>
      <c r="HN174" s="106"/>
      <c r="HO174" s="111"/>
      <c r="HP174" s="111"/>
      <c r="HQ174" s="111"/>
      <c r="HR174" s="112"/>
      <c r="HS174" s="111"/>
      <c r="HT174" s="126"/>
      <c r="HU174" s="106"/>
      <c r="HV174" s="111"/>
      <c r="HW174" s="111"/>
      <c r="HX174" s="113"/>
      <c r="HY174" s="111"/>
      <c r="HZ174" s="112"/>
      <c r="IA174" s="111"/>
      <c r="IB174" s="126"/>
      <c r="IC174" s="106"/>
      <c r="ID174" s="111"/>
      <c r="IE174" s="126"/>
      <c r="IF174" s="106"/>
      <c r="IG174" s="111"/>
      <c r="IH174" s="126"/>
      <c r="II174" s="106"/>
      <c r="IJ174" s="111"/>
      <c r="IK174" s="111"/>
      <c r="IL174" s="111"/>
      <c r="IM174" s="112"/>
      <c r="IN174" s="111"/>
      <c r="IO174" s="126"/>
      <c r="IP174" s="106"/>
      <c r="IQ174" s="111"/>
      <c r="IR174" s="111"/>
      <c r="IS174" s="113"/>
    </row>
    <row r="175" spans="1:253" s="119" customFormat="1" ht="12.95" hidden="1" customHeight="1">
      <c r="A175" s="343" t="s">
        <v>120</v>
      </c>
      <c r="B175" s="115"/>
      <c r="C175" s="116"/>
      <c r="D175" s="115"/>
      <c r="E175" s="122">
        <f>SUM(E171:E173)</f>
        <v>0</v>
      </c>
      <c r="F175" s="106" t="str">
        <f>IF(E175&gt;0,(IF(E$7&gt;0,E175/E$7,"")),"")</f>
        <v/>
      </c>
      <c r="G175" s="115" t="str">
        <f>IF(E175&gt;0,(IF(E$49&gt;0,E175/E$49,"")),"")</f>
        <v/>
      </c>
      <c r="H175" s="122">
        <f>SUM(H171:H173)</f>
        <v>0</v>
      </c>
      <c r="I175" s="106" t="str">
        <f>IF(H175&gt;0,(IF(H$7&gt;0,H175/H$7,"")),"")</f>
        <v/>
      </c>
      <c r="J175" s="115" t="str">
        <f>IF(H175&gt;0,(IF(H$49&gt;0,H175/H$49,"")),"")</f>
        <v/>
      </c>
      <c r="K175" s="122">
        <f>SUM(K171:K173)</f>
        <v>0</v>
      </c>
      <c r="L175" s="106" t="str">
        <f>IF(K175&gt;0,(IF(K$7&gt;0,K175/K$7,"")),"")</f>
        <v/>
      </c>
      <c r="M175" s="115" t="str">
        <f>IF(K175&gt;0,(IF(K$49&gt;0,K175/K$49,"")),"")</f>
        <v/>
      </c>
      <c r="N175" s="115"/>
      <c r="O175" s="115"/>
      <c r="P175" s="116"/>
      <c r="Q175" s="115"/>
      <c r="R175" s="122">
        <f>SUM(R171:R173)</f>
        <v>0</v>
      </c>
      <c r="S175" s="106" t="str">
        <f>IF(R175&gt;0,(IF(R$7&gt;0,R175/R$7,"")),"")</f>
        <v/>
      </c>
      <c r="T175" s="115" t="str">
        <f>IF(R175&gt;0,(IF(R$49&gt;0,R175/R$49,"")),"")</f>
        <v/>
      </c>
      <c r="U175" s="115"/>
      <c r="V175" s="117"/>
      <c r="W175" s="115"/>
      <c r="X175" s="116"/>
      <c r="Y175" s="115"/>
      <c r="Z175" s="122">
        <f>SUM(Z171:Z173)</f>
        <v>0</v>
      </c>
      <c r="AA175" s="106" t="str">
        <f>IF(Z175&gt;0,(IF(Z$7&gt;0,Z175/Z$7,"")),"")</f>
        <v/>
      </c>
      <c r="AB175" s="115" t="str">
        <f>IF(Z175&gt;0,(IF(Z$49&gt;0,Z175/Z$49,"")),"")</f>
        <v/>
      </c>
      <c r="AC175" s="122">
        <f>SUM(AC171:AC173)</f>
        <v>0</v>
      </c>
      <c r="AD175" s="106" t="str">
        <f>IF(AC175&gt;0,(IF(AC$7&gt;0,AC175/AC$7,"")),"")</f>
        <v/>
      </c>
      <c r="AE175" s="115" t="str">
        <f>IF(AC175&gt;0,(IF(AC$49&gt;0,AC175/AC$49,"")),"")</f>
        <v/>
      </c>
      <c r="AF175" s="122">
        <f>SUM(AF171:AF173)</f>
        <v>0</v>
      </c>
      <c r="AG175" s="106" t="str">
        <f>IF(AF175&gt;0,(IF(AF$7&gt;0,AF175/AF$7,"")),"")</f>
        <v/>
      </c>
      <c r="AH175" s="115" t="str">
        <f>IF(AF175&gt;0,(IF(AF$49&gt;0,AF175/AF$49,"")),"")</f>
        <v/>
      </c>
      <c r="AI175" s="115"/>
      <c r="AJ175" s="115"/>
      <c r="AK175" s="116"/>
      <c r="AL175" s="115"/>
      <c r="AM175" s="122">
        <f>SUM(AM171:AM173)</f>
        <v>0</v>
      </c>
      <c r="AN175" s="106" t="str">
        <f>IF(AM175&gt;0,(IF(AM$7&gt;0,AM175/AM$7,"")),"")</f>
        <v/>
      </c>
      <c r="AO175" s="115" t="str">
        <f>IF(AM175&gt;0,(IF(AM$49&gt;0,AM175/AM$49,"")),"")</f>
        <v/>
      </c>
      <c r="AP175" s="115"/>
      <c r="AQ175" s="117"/>
      <c r="AR175" s="115"/>
      <c r="AS175" s="116"/>
      <c r="AT175" s="115"/>
      <c r="AU175" s="122">
        <f>SUM(AU171:AU173)</f>
        <v>0</v>
      </c>
      <c r="AV175" s="106" t="str">
        <f>IF(AU175&gt;0,(IF(AU$7&gt;0,AU175/AU$7,"")),"")</f>
        <v/>
      </c>
      <c r="AW175" s="115" t="str">
        <f>IF(AU175&gt;0,(IF(AU$49&gt;0,AU175/AU$49,"")),"")</f>
        <v/>
      </c>
      <c r="AX175" s="122">
        <f>SUM(AX171:AX173)</f>
        <v>0</v>
      </c>
      <c r="AY175" s="106" t="str">
        <f>IF(AX175&gt;0,(IF(AX$7&gt;0,AX175/AX$7,"")),"")</f>
        <v/>
      </c>
      <c r="AZ175" s="115" t="str">
        <f>IF(AX175&gt;0,(IF(AX$49&gt;0,AX175/AX$49,"")),"")</f>
        <v/>
      </c>
      <c r="BA175" s="122">
        <f>SUM(BA171:BA173)</f>
        <v>0</v>
      </c>
      <c r="BB175" s="106" t="str">
        <f>IF(BA175&gt;0,(IF(BA$7&gt;0,BA175/BA$7,"")),"")</f>
        <v/>
      </c>
      <c r="BC175" s="115" t="str">
        <f>IF(BA175&gt;0,(IF(BA$49&gt;0,BA175/BA$49,"")),"")</f>
        <v/>
      </c>
      <c r="BD175" s="115"/>
      <c r="BE175" s="115"/>
      <c r="BF175" s="116"/>
      <c r="BG175" s="115"/>
      <c r="BH175" s="122">
        <f>SUM(BH171:BH173)</f>
        <v>0</v>
      </c>
      <c r="BI175" s="106" t="str">
        <f>IF(BH175&gt;0,(IF(BH$7&gt;0,BH175/BH$7,"")),"")</f>
        <v/>
      </c>
      <c r="BJ175" s="115" t="str">
        <f>IF(BH175&gt;0,(IF(BH$49&gt;0,BH175/BH$49,"")),"")</f>
        <v/>
      </c>
      <c r="BK175" s="115"/>
      <c r="BL175" s="117"/>
      <c r="BM175" s="115"/>
      <c r="BN175" s="116"/>
      <c r="BO175" s="115"/>
      <c r="BP175" s="122">
        <f>SUM(BP171:BP173)</f>
        <v>0</v>
      </c>
      <c r="BQ175" s="106" t="str">
        <f>IF(BP175&gt;0,(IF(BP$7&gt;0,BP175/BP$7,"")),"")</f>
        <v/>
      </c>
      <c r="BR175" s="115" t="str">
        <f>IF(BP175&gt;0,(IF(BP$49&gt;0,BP175/BP$49,"")),"")</f>
        <v/>
      </c>
      <c r="BS175" s="122">
        <f>SUM(BS171:BS173)</f>
        <v>0</v>
      </c>
      <c r="BT175" s="106" t="str">
        <f>IF(BS175&gt;0,(IF(BS$7&gt;0,BS175/BS$7,"")),"")</f>
        <v/>
      </c>
      <c r="BU175" s="115" t="str">
        <f>IF(BS175&gt;0,(IF(BS$49&gt;0,BS175/BS$49,"")),"")</f>
        <v/>
      </c>
      <c r="BV175" s="122">
        <f>SUM(BV171:BV173)</f>
        <v>0</v>
      </c>
      <c r="BW175" s="106" t="str">
        <f>IF(BV175&gt;0,(IF(BV$7&gt;0,BV175/BV$7,"")),"")</f>
        <v/>
      </c>
      <c r="BX175" s="115" t="str">
        <f>IF(BV175&gt;0,(IF(BV$49&gt;0,BV175/BV$49,"")),"")</f>
        <v/>
      </c>
      <c r="BY175" s="115"/>
      <c r="BZ175" s="115"/>
      <c r="CA175" s="116"/>
      <c r="CB175" s="115"/>
      <c r="CC175" s="122">
        <f>SUM(CC171:CC173)</f>
        <v>0</v>
      </c>
      <c r="CD175" s="106" t="str">
        <f>IF(CC175&gt;0,(IF(CC$7&gt;0,CC175/CC$7,"")),"")</f>
        <v/>
      </c>
      <c r="CE175" s="115" t="str">
        <f>IF(CC175&gt;0,(IF(CC$49&gt;0,CC175/CC$49,"")),"")</f>
        <v/>
      </c>
      <c r="CF175" s="115"/>
      <c r="CG175" s="117"/>
      <c r="CH175" s="115"/>
      <c r="CI175" s="118"/>
      <c r="CJ175" s="115"/>
      <c r="CK175" s="122">
        <f>SUM(CK171:CK173)</f>
        <v>0</v>
      </c>
      <c r="CL175" s="106" t="str">
        <f>IF(CK175&gt;0,(IF(CK$7&gt;0,CK175/CK$7,"")),"")</f>
        <v/>
      </c>
      <c r="CM175" s="115" t="str">
        <f>IF(CK175&gt;0,(IF(CK$49&gt;0,CK175/CK$49,"")),"")</f>
        <v/>
      </c>
      <c r="CN175" s="122">
        <f>SUM(CN171:CN173)</f>
        <v>0</v>
      </c>
      <c r="CO175" s="106" t="str">
        <f>IF(CN175&gt;0,(IF(CN$7&gt;0,CN175/CN$7,"")),"")</f>
        <v/>
      </c>
      <c r="CP175" s="115" t="str">
        <f>IF(CN175&gt;0,(IF(CN$49&gt;0,CN175/CN$49,"")),"")</f>
        <v/>
      </c>
      <c r="CQ175" s="122">
        <f>SUM(CQ171:CQ173)</f>
        <v>0</v>
      </c>
      <c r="CR175" s="106" t="str">
        <f>IF(CQ175&gt;0,(IF(CQ$7&gt;0,CQ175/CQ$7,"")),"")</f>
        <v/>
      </c>
      <c r="CS175" s="115" t="str">
        <f>IF(CQ175&gt;0,(IF(CQ$49&gt;0,CQ175/CQ$49,"")),"")</f>
        <v/>
      </c>
      <c r="CT175" s="115"/>
      <c r="CU175" s="115"/>
      <c r="CV175" s="118"/>
      <c r="CW175" s="115"/>
      <c r="CX175" s="122">
        <f>SUM(CX171:CX173)</f>
        <v>0</v>
      </c>
      <c r="CY175" s="106" t="str">
        <f>IF(CX175&gt;0,(IF(CX$7&gt;0,CX175/CX$7,"")),"")</f>
        <v/>
      </c>
      <c r="CZ175" s="115" t="str">
        <f>IF(CX175&gt;0,(IF(CX$49&gt;0,CX175/CX$49,"")),"")</f>
        <v/>
      </c>
      <c r="DA175" s="115"/>
      <c r="DB175" s="1536"/>
      <c r="DC175" s="115"/>
      <c r="DD175" s="116"/>
      <c r="DE175" s="115"/>
      <c r="DF175" s="122">
        <f>SUM(DF171:DF173)</f>
        <v>0</v>
      </c>
      <c r="DG175" s="106" t="str">
        <f>IF(DF175&gt;0,(IF(DF$7&gt;0,DF175/DF$7,"")),"")</f>
        <v/>
      </c>
      <c r="DH175" s="115" t="str">
        <f>IF(DF175&gt;0,(IF(DF$49&gt;0,DF175/DF$49,"")),"")</f>
        <v/>
      </c>
      <c r="DI175" s="122">
        <f>SUM(DI171:DI173)</f>
        <v>0</v>
      </c>
      <c r="DJ175" s="106" t="str">
        <f>IF(DI175&gt;0,(IF(DI$7&gt;0,DI175/DI$7,"")),"")</f>
        <v/>
      </c>
      <c r="DK175" s="115" t="str">
        <f>IF(DI175&gt;0,(IF(DI$49&gt;0,DI175/DI$49,"")),"")</f>
        <v/>
      </c>
      <c r="DL175" s="122">
        <f>SUM(DL171:DL173)</f>
        <v>0</v>
      </c>
      <c r="DM175" s="106" t="str">
        <f>IF(DL175&gt;0,(IF(DL$7&gt;0,DL175/DL$7,"")),"")</f>
        <v/>
      </c>
      <c r="DN175" s="115" t="str">
        <f>IF(DL175&gt;0,(IF(DL$49&gt;0,DL175/DL$49,"")),"")</f>
        <v/>
      </c>
      <c r="DO175" s="115"/>
      <c r="DP175" s="115"/>
      <c r="DQ175" s="116"/>
      <c r="DR175" s="115"/>
      <c r="DS175" s="122">
        <f>SUM(DS171:DS173)</f>
        <v>0</v>
      </c>
      <c r="DT175" s="106" t="str">
        <f>IF(DS175&gt;0,(IF(DS$7&gt;0,DS175/DS$7,"")),"")</f>
        <v/>
      </c>
      <c r="DU175" s="115" t="str">
        <f>IF(DS175&gt;0,(IF(DS$49&gt;0,DS175/DS$49,"")),"")</f>
        <v/>
      </c>
      <c r="DV175" s="115"/>
      <c r="DW175" s="117"/>
      <c r="DX175" s="115"/>
      <c r="DY175" s="116"/>
      <c r="DZ175" s="115"/>
      <c r="EA175" s="122">
        <f>SUM(EA171:EA173)</f>
        <v>0</v>
      </c>
      <c r="EB175" s="106" t="str">
        <f>IF(EA175&gt;0,(IF(EA$7&gt;0,EA175/EA$7,"")),"")</f>
        <v/>
      </c>
      <c r="EC175" s="115" t="str">
        <f>IF(EA175&gt;0,(IF(EA$49&gt;0,EA175/EA$49,"")),"")</f>
        <v/>
      </c>
      <c r="ED175" s="122">
        <f>SUM(ED171:ED173)</f>
        <v>0</v>
      </c>
      <c r="EE175" s="106" t="str">
        <f>IF(ED175&gt;0,(IF(ED$7&gt;0,ED175/ED$7,"")),"")</f>
        <v/>
      </c>
      <c r="EF175" s="115" t="str">
        <f>IF(ED175&gt;0,(IF(ED$49&gt;0,ED175/ED$49,"")),"")</f>
        <v/>
      </c>
      <c r="EG175" s="122">
        <f>SUM(EG171:EG173)</f>
        <v>0</v>
      </c>
      <c r="EH175" s="106" t="str">
        <f>IF(EG175&gt;0,(IF(EG$7&gt;0,EG175/EG$7,"")),"")</f>
        <v/>
      </c>
      <c r="EI175" s="115" t="str">
        <f>IF(EG175&gt;0,(IF(EG$49&gt;0,EG175/EG$49,"")),"")</f>
        <v/>
      </c>
      <c r="EJ175" s="115"/>
      <c r="EK175" s="115"/>
      <c r="EL175" s="116"/>
      <c r="EM175" s="115"/>
      <c r="EN175" s="122">
        <f>SUM(EN171:EN173)</f>
        <v>0</v>
      </c>
      <c r="EO175" s="106" t="str">
        <f>IF(EN175&gt;0,(IF(EN$7&gt;0,EN175/EN$7,"")),"")</f>
        <v/>
      </c>
      <c r="EP175" s="115" t="str">
        <f>IF(EN175&gt;0,(IF(EN$49&gt;0,EN175/EN$49,"")),"")</f>
        <v/>
      </c>
      <c r="EQ175" s="115"/>
      <c r="ER175" s="117"/>
      <c r="ES175" s="115"/>
      <c r="ET175" s="116"/>
      <c r="EU175" s="115"/>
      <c r="EV175" s="122">
        <f>SUM(EV171:EV173)</f>
        <v>0</v>
      </c>
      <c r="EW175" s="106" t="str">
        <f>IF(EV175&gt;0,(IF(EV$7&gt;0,EV175/EV$7,"")),"")</f>
        <v/>
      </c>
      <c r="EX175" s="115" t="str">
        <f>IF(EV175&gt;0,(IF(EV$49&gt;0,EV175/EV$49,"")),"")</f>
        <v/>
      </c>
      <c r="EY175" s="122">
        <f>SUM(EY171:EY173)</f>
        <v>0</v>
      </c>
      <c r="EZ175" s="106" t="str">
        <f>IF(EY175&gt;0,(IF(EY$7&gt;0,EY175/EY$7,"")),"")</f>
        <v/>
      </c>
      <c r="FA175" s="115" t="str">
        <f>IF(EY175&gt;0,(IF(EY$49&gt;0,EY175/EY$49,"")),"")</f>
        <v/>
      </c>
      <c r="FB175" s="122">
        <f>SUM(FB171:FB173)</f>
        <v>0</v>
      </c>
      <c r="FC175" s="106" t="str">
        <f>IF(FB175&gt;0,(IF(FB$7&gt;0,FB175/FB$7,"")),"")</f>
        <v/>
      </c>
      <c r="FD175" s="115" t="str">
        <f>IF(FB175&gt;0,(IF(FB$49&gt;0,FB175/FB$49,"")),"")</f>
        <v/>
      </c>
      <c r="FE175" s="115"/>
      <c r="FF175" s="115"/>
      <c r="FG175" s="116"/>
      <c r="FH175" s="115"/>
      <c r="FI175" s="122">
        <f>SUM(FI171:FI173)</f>
        <v>0</v>
      </c>
      <c r="FJ175" s="106" t="str">
        <f>IF(FI175&gt;0,(IF(FI$7&gt;0,FI175/FI$7,"")),"")</f>
        <v/>
      </c>
      <c r="FK175" s="115" t="str">
        <f>IF(FI175&gt;0,(IF(FI$49&gt;0,FI175/FI$49,"")),"")</f>
        <v/>
      </c>
      <c r="FL175" s="115"/>
      <c r="FM175" s="117"/>
      <c r="FN175" s="115"/>
      <c r="FO175" s="116"/>
      <c r="FP175" s="115"/>
      <c r="FQ175" s="122">
        <f>SUM(FQ171:FQ173)</f>
        <v>0</v>
      </c>
      <c r="FR175" s="106" t="str">
        <f>IF(FQ175&gt;0,(IF(FQ$7&gt;0,FQ175/FQ$7,"")),"")</f>
        <v/>
      </c>
      <c r="FS175" s="850" t="str">
        <f>IF(FQ175&gt;0,(IF(FQ$49&gt;0,FQ175/FQ$49,"")),"")</f>
        <v/>
      </c>
      <c r="FT175" s="122">
        <f>SUM(FT171:FT173)</f>
        <v>0</v>
      </c>
      <c r="FU175" s="106" t="str">
        <f>IF(FT175&gt;0,(IF(FT$7&gt;0,FT175/FT$7,"")),"")</f>
        <v/>
      </c>
      <c r="FV175" s="115" t="str">
        <f>IF(FT175&gt;0,(IF(FT$49&gt;0,FT175/FT$49,"")),"")</f>
        <v/>
      </c>
      <c r="FW175" s="122">
        <f>SUM(FW171:FW173)</f>
        <v>0</v>
      </c>
      <c r="FX175" s="106" t="str">
        <f>IF(FW175&gt;0,(IF(FW$7&gt;0,FW175/FW$7,"")),"")</f>
        <v/>
      </c>
      <c r="FY175" s="115" t="str">
        <f>IF(FW175&gt;0,(IF(FW$49&gt;0,FW175/FW$49,"")),"")</f>
        <v/>
      </c>
      <c r="FZ175" s="115"/>
      <c r="GA175" s="115"/>
      <c r="GB175" s="116"/>
      <c r="GC175" s="115"/>
      <c r="GD175" s="122">
        <f>SUM(GD171:GD173)</f>
        <v>0</v>
      </c>
      <c r="GE175" s="106" t="str">
        <f>IF(GD175&gt;0,(IF(GD$7&gt;0,GD175/GD$7,"")),"")</f>
        <v/>
      </c>
      <c r="GF175" s="115" t="str">
        <f>IF(GD175&gt;0,(IF(GD$49&gt;0,GD175/GD$49,"")),"")</f>
        <v/>
      </c>
      <c r="GG175" s="115"/>
      <c r="GH175" s="117"/>
      <c r="GI175" s="115"/>
      <c r="GJ175" s="116"/>
      <c r="GK175" s="115"/>
      <c r="GL175" s="122">
        <f>SUM(GL171:GL173)</f>
        <v>0</v>
      </c>
      <c r="GM175" s="106" t="str">
        <f>IF(GL175&gt;0,(IF(GL$7&gt;0,GL175/GL$7,"")),"")</f>
        <v/>
      </c>
      <c r="GN175" s="115" t="str">
        <f>IF(GL175&gt;0,(IF(GL$49&gt;0,GL175/GL$49,"")),"")</f>
        <v/>
      </c>
      <c r="GO175" s="122">
        <f>SUM(GO171:GO173)</f>
        <v>0</v>
      </c>
      <c r="GP175" s="106" t="str">
        <f>IF(GO175&gt;0,(IF(GO$7&gt;0,GO175/GO$7,"")),"")</f>
        <v/>
      </c>
      <c r="GQ175" s="115" t="str">
        <f>IF(GO175&gt;0,(IF(GO$49&gt;0,GO175/GO$49,"")),"")</f>
        <v/>
      </c>
      <c r="GR175" s="122">
        <f>SUM(GR171:GR173)</f>
        <v>0</v>
      </c>
      <c r="GS175" s="106" t="str">
        <f>IF(GR175&gt;0,(IF(GR$7&gt;0,GR175/GR$7,"")),"")</f>
        <v/>
      </c>
      <c r="GT175" s="115" t="str">
        <f>IF(GR175&gt;0,(IF(GR$49&gt;0,GR175/GR$49,"")),"")</f>
        <v/>
      </c>
      <c r="GU175" s="115"/>
      <c r="GV175" s="115"/>
      <c r="GW175" s="116"/>
      <c r="GX175" s="115"/>
      <c r="GY175" s="122">
        <f>SUM(GY171:GY173)</f>
        <v>0</v>
      </c>
      <c r="GZ175" s="106" t="str">
        <f>IF(GY175&gt;0,(IF(GY$7&gt;0,GY175/GY$7,"")),"")</f>
        <v/>
      </c>
      <c r="HA175" s="115" t="str">
        <f>IF(GY175&gt;0,(IF(GY$49&gt;0,GY175/GY$49,"")),"")</f>
        <v/>
      </c>
      <c r="HB175" s="115"/>
      <c r="HC175" s="117"/>
      <c r="HD175" s="115"/>
      <c r="HE175" s="116"/>
      <c r="HF175" s="115"/>
      <c r="HG175" s="122">
        <f>SUM(HG171:HG173)</f>
        <v>0</v>
      </c>
      <c r="HH175" s="106" t="str">
        <f>IF(HG175&gt;0,(IF(HG$7&gt;0,HG175/HG$7,"")),"")</f>
        <v/>
      </c>
      <c r="HI175" s="115" t="str">
        <f>IF(HG175&gt;0,(IF(HG$49&gt;0,HG175/HG$49,"")),"")</f>
        <v/>
      </c>
      <c r="HJ175" s="122">
        <f>SUM(HJ171:HJ173)</f>
        <v>0</v>
      </c>
      <c r="HK175" s="106" t="str">
        <f>IF(HJ175&gt;0,(IF(HJ$7&gt;0,HJ175/HJ$7,"")),"")</f>
        <v/>
      </c>
      <c r="HL175" s="115" t="str">
        <f>IF(HJ175&gt;0,(IF(HJ$49&gt;0,HJ175/HJ$49,"")),"")</f>
        <v/>
      </c>
      <c r="HM175" s="122">
        <f>SUM(HM171:HM173)</f>
        <v>0</v>
      </c>
      <c r="HN175" s="106" t="str">
        <f>IF(HM175&gt;0,(IF(HM$7&gt;0,HM175/HM$7,"")),"")</f>
        <v/>
      </c>
      <c r="HO175" s="115" t="str">
        <f>IF(HM175&gt;0,(IF(HM$49&gt;0,HM175/HM$49,"")),"")</f>
        <v/>
      </c>
      <c r="HP175" s="115"/>
      <c r="HQ175" s="115"/>
      <c r="HR175" s="116"/>
      <c r="HS175" s="115"/>
      <c r="HT175" s="122">
        <f>SUM(HT171:HT173)</f>
        <v>0</v>
      </c>
      <c r="HU175" s="106" t="str">
        <f>IF(HT175&gt;0,(IF(HT$7&gt;0,HT175/HT$7,"")),"")</f>
        <v/>
      </c>
      <c r="HV175" s="115" t="str">
        <f>IF(HT175&gt;0,(IF(HT$49&gt;0,HT175/HT$49,"")),"")</f>
        <v/>
      </c>
      <c r="HW175" s="115"/>
      <c r="HX175" s="117"/>
      <c r="HY175" s="115"/>
      <c r="HZ175" s="116"/>
      <c r="IA175" s="115"/>
      <c r="IB175" s="122">
        <f>SUM(IB171:IB173)</f>
        <v>0</v>
      </c>
      <c r="IC175" s="106" t="str">
        <f>IF(IB175&gt;0,(IF(IB$7&gt;0,IB175/IB$7,"")),"")</f>
        <v/>
      </c>
      <c r="ID175" s="115" t="str">
        <f>IF(IB175&gt;0,(IF(IB$49&gt;0,IB175/IB$49,"")),"")</f>
        <v/>
      </c>
      <c r="IE175" s="122">
        <f>SUM(IE171:IE173)</f>
        <v>0</v>
      </c>
      <c r="IF175" s="106" t="str">
        <f>IF(IE175&gt;0,(IF(IE$7&gt;0,IE175/IE$7,"")),"")</f>
        <v/>
      </c>
      <c r="IG175" s="115" t="str">
        <f>IF(IE175&gt;0,(IF(IE$49&gt;0,IE175/IE$49,"")),"")</f>
        <v/>
      </c>
      <c r="IH175" s="122">
        <f>SUM(IH171:IH173)</f>
        <v>0</v>
      </c>
      <c r="II175" s="106" t="str">
        <f>IF(IH175&gt;0,(IF(IH$7&gt;0,IH175/IH$7,"")),"")</f>
        <v/>
      </c>
      <c r="IJ175" s="115" t="str">
        <f>IF(IH175&gt;0,(IF(IH$49&gt;0,IH175/IH$49,"")),"")</f>
        <v/>
      </c>
      <c r="IK175" s="115"/>
      <c r="IL175" s="115"/>
      <c r="IM175" s="116"/>
      <c r="IN175" s="115"/>
      <c r="IO175" s="122">
        <f>SUM(IO171:IO173)</f>
        <v>0</v>
      </c>
      <c r="IP175" s="106" t="str">
        <f>IF(IO175&gt;0,(IF(IO$7&gt;0,IO175/IO$7,"")),"")</f>
        <v/>
      </c>
      <c r="IQ175" s="115" t="str">
        <f>IF(IO175&gt;0,(IF(IO$49&gt;0,IO175/IO$49,"")),"")</f>
        <v/>
      </c>
      <c r="IR175" s="115"/>
      <c r="IS175" s="117"/>
    </row>
    <row r="176" spans="1:253" ht="5.25" hidden="1" customHeight="1">
      <c r="A176" s="47"/>
      <c r="B176" s="147"/>
      <c r="C176" s="148"/>
      <c r="D176" s="147"/>
      <c r="E176" s="149"/>
      <c r="F176" s="50"/>
      <c r="G176" s="147"/>
      <c r="H176" s="149"/>
      <c r="I176" s="50"/>
      <c r="J176" s="147"/>
      <c r="K176" s="149"/>
      <c r="L176" s="50"/>
      <c r="M176" s="147"/>
      <c r="N176" s="147"/>
      <c r="O176" s="147"/>
      <c r="P176" s="148"/>
      <c r="Q176" s="147"/>
      <c r="R176" s="149"/>
      <c r="S176" s="50"/>
      <c r="T176" s="124"/>
      <c r="U176" s="124"/>
      <c r="V176" s="127"/>
      <c r="W176" s="147"/>
      <c r="X176" s="148"/>
      <c r="Y176" s="147"/>
      <c r="Z176" s="149"/>
      <c r="AA176" s="50"/>
      <c r="AB176" s="147"/>
      <c r="AC176" s="149"/>
      <c r="AD176" s="50"/>
      <c r="AE176" s="147"/>
      <c r="AF176" s="149"/>
      <c r="AG176" s="50"/>
      <c r="AH176" s="147"/>
      <c r="AI176" s="147"/>
      <c r="AJ176" s="147"/>
      <c r="AK176" s="148"/>
      <c r="AL176" s="147"/>
      <c r="AM176" s="149"/>
      <c r="AN176" s="50"/>
      <c r="AO176" s="124"/>
      <c r="AP176" s="124"/>
      <c r="AQ176" s="127"/>
      <c r="AR176" s="124"/>
      <c r="AS176" s="125"/>
      <c r="AT176" s="124"/>
      <c r="AU176" s="149"/>
      <c r="AV176" s="50"/>
      <c r="AW176" s="147"/>
      <c r="AX176" s="149"/>
      <c r="AY176" s="50"/>
      <c r="AZ176" s="147"/>
      <c r="BA176" s="149"/>
      <c r="BB176" s="50"/>
      <c r="BC176" s="147"/>
      <c r="BD176" s="147"/>
      <c r="BE176" s="147"/>
      <c r="BF176" s="148"/>
      <c r="BG176" s="147"/>
      <c r="BH176" s="149"/>
      <c r="BI176" s="50"/>
      <c r="BJ176" s="124"/>
      <c r="BK176" s="124"/>
      <c r="BL176" s="127"/>
      <c r="BM176" s="124"/>
      <c r="BN176" s="125"/>
      <c r="BO176" s="124"/>
      <c r="BP176" s="149"/>
      <c r="BQ176" s="50"/>
      <c r="BR176" s="147"/>
      <c r="BS176" s="149"/>
      <c r="BT176" s="50"/>
      <c r="BU176" s="147"/>
      <c r="BV176" s="149"/>
      <c r="BW176" s="50"/>
      <c r="BX176" s="147"/>
      <c r="BY176" s="147"/>
      <c r="BZ176" s="147"/>
      <c r="CA176" s="148"/>
      <c r="CB176" s="147"/>
      <c r="CC176" s="149"/>
      <c r="CD176" s="50"/>
      <c r="CE176" s="124"/>
      <c r="CF176" s="124"/>
      <c r="CG176" s="127"/>
      <c r="CH176" s="124"/>
      <c r="CI176" s="128"/>
      <c r="CJ176" s="124"/>
      <c r="CK176" s="149"/>
      <c r="CL176" s="50"/>
      <c r="CM176" s="147"/>
      <c r="CN176" s="149"/>
      <c r="CO176" s="50"/>
      <c r="CP176" s="147"/>
      <c r="CQ176" s="149"/>
      <c r="CR176" s="50"/>
      <c r="CS176" s="147"/>
      <c r="CT176" s="147"/>
      <c r="CU176" s="147"/>
      <c r="CV176" s="150"/>
      <c r="CW176" s="147"/>
      <c r="CX176" s="149"/>
      <c r="CY176" s="52"/>
      <c r="CZ176" s="147"/>
      <c r="DA176" s="147"/>
      <c r="DB176" s="1548"/>
      <c r="DC176" s="124"/>
      <c r="DD176" s="125"/>
      <c r="DE176" s="124"/>
      <c r="DF176" s="149"/>
      <c r="DG176" s="50"/>
      <c r="DH176" s="147"/>
      <c r="DI176" s="149"/>
      <c r="DJ176" s="50"/>
      <c r="DK176" s="147"/>
      <c r="DL176" s="149"/>
      <c r="DM176" s="50"/>
      <c r="DN176" s="147"/>
      <c r="DO176" s="147"/>
      <c r="DP176" s="147"/>
      <c r="DQ176" s="148"/>
      <c r="DR176" s="147"/>
      <c r="DS176" s="149"/>
      <c r="DT176" s="50"/>
      <c r="DU176" s="124"/>
      <c r="DV176" s="124"/>
      <c r="DW176" s="127"/>
      <c r="DX176" s="124"/>
      <c r="DY176" s="125"/>
      <c r="DZ176" s="124"/>
      <c r="EA176" s="149"/>
      <c r="EB176" s="50"/>
      <c r="EC176" s="147"/>
      <c r="ED176" s="149"/>
      <c r="EE176" s="50"/>
      <c r="EF176" s="147"/>
      <c r="EG176" s="149"/>
      <c r="EH176" s="50"/>
      <c r="EI176" s="147"/>
      <c r="EJ176" s="147"/>
      <c r="EK176" s="147"/>
      <c r="EL176" s="148"/>
      <c r="EM176" s="147"/>
      <c r="EN176" s="149"/>
      <c r="EO176" s="50"/>
      <c r="EP176" s="124"/>
      <c r="EQ176" s="124"/>
      <c r="ER176" s="127"/>
      <c r="ES176" s="124"/>
      <c r="ET176" s="125"/>
      <c r="EU176" s="124"/>
      <c r="EV176" s="149"/>
      <c r="EW176" s="50"/>
      <c r="EX176" s="147"/>
      <c r="EY176" s="149"/>
      <c r="EZ176" s="50"/>
      <c r="FA176" s="147"/>
      <c r="FB176" s="149"/>
      <c r="FC176" s="50"/>
      <c r="FD176" s="147"/>
      <c r="FE176" s="147"/>
      <c r="FF176" s="147"/>
      <c r="FG176" s="148"/>
      <c r="FH176" s="147"/>
      <c r="FI176" s="149"/>
      <c r="FJ176" s="50"/>
      <c r="FK176" s="124"/>
      <c r="FL176" s="124"/>
      <c r="FM176" s="127"/>
      <c r="FN176" s="124"/>
      <c r="FO176" s="125"/>
      <c r="FP176" s="124"/>
      <c r="FQ176" s="149"/>
      <c r="FR176" s="50"/>
      <c r="FS176" s="857"/>
      <c r="FT176" s="149"/>
      <c r="FU176" s="50"/>
      <c r="FV176" s="147"/>
      <c r="FW176" s="149"/>
      <c r="FX176" s="50"/>
      <c r="FY176" s="147"/>
      <c r="FZ176" s="147"/>
      <c r="GA176" s="147"/>
      <c r="GB176" s="148"/>
      <c r="GC176" s="147"/>
      <c r="GD176" s="149"/>
      <c r="GE176" s="50"/>
      <c r="GF176" s="124"/>
      <c r="GG176" s="124"/>
      <c r="GH176" s="127"/>
      <c r="GI176" s="124"/>
      <c r="GJ176" s="125"/>
      <c r="GK176" s="124"/>
      <c r="GL176" s="149"/>
      <c r="GM176" s="50"/>
      <c r="GN176" s="147"/>
      <c r="GO176" s="149"/>
      <c r="GP176" s="50"/>
      <c r="GQ176" s="147"/>
      <c r="GR176" s="149"/>
      <c r="GS176" s="50"/>
      <c r="GT176" s="147"/>
      <c r="GU176" s="147"/>
      <c r="GV176" s="147"/>
      <c r="GW176" s="148"/>
      <c r="GX176" s="147"/>
      <c r="GY176" s="149"/>
      <c r="GZ176" s="50"/>
      <c r="HA176" s="124"/>
      <c r="HB176" s="124"/>
      <c r="HC176" s="127"/>
      <c r="HD176" s="124"/>
      <c r="HE176" s="125"/>
      <c r="HF176" s="124"/>
      <c r="HG176" s="149"/>
      <c r="HH176" s="50"/>
      <c r="HI176" s="147"/>
      <c r="HJ176" s="149"/>
      <c r="HK176" s="50"/>
      <c r="HL176" s="147"/>
      <c r="HM176" s="149"/>
      <c r="HN176" s="50"/>
      <c r="HO176" s="147"/>
      <c r="HP176" s="147"/>
      <c r="HQ176" s="147"/>
      <c r="HR176" s="148"/>
      <c r="HS176" s="147"/>
      <c r="HT176" s="149"/>
      <c r="HU176" s="50"/>
      <c r="HV176" s="124"/>
      <c r="HW176" s="124"/>
      <c r="HX176" s="127"/>
      <c r="HY176" s="124"/>
      <c r="HZ176" s="125"/>
      <c r="IA176" s="124"/>
      <c r="IB176" s="149"/>
      <c r="IC176" s="50"/>
      <c r="ID176" s="147"/>
      <c r="IE176" s="149"/>
      <c r="IF176" s="50"/>
      <c r="IG176" s="147"/>
      <c r="IH176" s="149"/>
      <c r="II176" s="50"/>
      <c r="IJ176" s="147"/>
      <c r="IK176" s="147"/>
      <c r="IL176" s="147"/>
      <c r="IM176" s="148"/>
      <c r="IN176" s="147"/>
      <c r="IO176" s="149"/>
      <c r="IP176" s="50"/>
      <c r="IQ176" s="124"/>
      <c r="IR176" s="124"/>
      <c r="IS176" s="127"/>
    </row>
    <row r="177" spans="1:253" ht="11.25" hidden="1" customHeight="1">
      <c r="A177" s="345" t="s">
        <v>121</v>
      </c>
      <c r="B177" s="147"/>
      <c r="C177" s="148"/>
      <c r="D177" s="147"/>
      <c r="E177" s="149"/>
      <c r="F177" s="50"/>
      <c r="G177" s="147"/>
      <c r="H177" s="149"/>
      <c r="I177" s="50"/>
      <c r="J177" s="147"/>
      <c r="K177" s="149"/>
      <c r="L177" s="50"/>
      <c r="M177" s="147"/>
      <c r="N177" s="147"/>
      <c r="O177" s="147"/>
      <c r="P177" s="148"/>
      <c r="Q177" s="147"/>
      <c r="R177" s="149"/>
      <c r="S177" s="50"/>
      <c r="T177" s="124"/>
      <c r="U177" s="124"/>
      <c r="V177" s="127"/>
      <c r="W177" s="147"/>
      <c r="X177" s="148"/>
      <c r="Y177" s="147"/>
      <c r="Z177" s="149"/>
      <c r="AA177" s="50"/>
      <c r="AB177" s="147"/>
      <c r="AC177" s="149"/>
      <c r="AD177" s="50"/>
      <c r="AE177" s="147"/>
      <c r="AF177" s="149"/>
      <c r="AG177" s="50"/>
      <c r="AH177" s="147"/>
      <c r="AI177" s="147"/>
      <c r="AJ177" s="147"/>
      <c r="AK177" s="148"/>
      <c r="AL177" s="147"/>
      <c r="AM177" s="149"/>
      <c r="AN177" s="50"/>
      <c r="AO177" s="124"/>
      <c r="AP177" s="124"/>
      <c r="AQ177" s="127"/>
      <c r="AR177" s="124"/>
      <c r="AS177" s="125"/>
      <c r="AT177" s="124"/>
      <c r="AU177" s="149"/>
      <c r="AV177" s="50"/>
      <c r="AW177" s="147"/>
      <c r="AX177" s="149"/>
      <c r="AY177" s="50"/>
      <c r="AZ177" s="147"/>
      <c r="BA177" s="149"/>
      <c r="BB177" s="50"/>
      <c r="BC177" s="147"/>
      <c r="BD177" s="147"/>
      <c r="BE177" s="147"/>
      <c r="BF177" s="148"/>
      <c r="BG177" s="147"/>
      <c r="BH177" s="149"/>
      <c r="BI177" s="50"/>
      <c r="BJ177" s="124"/>
      <c r="BK177" s="124"/>
      <c r="BL177" s="127"/>
      <c r="BM177" s="124"/>
      <c r="BN177" s="125"/>
      <c r="BO177" s="124"/>
      <c r="BP177" s="149"/>
      <c r="BQ177" s="50"/>
      <c r="BR177" s="147"/>
      <c r="BS177" s="149"/>
      <c r="BT177" s="50"/>
      <c r="BU177" s="147"/>
      <c r="BV177" s="149"/>
      <c r="BW177" s="50"/>
      <c r="BX177" s="147"/>
      <c r="BY177" s="147"/>
      <c r="BZ177" s="147"/>
      <c r="CA177" s="148"/>
      <c r="CB177" s="147"/>
      <c r="CC177" s="149"/>
      <c r="CD177" s="50"/>
      <c r="CE177" s="124"/>
      <c r="CF177" s="124"/>
      <c r="CG177" s="127"/>
      <c r="CH177" s="124"/>
      <c r="CI177" s="128"/>
      <c r="CJ177" s="124"/>
      <c r="CK177" s="149"/>
      <c r="CL177" s="50"/>
      <c r="CM177" s="147"/>
      <c r="CN177" s="149"/>
      <c r="CO177" s="50"/>
      <c r="CP177" s="147"/>
      <c r="CQ177" s="149"/>
      <c r="CR177" s="50"/>
      <c r="CS177" s="147"/>
      <c r="CT177" s="147"/>
      <c r="CU177" s="147"/>
      <c r="CV177" s="150"/>
      <c r="CW177" s="147"/>
      <c r="CX177" s="149"/>
      <c r="CY177" s="52"/>
      <c r="CZ177" s="147"/>
      <c r="DA177" s="147"/>
      <c r="DB177" s="1548"/>
      <c r="DC177" s="124"/>
      <c r="DD177" s="125"/>
      <c r="DE177" s="124"/>
      <c r="DF177" s="149"/>
      <c r="DG177" s="50"/>
      <c r="DH177" s="147"/>
      <c r="DI177" s="149"/>
      <c r="DJ177" s="50"/>
      <c r="DK177" s="147"/>
      <c r="DL177" s="149"/>
      <c r="DM177" s="50"/>
      <c r="DN177" s="147"/>
      <c r="DO177" s="147"/>
      <c r="DP177" s="147"/>
      <c r="DQ177" s="148"/>
      <c r="DR177" s="147"/>
      <c r="DS177" s="149"/>
      <c r="DT177" s="50"/>
      <c r="DU177" s="124"/>
      <c r="DV177" s="124"/>
      <c r="DW177" s="127"/>
      <c r="DX177" s="124"/>
      <c r="DY177" s="125"/>
      <c r="DZ177" s="124"/>
      <c r="EA177" s="149"/>
      <c r="EB177" s="50"/>
      <c r="EC177" s="147"/>
      <c r="ED177" s="149"/>
      <c r="EE177" s="50"/>
      <c r="EF177" s="147"/>
      <c r="EG177" s="149"/>
      <c r="EH177" s="50"/>
      <c r="EI177" s="147"/>
      <c r="EJ177" s="147"/>
      <c r="EK177" s="147"/>
      <c r="EL177" s="148"/>
      <c r="EM177" s="147"/>
      <c r="EN177" s="149"/>
      <c r="EO177" s="50"/>
      <c r="EP177" s="124"/>
      <c r="EQ177" s="124"/>
      <c r="ER177" s="127"/>
      <c r="ES177" s="124"/>
      <c r="ET177" s="125"/>
      <c r="EU177" s="124"/>
      <c r="EV177" s="149"/>
      <c r="EW177" s="50"/>
      <c r="EX177" s="147"/>
      <c r="EY177" s="149"/>
      <c r="EZ177" s="50"/>
      <c r="FA177" s="147"/>
      <c r="FB177" s="149"/>
      <c r="FC177" s="50"/>
      <c r="FD177" s="147"/>
      <c r="FE177" s="147"/>
      <c r="FF177" s="147"/>
      <c r="FG177" s="148"/>
      <c r="FH177" s="147"/>
      <c r="FI177" s="149"/>
      <c r="FJ177" s="50"/>
      <c r="FK177" s="124"/>
      <c r="FL177" s="124"/>
      <c r="FM177" s="127"/>
      <c r="FN177" s="124"/>
      <c r="FO177" s="125"/>
      <c r="FP177" s="124"/>
      <c r="FQ177" s="149"/>
      <c r="FR177" s="50"/>
      <c r="FS177" s="857"/>
      <c r="FT177" s="149"/>
      <c r="FU177" s="50"/>
      <c r="FV177" s="147"/>
      <c r="FW177" s="149"/>
      <c r="FX177" s="50"/>
      <c r="FY177" s="147"/>
      <c r="FZ177" s="147"/>
      <c r="GA177" s="147"/>
      <c r="GB177" s="148"/>
      <c r="GC177" s="147"/>
      <c r="GD177" s="149"/>
      <c r="GE177" s="50"/>
      <c r="GF177" s="124"/>
      <c r="GG177" s="124"/>
      <c r="GH177" s="127"/>
      <c r="GI177" s="124"/>
      <c r="GJ177" s="125"/>
      <c r="GK177" s="124"/>
      <c r="GL177" s="149"/>
      <c r="GM177" s="50"/>
      <c r="GN177" s="147"/>
      <c r="GO177" s="149"/>
      <c r="GP177" s="50"/>
      <c r="GQ177" s="147"/>
      <c r="GR177" s="149"/>
      <c r="GS177" s="50"/>
      <c r="GT177" s="147"/>
      <c r="GU177" s="147"/>
      <c r="GV177" s="147"/>
      <c r="GW177" s="148"/>
      <c r="GX177" s="147"/>
      <c r="GY177" s="149"/>
      <c r="GZ177" s="50"/>
      <c r="HA177" s="124"/>
      <c r="HB177" s="124"/>
      <c r="HC177" s="127"/>
      <c r="HD177" s="124"/>
      <c r="HE177" s="125"/>
      <c r="HF177" s="124"/>
      <c r="HG177" s="149"/>
      <c r="HH177" s="50"/>
      <c r="HI177" s="147"/>
      <c r="HJ177" s="149"/>
      <c r="HK177" s="50"/>
      <c r="HL177" s="147"/>
      <c r="HM177" s="149"/>
      <c r="HN177" s="50"/>
      <c r="HO177" s="147"/>
      <c r="HP177" s="147"/>
      <c r="HQ177" s="147"/>
      <c r="HR177" s="148"/>
      <c r="HS177" s="147"/>
      <c r="HT177" s="149"/>
      <c r="HU177" s="50"/>
      <c r="HV177" s="124"/>
      <c r="HW177" s="124"/>
      <c r="HX177" s="127"/>
      <c r="HY177" s="124"/>
      <c r="HZ177" s="125"/>
      <c r="IA177" s="124"/>
      <c r="IB177" s="149"/>
      <c r="IC177" s="50"/>
      <c r="ID177" s="147"/>
      <c r="IE177" s="149"/>
      <c r="IF177" s="50"/>
      <c r="IG177" s="147"/>
      <c r="IH177" s="149"/>
      <c r="II177" s="50"/>
      <c r="IJ177" s="147"/>
      <c r="IK177" s="147"/>
      <c r="IL177" s="147"/>
      <c r="IM177" s="148"/>
      <c r="IN177" s="147"/>
      <c r="IO177" s="149"/>
      <c r="IP177" s="50"/>
      <c r="IQ177" s="124"/>
      <c r="IR177" s="124"/>
      <c r="IS177" s="127"/>
    </row>
    <row r="178" spans="1:253" ht="12" hidden="1" customHeight="1">
      <c r="A178" s="341" t="s">
        <v>122</v>
      </c>
      <c r="B178" s="111"/>
      <c r="C178" s="112"/>
      <c r="D178" s="111"/>
      <c r="E178" s="432">
        <v>0</v>
      </c>
      <c r="F178" s="106" t="str">
        <f>IF(E178&gt;0,(IF(E$7&gt;0,E178/E$7,"")),"")</f>
        <v/>
      </c>
      <c r="G178" s="111" t="str">
        <f>IF(E178&gt;0,(IF(E$49&gt;0,E178/E$49,"")),"")</f>
        <v/>
      </c>
      <c r="H178" s="432">
        <v>0</v>
      </c>
      <c r="I178" s="106" t="str">
        <f>IF(H178&gt;0,(IF(H$7&gt;0,H178/H$7,"")),"")</f>
        <v/>
      </c>
      <c r="J178" s="111" t="str">
        <f>IF(H178&gt;0,(IF(H$49&gt;0,H178/H$49,"")),"")</f>
        <v/>
      </c>
      <c r="K178" s="432">
        <v>0</v>
      </c>
      <c r="L178" s="106" t="str">
        <f>IF(K178&gt;0,(IF(K$7&gt;0,K178/K$7,"")),"")</f>
        <v/>
      </c>
      <c r="M178" s="111" t="str">
        <f>IF(K178&gt;0,(IF(K$49&gt;0,K178/K$49,"")),"")</f>
        <v/>
      </c>
      <c r="N178" s="111"/>
      <c r="O178" s="111"/>
      <c r="P178" s="112"/>
      <c r="Q178" s="111"/>
      <c r="R178" s="432">
        <f>E178+H178+K178</f>
        <v>0</v>
      </c>
      <c r="S178" s="106" t="str">
        <f>IF(R178&gt;0,(IF(R$7&gt;0,R178/R$7,"")),"")</f>
        <v/>
      </c>
      <c r="T178" s="111" t="str">
        <f>IF(R178&gt;0,(IF(R$49&gt;0,R178/R$49,"")),"")</f>
        <v/>
      </c>
      <c r="U178" s="111"/>
      <c r="V178" s="113"/>
      <c r="W178" s="111"/>
      <c r="X178" s="112"/>
      <c r="Y178" s="111"/>
      <c r="Z178" s="432">
        <v>0</v>
      </c>
      <c r="AA178" s="106" t="str">
        <f>IF(Z178&gt;0,(IF(Z$7&gt;0,Z178/Z$7,"")),"")</f>
        <v/>
      </c>
      <c r="AB178" s="111" t="str">
        <f>IF(Z178&gt;0,(IF(Z$49&gt;0,Z178/Z$49,"")),"")</f>
        <v/>
      </c>
      <c r="AC178" s="432">
        <v>0</v>
      </c>
      <c r="AD178" s="106" t="str">
        <f>IF(AC178&gt;0,(IF(AC$7&gt;0,AC178/AC$7,"")),"")</f>
        <v/>
      </c>
      <c r="AE178" s="111" t="str">
        <f>IF(AC178&gt;0,(IF(AC$49&gt;0,AC178/AC$49,"")),"")</f>
        <v/>
      </c>
      <c r="AF178" s="432">
        <v>0</v>
      </c>
      <c r="AG178" s="106" t="str">
        <f>IF(AF178&gt;0,(IF(AF$7&gt;0,AF178/AF$7,"")),"")</f>
        <v/>
      </c>
      <c r="AH178" s="111" t="str">
        <f>IF(AF178&gt;0,(IF(AF$49&gt;0,AF178/AF$49,"")),"")</f>
        <v/>
      </c>
      <c r="AI178" s="111"/>
      <c r="AJ178" s="111"/>
      <c r="AK178" s="112"/>
      <c r="AL178" s="111"/>
      <c r="AM178" s="432">
        <f>Z178+AC178+AF178</f>
        <v>0</v>
      </c>
      <c r="AN178" s="106" t="str">
        <f>IF(AM178&gt;0,(IF(AM$7&gt;0,AM178/AM$7,"")),"")</f>
        <v/>
      </c>
      <c r="AO178" s="111" t="str">
        <f>IF(AM178&gt;0,(IF(AM$49&gt;0,AM178/AM$49,"")),"")</f>
        <v/>
      </c>
      <c r="AP178" s="111"/>
      <c r="AQ178" s="113"/>
      <c r="AR178" s="111"/>
      <c r="AS178" s="112"/>
      <c r="AT178" s="111"/>
      <c r="AU178" s="432">
        <v>0</v>
      </c>
      <c r="AV178" s="106" t="str">
        <f>IF(AU178&gt;0,(IF(AU$7&gt;0,AU178/AU$7,"")),"")</f>
        <v/>
      </c>
      <c r="AW178" s="111" t="str">
        <f>IF(AU178&gt;0,(IF(AU$49&gt;0,AU178/AU$49,"")),"")</f>
        <v/>
      </c>
      <c r="AX178" s="432">
        <v>0</v>
      </c>
      <c r="AY178" s="106" t="str">
        <f>IF(AX178&gt;0,(IF(AX$7&gt;0,AX178/AX$7,"")),"")</f>
        <v/>
      </c>
      <c r="AZ178" s="111" t="str">
        <f>IF(AX178&gt;0,(IF(AX$49&gt;0,AX178/AX$49,"")),"")</f>
        <v/>
      </c>
      <c r="BA178" s="432">
        <v>0</v>
      </c>
      <c r="BB178" s="106" t="str">
        <f>IF(BA178&gt;0,(IF(BA$7&gt;0,BA178/BA$7,"")),"")</f>
        <v/>
      </c>
      <c r="BC178" s="111" t="str">
        <f>IF(BA178&gt;0,(IF(BA$49&gt;0,BA178/BA$49,"")),"")</f>
        <v/>
      </c>
      <c r="BD178" s="111"/>
      <c r="BE178" s="111"/>
      <c r="BF178" s="112"/>
      <c r="BG178" s="111"/>
      <c r="BH178" s="432">
        <f>AU178+AX178+BA178</f>
        <v>0</v>
      </c>
      <c r="BI178" s="106" t="str">
        <f>IF(BH178&gt;0,(IF(BH$7&gt;0,BH178/BH$7,"")),"")</f>
        <v/>
      </c>
      <c r="BJ178" s="111" t="str">
        <f>IF(BH178&gt;0,(IF(BH$49&gt;0,BH178/BH$49,"")),"")</f>
        <v/>
      </c>
      <c r="BK178" s="111"/>
      <c r="BL178" s="113"/>
      <c r="BM178" s="111"/>
      <c r="BN178" s="112"/>
      <c r="BO178" s="111"/>
      <c r="BP178" s="432">
        <v>0</v>
      </c>
      <c r="BQ178" s="106" t="str">
        <f>IF(BP178&gt;0,(IF(BP$7&gt;0,BP178/BP$7,"")),"")</f>
        <v/>
      </c>
      <c r="BR178" s="111" t="str">
        <f>IF(BP178&gt;0,(IF(BP$49&gt;0,BP178/BP$49,"")),"")</f>
        <v/>
      </c>
      <c r="BS178" s="432">
        <v>0</v>
      </c>
      <c r="BT178" s="106" t="str">
        <f>IF(BS178&gt;0,(IF(BS$7&gt;0,BS178/BS$7,"")),"")</f>
        <v/>
      </c>
      <c r="BU178" s="111" t="str">
        <f>IF(BS178&gt;0,(IF(BS$49&gt;0,BS178/BS$49,"")),"")</f>
        <v/>
      </c>
      <c r="BV178" s="432">
        <v>0</v>
      </c>
      <c r="BW178" s="106" t="str">
        <f>IF(BV178&gt;0,(IF(BV$7&gt;0,BV178/BV$7,"")),"")</f>
        <v/>
      </c>
      <c r="BX178" s="111" t="str">
        <f>IF(BV178&gt;0,(IF(BV$49&gt;0,BV178/BV$49,"")),"")</f>
        <v/>
      </c>
      <c r="BY178" s="111"/>
      <c r="BZ178" s="111"/>
      <c r="CA178" s="112"/>
      <c r="CB178" s="111"/>
      <c r="CC178" s="432">
        <f>BP178+BS178+BV178</f>
        <v>0</v>
      </c>
      <c r="CD178" s="106" t="str">
        <f>IF(CC178&gt;0,(IF(CC$7&gt;0,CC178/CC$7,"")),"")</f>
        <v/>
      </c>
      <c r="CE178" s="111" t="str">
        <f>IF(CC178&gt;0,(IF(CC$49&gt;0,CC178/CC$49,"")),"")</f>
        <v/>
      </c>
      <c r="CF178" s="111"/>
      <c r="CG178" s="113"/>
      <c r="CH178" s="111"/>
      <c r="CI178" s="114"/>
      <c r="CJ178" s="111"/>
      <c r="CK178" s="432">
        <f>(IF($CZ$5=4,(E178+Z178+AU178+BP178),0)+IF($CZ$5=3,(Z178+AU178+BP178))+IF($CZ$5=2,(AU178+BP178),0)+IF($CZ$5=1,BP178,0))/$CZ$5</f>
        <v>0</v>
      </c>
      <c r="CL178" s="106" t="str">
        <f>IF(CK178&gt;0,(IF(CK$7&gt;0,CK178/CK$7,"")),"")</f>
        <v/>
      </c>
      <c r="CM178" s="111" t="str">
        <f>IF(CK178&gt;0,(IF(CK$49&gt;0,CK178/CK$49,"")),"")</f>
        <v/>
      </c>
      <c r="CN178" s="432">
        <f>(IF($CZ$5=4,(H178+AC178+AX178+BS178),0)+IF($CZ$5=3,(AC178+AX178+BS178))+IF($CZ$5=2,(AX178+BS178),0)+IF($CZ$5=1,BS178,0))/$CZ$5</f>
        <v>0</v>
      </c>
      <c r="CO178" s="106" t="str">
        <f>IF(CN178&gt;0,(IF(CN$7&gt;0,CN178/CN$7,"")),"")</f>
        <v/>
      </c>
      <c r="CP178" s="111" t="str">
        <f>IF(CN178&gt;0,(IF(CN$49&gt;0,CN178/CN$49,"")),"")</f>
        <v/>
      </c>
      <c r="CQ178" s="432">
        <f>(IF($CZ$5=4,(K178+AF178+BA178+BV178),0)+IF($CZ$5=3,(AF178+BA178+BV178))+IF($CZ$5=2,(BA178+BV178),0)+IF($CZ$5=1,BV178,0))/$CZ$5</f>
        <v>0</v>
      </c>
      <c r="CR178" s="106" t="str">
        <f>IF(CQ178&gt;0,(IF(CQ$7&gt;0,CQ178/CQ$7,"")),"")</f>
        <v/>
      </c>
      <c r="CS178" s="111" t="str">
        <f>IF(CQ178&gt;0,(IF(CQ$49&gt;0,CQ178/CQ$49,"")),"")</f>
        <v/>
      </c>
      <c r="CT178" s="111"/>
      <c r="CU178" s="111"/>
      <c r="CV178" s="114"/>
      <c r="CW178" s="111"/>
      <c r="CX178" s="432">
        <f>(IF($CZ$5=4,(R178+AM178+BH178+CC178),0)+IF($CZ$5=3,(AM178+BH178+CC178))+IF($CZ$5=2,(BH178+CC178),0)+IF($CZ$5=1,CC178,0))/$CZ$5</f>
        <v>0</v>
      </c>
      <c r="CY178" s="106" t="str">
        <f>IF(CX178&gt;0,(IF(CX$7&gt;0,CX178/CX$7,"")),"")</f>
        <v/>
      </c>
      <c r="CZ178" s="111" t="str">
        <f>IF(CX178&gt;0,(IF(CX$49&gt;0,CX178/CX$49,"")),"")</f>
        <v/>
      </c>
      <c r="DA178" s="111"/>
      <c r="DB178" s="1535"/>
      <c r="DC178" s="111"/>
      <c r="DD178" s="112"/>
      <c r="DE178" s="111"/>
      <c r="DF178" s="432">
        <v>0</v>
      </c>
      <c r="DG178" s="106" t="str">
        <f>IF(DF178&gt;0,(IF(DF$7&gt;0,DF178/DF$7,"")),"")</f>
        <v/>
      </c>
      <c r="DH178" s="111" t="str">
        <f>IF(DF178&gt;0,(IF(DF$49&gt;0,DF178/DF$49,"")),"")</f>
        <v/>
      </c>
      <c r="DI178" s="432">
        <v>0</v>
      </c>
      <c r="DJ178" s="106" t="str">
        <f>IF(DI178&gt;0,(IF(DI$7&gt;0,DI178/DI$7,"")),"")</f>
        <v/>
      </c>
      <c r="DK178" s="111" t="str">
        <f>IF(DI178&gt;0,(IF(DI$49&gt;0,DI178/DI$49,"")),"")</f>
        <v/>
      </c>
      <c r="DL178" s="432">
        <v>0</v>
      </c>
      <c r="DM178" s="106" t="str">
        <f>IF(DL178&gt;0,(IF(DL$7&gt;0,DL178/DL$7,"")),"")</f>
        <v/>
      </c>
      <c r="DN178" s="111" t="str">
        <f>IF(DL178&gt;0,(IF(DL$49&gt;0,DL178/DL$49,"")),"")</f>
        <v/>
      </c>
      <c r="DO178" s="111"/>
      <c r="DP178" s="111"/>
      <c r="DQ178" s="112"/>
      <c r="DR178" s="111"/>
      <c r="DS178" s="432">
        <f>DF178+DI178+DL178</f>
        <v>0</v>
      </c>
      <c r="DT178" s="106" t="str">
        <f>IF(DS178&gt;0,(IF(DS$7&gt;0,DS178/DS$7,"")),"")</f>
        <v/>
      </c>
      <c r="DU178" s="111" t="str">
        <f>IF(DS178&gt;0,(IF(DS$49&gt;0,DS178/DS$49,"")),"")</f>
        <v/>
      </c>
      <c r="DV178" s="111"/>
      <c r="DW178" s="113"/>
      <c r="DX178" s="111"/>
      <c r="DY178" s="112"/>
      <c r="DZ178" s="111"/>
      <c r="EA178" s="432">
        <v>0</v>
      </c>
      <c r="EB178" s="106" t="str">
        <f>IF(EA178&gt;0,(IF(EA$7&gt;0,EA178/EA$7,"")),"")</f>
        <v/>
      </c>
      <c r="EC178" s="111" t="str">
        <f>IF(EA178&gt;0,(IF(EA$49&gt;0,EA178/EA$49,"")),"")</f>
        <v/>
      </c>
      <c r="ED178" s="432">
        <v>0</v>
      </c>
      <c r="EE178" s="106" t="str">
        <f>IF(ED178&gt;0,(IF(ED$7&gt;0,ED178/ED$7,"")),"")</f>
        <v/>
      </c>
      <c r="EF178" s="111" t="str">
        <f>IF(ED178&gt;0,(IF(ED$49&gt;0,ED178/ED$49,"")),"")</f>
        <v/>
      </c>
      <c r="EG178" s="432">
        <v>0</v>
      </c>
      <c r="EH178" s="106" t="str">
        <f>IF(EG178&gt;0,(IF(EG$7&gt;0,EG178/EG$7,"")),"")</f>
        <v/>
      </c>
      <c r="EI178" s="111" t="str">
        <f>IF(EG178&gt;0,(IF(EG$49&gt;0,EG178/EG$49,"")),"")</f>
        <v/>
      </c>
      <c r="EJ178" s="111"/>
      <c r="EK178" s="111"/>
      <c r="EL178" s="112"/>
      <c r="EM178" s="111"/>
      <c r="EN178" s="432">
        <f>EA178+ED178+EG178</f>
        <v>0</v>
      </c>
      <c r="EO178" s="106" t="str">
        <f>IF(EN178&gt;0,(IF(EN$7&gt;0,EN178/EN$7,"")),"")</f>
        <v/>
      </c>
      <c r="EP178" s="111" t="str">
        <f>IF(EN178&gt;0,(IF(EN$49&gt;0,EN178/EN$49,"")),"")</f>
        <v/>
      </c>
      <c r="EQ178" s="111"/>
      <c r="ER178" s="113"/>
      <c r="ES178" s="111"/>
      <c r="ET178" s="112"/>
      <c r="EU178" s="111"/>
      <c r="EV178" s="432">
        <v>0</v>
      </c>
      <c r="EW178" s="106" t="str">
        <f>IF(EV178&gt;0,(IF(EV$7&gt;0,EV178/EV$7,"")),"")</f>
        <v/>
      </c>
      <c r="EX178" s="111" t="str">
        <f>IF(EV178&gt;0,(IF(EV$49&gt;0,EV178/EV$49,"")),"")</f>
        <v/>
      </c>
      <c r="EY178" s="432">
        <v>0</v>
      </c>
      <c r="EZ178" s="106" t="str">
        <f>IF(EY178&gt;0,(IF(EY$7&gt;0,EY178/EY$7,"")),"")</f>
        <v/>
      </c>
      <c r="FA178" s="111" t="str">
        <f>IF(EY178&gt;0,(IF(EY$49&gt;0,EY178/EY$49,"")),"")</f>
        <v/>
      </c>
      <c r="FB178" s="432">
        <v>0</v>
      </c>
      <c r="FC178" s="106" t="str">
        <f>IF(FB178&gt;0,(IF(FB$7&gt;0,FB178/FB$7,"")),"")</f>
        <v/>
      </c>
      <c r="FD178" s="111" t="str">
        <f>IF(FB178&gt;0,(IF(FB$49&gt;0,FB178/FB$49,"")),"")</f>
        <v/>
      </c>
      <c r="FE178" s="111"/>
      <c r="FF178" s="111"/>
      <c r="FG178" s="112"/>
      <c r="FH178" s="111"/>
      <c r="FI178" s="432">
        <f>EV178+EY178+FB178</f>
        <v>0</v>
      </c>
      <c r="FJ178" s="106" t="str">
        <f>IF(FI178&gt;0,(IF(FI$7&gt;0,FI178/FI$7,"")),"")</f>
        <v/>
      </c>
      <c r="FK178" s="111" t="str">
        <f>IF(FI178&gt;0,(IF(FI$49&gt;0,FI178/FI$49,"")),"")</f>
        <v/>
      </c>
      <c r="FL178" s="111"/>
      <c r="FM178" s="113"/>
      <c r="FN178" s="111"/>
      <c r="FO178" s="112"/>
      <c r="FP178" s="111"/>
      <c r="FQ178" s="432">
        <v>0</v>
      </c>
      <c r="FR178" s="106" t="str">
        <f>IF(FQ178&gt;0,(IF(FQ$7&gt;0,FQ178/FQ$7,"")),"")</f>
        <v/>
      </c>
      <c r="FS178" s="849" t="str">
        <f>IF(FQ178&gt;0,(IF(FQ$49&gt;0,FQ178/FQ$49,"")),"")</f>
        <v/>
      </c>
      <c r="FT178" s="432">
        <v>0</v>
      </c>
      <c r="FU178" s="106" t="str">
        <f>IF(FT178&gt;0,(IF(FT$7&gt;0,FT178/FT$7,"")),"")</f>
        <v/>
      </c>
      <c r="FV178" s="111" t="str">
        <f>IF(FT178&gt;0,(IF(FT$49&gt;0,FT178/FT$49,"")),"")</f>
        <v/>
      </c>
      <c r="FW178" s="432">
        <v>0</v>
      </c>
      <c r="FX178" s="106" t="str">
        <f>IF(FW178&gt;0,(IF(FW$7&gt;0,FW178/FW$7,"")),"")</f>
        <v/>
      </c>
      <c r="FY178" s="111" t="str">
        <f>IF(FW178&gt;0,(IF(FW$49&gt;0,FW178/FW$49,"")),"")</f>
        <v/>
      </c>
      <c r="FZ178" s="111"/>
      <c r="GA178" s="111"/>
      <c r="GB178" s="112"/>
      <c r="GC178" s="111"/>
      <c r="GD178" s="432">
        <f>FQ178+FT178+FW178</f>
        <v>0</v>
      </c>
      <c r="GE178" s="106" t="str">
        <f>IF(GD178&gt;0,(IF(GD$7&gt;0,GD178/GD$7,"")),"")</f>
        <v/>
      </c>
      <c r="GF178" s="111" t="str">
        <f>IF(GD178&gt;0,(IF(GD$49&gt;0,GD178/GD$49,"")),"")</f>
        <v/>
      </c>
      <c r="GG178" s="111"/>
      <c r="GH178" s="113"/>
      <c r="GI178" s="111"/>
      <c r="GJ178" s="112"/>
      <c r="GK178" s="111"/>
      <c r="GL178" s="432">
        <v>0</v>
      </c>
      <c r="GM178" s="106" t="str">
        <f>IF(GL178&gt;0,(IF(GL$7&gt;0,GL178/GL$7,"")),"")</f>
        <v/>
      </c>
      <c r="GN178" s="111" t="str">
        <f>IF(GL178&gt;0,(IF(GL$49&gt;0,GL178/GL$49,"")),"")</f>
        <v/>
      </c>
      <c r="GO178" s="432">
        <v>0</v>
      </c>
      <c r="GP178" s="106" t="str">
        <f>IF(GO178&gt;0,(IF(GO$7&gt;0,GO178/GO$7,"")),"")</f>
        <v/>
      </c>
      <c r="GQ178" s="111" t="str">
        <f>IF(GO178&gt;0,(IF(GO$49&gt;0,GO178/GO$49,"")),"")</f>
        <v/>
      </c>
      <c r="GR178" s="432">
        <v>0</v>
      </c>
      <c r="GS178" s="106" t="str">
        <f>IF(GR178&gt;0,(IF(GR$7&gt;0,GR178/GR$7,"")),"")</f>
        <v/>
      </c>
      <c r="GT178" s="111" t="str">
        <f>IF(GR178&gt;0,(IF(GR$49&gt;0,GR178/GR$49,"")),"")</f>
        <v/>
      </c>
      <c r="GU178" s="111"/>
      <c r="GV178" s="111"/>
      <c r="GW178" s="112"/>
      <c r="GX178" s="111"/>
      <c r="GY178" s="432">
        <f>GL178+GO178+GR178</f>
        <v>0</v>
      </c>
      <c r="GZ178" s="106" t="str">
        <f>IF(GY178&gt;0,(IF(GY$7&gt;0,GY178/GY$7,"")),"")</f>
        <v/>
      </c>
      <c r="HA178" s="111" t="str">
        <f>IF(GY178&gt;0,(IF(GY$49&gt;0,GY178/GY$49,"")),"")</f>
        <v/>
      </c>
      <c r="HB178" s="111"/>
      <c r="HC178" s="113"/>
      <c r="HD178" s="111"/>
      <c r="HE178" s="112"/>
      <c r="HF178" s="111"/>
      <c r="HG178" s="432">
        <v>0</v>
      </c>
      <c r="HH178" s="106" t="str">
        <f>IF(HG178&gt;0,(IF(HG$7&gt;0,HG178/HG$7,"")),"")</f>
        <v/>
      </c>
      <c r="HI178" s="111" t="str">
        <f>IF(HG178&gt;0,(IF(HG$49&gt;0,HG178/HG$49,"")),"")</f>
        <v/>
      </c>
      <c r="HJ178" s="432">
        <v>0</v>
      </c>
      <c r="HK178" s="106" t="str">
        <f>IF(HJ178&gt;0,(IF(HJ$7&gt;0,HJ178/HJ$7,"")),"")</f>
        <v/>
      </c>
      <c r="HL178" s="111" t="str">
        <f>IF(HJ178&gt;0,(IF(HJ$49&gt;0,HJ178/HJ$49,"")),"")</f>
        <v/>
      </c>
      <c r="HM178" s="432">
        <v>0</v>
      </c>
      <c r="HN178" s="106" t="str">
        <f>IF(HM178&gt;0,(IF(HM$7&gt;0,HM178/HM$7,"")),"")</f>
        <v/>
      </c>
      <c r="HO178" s="111" t="str">
        <f>IF(HM178&gt;0,(IF(HM$49&gt;0,HM178/HM$49,"")),"")</f>
        <v/>
      </c>
      <c r="HP178" s="111"/>
      <c r="HQ178" s="111"/>
      <c r="HR178" s="112"/>
      <c r="HS178" s="111"/>
      <c r="HT178" s="432">
        <f>HG178+HJ178+HM178</f>
        <v>0</v>
      </c>
      <c r="HU178" s="106" t="str">
        <f>IF(HT178&gt;0,(IF(HT$7&gt;0,HT178/HT$7,"")),"")</f>
        <v/>
      </c>
      <c r="HV178" s="111" t="str">
        <f>IF(HT178&gt;0,(IF(HT$49&gt;0,HT178/HT$49,"")),"")</f>
        <v/>
      </c>
      <c r="HW178" s="111"/>
      <c r="HX178" s="113"/>
      <c r="HY178" s="111"/>
      <c r="HZ178" s="112"/>
      <c r="IA178" s="111"/>
      <c r="IB178" s="432">
        <v>0</v>
      </c>
      <c r="IC178" s="106" t="str">
        <f>IF(IB178&gt;0,(IF(IB$7&gt;0,IB178/IB$7,"")),"")</f>
        <v/>
      </c>
      <c r="ID178" s="111" t="str">
        <f>IF(IB178&gt;0,(IF(IB$49&gt;0,IB178/IB$49,"")),"")</f>
        <v/>
      </c>
      <c r="IE178" s="432">
        <v>0</v>
      </c>
      <c r="IF178" s="106" t="str">
        <f>IF(IE178&gt;0,(IF(IE$7&gt;0,IE178/IE$7,"")),"")</f>
        <v/>
      </c>
      <c r="IG178" s="111" t="str">
        <f>IF(IE178&gt;0,(IF(IE$49&gt;0,IE178/IE$49,"")),"")</f>
        <v/>
      </c>
      <c r="IH178" s="432">
        <v>0</v>
      </c>
      <c r="II178" s="106" t="str">
        <f>IF(IH178&gt;0,(IF(IH$7&gt;0,IH178/IH$7,"")),"")</f>
        <v/>
      </c>
      <c r="IJ178" s="111" t="str">
        <f>IF(IH178&gt;0,(IF(IH$49&gt;0,IH178/IH$49,"")),"")</f>
        <v/>
      </c>
      <c r="IK178" s="111"/>
      <c r="IL178" s="111"/>
      <c r="IM178" s="112"/>
      <c r="IN178" s="111"/>
      <c r="IO178" s="432">
        <f>IB178+IE178+IH178</f>
        <v>0</v>
      </c>
      <c r="IP178" s="106" t="str">
        <f>IF(IO178&gt;0,(IF(IO$7&gt;0,IO178/IO$7,"")),"")</f>
        <v/>
      </c>
      <c r="IQ178" s="111" t="str">
        <f>IF(IO178&gt;0,(IF(IO$49&gt;0,IO178/IO$49,"")),"")</f>
        <v/>
      </c>
      <c r="IR178" s="111"/>
      <c r="IS178" s="113"/>
    </row>
    <row r="179" spans="1:253" ht="12" hidden="1" customHeight="1">
      <c r="A179" s="341" t="s">
        <v>122</v>
      </c>
      <c r="B179" s="111"/>
      <c r="C179" s="112"/>
      <c r="D179" s="111"/>
      <c r="E179" s="433">
        <v>0</v>
      </c>
      <c r="F179" s="106" t="str">
        <f>IF(E179&gt;0,(IF(E$7&gt;0,E179/E$7,"")),"")</f>
        <v/>
      </c>
      <c r="G179" s="111" t="str">
        <f>IF(E179&gt;0,(IF(E$49&gt;0,E179/E$49,"")),"")</f>
        <v/>
      </c>
      <c r="H179" s="433">
        <v>0</v>
      </c>
      <c r="I179" s="106" t="str">
        <f>IF(H179&gt;0,(IF(H$7&gt;0,H179/H$7,"")),"")</f>
        <v/>
      </c>
      <c r="J179" s="111" t="str">
        <f>IF(H179&gt;0,(IF(H$49&gt;0,H179/H$49,"")),"")</f>
        <v/>
      </c>
      <c r="K179" s="433">
        <v>0</v>
      </c>
      <c r="L179" s="106" t="str">
        <f>IF(K179&gt;0,(IF(K$7&gt;0,K179/K$7,"")),"")</f>
        <v/>
      </c>
      <c r="M179" s="111" t="str">
        <f>IF(K179&gt;0,(IF(K$49&gt;0,K179/K$49,"")),"")</f>
        <v/>
      </c>
      <c r="N179" s="111"/>
      <c r="O179" s="111"/>
      <c r="P179" s="112"/>
      <c r="Q179" s="111"/>
      <c r="R179" s="433">
        <f>E179+H179+K179</f>
        <v>0</v>
      </c>
      <c r="S179" s="106" t="str">
        <f>IF(R179&gt;0,(IF(R$7&gt;0,R179/R$7,"")),"")</f>
        <v/>
      </c>
      <c r="T179" s="111" t="str">
        <f>IF(R179&gt;0,(IF(R$49&gt;0,R179/R$49,"")),"")</f>
        <v/>
      </c>
      <c r="U179" s="111"/>
      <c r="V179" s="113"/>
      <c r="W179" s="111"/>
      <c r="X179" s="112"/>
      <c r="Y179" s="111"/>
      <c r="Z179" s="433">
        <v>0</v>
      </c>
      <c r="AA179" s="106" t="str">
        <f>IF(Z179&gt;0,(IF(Z$7&gt;0,Z179/Z$7,"")),"")</f>
        <v/>
      </c>
      <c r="AB179" s="111" t="str">
        <f>IF(Z179&gt;0,(IF(Z$49&gt;0,Z179/Z$49,"")),"")</f>
        <v/>
      </c>
      <c r="AC179" s="433">
        <v>0</v>
      </c>
      <c r="AD179" s="106" t="str">
        <f>IF(AC179&gt;0,(IF(AC$7&gt;0,AC179/AC$7,"")),"")</f>
        <v/>
      </c>
      <c r="AE179" s="111" t="str">
        <f>IF(AC179&gt;0,(IF(AC$49&gt;0,AC179/AC$49,"")),"")</f>
        <v/>
      </c>
      <c r="AF179" s="433">
        <v>0</v>
      </c>
      <c r="AG179" s="106" t="str">
        <f>IF(AF179&gt;0,(IF(AF$7&gt;0,AF179/AF$7,"")),"")</f>
        <v/>
      </c>
      <c r="AH179" s="111" t="str">
        <f>IF(AF179&gt;0,(IF(AF$49&gt;0,AF179/AF$49,"")),"")</f>
        <v/>
      </c>
      <c r="AI179" s="111"/>
      <c r="AJ179" s="111"/>
      <c r="AK179" s="112"/>
      <c r="AL179" s="111"/>
      <c r="AM179" s="433">
        <f>Z179+AC179+AF179</f>
        <v>0</v>
      </c>
      <c r="AN179" s="106" t="str">
        <f>IF(AM179&gt;0,(IF(AM$7&gt;0,AM179/AM$7,"")),"")</f>
        <v/>
      </c>
      <c r="AO179" s="111" t="str">
        <f>IF(AM179&gt;0,(IF(AM$49&gt;0,AM179/AM$49,"")),"")</f>
        <v/>
      </c>
      <c r="AP179" s="111"/>
      <c r="AQ179" s="113"/>
      <c r="AR179" s="111"/>
      <c r="AS179" s="112"/>
      <c r="AT179" s="111"/>
      <c r="AU179" s="433">
        <v>0</v>
      </c>
      <c r="AV179" s="106" t="str">
        <f>IF(AU179&gt;0,(IF(AU$7&gt;0,AU179/AU$7,"")),"")</f>
        <v/>
      </c>
      <c r="AW179" s="111" t="str">
        <f>IF(AU179&gt;0,(IF(AU$49&gt;0,AU179/AU$49,"")),"")</f>
        <v/>
      </c>
      <c r="AX179" s="433">
        <v>0</v>
      </c>
      <c r="AY179" s="106" t="str">
        <f>IF(AX179&gt;0,(IF(AX$7&gt;0,AX179/AX$7,"")),"")</f>
        <v/>
      </c>
      <c r="AZ179" s="111" t="str">
        <f>IF(AX179&gt;0,(IF(AX$49&gt;0,AX179/AX$49,"")),"")</f>
        <v/>
      </c>
      <c r="BA179" s="433">
        <v>0</v>
      </c>
      <c r="BB179" s="106" t="str">
        <f>IF(BA179&gt;0,(IF(BA$7&gt;0,BA179/BA$7,"")),"")</f>
        <v/>
      </c>
      <c r="BC179" s="111" t="str">
        <f>IF(BA179&gt;0,(IF(BA$49&gt;0,BA179/BA$49,"")),"")</f>
        <v/>
      </c>
      <c r="BD179" s="111"/>
      <c r="BE179" s="111"/>
      <c r="BF179" s="112"/>
      <c r="BG179" s="111"/>
      <c r="BH179" s="433">
        <f>AU179+AX179+BA179</f>
        <v>0</v>
      </c>
      <c r="BI179" s="106" t="str">
        <f>IF(BH179&gt;0,(IF(BH$7&gt;0,BH179/BH$7,"")),"")</f>
        <v/>
      </c>
      <c r="BJ179" s="111" t="str">
        <f>IF(BH179&gt;0,(IF(BH$49&gt;0,BH179/BH$49,"")),"")</f>
        <v/>
      </c>
      <c r="BK179" s="111"/>
      <c r="BL179" s="113"/>
      <c r="BM179" s="111"/>
      <c r="BN179" s="112"/>
      <c r="BO179" s="111"/>
      <c r="BP179" s="433">
        <v>0</v>
      </c>
      <c r="BQ179" s="106" t="str">
        <f>IF(BP179&gt;0,(IF(BP$7&gt;0,BP179/BP$7,"")),"")</f>
        <v/>
      </c>
      <c r="BR179" s="111" t="str">
        <f>IF(BP179&gt;0,(IF(BP$49&gt;0,BP179/BP$49,"")),"")</f>
        <v/>
      </c>
      <c r="BS179" s="433">
        <v>0</v>
      </c>
      <c r="BT179" s="106" t="str">
        <f>IF(BS179&gt;0,(IF(BS$7&gt;0,BS179/BS$7,"")),"")</f>
        <v/>
      </c>
      <c r="BU179" s="111" t="str">
        <f>IF(BS179&gt;0,(IF(BS$49&gt;0,BS179/BS$49,"")),"")</f>
        <v/>
      </c>
      <c r="BV179" s="433">
        <v>0</v>
      </c>
      <c r="BW179" s="106" t="str">
        <f>IF(BV179&gt;0,(IF(BV$7&gt;0,BV179/BV$7,"")),"")</f>
        <v/>
      </c>
      <c r="BX179" s="111" t="str">
        <f>IF(BV179&gt;0,(IF(BV$49&gt;0,BV179/BV$49,"")),"")</f>
        <v/>
      </c>
      <c r="BY179" s="111"/>
      <c r="BZ179" s="111"/>
      <c r="CA179" s="112"/>
      <c r="CB179" s="111"/>
      <c r="CC179" s="433">
        <f>BP179+BS179+BV179</f>
        <v>0</v>
      </c>
      <c r="CD179" s="106" t="str">
        <f>IF(CC179&gt;0,(IF(CC$7&gt;0,CC179/CC$7,"")),"")</f>
        <v/>
      </c>
      <c r="CE179" s="111" t="str">
        <f>IF(CC179&gt;0,(IF(CC$49&gt;0,CC179/CC$49,"")),"")</f>
        <v/>
      </c>
      <c r="CF179" s="111"/>
      <c r="CG179" s="113"/>
      <c r="CH179" s="111"/>
      <c r="CI179" s="114"/>
      <c r="CJ179" s="111"/>
      <c r="CK179" s="433">
        <f>(IF($CZ$5=4,(E179+Z179+AU179+BP179),0)+IF($CZ$5=3,(Z179+AU179+BP179))+IF($CZ$5=2,(AU179+BP179),0)+IF($CZ$5=1,BP179,0))/$CZ$5</f>
        <v>0</v>
      </c>
      <c r="CL179" s="106" t="str">
        <f>IF(CK179&gt;0,(IF(CK$7&gt;0,CK179/CK$7,"")),"")</f>
        <v/>
      </c>
      <c r="CM179" s="111" t="str">
        <f>IF(CK179&gt;0,(IF(CK$49&gt;0,CK179/CK$49,"")),"")</f>
        <v/>
      </c>
      <c r="CN179" s="433">
        <f>(IF($CZ$5=4,(H179+AC179+AX179+BS179),0)+IF($CZ$5=3,(AC179+AX179+BS179))+IF($CZ$5=2,(AX179+BS179),0)+IF($CZ$5=1,BS179,0))/$CZ$5</f>
        <v>0</v>
      </c>
      <c r="CO179" s="106" t="str">
        <f>IF(CN179&gt;0,(IF(CN$7&gt;0,CN179/CN$7,"")),"")</f>
        <v/>
      </c>
      <c r="CP179" s="111" t="str">
        <f>IF(CN179&gt;0,(IF(CN$49&gt;0,CN179/CN$49,"")),"")</f>
        <v/>
      </c>
      <c r="CQ179" s="433">
        <f>(IF($CZ$5=4,(K179+AF179+BA179+BV179),0)+IF($CZ$5=3,(AF179+BA179+BV179))+IF($CZ$5=2,(BA179+BV179),0)+IF($CZ$5=1,BV179,0))/$CZ$5</f>
        <v>0</v>
      </c>
      <c r="CR179" s="106" t="str">
        <f>IF(CQ179&gt;0,(IF(CQ$7&gt;0,CQ179/CQ$7,"")),"")</f>
        <v/>
      </c>
      <c r="CS179" s="111" t="str">
        <f>IF(CQ179&gt;0,(IF(CQ$49&gt;0,CQ179/CQ$49,"")),"")</f>
        <v/>
      </c>
      <c r="CT179" s="111"/>
      <c r="CU179" s="111"/>
      <c r="CV179" s="114"/>
      <c r="CW179" s="111"/>
      <c r="CX179" s="433">
        <f>(IF($CZ$5=4,(R179+AM179+BH179+CC179),0)+IF($CZ$5=3,(AM179+BH179+CC179))+IF($CZ$5=2,(BH179+CC179),0)+IF($CZ$5=1,CC179,0))/$CZ$5</f>
        <v>0</v>
      </c>
      <c r="CY179" s="106" t="str">
        <f>IF(CX179&gt;0,(IF(CX$7&gt;0,CX179/CX$7,"")),"")</f>
        <v/>
      </c>
      <c r="CZ179" s="111" t="str">
        <f>IF(CX179&gt;0,(IF(CX$49&gt;0,CX179/CX$49,"")),"")</f>
        <v/>
      </c>
      <c r="DA179" s="111"/>
      <c r="DB179" s="1535"/>
      <c r="DC179" s="111"/>
      <c r="DD179" s="112"/>
      <c r="DE179" s="111"/>
      <c r="DF179" s="433">
        <v>0</v>
      </c>
      <c r="DG179" s="106" t="str">
        <f>IF(DF179&gt;0,(IF(DF$7&gt;0,DF179/DF$7,"")),"")</f>
        <v/>
      </c>
      <c r="DH179" s="111" t="str">
        <f>IF(DF179&gt;0,(IF(DF$49&gt;0,DF179/DF$49,"")),"")</f>
        <v/>
      </c>
      <c r="DI179" s="433">
        <v>0</v>
      </c>
      <c r="DJ179" s="106" t="str">
        <f>IF(DI179&gt;0,(IF(DI$7&gt;0,DI179/DI$7,"")),"")</f>
        <v/>
      </c>
      <c r="DK179" s="111" t="str">
        <f>IF(DI179&gt;0,(IF(DI$49&gt;0,DI179/DI$49,"")),"")</f>
        <v/>
      </c>
      <c r="DL179" s="433">
        <v>0</v>
      </c>
      <c r="DM179" s="106" t="str">
        <f>IF(DL179&gt;0,(IF(DL$7&gt;0,DL179/DL$7,"")),"")</f>
        <v/>
      </c>
      <c r="DN179" s="111" t="str">
        <f>IF(DL179&gt;0,(IF(DL$49&gt;0,DL179/DL$49,"")),"")</f>
        <v/>
      </c>
      <c r="DO179" s="111"/>
      <c r="DP179" s="111"/>
      <c r="DQ179" s="112"/>
      <c r="DR179" s="111"/>
      <c r="DS179" s="433">
        <f>DF179+DI179+DL179</f>
        <v>0</v>
      </c>
      <c r="DT179" s="106" t="str">
        <f>IF(DS179&gt;0,(IF(DS$7&gt;0,DS179/DS$7,"")),"")</f>
        <v/>
      </c>
      <c r="DU179" s="111" t="str">
        <f>IF(DS179&gt;0,(IF(DS$49&gt;0,DS179/DS$49,"")),"")</f>
        <v/>
      </c>
      <c r="DV179" s="111"/>
      <c r="DW179" s="113"/>
      <c r="DX179" s="111"/>
      <c r="DY179" s="112"/>
      <c r="DZ179" s="111"/>
      <c r="EA179" s="433">
        <v>0</v>
      </c>
      <c r="EB179" s="106" t="str">
        <f>IF(EA179&gt;0,(IF(EA$7&gt;0,EA179/EA$7,"")),"")</f>
        <v/>
      </c>
      <c r="EC179" s="111" t="str">
        <f>IF(EA179&gt;0,(IF(EA$49&gt;0,EA179/EA$49,"")),"")</f>
        <v/>
      </c>
      <c r="ED179" s="433">
        <v>0</v>
      </c>
      <c r="EE179" s="106" t="str">
        <f>IF(ED179&gt;0,(IF(ED$7&gt;0,ED179/ED$7,"")),"")</f>
        <v/>
      </c>
      <c r="EF179" s="111" t="str">
        <f>IF(ED179&gt;0,(IF(ED$49&gt;0,ED179/ED$49,"")),"")</f>
        <v/>
      </c>
      <c r="EG179" s="433">
        <v>0</v>
      </c>
      <c r="EH179" s="106" t="str">
        <f>IF(EG179&gt;0,(IF(EG$7&gt;0,EG179/EG$7,"")),"")</f>
        <v/>
      </c>
      <c r="EI179" s="111" t="str">
        <f>IF(EG179&gt;0,(IF(EG$49&gt;0,EG179/EG$49,"")),"")</f>
        <v/>
      </c>
      <c r="EJ179" s="111"/>
      <c r="EK179" s="111"/>
      <c r="EL179" s="112"/>
      <c r="EM179" s="111"/>
      <c r="EN179" s="433">
        <f>EA179+ED179+EG179</f>
        <v>0</v>
      </c>
      <c r="EO179" s="106" t="str">
        <f>IF(EN179&gt;0,(IF(EN$7&gt;0,EN179/EN$7,"")),"")</f>
        <v/>
      </c>
      <c r="EP179" s="111" t="str">
        <f>IF(EN179&gt;0,(IF(EN$49&gt;0,EN179/EN$49,"")),"")</f>
        <v/>
      </c>
      <c r="EQ179" s="111"/>
      <c r="ER179" s="113"/>
      <c r="ES179" s="111"/>
      <c r="ET179" s="112"/>
      <c r="EU179" s="111"/>
      <c r="EV179" s="433">
        <v>0</v>
      </c>
      <c r="EW179" s="106" t="str">
        <f>IF(EV179&gt;0,(IF(EV$7&gt;0,EV179/EV$7,"")),"")</f>
        <v/>
      </c>
      <c r="EX179" s="111" t="str">
        <f>IF(EV179&gt;0,(IF(EV$49&gt;0,EV179/EV$49,"")),"")</f>
        <v/>
      </c>
      <c r="EY179" s="433">
        <v>0</v>
      </c>
      <c r="EZ179" s="106" t="str">
        <f>IF(EY179&gt;0,(IF(EY$7&gt;0,EY179/EY$7,"")),"")</f>
        <v/>
      </c>
      <c r="FA179" s="111" t="str">
        <f>IF(EY179&gt;0,(IF(EY$49&gt;0,EY179/EY$49,"")),"")</f>
        <v/>
      </c>
      <c r="FB179" s="433">
        <v>0</v>
      </c>
      <c r="FC179" s="106" t="str">
        <f>IF(FB179&gt;0,(IF(FB$7&gt;0,FB179/FB$7,"")),"")</f>
        <v/>
      </c>
      <c r="FD179" s="111" t="str">
        <f>IF(FB179&gt;0,(IF(FB$49&gt;0,FB179/FB$49,"")),"")</f>
        <v/>
      </c>
      <c r="FE179" s="111"/>
      <c r="FF179" s="111"/>
      <c r="FG179" s="112"/>
      <c r="FH179" s="111"/>
      <c r="FI179" s="433">
        <f>EV179+EY179+FB179</f>
        <v>0</v>
      </c>
      <c r="FJ179" s="106" t="str">
        <f>IF(FI179&gt;0,(IF(FI$7&gt;0,FI179/FI$7,"")),"")</f>
        <v/>
      </c>
      <c r="FK179" s="111" t="str">
        <f>IF(FI179&gt;0,(IF(FI$49&gt;0,FI179/FI$49,"")),"")</f>
        <v/>
      </c>
      <c r="FL179" s="111"/>
      <c r="FM179" s="113"/>
      <c r="FN179" s="111"/>
      <c r="FO179" s="112"/>
      <c r="FP179" s="111"/>
      <c r="FQ179" s="433">
        <v>0</v>
      </c>
      <c r="FR179" s="106" t="str">
        <f>IF(FQ179&gt;0,(IF(FQ$7&gt;0,FQ179/FQ$7,"")),"")</f>
        <v/>
      </c>
      <c r="FS179" s="849" t="str">
        <f>IF(FQ179&gt;0,(IF(FQ$49&gt;0,FQ179/FQ$49,"")),"")</f>
        <v/>
      </c>
      <c r="FT179" s="433">
        <v>0</v>
      </c>
      <c r="FU179" s="106" t="str">
        <f>IF(FT179&gt;0,(IF(FT$7&gt;0,FT179/FT$7,"")),"")</f>
        <v/>
      </c>
      <c r="FV179" s="111" t="str">
        <f>IF(FT179&gt;0,(IF(FT$49&gt;0,FT179/FT$49,"")),"")</f>
        <v/>
      </c>
      <c r="FW179" s="433">
        <v>0</v>
      </c>
      <c r="FX179" s="106" t="str">
        <f>IF(FW179&gt;0,(IF(FW$7&gt;0,FW179/FW$7,"")),"")</f>
        <v/>
      </c>
      <c r="FY179" s="111" t="str">
        <f>IF(FW179&gt;0,(IF(FW$49&gt;0,FW179/FW$49,"")),"")</f>
        <v/>
      </c>
      <c r="FZ179" s="111"/>
      <c r="GA179" s="111"/>
      <c r="GB179" s="112"/>
      <c r="GC179" s="111"/>
      <c r="GD179" s="433">
        <f>FQ179+FT179+FW179</f>
        <v>0</v>
      </c>
      <c r="GE179" s="106" t="str">
        <f>IF(GD179&gt;0,(IF(GD$7&gt;0,GD179/GD$7,"")),"")</f>
        <v/>
      </c>
      <c r="GF179" s="111" t="str">
        <f>IF(GD179&gt;0,(IF(GD$49&gt;0,GD179/GD$49,"")),"")</f>
        <v/>
      </c>
      <c r="GG179" s="111"/>
      <c r="GH179" s="113"/>
      <c r="GI179" s="111"/>
      <c r="GJ179" s="112"/>
      <c r="GK179" s="111"/>
      <c r="GL179" s="433">
        <v>0</v>
      </c>
      <c r="GM179" s="106" t="str">
        <f>IF(GL179&gt;0,(IF(GL$7&gt;0,GL179/GL$7,"")),"")</f>
        <v/>
      </c>
      <c r="GN179" s="111" t="str">
        <f>IF(GL179&gt;0,(IF(GL$49&gt;0,GL179/GL$49,"")),"")</f>
        <v/>
      </c>
      <c r="GO179" s="433">
        <v>0</v>
      </c>
      <c r="GP179" s="106" t="str">
        <f>IF(GO179&gt;0,(IF(GO$7&gt;0,GO179/GO$7,"")),"")</f>
        <v/>
      </c>
      <c r="GQ179" s="111" t="str">
        <f>IF(GO179&gt;0,(IF(GO$49&gt;0,GO179/GO$49,"")),"")</f>
        <v/>
      </c>
      <c r="GR179" s="433">
        <v>0</v>
      </c>
      <c r="GS179" s="106" t="str">
        <f>IF(GR179&gt;0,(IF(GR$7&gt;0,GR179/GR$7,"")),"")</f>
        <v/>
      </c>
      <c r="GT179" s="111" t="str">
        <f>IF(GR179&gt;0,(IF(GR$49&gt;0,GR179/GR$49,"")),"")</f>
        <v/>
      </c>
      <c r="GU179" s="111"/>
      <c r="GV179" s="111"/>
      <c r="GW179" s="112"/>
      <c r="GX179" s="111"/>
      <c r="GY179" s="433">
        <f>GL179+GO179+GR179</f>
        <v>0</v>
      </c>
      <c r="GZ179" s="106" t="str">
        <f>IF(GY179&gt;0,(IF(GY$7&gt;0,GY179/GY$7,"")),"")</f>
        <v/>
      </c>
      <c r="HA179" s="111" t="str">
        <f>IF(GY179&gt;0,(IF(GY$49&gt;0,GY179/GY$49,"")),"")</f>
        <v/>
      </c>
      <c r="HB179" s="111"/>
      <c r="HC179" s="113"/>
      <c r="HD179" s="111"/>
      <c r="HE179" s="112"/>
      <c r="HF179" s="111"/>
      <c r="HG179" s="433">
        <v>0</v>
      </c>
      <c r="HH179" s="106" t="str">
        <f>IF(HG179&gt;0,(IF(HG$7&gt;0,HG179/HG$7,"")),"")</f>
        <v/>
      </c>
      <c r="HI179" s="111" t="str">
        <f>IF(HG179&gt;0,(IF(HG$49&gt;0,HG179/HG$49,"")),"")</f>
        <v/>
      </c>
      <c r="HJ179" s="433">
        <v>0</v>
      </c>
      <c r="HK179" s="106" t="str">
        <f>IF(HJ179&gt;0,(IF(HJ$7&gt;0,HJ179/HJ$7,"")),"")</f>
        <v/>
      </c>
      <c r="HL179" s="111" t="str">
        <f>IF(HJ179&gt;0,(IF(HJ$49&gt;0,HJ179/HJ$49,"")),"")</f>
        <v/>
      </c>
      <c r="HM179" s="433">
        <v>0</v>
      </c>
      <c r="HN179" s="106" t="str">
        <f>IF(HM179&gt;0,(IF(HM$7&gt;0,HM179/HM$7,"")),"")</f>
        <v/>
      </c>
      <c r="HO179" s="111" t="str">
        <f>IF(HM179&gt;0,(IF(HM$49&gt;0,HM179/HM$49,"")),"")</f>
        <v/>
      </c>
      <c r="HP179" s="111"/>
      <c r="HQ179" s="111"/>
      <c r="HR179" s="112"/>
      <c r="HS179" s="111"/>
      <c r="HT179" s="433">
        <f>HG179+HJ179+HM179</f>
        <v>0</v>
      </c>
      <c r="HU179" s="106" t="str">
        <f>IF(HT179&gt;0,(IF(HT$7&gt;0,HT179/HT$7,"")),"")</f>
        <v/>
      </c>
      <c r="HV179" s="111" t="str">
        <f>IF(HT179&gt;0,(IF(HT$49&gt;0,HT179/HT$49,"")),"")</f>
        <v/>
      </c>
      <c r="HW179" s="111"/>
      <c r="HX179" s="113"/>
      <c r="HY179" s="111"/>
      <c r="HZ179" s="112"/>
      <c r="IA179" s="111"/>
      <c r="IB179" s="433">
        <v>0</v>
      </c>
      <c r="IC179" s="106" t="str">
        <f>IF(IB179&gt;0,(IF(IB$7&gt;0,IB179/IB$7,"")),"")</f>
        <v/>
      </c>
      <c r="ID179" s="111" t="str">
        <f>IF(IB179&gt;0,(IF(IB$49&gt;0,IB179/IB$49,"")),"")</f>
        <v/>
      </c>
      <c r="IE179" s="433">
        <v>0</v>
      </c>
      <c r="IF179" s="106" t="str">
        <f>IF(IE179&gt;0,(IF(IE$7&gt;0,IE179/IE$7,"")),"")</f>
        <v/>
      </c>
      <c r="IG179" s="111" t="str">
        <f>IF(IE179&gt;0,(IF(IE$49&gt;0,IE179/IE$49,"")),"")</f>
        <v/>
      </c>
      <c r="IH179" s="433">
        <v>0</v>
      </c>
      <c r="II179" s="106" t="str">
        <f>IF(IH179&gt;0,(IF(IH$7&gt;0,IH179/IH$7,"")),"")</f>
        <v/>
      </c>
      <c r="IJ179" s="111" t="str">
        <f>IF(IH179&gt;0,(IF(IH$49&gt;0,IH179/IH$49,"")),"")</f>
        <v/>
      </c>
      <c r="IK179" s="111"/>
      <c r="IL179" s="111"/>
      <c r="IM179" s="112"/>
      <c r="IN179" s="111"/>
      <c r="IO179" s="433">
        <f>IB179+IE179+IH179</f>
        <v>0</v>
      </c>
      <c r="IP179" s="106" t="str">
        <f>IF(IO179&gt;0,(IF(IO$7&gt;0,IO179/IO$7,"")),"")</f>
        <v/>
      </c>
      <c r="IQ179" s="111" t="str">
        <f>IF(IO179&gt;0,(IF(IO$49&gt;0,IO179/IO$49,"")),"")</f>
        <v/>
      </c>
      <c r="IR179" s="111"/>
      <c r="IS179" s="113"/>
    </row>
    <row r="180" spans="1:253" ht="12.95" hidden="1" customHeight="1">
      <c r="A180" s="341" t="s">
        <v>122</v>
      </c>
      <c r="B180" s="111"/>
      <c r="C180" s="112"/>
      <c r="D180" s="111"/>
      <c r="E180" s="433">
        <v>0</v>
      </c>
      <c r="F180" s="106" t="str">
        <f>IF(E180&gt;0,(IF(E$7&gt;0,E180/E$7,"")),"")</f>
        <v/>
      </c>
      <c r="G180" s="111" t="str">
        <f>IF(E180&gt;0,(IF(E$49&gt;0,E180/E$49,"")),"")</f>
        <v/>
      </c>
      <c r="H180" s="433">
        <v>0</v>
      </c>
      <c r="I180" s="106" t="str">
        <f>IF(H180&gt;0,(IF(H$7&gt;0,H180/H$7,"")),"")</f>
        <v/>
      </c>
      <c r="J180" s="111" t="str">
        <f>IF(H180&gt;0,(IF(H$49&gt;0,H180/H$49,"")),"")</f>
        <v/>
      </c>
      <c r="K180" s="433">
        <v>0</v>
      </c>
      <c r="L180" s="106" t="str">
        <f>IF(K180&gt;0,(IF(K$7&gt;0,K180/K$7,"")),"")</f>
        <v/>
      </c>
      <c r="M180" s="111" t="str">
        <f>IF(K180&gt;0,(IF(K$49&gt;0,K180/K$49,"")),"")</f>
        <v/>
      </c>
      <c r="N180" s="111"/>
      <c r="O180" s="111"/>
      <c r="P180" s="112"/>
      <c r="Q180" s="111"/>
      <c r="R180" s="433">
        <f>E180+H180+K180</f>
        <v>0</v>
      </c>
      <c r="S180" s="106" t="str">
        <f>IF(R180&gt;0,(IF(R$7&gt;0,R180/R$7,"")),"")</f>
        <v/>
      </c>
      <c r="T180" s="111" t="str">
        <f>IF(R180&gt;0,(IF(R$49&gt;0,R180/R$49,"")),"")</f>
        <v/>
      </c>
      <c r="U180" s="111"/>
      <c r="V180" s="113"/>
      <c r="W180" s="111"/>
      <c r="X180" s="112"/>
      <c r="Y180" s="111"/>
      <c r="Z180" s="433">
        <v>0</v>
      </c>
      <c r="AA180" s="106" t="str">
        <f>IF(Z180&gt;0,(IF(Z$7&gt;0,Z180/Z$7,"")),"")</f>
        <v/>
      </c>
      <c r="AB180" s="111" t="str">
        <f>IF(Z180&gt;0,(IF(Z$49&gt;0,Z180/Z$49,"")),"")</f>
        <v/>
      </c>
      <c r="AC180" s="433">
        <v>0</v>
      </c>
      <c r="AD180" s="106" t="str">
        <f>IF(AC180&gt;0,(IF(AC$7&gt;0,AC180/AC$7,"")),"")</f>
        <v/>
      </c>
      <c r="AE180" s="111" t="str">
        <f>IF(AC180&gt;0,(IF(AC$49&gt;0,AC180/AC$49,"")),"")</f>
        <v/>
      </c>
      <c r="AF180" s="433">
        <v>0</v>
      </c>
      <c r="AG180" s="106" t="str">
        <f>IF(AF180&gt;0,(IF(AF$7&gt;0,AF180/AF$7,"")),"")</f>
        <v/>
      </c>
      <c r="AH180" s="111" t="str">
        <f>IF(AF180&gt;0,(IF(AF$49&gt;0,AF180/AF$49,"")),"")</f>
        <v/>
      </c>
      <c r="AI180" s="111"/>
      <c r="AJ180" s="111"/>
      <c r="AK180" s="112"/>
      <c r="AL180" s="111"/>
      <c r="AM180" s="433">
        <f>Z180+AC180+AF180</f>
        <v>0</v>
      </c>
      <c r="AN180" s="106" t="str">
        <f>IF(AM180&gt;0,(IF(AM$7&gt;0,AM180/AM$7,"")),"")</f>
        <v/>
      </c>
      <c r="AO180" s="111" t="str">
        <f>IF(AM180&gt;0,(IF(AM$49&gt;0,AM180/AM$49,"")),"")</f>
        <v/>
      </c>
      <c r="AP180" s="111"/>
      <c r="AQ180" s="113"/>
      <c r="AR180" s="111"/>
      <c r="AS180" s="112"/>
      <c r="AT180" s="111"/>
      <c r="AU180" s="433">
        <v>0</v>
      </c>
      <c r="AV180" s="106" t="str">
        <f>IF(AU180&gt;0,(IF(AU$7&gt;0,AU180/AU$7,"")),"")</f>
        <v/>
      </c>
      <c r="AW180" s="111" t="str">
        <f>IF(AU180&gt;0,(IF(AU$49&gt;0,AU180/AU$49,"")),"")</f>
        <v/>
      </c>
      <c r="AX180" s="433">
        <v>0</v>
      </c>
      <c r="AY180" s="106" t="str">
        <f>IF(AX180&gt;0,(IF(AX$7&gt;0,AX180/AX$7,"")),"")</f>
        <v/>
      </c>
      <c r="AZ180" s="111" t="str">
        <f>IF(AX180&gt;0,(IF(AX$49&gt;0,AX180/AX$49,"")),"")</f>
        <v/>
      </c>
      <c r="BA180" s="433">
        <v>0</v>
      </c>
      <c r="BB180" s="106" t="str">
        <f>IF(BA180&gt;0,(IF(BA$7&gt;0,BA180/BA$7,"")),"")</f>
        <v/>
      </c>
      <c r="BC180" s="111" t="str">
        <f>IF(BA180&gt;0,(IF(BA$49&gt;0,BA180/BA$49,"")),"")</f>
        <v/>
      </c>
      <c r="BD180" s="111"/>
      <c r="BE180" s="111"/>
      <c r="BF180" s="112"/>
      <c r="BG180" s="111"/>
      <c r="BH180" s="433">
        <f>AU180+AX180+BA180</f>
        <v>0</v>
      </c>
      <c r="BI180" s="106" t="str">
        <f>IF(BH180&gt;0,(IF(BH$7&gt;0,BH180/BH$7,"")),"")</f>
        <v/>
      </c>
      <c r="BJ180" s="111" t="str">
        <f>IF(BH180&gt;0,(IF(BH$49&gt;0,BH180/BH$49,"")),"")</f>
        <v/>
      </c>
      <c r="BK180" s="111"/>
      <c r="BL180" s="113"/>
      <c r="BM180" s="111"/>
      <c r="BN180" s="112"/>
      <c r="BO180" s="111"/>
      <c r="BP180" s="433">
        <v>0</v>
      </c>
      <c r="BQ180" s="106" t="str">
        <f>IF(BP180&gt;0,(IF(BP$7&gt;0,BP180/BP$7,"")),"")</f>
        <v/>
      </c>
      <c r="BR180" s="111" t="str">
        <f>IF(BP180&gt;0,(IF(BP$49&gt;0,BP180/BP$49,"")),"")</f>
        <v/>
      </c>
      <c r="BS180" s="433">
        <v>0</v>
      </c>
      <c r="BT180" s="106" t="str">
        <f>IF(BS180&gt;0,(IF(BS$7&gt;0,BS180/BS$7,"")),"")</f>
        <v/>
      </c>
      <c r="BU180" s="111" t="str">
        <f>IF(BS180&gt;0,(IF(BS$49&gt;0,BS180/BS$49,"")),"")</f>
        <v/>
      </c>
      <c r="BV180" s="433">
        <v>0</v>
      </c>
      <c r="BW180" s="106" t="str">
        <f>IF(BV180&gt;0,(IF(BV$7&gt;0,BV180/BV$7,"")),"")</f>
        <v/>
      </c>
      <c r="BX180" s="111" t="str">
        <f>IF(BV180&gt;0,(IF(BV$49&gt;0,BV180/BV$49,"")),"")</f>
        <v/>
      </c>
      <c r="BY180" s="111"/>
      <c r="BZ180" s="111"/>
      <c r="CA180" s="112"/>
      <c r="CB180" s="111"/>
      <c r="CC180" s="433">
        <f>BP180+BS180+BV180</f>
        <v>0</v>
      </c>
      <c r="CD180" s="106" t="str">
        <f>IF(CC180&gt;0,(IF(CC$7&gt;0,CC180/CC$7,"")),"")</f>
        <v/>
      </c>
      <c r="CE180" s="111" t="str">
        <f>IF(CC180&gt;0,(IF(CC$49&gt;0,CC180/CC$49,"")),"")</f>
        <v/>
      </c>
      <c r="CF180" s="111"/>
      <c r="CG180" s="113"/>
      <c r="CH180" s="111"/>
      <c r="CI180" s="114"/>
      <c r="CJ180" s="111"/>
      <c r="CK180" s="433">
        <f>(IF($CZ$5=4,(E180+Z180+AU180+BP180),0)+IF($CZ$5=3,(Z180+AU180+BP180))+IF($CZ$5=2,(AU180+BP180),0)+IF($CZ$5=1,BP180,0))/$CZ$5</f>
        <v>0</v>
      </c>
      <c r="CL180" s="106" t="str">
        <f>IF(CK180&gt;0,(IF(CK$7&gt;0,CK180/CK$7,"")),"")</f>
        <v/>
      </c>
      <c r="CM180" s="111" t="str">
        <f>IF(CK180&gt;0,(IF(CK$49&gt;0,CK180/CK$49,"")),"")</f>
        <v/>
      </c>
      <c r="CN180" s="433">
        <f>(IF($CZ$5=4,(H180+AC180+AX180+BS180),0)+IF($CZ$5=3,(AC180+AX180+BS180))+IF($CZ$5=2,(AX180+BS180),0)+IF($CZ$5=1,BS180,0))/$CZ$5</f>
        <v>0</v>
      </c>
      <c r="CO180" s="106" t="str">
        <f>IF(CN180&gt;0,(IF(CN$7&gt;0,CN180/CN$7,"")),"")</f>
        <v/>
      </c>
      <c r="CP180" s="111" t="str">
        <f>IF(CN180&gt;0,(IF(CN$49&gt;0,CN180/CN$49,"")),"")</f>
        <v/>
      </c>
      <c r="CQ180" s="433">
        <f>(IF($CZ$5=4,(K180+AF180+BA180+BV180),0)+IF($CZ$5=3,(AF180+BA180+BV180))+IF($CZ$5=2,(BA180+BV180),0)+IF($CZ$5=1,BV180,0))/$CZ$5</f>
        <v>0</v>
      </c>
      <c r="CR180" s="106" t="str">
        <f>IF(CQ180&gt;0,(IF(CQ$7&gt;0,CQ180/CQ$7,"")),"")</f>
        <v/>
      </c>
      <c r="CS180" s="111" t="str">
        <f>IF(CQ180&gt;0,(IF(CQ$49&gt;0,CQ180/CQ$49,"")),"")</f>
        <v/>
      </c>
      <c r="CT180" s="111"/>
      <c r="CU180" s="111"/>
      <c r="CV180" s="114"/>
      <c r="CW180" s="111"/>
      <c r="CX180" s="433">
        <f>(IF($CZ$5=4,(R180+AM180+BH180+CC180),0)+IF($CZ$5=3,(AM180+BH180+CC180))+IF($CZ$5=2,(BH180+CC180),0)+IF($CZ$5=1,CC180,0))/$CZ$5</f>
        <v>0</v>
      </c>
      <c r="CY180" s="106" t="str">
        <f>IF(CX180&gt;0,(IF(CX$7&gt;0,CX180/CX$7,"")),"")</f>
        <v/>
      </c>
      <c r="CZ180" s="111" t="str">
        <f>IF(CX180&gt;0,(IF(CX$49&gt;0,CX180/CX$49,"")),"")</f>
        <v/>
      </c>
      <c r="DA180" s="111"/>
      <c r="DB180" s="1535"/>
      <c r="DC180" s="111"/>
      <c r="DD180" s="112"/>
      <c r="DE180" s="111"/>
      <c r="DF180" s="433">
        <v>0</v>
      </c>
      <c r="DG180" s="106" t="str">
        <f>IF(DF180&gt;0,(IF(DF$7&gt;0,DF180/DF$7,"")),"")</f>
        <v/>
      </c>
      <c r="DH180" s="111" t="str">
        <f>IF(DF180&gt;0,(IF(DF$49&gt;0,DF180/DF$49,"")),"")</f>
        <v/>
      </c>
      <c r="DI180" s="433">
        <v>0</v>
      </c>
      <c r="DJ180" s="106" t="str">
        <f>IF(DI180&gt;0,(IF(DI$7&gt;0,DI180/DI$7,"")),"")</f>
        <v/>
      </c>
      <c r="DK180" s="111" t="str">
        <f>IF(DI180&gt;0,(IF(DI$49&gt;0,DI180/DI$49,"")),"")</f>
        <v/>
      </c>
      <c r="DL180" s="433">
        <v>0</v>
      </c>
      <c r="DM180" s="106" t="str">
        <f>IF(DL180&gt;0,(IF(DL$7&gt;0,DL180/DL$7,"")),"")</f>
        <v/>
      </c>
      <c r="DN180" s="111" t="str">
        <f>IF(DL180&gt;0,(IF(DL$49&gt;0,DL180/DL$49,"")),"")</f>
        <v/>
      </c>
      <c r="DO180" s="111"/>
      <c r="DP180" s="111"/>
      <c r="DQ180" s="112"/>
      <c r="DR180" s="111"/>
      <c r="DS180" s="433">
        <f>DF180+DI180+DL180</f>
        <v>0</v>
      </c>
      <c r="DT180" s="106" t="str">
        <f>IF(DS180&gt;0,(IF(DS$7&gt;0,DS180/DS$7,"")),"")</f>
        <v/>
      </c>
      <c r="DU180" s="111" t="str">
        <f>IF(DS180&gt;0,(IF(DS$49&gt;0,DS180/DS$49,"")),"")</f>
        <v/>
      </c>
      <c r="DV180" s="111"/>
      <c r="DW180" s="113"/>
      <c r="DX180" s="111"/>
      <c r="DY180" s="112"/>
      <c r="DZ180" s="111"/>
      <c r="EA180" s="433">
        <v>0</v>
      </c>
      <c r="EB180" s="106" t="str">
        <f>IF(EA180&gt;0,(IF(EA$7&gt;0,EA180/EA$7,"")),"")</f>
        <v/>
      </c>
      <c r="EC180" s="111" t="str">
        <f>IF(EA180&gt;0,(IF(EA$49&gt;0,EA180/EA$49,"")),"")</f>
        <v/>
      </c>
      <c r="ED180" s="433">
        <v>0</v>
      </c>
      <c r="EE180" s="106" t="str">
        <f>IF(ED180&gt;0,(IF(ED$7&gt;0,ED180/ED$7,"")),"")</f>
        <v/>
      </c>
      <c r="EF180" s="111" t="str">
        <f>IF(ED180&gt;0,(IF(ED$49&gt;0,ED180/ED$49,"")),"")</f>
        <v/>
      </c>
      <c r="EG180" s="433">
        <v>0</v>
      </c>
      <c r="EH180" s="106" t="str">
        <f>IF(EG180&gt;0,(IF(EG$7&gt;0,EG180/EG$7,"")),"")</f>
        <v/>
      </c>
      <c r="EI180" s="111" t="str">
        <f>IF(EG180&gt;0,(IF(EG$49&gt;0,EG180/EG$49,"")),"")</f>
        <v/>
      </c>
      <c r="EJ180" s="111"/>
      <c r="EK180" s="111"/>
      <c r="EL180" s="112"/>
      <c r="EM180" s="111"/>
      <c r="EN180" s="433">
        <f>EA180+ED180+EG180</f>
        <v>0</v>
      </c>
      <c r="EO180" s="106" t="str">
        <f>IF(EN180&gt;0,(IF(EN$7&gt;0,EN180/EN$7,"")),"")</f>
        <v/>
      </c>
      <c r="EP180" s="111" t="str">
        <f>IF(EN180&gt;0,(IF(EN$49&gt;0,EN180/EN$49,"")),"")</f>
        <v/>
      </c>
      <c r="EQ180" s="111"/>
      <c r="ER180" s="113"/>
      <c r="ES180" s="111"/>
      <c r="ET180" s="112"/>
      <c r="EU180" s="111"/>
      <c r="EV180" s="433">
        <v>0</v>
      </c>
      <c r="EW180" s="106" t="str">
        <f>IF(EV180&gt;0,(IF(EV$7&gt;0,EV180/EV$7,"")),"")</f>
        <v/>
      </c>
      <c r="EX180" s="111" t="str">
        <f>IF(EV180&gt;0,(IF(EV$49&gt;0,EV180/EV$49,"")),"")</f>
        <v/>
      </c>
      <c r="EY180" s="433">
        <v>0</v>
      </c>
      <c r="EZ180" s="106" t="str">
        <f>IF(EY180&gt;0,(IF(EY$7&gt;0,EY180/EY$7,"")),"")</f>
        <v/>
      </c>
      <c r="FA180" s="111" t="str">
        <f>IF(EY180&gt;0,(IF(EY$49&gt;0,EY180/EY$49,"")),"")</f>
        <v/>
      </c>
      <c r="FB180" s="433">
        <v>0</v>
      </c>
      <c r="FC180" s="106" t="str">
        <f>IF(FB180&gt;0,(IF(FB$7&gt;0,FB180/FB$7,"")),"")</f>
        <v/>
      </c>
      <c r="FD180" s="111" t="str">
        <f>IF(FB180&gt;0,(IF(FB$49&gt;0,FB180/FB$49,"")),"")</f>
        <v/>
      </c>
      <c r="FE180" s="111"/>
      <c r="FF180" s="111"/>
      <c r="FG180" s="112"/>
      <c r="FH180" s="111"/>
      <c r="FI180" s="433">
        <f>EV180+EY180+FB180</f>
        <v>0</v>
      </c>
      <c r="FJ180" s="106" t="str">
        <f>IF(FI180&gt;0,(IF(FI$7&gt;0,FI180/FI$7,"")),"")</f>
        <v/>
      </c>
      <c r="FK180" s="111" t="str">
        <f>IF(FI180&gt;0,(IF(FI$49&gt;0,FI180/FI$49,"")),"")</f>
        <v/>
      </c>
      <c r="FL180" s="111"/>
      <c r="FM180" s="113"/>
      <c r="FN180" s="111"/>
      <c r="FO180" s="112"/>
      <c r="FP180" s="111"/>
      <c r="FQ180" s="433">
        <v>0</v>
      </c>
      <c r="FR180" s="106" t="str">
        <f>IF(FQ180&gt;0,(IF(FQ$7&gt;0,FQ180/FQ$7,"")),"")</f>
        <v/>
      </c>
      <c r="FS180" s="849" t="str">
        <f>IF(FQ180&gt;0,(IF(FQ$49&gt;0,FQ180/FQ$49,"")),"")</f>
        <v/>
      </c>
      <c r="FT180" s="433">
        <v>0</v>
      </c>
      <c r="FU180" s="106" t="str">
        <f>IF(FT180&gt;0,(IF(FT$7&gt;0,FT180/FT$7,"")),"")</f>
        <v/>
      </c>
      <c r="FV180" s="111" t="str">
        <f>IF(FT180&gt;0,(IF(FT$49&gt;0,FT180/FT$49,"")),"")</f>
        <v/>
      </c>
      <c r="FW180" s="433">
        <v>0</v>
      </c>
      <c r="FX180" s="106" t="str">
        <f>IF(FW180&gt;0,(IF(FW$7&gt;0,FW180/FW$7,"")),"")</f>
        <v/>
      </c>
      <c r="FY180" s="111" t="str">
        <f>IF(FW180&gt;0,(IF(FW$49&gt;0,FW180/FW$49,"")),"")</f>
        <v/>
      </c>
      <c r="FZ180" s="111"/>
      <c r="GA180" s="111"/>
      <c r="GB180" s="112"/>
      <c r="GC180" s="111"/>
      <c r="GD180" s="433">
        <f>FQ180+FT180+FW180</f>
        <v>0</v>
      </c>
      <c r="GE180" s="106" t="str">
        <f>IF(GD180&gt;0,(IF(GD$7&gt;0,GD180/GD$7,"")),"")</f>
        <v/>
      </c>
      <c r="GF180" s="111" t="str">
        <f>IF(GD180&gt;0,(IF(GD$49&gt;0,GD180/GD$49,"")),"")</f>
        <v/>
      </c>
      <c r="GG180" s="111"/>
      <c r="GH180" s="113"/>
      <c r="GI180" s="111"/>
      <c r="GJ180" s="112"/>
      <c r="GK180" s="111"/>
      <c r="GL180" s="433">
        <v>0</v>
      </c>
      <c r="GM180" s="106" t="str">
        <f>IF(GL180&gt;0,(IF(GL$7&gt;0,GL180/GL$7,"")),"")</f>
        <v/>
      </c>
      <c r="GN180" s="111" t="str">
        <f>IF(GL180&gt;0,(IF(GL$49&gt;0,GL180/GL$49,"")),"")</f>
        <v/>
      </c>
      <c r="GO180" s="433">
        <v>0</v>
      </c>
      <c r="GP180" s="106" t="str">
        <f>IF(GO180&gt;0,(IF(GO$7&gt;0,GO180/GO$7,"")),"")</f>
        <v/>
      </c>
      <c r="GQ180" s="111" t="str">
        <f>IF(GO180&gt;0,(IF(GO$49&gt;0,GO180/GO$49,"")),"")</f>
        <v/>
      </c>
      <c r="GR180" s="433">
        <v>0</v>
      </c>
      <c r="GS180" s="106" t="str">
        <f>IF(GR180&gt;0,(IF(GR$7&gt;0,GR180/GR$7,"")),"")</f>
        <v/>
      </c>
      <c r="GT180" s="111" t="str">
        <f>IF(GR180&gt;0,(IF(GR$49&gt;0,GR180/GR$49,"")),"")</f>
        <v/>
      </c>
      <c r="GU180" s="111"/>
      <c r="GV180" s="111"/>
      <c r="GW180" s="112"/>
      <c r="GX180" s="111"/>
      <c r="GY180" s="433">
        <f>GL180+GO180+GR180</f>
        <v>0</v>
      </c>
      <c r="GZ180" s="106" t="str">
        <f>IF(GY180&gt;0,(IF(GY$7&gt;0,GY180/GY$7,"")),"")</f>
        <v/>
      </c>
      <c r="HA180" s="111" t="str">
        <f>IF(GY180&gt;0,(IF(GY$49&gt;0,GY180/GY$49,"")),"")</f>
        <v/>
      </c>
      <c r="HB180" s="111"/>
      <c r="HC180" s="113"/>
      <c r="HD180" s="111"/>
      <c r="HE180" s="112"/>
      <c r="HF180" s="111"/>
      <c r="HG180" s="433">
        <v>0</v>
      </c>
      <c r="HH180" s="106" t="str">
        <f>IF(HG180&gt;0,(IF(HG$7&gt;0,HG180/HG$7,"")),"")</f>
        <v/>
      </c>
      <c r="HI180" s="111" t="str">
        <f>IF(HG180&gt;0,(IF(HG$49&gt;0,HG180/HG$49,"")),"")</f>
        <v/>
      </c>
      <c r="HJ180" s="433">
        <v>0</v>
      </c>
      <c r="HK180" s="106" t="str">
        <f>IF(HJ180&gt;0,(IF(HJ$7&gt;0,HJ180/HJ$7,"")),"")</f>
        <v/>
      </c>
      <c r="HL180" s="111" t="str">
        <f>IF(HJ180&gt;0,(IF(HJ$49&gt;0,HJ180/HJ$49,"")),"")</f>
        <v/>
      </c>
      <c r="HM180" s="433">
        <v>0</v>
      </c>
      <c r="HN180" s="106" t="str">
        <f>IF(HM180&gt;0,(IF(HM$7&gt;0,HM180/HM$7,"")),"")</f>
        <v/>
      </c>
      <c r="HO180" s="111" t="str">
        <f>IF(HM180&gt;0,(IF(HM$49&gt;0,HM180/HM$49,"")),"")</f>
        <v/>
      </c>
      <c r="HP180" s="111"/>
      <c r="HQ180" s="111"/>
      <c r="HR180" s="112"/>
      <c r="HS180" s="111"/>
      <c r="HT180" s="433">
        <f>HG180+HJ180+HM180</f>
        <v>0</v>
      </c>
      <c r="HU180" s="106" t="str">
        <f>IF(HT180&gt;0,(IF(HT$7&gt;0,HT180/HT$7,"")),"")</f>
        <v/>
      </c>
      <c r="HV180" s="111" t="str">
        <f>IF(HT180&gt;0,(IF(HT$49&gt;0,HT180/HT$49,"")),"")</f>
        <v/>
      </c>
      <c r="HW180" s="111"/>
      <c r="HX180" s="113"/>
      <c r="HY180" s="111"/>
      <c r="HZ180" s="112"/>
      <c r="IA180" s="111"/>
      <c r="IB180" s="433">
        <v>0</v>
      </c>
      <c r="IC180" s="106" t="str">
        <f>IF(IB180&gt;0,(IF(IB$7&gt;0,IB180/IB$7,"")),"")</f>
        <v/>
      </c>
      <c r="ID180" s="111" t="str">
        <f>IF(IB180&gt;0,(IF(IB$49&gt;0,IB180/IB$49,"")),"")</f>
        <v/>
      </c>
      <c r="IE180" s="433">
        <v>0</v>
      </c>
      <c r="IF180" s="106" t="str">
        <f>IF(IE180&gt;0,(IF(IE$7&gt;0,IE180/IE$7,"")),"")</f>
        <v/>
      </c>
      <c r="IG180" s="111" t="str">
        <f>IF(IE180&gt;0,(IF(IE$49&gt;0,IE180/IE$49,"")),"")</f>
        <v/>
      </c>
      <c r="IH180" s="433">
        <v>0</v>
      </c>
      <c r="II180" s="106" t="str">
        <f>IF(IH180&gt;0,(IF(IH$7&gt;0,IH180/IH$7,"")),"")</f>
        <v/>
      </c>
      <c r="IJ180" s="111" t="str">
        <f>IF(IH180&gt;0,(IF(IH$49&gt;0,IH180/IH$49,"")),"")</f>
        <v/>
      </c>
      <c r="IK180" s="111"/>
      <c r="IL180" s="111"/>
      <c r="IM180" s="112"/>
      <c r="IN180" s="111"/>
      <c r="IO180" s="433">
        <f>IB180+IE180+IH180</f>
        <v>0</v>
      </c>
      <c r="IP180" s="106" t="str">
        <f>IF(IO180&gt;0,(IF(IO$7&gt;0,IO180/IO$7,"")),"")</f>
        <v/>
      </c>
      <c r="IQ180" s="111" t="str">
        <f>IF(IO180&gt;0,(IF(IO$49&gt;0,IO180/IO$49,"")),"")</f>
        <v/>
      </c>
      <c r="IR180" s="111"/>
      <c r="IS180" s="113"/>
    </row>
    <row r="181" spans="1:253" s="119" customFormat="1" ht="12.95" hidden="1" customHeight="1">
      <c r="A181" s="343" t="s">
        <v>123</v>
      </c>
      <c r="B181" s="115"/>
      <c r="C181" s="116"/>
      <c r="D181" s="115"/>
      <c r="E181" s="122">
        <f>SUM(E178:E180)</f>
        <v>0</v>
      </c>
      <c r="F181" s="106" t="str">
        <f>IF(E181&gt;0,(IF(E$7&gt;0,E181/E$7,"")),"")</f>
        <v/>
      </c>
      <c r="G181" s="115" t="str">
        <f>IF(E181&gt;0,(IF(E$49&gt;0,E181/E$49,"")),"")</f>
        <v/>
      </c>
      <c r="H181" s="122">
        <f>SUM(H178:H180)</f>
        <v>0</v>
      </c>
      <c r="I181" s="106" t="str">
        <f>IF(H181&gt;0,(IF(H$7&gt;0,H181/H$7,"")),"")</f>
        <v/>
      </c>
      <c r="J181" s="115" t="str">
        <f>IF(H181&gt;0,(IF(H$49&gt;0,H181/H$49,"")),"")</f>
        <v/>
      </c>
      <c r="K181" s="122">
        <f>SUM(K178:K180)</f>
        <v>0</v>
      </c>
      <c r="L181" s="106" t="str">
        <f>IF(K181&gt;0,(IF(K$7&gt;0,K181/K$7,"")),"")</f>
        <v/>
      </c>
      <c r="M181" s="115" t="str">
        <f>IF(K181&gt;0,(IF(K$49&gt;0,K181/K$49,"")),"")</f>
        <v/>
      </c>
      <c r="N181" s="115"/>
      <c r="O181" s="115"/>
      <c r="P181" s="116"/>
      <c r="Q181" s="115"/>
      <c r="R181" s="122">
        <f>SUM(R178:R180)</f>
        <v>0</v>
      </c>
      <c r="S181" s="106" t="str">
        <f>IF(R181&gt;0,(IF(R$7&gt;0,R181/R$7,"")),"")</f>
        <v/>
      </c>
      <c r="T181" s="115" t="str">
        <f>IF(R181&gt;0,(IF(R$49&gt;0,R181/R$49,"")),"")</f>
        <v/>
      </c>
      <c r="U181" s="115"/>
      <c r="V181" s="117"/>
      <c r="W181" s="115"/>
      <c r="X181" s="116"/>
      <c r="Y181" s="115"/>
      <c r="Z181" s="122">
        <f>SUM(Z178:Z180)</f>
        <v>0</v>
      </c>
      <c r="AA181" s="106" t="str">
        <f>IF(Z181&gt;0,(IF(Z$7&gt;0,Z181/Z$7,"")),"")</f>
        <v/>
      </c>
      <c r="AB181" s="115" t="str">
        <f>IF(Z181&gt;0,(IF(Z$49&gt;0,Z181/Z$49,"")),"")</f>
        <v/>
      </c>
      <c r="AC181" s="122">
        <f>SUM(AC178:AC180)</f>
        <v>0</v>
      </c>
      <c r="AD181" s="106" t="str">
        <f>IF(AC181&gt;0,(IF(AC$7&gt;0,AC181/AC$7,"")),"")</f>
        <v/>
      </c>
      <c r="AE181" s="115" t="str">
        <f>IF(AC181&gt;0,(IF(AC$49&gt;0,AC181/AC$49,"")),"")</f>
        <v/>
      </c>
      <c r="AF181" s="122">
        <f>SUM(AF178:AF180)</f>
        <v>0</v>
      </c>
      <c r="AG181" s="106" t="str">
        <f>IF(AF181&gt;0,(IF(AF$7&gt;0,AF181/AF$7,"")),"")</f>
        <v/>
      </c>
      <c r="AH181" s="115" t="str">
        <f>IF(AF181&gt;0,(IF(AF$49&gt;0,AF181/AF$49,"")),"")</f>
        <v/>
      </c>
      <c r="AI181" s="115"/>
      <c r="AJ181" s="115"/>
      <c r="AK181" s="116"/>
      <c r="AL181" s="115"/>
      <c r="AM181" s="122">
        <f>SUM(AM178:AM180)</f>
        <v>0</v>
      </c>
      <c r="AN181" s="106" t="str">
        <f>IF(AM181&gt;0,(IF(AM$7&gt;0,AM181/AM$7,"")),"")</f>
        <v/>
      </c>
      <c r="AO181" s="115" t="str">
        <f>IF(AM181&gt;0,(IF(AM$49&gt;0,AM181/AM$49,"")),"")</f>
        <v/>
      </c>
      <c r="AP181" s="115"/>
      <c r="AQ181" s="117"/>
      <c r="AR181" s="115"/>
      <c r="AS181" s="116"/>
      <c r="AT181" s="115"/>
      <c r="AU181" s="122">
        <f>SUM(AU178:AU180)</f>
        <v>0</v>
      </c>
      <c r="AV181" s="106" t="str">
        <f>IF(AU181&gt;0,(IF(AU$7&gt;0,AU181/AU$7,"")),"")</f>
        <v/>
      </c>
      <c r="AW181" s="115" t="str">
        <f>IF(AU181&gt;0,(IF(AU$49&gt;0,AU181/AU$49,"")),"")</f>
        <v/>
      </c>
      <c r="AX181" s="122">
        <f>SUM(AX178:AX180)</f>
        <v>0</v>
      </c>
      <c r="AY181" s="106" t="str">
        <f>IF(AX181&gt;0,(IF(AX$7&gt;0,AX181/AX$7,"")),"")</f>
        <v/>
      </c>
      <c r="AZ181" s="115" t="str">
        <f>IF(AX181&gt;0,(IF(AX$49&gt;0,AX181/AX$49,"")),"")</f>
        <v/>
      </c>
      <c r="BA181" s="122">
        <f>SUM(BA178:BA180)</f>
        <v>0</v>
      </c>
      <c r="BB181" s="106" t="str">
        <f>IF(BA181&gt;0,(IF(BA$7&gt;0,BA181/BA$7,"")),"")</f>
        <v/>
      </c>
      <c r="BC181" s="115" t="str">
        <f>IF(BA181&gt;0,(IF(BA$49&gt;0,BA181/BA$49,"")),"")</f>
        <v/>
      </c>
      <c r="BD181" s="115"/>
      <c r="BE181" s="115"/>
      <c r="BF181" s="116"/>
      <c r="BG181" s="115"/>
      <c r="BH181" s="122">
        <f>SUM(BH178:BH180)</f>
        <v>0</v>
      </c>
      <c r="BI181" s="106" t="str">
        <f>IF(BH181&gt;0,(IF(BH$7&gt;0,BH181/BH$7,"")),"")</f>
        <v/>
      </c>
      <c r="BJ181" s="115" t="str">
        <f>IF(BH181&gt;0,(IF(BH$49&gt;0,BH181/BH$49,"")),"")</f>
        <v/>
      </c>
      <c r="BK181" s="115"/>
      <c r="BL181" s="117"/>
      <c r="BM181" s="115"/>
      <c r="BN181" s="116"/>
      <c r="BO181" s="115"/>
      <c r="BP181" s="122">
        <f>SUM(BP178:BP180)</f>
        <v>0</v>
      </c>
      <c r="BQ181" s="106" t="str">
        <f>IF(BP181&gt;0,(IF(BP$7&gt;0,BP181/BP$7,"")),"")</f>
        <v/>
      </c>
      <c r="BR181" s="115" t="str">
        <f>IF(BP181&gt;0,(IF(BP$49&gt;0,BP181/BP$49,"")),"")</f>
        <v/>
      </c>
      <c r="BS181" s="122">
        <f>SUM(BS178:BS180)</f>
        <v>0</v>
      </c>
      <c r="BT181" s="106" t="str">
        <f>IF(BS181&gt;0,(IF(BS$7&gt;0,BS181/BS$7,"")),"")</f>
        <v/>
      </c>
      <c r="BU181" s="115" t="str">
        <f>IF(BS181&gt;0,(IF(BS$49&gt;0,BS181/BS$49,"")),"")</f>
        <v/>
      </c>
      <c r="BV181" s="122">
        <f>SUM(BV178:BV180)</f>
        <v>0</v>
      </c>
      <c r="BW181" s="106" t="str">
        <f>IF(BV181&gt;0,(IF(BV$7&gt;0,BV181/BV$7,"")),"")</f>
        <v/>
      </c>
      <c r="BX181" s="115" t="str">
        <f>IF(BV181&gt;0,(IF(BV$49&gt;0,BV181/BV$49,"")),"")</f>
        <v/>
      </c>
      <c r="BY181" s="115"/>
      <c r="BZ181" s="115"/>
      <c r="CA181" s="116"/>
      <c r="CB181" s="115"/>
      <c r="CC181" s="122">
        <f>SUM(CC178:CC180)</f>
        <v>0</v>
      </c>
      <c r="CD181" s="106" t="str">
        <f>IF(CC181&gt;0,(IF(CC$7&gt;0,CC181/CC$7,"")),"")</f>
        <v/>
      </c>
      <c r="CE181" s="115" t="str">
        <f>IF(CC181&gt;0,(IF(CC$49&gt;0,CC181/CC$49,"")),"")</f>
        <v/>
      </c>
      <c r="CF181" s="115"/>
      <c r="CG181" s="117"/>
      <c r="CH181" s="115"/>
      <c r="CI181" s="118"/>
      <c r="CJ181" s="115"/>
      <c r="CK181" s="122">
        <f>SUM(CK178:CK180)</f>
        <v>0</v>
      </c>
      <c r="CL181" s="106" t="str">
        <f>IF(CK181&gt;0,(IF(CK$7&gt;0,CK181/CK$7,"")),"")</f>
        <v/>
      </c>
      <c r="CM181" s="115" t="str">
        <f>IF(CK181&gt;0,(IF(CK$49&gt;0,CK181/CK$49,"")),"")</f>
        <v/>
      </c>
      <c r="CN181" s="122">
        <f>SUM(CN178:CN180)</f>
        <v>0</v>
      </c>
      <c r="CO181" s="106" t="str">
        <f>IF(CN181&gt;0,(IF(CN$7&gt;0,CN181/CN$7,"")),"")</f>
        <v/>
      </c>
      <c r="CP181" s="115" t="str">
        <f>IF(CN181&gt;0,(IF(CN$49&gt;0,CN181/CN$49,"")),"")</f>
        <v/>
      </c>
      <c r="CQ181" s="122">
        <f>SUM(CQ178:CQ180)</f>
        <v>0</v>
      </c>
      <c r="CR181" s="106" t="str">
        <f>IF(CQ181&gt;0,(IF(CQ$7&gt;0,CQ181/CQ$7,"")),"")</f>
        <v/>
      </c>
      <c r="CS181" s="115" t="str">
        <f>IF(CQ181&gt;0,(IF(CQ$49&gt;0,CQ181/CQ$49,"")),"")</f>
        <v/>
      </c>
      <c r="CT181" s="115"/>
      <c r="CU181" s="115"/>
      <c r="CV181" s="118"/>
      <c r="CW181" s="115"/>
      <c r="CX181" s="122">
        <f>SUM(CX178:CX180)</f>
        <v>0</v>
      </c>
      <c r="CY181" s="106" t="str">
        <f>IF(CX181&gt;0,(IF(CX$7&gt;0,CX181/CX$7,"")),"")</f>
        <v/>
      </c>
      <c r="CZ181" s="115" t="str">
        <f>IF(CX181&gt;0,(IF(CX$49&gt;0,CX181/CX$49,"")),"")</f>
        <v/>
      </c>
      <c r="DA181" s="115"/>
      <c r="DB181" s="1536"/>
      <c r="DC181" s="115"/>
      <c r="DD181" s="116"/>
      <c r="DE181" s="115"/>
      <c r="DF181" s="122">
        <f>SUM(DF178:DF180)</f>
        <v>0</v>
      </c>
      <c r="DG181" s="106" t="str">
        <f>IF(DF181&gt;0,(IF(DF$7&gt;0,DF181/DF$7,"")),"")</f>
        <v/>
      </c>
      <c r="DH181" s="115" t="str">
        <f>IF(DF181&gt;0,(IF(DF$49&gt;0,DF181/DF$49,"")),"")</f>
        <v/>
      </c>
      <c r="DI181" s="122">
        <f>SUM(DI178:DI180)</f>
        <v>0</v>
      </c>
      <c r="DJ181" s="106" t="str">
        <f>IF(DI181&gt;0,(IF(DI$7&gt;0,DI181/DI$7,"")),"")</f>
        <v/>
      </c>
      <c r="DK181" s="115" t="str">
        <f>IF(DI181&gt;0,(IF(DI$49&gt;0,DI181/DI$49,"")),"")</f>
        <v/>
      </c>
      <c r="DL181" s="122">
        <f>SUM(DL178:DL180)</f>
        <v>0</v>
      </c>
      <c r="DM181" s="106" t="str">
        <f>IF(DL181&gt;0,(IF(DL$7&gt;0,DL181/DL$7,"")),"")</f>
        <v/>
      </c>
      <c r="DN181" s="115" t="str">
        <f>IF(DL181&gt;0,(IF(DL$49&gt;0,DL181/DL$49,"")),"")</f>
        <v/>
      </c>
      <c r="DO181" s="115"/>
      <c r="DP181" s="115"/>
      <c r="DQ181" s="116"/>
      <c r="DR181" s="115"/>
      <c r="DS181" s="122">
        <f>SUM(DS178:DS180)</f>
        <v>0</v>
      </c>
      <c r="DT181" s="106" t="str">
        <f>IF(DS181&gt;0,(IF(DS$7&gt;0,DS181/DS$7,"")),"")</f>
        <v/>
      </c>
      <c r="DU181" s="115" t="str">
        <f>IF(DS181&gt;0,(IF(DS$49&gt;0,DS181/DS$49,"")),"")</f>
        <v/>
      </c>
      <c r="DV181" s="115"/>
      <c r="DW181" s="117"/>
      <c r="DX181" s="115"/>
      <c r="DY181" s="116"/>
      <c r="DZ181" s="115"/>
      <c r="EA181" s="122">
        <f>SUM(EA178:EA180)</f>
        <v>0</v>
      </c>
      <c r="EB181" s="106" t="str">
        <f>IF(EA181&gt;0,(IF(EA$7&gt;0,EA181/EA$7,"")),"")</f>
        <v/>
      </c>
      <c r="EC181" s="115" t="str">
        <f>IF(EA181&gt;0,(IF(EA$49&gt;0,EA181/EA$49,"")),"")</f>
        <v/>
      </c>
      <c r="ED181" s="122">
        <f>SUM(ED178:ED180)</f>
        <v>0</v>
      </c>
      <c r="EE181" s="106" t="str">
        <f>IF(ED181&gt;0,(IF(ED$7&gt;0,ED181/ED$7,"")),"")</f>
        <v/>
      </c>
      <c r="EF181" s="115" t="str">
        <f>IF(ED181&gt;0,(IF(ED$49&gt;0,ED181/ED$49,"")),"")</f>
        <v/>
      </c>
      <c r="EG181" s="122">
        <f>SUM(EG178:EG180)</f>
        <v>0</v>
      </c>
      <c r="EH181" s="106" t="str">
        <f>IF(EG181&gt;0,(IF(EG$7&gt;0,EG181/EG$7,"")),"")</f>
        <v/>
      </c>
      <c r="EI181" s="115" t="str">
        <f>IF(EG181&gt;0,(IF(EG$49&gt;0,EG181/EG$49,"")),"")</f>
        <v/>
      </c>
      <c r="EJ181" s="115"/>
      <c r="EK181" s="115"/>
      <c r="EL181" s="116"/>
      <c r="EM181" s="115"/>
      <c r="EN181" s="122">
        <f>SUM(EN178:EN180)</f>
        <v>0</v>
      </c>
      <c r="EO181" s="106" t="str">
        <f>IF(EN181&gt;0,(IF(EN$7&gt;0,EN181/EN$7,"")),"")</f>
        <v/>
      </c>
      <c r="EP181" s="115" t="str">
        <f>IF(EN181&gt;0,(IF(EN$49&gt;0,EN181/EN$49,"")),"")</f>
        <v/>
      </c>
      <c r="EQ181" s="115"/>
      <c r="ER181" s="117"/>
      <c r="ES181" s="115"/>
      <c r="ET181" s="116"/>
      <c r="EU181" s="115"/>
      <c r="EV181" s="122">
        <f>SUM(EV178:EV180)</f>
        <v>0</v>
      </c>
      <c r="EW181" s="106" t="str">
        <f>IF(EV181&gt;0,(IF(EV$7&gt;0,EV181/EV$7,"")),"")</f>
        <v/>
      </c>
      <c r="EX181" s="115" t="str">
        <f>IF(EV181&gt;0,(IF(EV$49&gt;0,EV181/EV$49,"")),"")</f>
        <v/>
      </c>
      <c r="EY181" s="122">
        <f>SUM(EY178:EY180)</f>
        <v>0</v>
      </c>
      <c r="EZ181" s="106" t="str">
        <f>IF(EY181&gt;0,(IF(EY$7&gt;0,EY181/EY$7,"")),"")</f>
        <v/>
      </c>
      <c r="FA181" s="115" t="str">
        <f>IF(EY181&gt;0,(IF(EY$49&gt;0,EY181/EY$49,"")),"")</f>
        <v/>
      </c>
      <c r="FB181" s="122">
        <f>SUM(FB178:FB180)</f>
        <v>0</v>
      </c>
      <c r="FC181" s="106" t="str">
        <f>IF(FB181&gt;0,(IF(FB$7&gt;0,FB181/FB$7,"")),"")</f>
        <v/>
      </c>
      <c r="FD181" s="115" t="str">
        <f>IF(FB181&gt;0,(IF(FB$49&gt;0,FB181/FB$49,"")),"")</f>
        <v/>
      </c>
      <c r="FE181" s="115"/>
      <c r="FF181" s="115"/>
      <c r="FG181" s="116"/>
      <c r="FH181" s="115"/>
      <c r="FI181" s="122">
        <f>SUM(FI178:FI180)</f>
        <v>0</v>
      </c>
      <c r="FJ181" s="106" t="str">
        <f>IF(FI181&gt;0,(IF(FI$7&gt;0,FI181/FI$7,"")),"")</f>
        <v/>
      </c>
      <c r="FK181" s="115" t="str">
        <f>IF(FI181&gt;0,(IF(FI$49&gt;0,FI181/FI$49,"")),"")</f>
        <v/>
      </c>
      <c r="FL181" s="115"/>
      <c r="FM181" s="117"/>
      <c r="FN181" s="115"/>
      <c r="FO181" s="116"/>
      <c r="FP181" s="115"/>
      <c r="FQ181" s="122">
        <f>SUM(FQ178:FQ180)</f>
        <v>0</v>
      </c>
      <c r="FR181" s="106" t="str">
        <f>IF(FQ181&gt;0,(IF(FQ$7&gt;0,FQ181/FQ$7,"")),"")</f>
        <v/>
      </c>
      <c r="FS181" s="850" t="str">
        <f>IF(FQ181&gt;0,(IF(FQ$49&gt;0,FQ181/FQ$49,"")),"")</f>
        <v/>
      </c>
      <c r="FT181" s="122">
        <f>SUM(FT178:FT180)</f>
        <v>0</v>
      </c>
      <c r="FU181" s="106" t="str">
        <f>IF(FT181&gt;0,(IF(FT$7&gt;0,FT181/FT$7,"")),"")</f>
        <v/>
      </c>
      <c r="FV181" s="115" t="str">
        <f>IF(FT181&gt;0,(IF(FT$49&gt;0,FT181/FT$49,"")),"")</f>
        <v/>
      </c>
      <c r="FW181" s="122">
        <f>SUM(FW178:FW180)</f>
        <v>0</v>
      </c>
      <c r="FX181" s="106" t="str">
        <f>IF(FW181&gt;0,(IF(FW$7&gt;0,FW181/FW$7,"")),"")</f>
        <v/>
      </c>
      <c r="FY181" s="115" t="str">
        <f>IF(FW181&gt;0,(IF(FW$49&gt;0,FW181/FW$49,"")),"")</f>
        <v/>
      </c>
      <c r="FZ181" s="115"/>
      <c r="GA181" s="115"/>
      <c r="GB181" s="116"/>
      <c r="GC181" s="115"/>
      <c r="GD181" s="122">
        <f>SUM(GD178:GD180)</f>
        <v>0</v>
      </c>
      <c r="GE181" s="106" t="str">
        <f>IF(GD181&gt;0,(IF(GD$7&gt;0,GD181/GD$7,"")),"")</f>
        <v/>
      </c>
      <c r="GF181" s="115" t="str">
        <f>IF(GD181&gt;0,(IF(GD$49&gt;0,GD181/GD$49,"")),"")</f>
        <v/>
      </c>
      <c r="GG181" s="115"/>
      <c r="GH181" s="117"/>
      <c r="GI181" s="115"/>
      <c r="GJ181" s="116"/>
      <c r="GK181" s="115"/>
      <c r="GL181" s="122">
        <f>SUM(GL178:GL180)</f>
        <v>0</v>
      </c>
      <c r="GM181" s="106" t="str">
        <f>IF(GL181&gt;0,(IF(GL$7&gt;0,GL181/GL$7,"")),"")</f>
        <v/>
      </c>
      <c r="GN181" s="115" t="str">
        <f>IF(GL181&gt;0,(IF(GL$49&gt;0,GL181/GL$49,"")),"")</f>
        <v/>
      </c>
      <c r="GO181" s="122">
        <f>SUM(GO178:GO180)</f>
        <v>0</v>
      </c>
      <c r="GP181" s="106" t="str">
        <f>IF(GO181&gt;0,(IF(GO$7&gt;0,GO181/GO$7,"")),"")</f>
        <v/>
      </c>
      <c r="GQ181" s="115" t="str">
        <f>IF(GO181&gt;0,(IF(GO$49&gt;0,GO181/GO$49,"")),"")</f>
        <v/>
      </c>
      <c r="GR181" s="122">
        <f>SUM(GR178:GR180)</f>
        <v>0</v>
      </c>
      <c r="GS181" s="106" t="str">
        <f>IF(GR181&gt;0,(IF(GR$7&gt;0,GR181/GR$7,"")),"")</f>
        <v/>
      </c>
      <c r="GT181" s="115" t="str">
        <f>IF(GR181&gt;0,(IF(GR$49&gt;0,GR181/GR$49,"")),"")</f>
        <v/>
      </c>
      <c r="GU181" s="115"/>
      <c r="GV181" s="115"/>
      <c r="GW181" s="116"/>
      <c r="GX181" s="115"/>
      <c r="GY181" s="122">
        <f>SUM(GY178:GY180)</f>
        <v>0</v>
      </c>
      <c r="GZ181" s="106" t="str">
        <f>IF(GY181&gt;0,(IF(GY$7&gt;0,GY181/GY$7,"")),"")</f>
        <v/>
      </c>
      <c r="HA181" s="115" t="str">
        <f>IF(GY181&gt;0,(IF(GY$49&gt;0,GY181/GY$49,"")),"")</f>
        <v/>
      </c>
      <c r="HB181" s="115"/>
      <c r="HC181" s="117"/>
      <c r="HD181" s="115"/>
      <c r="HE181" s="116"/>
      <c r="HF181" s="115"/>
      <c r="HG181" s="122">
        <f>SUM(HG178:HG180)</f>
        <v>0</v>
      </c>
      <c r="HH181" s="106" t="str">
        <f>IF(HG181&gt;0,(IF(HG$7&gt;0,HG181/HG$7,"")),"")</f>
        <v/>
      </c>
      <c r="HI181" s="115" t="str">
        <f>IF(HG181&gt;0,(IF(HG$49&gt;0,HG181/HG$49,"")),"")</f>
        <v/>
      </c>
      <c r="HJ181" s="122">
        <f>SUM(HJ178:HJ180)</f>
        <v>0</v>
      </c>
      <c r="HK181" s="106" t="str">
        <f>IF(HJ181&gt;0,(IF(HJ$7&gt;0,HJ181/HJ$7,"")),"")</f>
        <v/>
      </c>
      <c r="HL181" s="115" t="str">
        <f>IF(HJ181&gt;0,(IF(HJ$49&gt;0,HJ181/HJ$49,"")),"")</f>
        <v/>
      </c>
      <c r="HM181" s="122">
        <f>SUM(HM178:HM180)</f>
        <v>0</v>
      </c>
      <c r="HN181" s="106" t="str">
        <f>IF(HM181&gt;0,(IF(HM$7&gt;0,HM181/HM$7,"")),"")</f>
        <v/>
      </c>
      <c r="HO181" s="115" t="str">
        <f>IF(HM181&gt;0,(IF(HM$49&gt;0,HM181/HM$49,"")),"")</f>
        <v/>
      </c>
      <c r="HP181" s="115"/>
      <c r="HQ181" s="115"/>
      <c r="HR181" s="116"/>
      <c r="HS181" s="115"/>
      <c r="HT181" s="122">
        <f>SUM(HT178:HT180)</f>
        <v>0</v>
      </c>
      <c r="HU181" s="106" t="str">
        <f>IF(HT181&gt;0,(IF(HT$7&gt;0,HT181/HT$7,"")),"")</f>
        <v/>
      </c>
      <c r="HV181" s="115" t="str">
        <f>IF(HT181&gt;0,(IF(HT$49&gt;0,HT181/HT$49,"")),"")</f>
        <v/>
      </c>
      <c r="HW181" s="115"/>
      <c r="HX181" s="117"/>
      <c r="HY181" s="115"/>
      <c r="HZ181" s="116"/>
      <c r="IA181" s="115"/>
      <c r="IB181" s="122">
        <f>SUM(IB178:IB180)</f>
        <v>0</v>
      </c>
      <c r="IC181" s="106" t="str">
        <f>IF(IB181&gt;0,(IF(IB$7&gt;0,IB181/IB$7,"")),"")</f>
        <v/>
      </c>
      <c r="ID181" s="115" t="str">
        <f>IF(IB181&gt;0,(IF(IB$49&gt;0,IB181/IB$49,"")),"")</f>
        <v/>
      </c>
      <c r="IE181" s="122">
        <f>SUM(IE178:IE180)</f>
        <v>0</v>
      </c>
      <c r="IF181" s="106" t="str">
        <f>IF(IE181&gt;0,(IF(IE$7&gt;0,IE181/IE$7,"")),"")</f>
        <v/>
      </c>
      <c r="IG181" s="115" t="str">
        <f>IF(IE181&gt;0,(IF(IE$49&gt;0,IE181/IE$49,"")),"")</f>
        <v/>
      </c>
      <c r="IH181" s="122">
        <f>SUM(IH178:IH180)</f>
        <v>0</v>
      </c>
      <c r="II181" s="106" t="str">
        <f>IF(IH181&gt;0,(IF(IH$7&gt;0,IH181/IH$7,"")),"")</f>
        <v/>
      </c>
      <c r="IJ181" s="115" t="str">
        <f>IF(IH181&gt;0,(IF(IH$49&gt;0,IH181/IH$49,"")),"")</f>
        <v/>
      </c>
      <c r="IK181" s="115"/>
      <c r="IL181" s="115"/>
      <c r="IM181" s="116"/>
      <c r="IN181" s="115"/>
      <c r="IO181" s="122">
        <f>SUM(IO178:IO180)</f>
        <v>0</v>
      </c>
      <c r="IP181" s="106" t="str">
        <f>IF(IO181&gt;0,(IF(IO$7&gt;0,IO181/IO$7,"")),"")</f>
        <v/>
      </c>
      <c r="IQ181" s="115" t="str">
        <f>IF(IO181&gt;0,(IF(IO$49&gt;0,IO181/IO$49,"")),"")</f>
        <v/>
      </c>
      <c r="IR181" s="115"/>
      <c r="IS181" s="117"/>
    </row>
    <row r="182" spans="1:253" ht="5.25" hidden="1" customHeight="1">
      <c r="A182" s="47"/>
      <c r="B182" s="147"/>
      <c r="C182" s="148"/>
      <c r="D182" s="147"/>
      <c r="E182" s="149"/>
      <c r="F182" s="50"/>
      <c r="G182" s="147"/>
      <c r="H182" s="149"/>
      <c r="I182" s="50"/>
      <c r="J182" s="147"/>
      <c r="K182" s="149"/>
      <c r="L182" s="50"/>
      <c r="M182" s="147"/>
      <c r="N182" s="147"/>
      <c r="O182" s="147"/>
      <c r="P182" s="148"/>
      <c r="Q182" s="147"/>
      <c r="R182" s="149"/>
      <c r="S182" s="50"/>
      <c r="T182" s="124"/>
      <c r="U182" s="124"/>
      <c r="V182" s="127"/>
      <c r="W182" s="147"/>
      <c r="X182" s="148"/>
      <c r="Y182" s="147"/>
      <c r="Z182" s="149"/>
      <c r="AA182" s="50"/>
      <c r="AB182" s="147"/>
      <c r="AC182" s="149"/>
      <c r="AD182" s="50"/>
      <c r="AE182" s="147"/>
      <c r="AF182" s="149"/>
      <c r="AG182" s="50"/>
      <c r="AH182" s="147"/>
      <c r="AI182" s="147"/>
      <c r="AJ182" s="147"/>
      <c r="AK182" s="148"/>
      <c r="AL182" s="147"/>
      <c r="AM182" s="149"/>
      <c r="AN182" s="50"/>
      <c r="AO182" s="124"/>
      <c r="AP182" s="124"/>
      <c r="AQ182" s="127"/>
      <c r="AR182" s="124"/>
      <c r="AS182" s="125"/>
      <c r="AT182" s="124"/>
      <c r="AU182" s="149"/>
      <c r="AV182" s="50"/>
      <c r="AW182" s="147"/>
      <c r="AX182" s="149"/>
      <c r="AY182" s="50"/>
      <c r="AZ182" s="147"/>
      <c r="BA182" s="149"/>
      <c r="BB182" s="50"/>
      <c r="BC182" s="147"/>
      <c r="BD182" s="147"/>
      <c r="BE182" s="147"/>
      <c r="BF182" s="148"/>
      <c r="BG182" s="147"/>
      <c r="BH182" s="149"/>
      <c r="BI182" s="50"/>
      <c r="BJ182" s="124"/>
      <c r="BK182" s="124"/>
      <c r="BL182" s="127"/>
      <c r="BM182" s="124"/>
      <c r="BN182" s="125"/>
      <c r="BO182" s="124"/>
      <c r="BP182" s="149"/>
      <c r="BQ182" s="50"/>
      <c r="BR182" s="147"/>
      <c r="BS182" s="149"/>
      <c r="BT182" s="50"/>
      <c r="BU182" s="147"/>
      <c r="BV182" s="149"/>
      <c r="BW182" s="50"/>
      <c r="BX182" s="147"/>
      <c r="BY182" s="147"/>
      <c r="BZ182" s="147"/>
      <c r="CA182" s="148"/>
      <c r="CB182" s="147"/>
      <c r="CC182" s="149"/>
      <c r="CD182" s="50"/>
      <c r="CE182" s="124"/>
      <c r="CF182" s="124"/>
      <c r="CG182" s="127"/>
      <c r="CH182" s="124"/>
      <c r="CI182" s="128"/>
      <c r="CJ182" s="124"/>
      <c r="CK182" s="149"/>
      <c r="CL182" s="50"/>
      <c r="CM182" s="147"/>
      <c r="CN182" s="149"/>
      <c r="CO182" s="50"/>
      <c r="CP182" s="147"/>
      <c r="CQ182" s="149"/>
      <c r="CR182" s="50"/>
      <c r="CS182" s="147"/>
      <c r="CT182" s="147"/>
      <c r="CU182" s="147"/>
      <c r="CV182" s="150"/>
      <c r="CW182" s="147"/>
      <c r="CX182" s="149"/>
      <c r="CY182" s="52"/>
      <c r="CZ182" s="147"/>
      <c r="DA182" s="147"/>
      <c r="DB182" s="1548"/>
      <c r="DC182" s="124"/>
      <c r="DD182" s="125"/>
      <c r="DE182" s="124"/>
      <c r="DF182" s="149"/>
      <c r="DG182" s="50"/>
      <c r="DH182" s="147"/>
      <c r="DI182" s="149"/>
      <c r="DJ182" s="50"/>
      <c r="DK182" s="147"/>
      <c r="DL182" s="149"/>
      <c r="DM182" s="50"/>
      <c r="DN182" s="147"/>
      <c r="DO182" s="147"/>
      <c r="DP182" s="147"/>
      <c r="DQ182" s="148"/>
      <c r="DR182" s="147"/>
      <c r="DS182" s="149"/>
      <c r="DT182" s="50"/>
      <c r="DU182" s="124"/>
      <c r="DV182" s="124"/>
      <c r="DW182" s="127"/>
      <c r="DX182" s="124"/>
      <c r="DY182" s="125"/>
      <c r="DZ182" s="124"/>
      <c r="EA182" s="149"/>
      <c r="EB182" s="50"/>
      <c r="EC182" s="147"/>
      <c r="ED182" s="149"/>
      <c r="EE182" s="50"/>
      <c r="EF182" s="147"/>
      <c r="EG182" s="149"/>
      <c r="EH182" s="50"/>
      <c r="EI182" s="147"/>
      <c r="EJ182" s="147"/>
      <c r="EK182" s="147"/>
      <c r="EL182" s="148"/>
      <c r="EM182" s="147"/>
      <c r="EN182" s="149"/>
      <c r="EO182" s="50"/>
      <c r="EP182" s="124"/>
      <c r="EQ182" s="124"/>
      <c r="ER182" s="127"/>
      <c r="ES182" s="124"/>
      <c r="ET182" s="125"/>
      <c r="EU182" s="124"/>
      <c r="EV182" s="149"/>
      <c r="EW182" s="50"/>
      <c r="EX182" s="147"/>
      <c r="EY182" s="149"/>
      <c r="EZ182" s="50"/>
      <c r="FA182" s="147"/>
      <c r="FB182" s="149"/>
      <c r="FC182" s="50"/>
      <c r="FD182" s="147"/>
      <c r="FE182" s="147"/>
      <c r="FF182" s="147"/>
      <c r="FG182" s="148"/>
      <c r="FH182" s="147"/>
      <c r="FI182" s="149"/>
      <c r="FJ182" s="50"/>
      <c r="FK182" s="124"/>
      <c r="FL182" s="124"/>
      <c r="FM182" s="127"/>
      <c r="FN182" s="124"/>
      <c r="FO182" s="125"/>
      <c r="FP182" s="124"/>
      <c r="FQ182" s="149"/>
      <c r="FR182" s="50"/>
      <c r="FS182" s="857"/>
      <c r="FT182" s="149"/>
      <c r="FU182" s="50"/>
      <c r="FV182" s="147"/>
      <c r="FW182" s="149"/>
      <c r="FX182" s="50"/>
      <c r="FY182" s="147"/>
      <c r="FZ182" s="147"/>
      <c r="GA182" s="147"/>
      <c r="GB182" s="148"/>
      <c r="GC182" s="147"/>
      <c r="GD182" s="149"/>
      <c r="GE182" s="50"/>
      <c r="GF182" s="124"/>
      <c r="GG182" s="124"/>
      <c r="GH182" s="127"/>
      <c r="GI182" s="124"/>
      <c r="GJ182" s="125"/>
      <c r="GK182" s="124"/>
      <c r="GL182" s="149"/>
      <c r="GM182" s="50"/>
      <c r="GN182" s="147"/>
      <c r="GO182" s="149"/>
      <c r="GP182" s="50"/>
      <c r="GQ182" s="147"/>
      <c r="GR182" s="149"/>
      <c r="GS182" s="50"/>
      <c r="GT182" s="147"/>
      <c r="GU182" s="147"/>
      <c r="GV182" s="147"/>
      <c r="GW182" s="148"/>
      <c r="GX182" s="147"/>
      <c r="GY182" s="149"/>
      <c r="GZ182" s="50"/>
      <c r="HA182" s="124"/>
      <c r="HB182" s="124"/>
      <c r="HC182" s="127"/>
      <c r="HD182" s="124"/>
      <c r="HE182" s="125"/>
      <c r="HF182" s="124"/>
      <c r="HG182" s="149"/>
      <c r="HH182" s="50"/>
      <c r="HI182" s="147"/>
      <c r="HJ182" s="149"/>
      <c r="HK182" s="50"/>
      <c r="HL182" s="147"/>
      <c r="HM182" s="149"/>
      <c r="HN182" s="50"/>
      <c r="HO182" s="147"/>
      <c r="HP182" s="147"/>
      <c r="HQ182" s="147"/>
      <c r="HR182" s="148"/>
      <c r="HS182" s="147"/>
      <c r="HT182" s="149"/>
      <c r="HU182" s="50"/>
      <c r="HV182" s="124"/>
      <c r="HW182" s="124"/>
      <c r="HX182" s="127"/>
      <c r="HY182" s="124"/>
      <c r="HZ182" s="125"/>
      <c r="IA182" s="124"/>
      <c r="IB182" s="149"/>
      <c r="IC182" s="50"/>
      <c r="ID182" s="147"/>
      <c r="IE182" s="149"/>
      <c r="IF182" s="50"/>
      <c r="IG182" s="147"/>
      <c r="IH182" s="149"/>
      <c r="II182" s="50"/>
      <c r="IJ182" s="147"/>
      <c r="IK182" s="147"/>
      <c r="IL182" s="147"/>
      <c r="IM182" s="148"/>
      <c r="IN182" s="147"/>
      <c r="IO182" s="149"/>
      <c r="IP182" s="50"/>
      <c r="IQ182" s="124"/>
      <c r="IR182" s="124"/>
      <c r="IS182" s="127"/>
    </row>
    <row r="183" spans="1:253" ht="0.75" hidden="1" customHeight="1">
      <c r="A183" s="47"/>
      <c r="B183" s="147"/>
      <c r="C183" s="148"/>
      <c r="D183" s="147"/>
      <c r="E183" s="149"/>
      <c r="F183" s="50"/>
      <c r="G183" s="147"/>
      <c r="H183" s="149"/>
      <c r="I183" s="50"/>
      <c r="J183" s="147"/>
      <c r="K183" s="149"/>
      <c r="L183" s="50"/>
      <c r="M183" s="147"/>
      <c r="N183" s="147"/>
      <c r="O183" s="147"/>
      <c r="P183" s="148"/>
      <c r="Q183" s="147"/>
      <c r="R183" s="149"/>
      <c r="S183" s="50"/>
      <c r="T183" s="124"/>
      <c r="U183" s="124"/>
      <c r="V183" s="127"/>
      <c r="W183" s="147"/>
      <c r="X183" s="148"/>
      <c r="Y183" s="147"/>
      <c r="Z183" s="149"/>
      <c r="AA183" s="50"/>
      <c r="AB183" s="147"/>
      <c r="AC183" s="149"/>
      <c r="AD183" s="50"/>
      <c r="AE183" s="147"/>
      <c r="AF183" s="149"/>
      <c r="AG183" s="50"/>
      <c r="AH183" s="147"/>
      <c r="AI183" s="147"/>
      <c r="AJ183" s="147"/>
      <c r="AK183" s="148"/>
      <c r="AL183" s="147"/>
      <c r="AM183" s="149"/>
      <c r="AN183" s="50"/>
      <c r="AO183" s="124"/>
      <c r="AP183" s="124"/>
      <c r="AQ183" s="127"/>
      <c r="AR183" s="124"/>
      <c r="AS183" s="125"/>
      <c r="AT183" s="124"/>
      <c r="AU183" s="149"/>
      <c r="AV183" s="50"/>
      <c r="AW183" s="147"/>
      <c r="AX183" s="149"/>
      <c r="AY183" s="50"/>
      <c r="AZ183" s="147"/>
      <c r="BA183" s="149"/>
      <c r="BB183" s="50"/>
      <c r="BC183" s="147"/>
      <c r="BD183" s="147"/>
      <c r="BE183" s="147"/>
      <c r="BF183" s="148"/>
      <c r="BG183" s="147"/>
      <c r="BH183" s="149"/>
      <c r="BI183" s="50"/>
      <c r="BJ183" s="124"/>
      <c r="BK183" s="124"/>
      <c r="BL183" s="127"/>
      <c r="BM183" s="124"/>
      <c r="BN183" s="125"/>
      <c r="BO183" s="124"/>
      <c r="BP183" s="149"/>
      <c r="BQ183" s="50"/>
      <c r="BR183" s="147"/>
      <c r="BS183" s="149"/>
      <c r="BT183" s="50"/>
      <c r="BU183" s="147"/>
      <c r="BV183" s="149"/>
      <c r="BW183" s="50"/>
      <c r="BX183" s="147"/>
      <c r="BY183" s="147"/>
      <c r="BZ183" s="147"/>
      <c r="CA183" s="148"/>
      <c r="CB183" s="147"/>
      <c r="CC183" s="149"/>
      <c r="CD183" s="50"/>
      <c r="CE183" s="124"/>
      <c r="CF183" s="124"/>
      <c r="CG183" s="127"/>
      <c r="CH183" s="124"/>
      <c r="CI183" s="128"/>
      <c r="CJ183" s="124"/>
      <c r="CK183" s="149"/>
      <c r="CL183" s="50"/>
      <c r="CM183" s="147"/>
      <c r="CN183" s="149"/>
      <c r="CO183" s="50"/>
      <c r="CP183" s="147"/>
      <c r="CQ183" s="149"/>
      <c r="CR183" s="50"/>
      <c r="CS183" s="147"/>
      <c r="CT183" s="147"/>
      <c r="CU183" s="147"/>
      <c r="CV183" s="150"/>
      <c r="CW183" s="147"/>
      <c r="CX183" s="149"/>
      <c r="CY183" s="52"/>
      <c r="CZ183" s="147"/>
      <c r="DA183" s="147"/>
      <c r="DB183" s="1548"/>
      <c r="DC183" s="124"/>
      <c r="DD183" s="125"/>
      <c r="DE183" s="124"/>
      <c r="DF183" s="149"/>
      <c r="DG183" s="50"/>
      <c r="DH183" s="147"/>
      <c r="DI183" s="149"/>
      <c r="DJ183" s="50"/>
      <c r="DK183" s="147"/>
      <c r="DL183" s="149"/>
      <c r="DM183" s="50"/>
      <c r="DN183" s="147"/>
      <c r="DO183" s="147"/>
      <c r="DP183" s="147"/>
      <c r="DQ183" s="148"/>
      <c r="DR183" s="147"/>
      <c r="DS183" s="149"/>
      <c r="DT183" s="50"/>
      <c r="DU183" s="124"/>
      <c r="DV183" s="124"/>
      <c r="DW183" s="127"/>
      <c r="DX183" s="124"/>
      <c r="DY183" s="125"/>
      <c r="DZ183" s="124"/>
      <c r="EA183" s="149"/>
      <c r="EB183" s="50"/>
      <c r="EC183" s="147"/>
      <c r="ED183" s="149"/>
      <c r="EE183" s="50"/>
      <c r="EF183" s="147"/>
      <c r="EG183" s="149"/>
      <c r="EH183" s="50"/>
      <c r="EI183" s="147"/>
      <c r="EJ183" s="147"/>
      <c r="EK183" s="147"/>
      <c r="EL183" s="148"/>
      <c r="EM183" s="147"/>
      <c r="EN183" s="149"/>
      <c r="EO183" s="50"/>
      <c r="EP183" s="124"/>
      <c r="EQ183" s="124"/>
      <c r="ER183" s="127"/>
      <c r="ES183" s="124"/>
      <c r="ET183" s="125"/>
      <c r="EU183" s="124"/>
      <c r="EV183" s="149"/>
      <c r="EW183" s="50"/>
      <c r="EX183" s="147"/>
      <c r="EY183" s="149"/>
      <c r="EZ183" s="50"/>
      <c r="FA183" s="147"/>
      <c r="FB183" s="149"/>
      <c r="FC183" s="50"/>
      <c r="FD183" s="147"/>
      <c r="FE183" s="147"/>
      <c r="FF183" s="147"/>
      <c r="FG183" s="148"/>
      <c r="FH183" s="147"/>
      <c r="FI183" s="149"/>
      <c r="FJ183" s="50"/>
      <c r="FK183" s="124"/>
      <c r="FL183" s="124"/>
      <c r="FM183" s="127"/>
      <c r="FN183" s="124"/>
      <c r="FO183" s="125"/>
      <c r="FP183" s="124"/>
      <c r="FQ183" s="149"/>
      <c r="FR183" s="50"/>
      <c r="FS183" s="857"/>
      <c r="FT183" s="149"/>
      <c r="FU183" s="50"/>
      <c r="FV183" s="147"/>
      <c r="FW183" s="149"/>
      <c r="FX183" s="50"/>
      <c r="FY183" s="147"/>
      <c r="FZ183" s="147"/>
      <c r="GA183" s="147"/>
      <c r="GB183" s="148"/>
      <c r="GC183" s="147"/>
      <c r="GD183" s="149"/>
      <c r="GE183" s="50"/>
      <c r="GF183" s="124"/>
      <c r="GG183" s="124"/>
      <c r="GH183" s="127"/>
      <c r="GI183" s="124"/>
      <c r="GJ183" s="125"/>
      <c r="GK183" s="124"/>
      <c r="GL183" s="149"/>
      <c r="GM183" s="50"/>
      <c r="GN183" s="147"/>
      <c r="GO183" s="149"/>
      <c r="GP183" s="50"/>
      <c r="GQ183" s="147"/>
      <c r="GR183" s="149"/>
      <c r="GS183" s="50"/>
      <c r="GT183" s="147"/>
      <c r="GU183" s="147"/>
      <c r="GV183" s="147"/>
      <c r="GW183" s="148"/>
      <c r="GX183" s="147"/>
      <c r="GY183" s="149"/>
      <c r="GZ183" s="50"/>
      <c r="HA183" s="124"/>
      <c r="HB183" s="124"/>
      <c r="HC183" s="127"/>
      <c r="HD183" s="124"/>
      <c r="HE183" s="125"/>
      <c r="HF183" s="124"/>
      <c r="HG183" s="149"/>
      <c r="HH183" s="50"/>
      <c r="HI183" s="147"/>
      <c r="HJ183" s="149"/>
      <c r="HK183" s="50"/>
      <c r="HL183" s="147"/>
      <c r="HM183" s="149"/>
      <c r="HN183" s="50"/>
      <c r="HO183" s="147"/>
      <c r="HP183" s="147"/>
      <c r="HQ183" s="147"/>
      <c r="HR183" s="148"/>
      <c r="HS183" s="147"/>
      <c r="HT183" s="149"/>
      <c r="HU183" s="50"/>
      <c r="HV183" s="124"/>
      <c r="HW183" s="124"/>
      <c r="HX183" s="127"/>
      <c r="HY183" s="124"/>
      <c r="HZ183" s="125"/>
      <c r="IA183" s="124"/>
      <c r="IB183" s="149"/>
      <c r="IC183" s="50"/>
      <c r="ID183" s="147"/>
      <c r="IE183" s="149"/>
      <c r="IF183" s="50"/>
      <c r="IG183" s="147"/>
      <c r="IH183" s="149"/>
      <c r="II183" s="50"/>
      <c r="IJ183" s="147"/>
      <c r="IK183" s="147"/>
      <c r="IL183" s="147"/>
      <c r="IM183" s="148"/>
      <c r="IN183" s="147"/>
      <c r="IO183" s="149"/>
      <c r="IP183" s="50"/>
      <c r="IQ183" s="124"/>
      <c r="IR183" s="124"/>
      <c r="IS183" s="127"/>
    </row>
    <row r="184" spans="1:253" ht="12" hidden="1" customHeight="1">
      <c r="A184" s="341" t="s">
        <v>124</v>
      </c>
      <c r="B184" s="111"/>
      <c r="C184" s="112"/>
      <c r="D184" s="111"/>
      <c r="E184" s="433">
        <v>0</v>
      </c>
      <c r="F184" s="106" t="str">
        <f>IF(E184&gt;0,(IF(E$7&gt;0,E184/E$7,"")),"")</f>
        <v/>
      </c>
      <c r="G184" s="111" t="str">
        <f>IF(E184&gt;0,(IF(E$49&gt;0,E184/E$49,"")),"")</f>
        <v/>
      </c>
      <c r="H184" s="433">
        <v>0</v>
      </c>
      <c r="I184" s="106" t="str">
        <f>IF(H184&gt;0,(IF(H$7&gt;0,H184/H$7,"")),"")</f>
        <v/>
      </c>
      <c r="J184" s="111" t="str">
        <f>IF(H184&gt;0,(IF(H$49&gt;0,H184/H$49,"")),"")</f>
        <v/>
      </c>
      <c r="K184" s="433">
        <v>0</v>
      </c>
      <c r="L184" s="106" t="str">
        <f>IF(K184&gt;0,(IF(K$7&gt;0,K184/K$7,"")),"")</f>
        <v/>
      </c>
      <c r="M184" s="111" t="str">
        <f>IF(K184&gt;0,(IF(K$49&gt;0,K184/K$49,"")),"")</f>
        <v/>
      </c>
      <c r="N184" s="111"/>
      <c r="O184" s="111"/>
      <c r="P184" s="112"/>
      <c r="Q184" s="111"/>
      <c r="R184" s="433">
        <f>E184+H184+K184</f>
        <v>0</v>
      </c>
      <c r="S184" s="106" t="str">
        <f>IF(R184&gt;0,(IF(R$7&gt;0,R184/R$7,"")),"")</f>
        <v/>
      </c>
      <c r="T184" s="111" t="str">
        <f>IF(R184&gt;0,(IF(R$49&gt;0,R184/R$49,"")),"")</f>
        <v/>
      </c>
      <c r="U184" s="111"/>
      <c r="V184" s="113"/>
      <c r="W184" s="111"/>
      <c r="X184" s="112"/>
      <c r="Y184" s="111"/>
      <c r="Z184" s="433">
        <v>0</v>
      </c>
      <c r="AA184" s="106" t="str">
        <f>IF(Z184&gt;0,(IF(Z$7&gt;0,Z184/Z$7,"")),"")</f>
        <v/>
      </c>
      <c r="AB184" s="111" t="str">
        <f>IF(Z184&gt;0,(IF(Z$49&gt;0,Z184/Z$49,"")),"")</f>
        <v/>
      </c>
      <c r="AC184" s="433">
        <v>0</v>
      </c>
      <c r="AD184" s="106" t="str">
        <f>IF(AC184&gt;0,(IF(AC$7&gt;0,AC184/AC$7,"")),"")</f>
        <v/>
      </c>
      <c r="AE184" s="111" t="str">
        <f>IF(AC184&gt;0,(IF(AC$49&gt;0,AC184/AC$49,"")),"")</f>
        <v/>
      </c>
      <c r="AF184" s="433">
        <v>0</v>
      </c>
      <c r="AG184" s="106" t="str">
        <f>IF(AF184&gt;0,(IF(AF$7&gt;0,AF184/AF$7,"")),"")</f>
        <v/>
      </c>
      <c r="AH184" s="111" t="str">
        <f>IF(AF184&gt;0,(IF(AF$49&gt;0,AF184/AF$49,"")),"")</f>
        <v/>
      </c>
      <c r="AI184" s="111"/>
      <c r="AJ184" s="111"/>
      <c r="AK184" s="112"/>
      <c r="AL184" s="111"/>
      <c r="AM184" s="433">
        <f>Z184+AC184+AF184</f>
        <v>0</v>
      </c>
      <c r="AN184" s="106" t="str">
        <f>IF(AM184&gt;0,(IF(AM$7&gt;0,AM184/AM$7,"")),"")</f>
        <v/>
      </c>
      <c r="AO184" s="111" t="str">
        <f>IF(AM184&gt;0,(IF(AM$49&gt;0,AM184/AM$49,"")),"")</f>
        <v/>
      </c>
      <c r="AP184" s="111"/>
      <c r="AQ184" s="113"/>
      <c r="AR184" s="111"/>
      <c r="AS184" s="112"/>
      <c r="AT184" s="111"/>
      <c r="AU184" s="433">
        <v>0</v>
      </c>
      <c r="AV184" s="106" t="str">
        <f>IF(AU184&gt;0,(IF(AU$7&gt;0,AU184/AU$7,"")),"")</f>
        <v/>
      </c>
      <c r="AW184" s="111" t="str">
        <f>IF(AU184&gt;0,(IF(AU$49&gt;0,AU184/AU$49,"")),"")</f>
        <v/>
      </c>
      <c r="AX184" s="433">
        <v>0</v>
      </c>
      <c r="AY184" s="106" t="str">
        <f>IF(AX184&gt;0,(IF(AX$7&gt;0,AX184/AX$7,"")),"")</f>
        <v/>
      </c>
      <c r="AZ184" s="111" t="str">
        <f>IF(AX184&gt;0,(IF(AX$49&gt;0,AX184/AX$49,"")),"")</f>
        <v/>
      </c>
      <c r="BA184" s="433">
        <v>0</v>
      </c>
      <c r="BB184" s="106" t="str">
        <f>IF(BA184&gt;0,(IF(BA$7&gt;0,BA184/BA$7,"")),"")</f>
        <v/>
      </c>
      <c r="BC184" s="111" t="str">
        <f>IF(BA184&gt;0,(IF(BA$49&gt;0,BA184/BA$49,"")),"")</f>
        <v/>
      </c>
      <c r="BD184" s="111"/>
      <c r="BE184" s="111"/>
      <c r="BF184" s="112"/>
      <c r="BG184" s="111"/>
      <c r="BH184" s="433">
        <f>AU184+AX184+BA184</f>
        <v>0</v>
      </c>
      <c r="BI184" s="106" t="str">
        <f>IF(BH184&gt;0,(IF(BH$7&gt;0,BH184/BH$7,"")),"")</f>
        <v/>
      </c>
      <c r="BJ184" s="111" t="str">
        <f>IF(BH184&gt;0,(IF(BH$49&gt;0,BH184/BH$49,"")),"")</f>
        <v/>
      </c>
      <c r="BK184" s="111"/>
      <c r="BL184" s="113"/>
      <c r="BM184" s="111"/>
      <c r="BN184" s="112"/>
      <c r="BO184" s="111"/>
      <c r="BP184" s="433">
        <v>0</v>
      </c>
      <c r="BQ184" s="106" t="str">
        <f>IF(BP184&gt;0,(IF(BP$7&gt;0,BP184/BP$7,"")),"")</f>
        <v/>
      </c>
      <c r="BR184" s="111" t="str">
        <f>IF(BP184&gt;0,(IF(BP$49&gt;0,BP184/BP$49,"")),"")</f>
        <v/>
      </c>
      <c r="BS184" s="433">
        <v>0</v>
      </c>
      <c r="BT184" s="106" t="str">
        <f>IF(BS184&gt;0,(IF(BS$7&gt;0,BS184/BS$7,"")),"")</f>
        <v/>
      </c>
      <c r="BU184" s="111" t="str">
        <f>IF(BS184&gt;0,(IF(BS$49&gt;0,BS184/BS$49,"")),"")</f>
        <v/>
      </c>
      <c r="BV184" s="433">
        <v>0</v>
      </c>
      <c r="BW184" s="106" t="str">
        <f>IF(BV184&gt;0,(IF(BV$7&gt;0,BV184/BV$7,"")),"")</f>
        <v/>
      </c>
      <c r="BX184" s="111" t="str">
        <f>IF(BV184&gt;0,(IF(BV$49&gt;0,BV184/BV$49,"")),"")</f>
        <v/>
      </c>
      <c r="BY184" s="111"/>
      <c r="BZ184" s="111"/>
      <c r="CA184" s="112"/>
      <c r="CB184" s="111"/>
      <c r="CC184" s="433">
        <f>BP184+BS184+BV184</f>
        <v>0</v>
      </c>
      <c r="CD184" s="106" t="str">
        <f>IF(CC184&gt;0,(IF(CC$7&gt;0,CC184/CC$7,"")),"")</f>
        <v/>
      </c>
      <c r="CE184" s="111" t="str">
        <f>IF(CC184&gt;0,(IF(CC$49&gt;0,CC184/CC$49,"")),"")</f>
        <v/>
      </c>
      <c r="CF184" s="111"/>
      <c r="CG184" s="113"/>
      <c r="CH184" s="111"/>
      <c r="CI184" s="114"/>
      <c r="CJ184" s="111"/>
      <c r="CK184" s="433">
        <f>(IF($CZ$5=4,(E184+Z184+AU184+BP184),0)+IF($CZ$5=3,(Z184+AU184+BP184))+IF($CZ$5=2,(AU184+BP184),0)+IF($CZ$5=1,BP184,0))/$CZ$5</f>
        <v>0</v>
      </c>
      <c r="CL184" s="106" t="str">
        <f>IF(CK184&gt;0,(IF(CK$7&gt;0,CK184/CK$7,"")),"")</f>
        <v/>
      </c>
      <c r="CM184" s="111" t="str">
        <f>IF(CK184&gt;0,(IF(CK$49&gt;0,CK184/CK$49,"")),"")</f>
        <v/>
      </c>
      <c r="CN184" s="433">
        <f>(IF($CZ$5=4,(H184+AC184+AX184+BS184),0)+IF($CZ$5=3,(AC184+AX184+BS184))+IF($CZ$5=2,(AX184+BS184),0)+IF($CZ$5=1,BS184,0))/$CZ$5</f>
        <v>0</v>
      </c>
      <c r="CO184" s="106" t="str">
        <f>IF(CN184&gt;0,(IF(CN$7&gt;0,CN184/CN$7,"")),"")</f>
        <v/>
      </c>
      <c r="CP184" s="111" t="str">
        <f>IF(CN184&gt;0,(IF(CN$49&gt;0,CN184/CN$49,"")),"")</f>
        <v/>
      </c>
      <c r="CQ184" s="433">
        <f>(IF($CZ$5=4,(K184+AF184+BA184+BV184),0)+IF($CZ$5=3,(AF184+BA184+BV184))+IF($CZ$5=2,(BA184+BV184),0)+IF($CZ$5=1,BV184,0))/$CZ$5</f>
        <v>0</v>
      </c>
      <c r="CR184" s="106" t="str">
        <f>IF(CQ184&gt;0,(IF(CQ$7&gt;0,CQ184/CQ$7,"")),"")</f>
        <v/>
      </c>
      <c r="CS184" s="111" t="str">
        <f>IF(CQ184&gt;0,(IF(CQ$49&gt;0,CQ184/CQ$49,"")),"")</f>
        <v/>
      </c>
      <c r="CT184" s="111"/>
      <c r="CU184" s="111"/>
      <c r="CV184" s="114"/>
      <c r="CW184" s="111"/>
      <c r="CX184" s="433">
        <f>(IF($CZ$5=4,(R184+AM184+BH184+CC184),0)+IF($CZ$5=3,(AM184+BH184+CC184))+IF($CZ$5=2,(BH184+CC184),0)+IF($CZ$5=1,CC184,0))/$CZ$5</f>
        <v>0</v>
      </c>
      <c r="CY184" s="106" t="str">
        <f>IF(CX184&gt;0,(IF(CX$7&gt;0,CX184/CX$7,"")),"")</f>
        <v/>
      </c>
      <c r="CZ184" s="111" t="str">
        <f>IF(CX184&gt;0,(IF(CX$49&gt;0,CX184/CX$49,"")),"")</f>
        <v/>
      </c>
      <c r="DA184" s="111"/>
      <c r="DB184" s="1535"/>
      <c r="DC184" s="111"/>
      <c r="DD184" s="112"/>
      <c r="DE184" s="111"/>
      <c r="DF184" s="433">
        <v>0</v>
      </c>
      <c r="DG184" s="106" t="str">
        <f>IF(DF184&gt;0,(IF(DF$7&gt;0,DF184/DF$7,"")),"")</f>
        <v/>
      </c>
      <c r="DH184" s="111" t="str">
        <f>IF(DF184&gt;0,(IF(DF$49&gt;0,DF184/DF$49,"")),"")</f>
        <v/>
      </c>
      <c r="DI184" s="433">
        <v>0</v>
      </c>
      <c r="DJ184" s="106" t="str">
        <f>IF(DI184&gt;0,(IF(DI$7&gt;0,DI184/DI$7,"")),"")</f>
        <v/>
      </c>
      <c r="DK184" s="111" t="str">
        <f>IF(DI184&gt;0,(IF(DI$49&gt;0,DI184/DI$49,"")),"")</f>
        <v/>
      </c>
      <c r="DL184" s="433">
        <v>0</v>
      </c>
      <c r="DM184" s="106" t="str">
        <f>IF(DL184&gt;0,(IF(DL$7&gt;0,DL184/DL$7,"")),"")</f>
        <v/>
      </c>
      <c r="DN184" s="111" t="str">
        <f>IF(DL184&gt;0,(IF(DL$49&gt;0,DL184/DL$49,"")),"")</f>
        <v/>
      </c>
      <c r="DO184" s="111"/>
      <c r="DP184" s="111"/>
      <c r="DQ184" s="112"/>
      <c r="DR184" s="111"/>
      <c r="DS184" s="433">
        <f>DF184+DI184+DL184</f>
        <v>0</v>
      </c>
      <c r="DT184" s="106" t="str">
        <f>IF(DS184&gt;0,(IF(DS$7&gt;0,DS184/DS$7,"")),"")</f>
        <v/>
      </c>
      <c r="DU184" s="111" t="str">
        <f>IF(DS184&gt;0,(IF(DS$49&gt;0,DS184/DS$49,"")),"")</f>
        <v/>
      </c>
      <c r="DV184" s="111"/>
      <c r="DW184" s="113"/>
      <c r="DX184" s="111"/>
      <c r="DY184" s="112"/>
      <c r="DZ184" s="111"/>
      <c r="EA184" s="433">
        <v>0</v>
      </c>
      <c r="EB184" s="106" t="str">
        <f>IF(EA184&gt;0,(IF(EA$7&gt;0,EA184/EA$7,"")),"")</f>
        <v/>
      </c>
      <c r="EC184" s="111" t="str">
        <f>IF(EA184&gt;0,(IF(EA$49&gt;0,EA184/EA$49,"")),"")</f>
        <v/>
      </c>
      <c r="ED184" s="433">
        <v>0</v>
      </c>
      <c r="EE184" s="106" t="str">
        <f>IF(ED184&gt;0,(IF(ED$7&gt;0,ED184/ED$7,"")),"")</f>
        <v/>
      </c>
      <c r="EF184" s="111" t="str">
        <f>IF(ED184&gt;0,(IF(ED$49&gt;0,ED184/ED$49,"")),"")</f>
        <v/>
      </c>
      <c r="EG184" s="433">
        <v>0</v>
      </c>
      <c r="EH184" s="106" t="str">
        <f>IF(EG184&gt;0,(IF(EG$7&gt;0,EG184/EG$7,"")),"")</f>
        <v/>
      </c>
      <c r="EI184" s="111" t="str">
        <f>IF(EG184&gt;0,(IF(EG$49&gt;0,EG184/EG$49,"")),"")</f>
        <v/>
      </c>
      <c r="EJ184" s="111"/>
      <c r="EK184" s="111"/>
      <c r="EL184" s="112"/>
      <c r="EM184" s="111"/>
      <c r="EN184" s="433">
        <f>EA184+ED184+EG184</f>
        <v>0</v>
      </c>
      <c r="EO184" s="106" t="str">
        <f>IF(EN184&gt;0,(IF(EN$7&gt;0,EN184/EN$7,"")),"")</f>
        <v/>
      </c>
      <c r="EP184" s="111" t="str">
        <f>IF(EN184&gt;0,(IF(EN$49&gt;0,EN184/EN$49,"")),"")</f>
        <v/>
      </c>
      <c r="EQ184" s="111"/>
      <c r="ER184" s="113"/>
      <c r="ES184" s="111"/>
      <c r="ET184" s="112"/>
      <c r="EU184" s="111"/>
      <c r="EV184" s="433">
        <v>0</v>
      </c>
      <c r="EW184" s="106" t="str">
        <f>IF(EV184&gt;0,(IF(EV$7&gt;0,EV184/EV$7,"")),"")</f>
        <v/>
      </c>
      <c r="EX184" s="111" t="str">
        <f>IF(EV184&gt;0,(IF(EV$49&gt;0,EV184/EV$49,"")),"")</f>
        <v/>
      </c>
      <c r="EY184" s="433">
        <v>0</v>
      </c>
      <c r="EZ184" s="106" t="str">
        <f>IF(EY184&gt;0,(IF(EY$7&gt;0,EY184/EY$7,"")),"")</f>
        <v/>
      </c>
      <c r="FA184" s="111" t="str">
        <f>IF(EY184&gt;0,(IF(EY$49&gt;0,EY184/EY$49,"")),"")</f>
        <v/>
      </c>
      <c r="FB184" s="433">
        <v>0</v>
      </c>
      <c r="FC184" s="106" t="str">
        <f>IF(FB184&gt;0,(IF(FB$7&gt;0,FB184/FB$7,"")),"")</f>
        <v/>
      </c>
      <c r="FD184" s="111" t="str">
        <f>IF(FB184&gt;0,(IF(FB$49&gt;0,FB184/FB$49,"")),"")</f>
        <v/>
      </c>
      <c r="FE184" s="111"/>
      <c r="FF184" s="111"/>
      <c r="FG184" s="112"/>
      <c r="FH184" s="111"/>
      <c r="FI184" s="433">
        <f>EV184+EY184+FB184</f>
        <v>0</v>
      </c>
      <c r="FJ184" s="106" t="str">
        <f>IF(FI184&gt;0,(IF(FI$7&gt;0,FI184/FI$7,"")),"")</f>
        <v/>
      </c>
      <c r="FK184" s="111" t="str">
        <f>IF(FI184&gt;0,(IF(FI$49&gt;0,FI184/FI$49,"")),"")</f>
        <v/>
      </c>
      <c r="FL184" s="111"/>
      <c r="FM184" s="113"/>
      <c r="FN184" s="111"/>
      <c r="FO184" s="112"/>
      <c r="FP184" s="111"/>
      <c r="FQ184" s="433">
        <v>0</v>
      </c>
      <c r="FR184" s="106" t="str">
        <f>IF(FQ184&gt;0,(IF(FQ$7&gt;0,FQ184/FQ$7,"")),"")</f>
        <v/>
      </c>
      <c r="FS184" s="849" t="str">
        <f>IF(FQ184&gt;0,(IF(FQ$49&gt;0,FQ184/FQ$49,"")),"")</f>
        <v/>
      </c>
      <c r="FT184" s="433">
        <v>0</v>
      </c>
      <c r="FU184" s="106" t="str">
        <f>IF(FT184&gt;0,(IF(FT$7&gt;0,FT184/FT$7,"")),"")</f>
        <v/>
      </c>
      <c r="FV184" s="111" t="str">
        <f>IF(FT184&gt;0,(IF(FT$49&gt;0,FT184/FT$49,"")),"")</f>
        <v/>
      </c>
      <c r="FW184" s="433">
        <v>0</v>
      </c>
      <c r="FX184" s="106" t="str">
        <f>IF(FW184&gt;0,(IF(FW$7&gt;0,FW184/FW$7,"")),"")</f>
        <v/>
      </c>
      <c r="FY184" s="111" t="str">
        <f>IF(FW184&gt;0,(IF(FW$49&gt;0,FW184/FW$49,"")),"")</f>
        <v/>
      </c>
      <c r="FZ184" s="111"/>
      <c r="GA184" s="111"/>
      <c r="GB184" s="112"/>
      <c r="GC184" s="111"/>
      <c r="GD184" s="433">
        <f>FQ184+FT184+FW184</f>
        <v>0</v>
      </c>
      <c r="GE184" s="106" t="str">
        <f>IF(GD184&gt;0,(IF(GD$7&gt;0,GD184/GD$7,"")),"")</f>
        <v/>
      </c>
      <c r="GF184" s="111" t="str">
        <f>IF(GD184&gt;0,(IF(GD$49&gt;0,GD184/GD$49,"")),"")</f>
        <v/>
      </c>
      <c r="GG184" s="111"/>
      <c r="GH184" s="113"/>
      <c r="GI184" s="111"/>
      <c r="GJ184" s="112"/>
      <c r="GK184" s="111"/>
      <c r="GL184" s="433">
        <v>0</v>
      </c>
      <c r="GM184" s="106" t="str">
        <f>IF(GL184&gt;0,(IF(GL$7&gt;0,GL184/GL$7,"")),"")</f>
        <v/>
      </c>
      <c r="GN184" s="111" t="str">
        <f>IF(GL184&gt;0,(IF(GL$49&gt;0,GL184/GL$49,"")),"")</f>
        <v/>
      </c>
      <c r="GO184" s="433">
        <v>0</v>
      </c>
      <c r="GP184" s="106" t="str">
        <f>IF(GO184&gt;0,(IF(GO$7&gt;0,GO184/GO$7,"")),"")</f>
        <v/>
      </c>
      <c r="GQ184" s="111" t="str">
        <f>IF(GO184&gt;0,(IF(GO$49&gt;0,GO184/GO$49,"")),"")</f>
        <v/>
      </c>
      <c r="GR184" s="433">
        <v>0</v>
      </c>
      <c r="GS184" s="106" t="str">
        <f>IF(GR184&gt;0,(IF(GR$7&gt;0,GR184/GR$7,"")),"")</f>
        <v/>
      </c>
      <c r="GT184" s="111" t="str">
        <f>IF(GR184&gt;0,(IF(GR$49&gt;0,GR184/GR$49,"")),"")</f>
        <v/>
      </c>
      <c r="GU184" s="111"/>
      <c r="GV184" s="111"/>
      <c r="GW184" s="112"/>
      <c r="GX184" s="111"/>
      <c r="GY184" s="433">
        <f>GL184+GO184+GR184</f>
        <v>0</v>
      </c>
      <c r="GZ184" s="106" t="str">
        <f>IF(GY184&gt;0,(IF(GY$7&gt;0,GY184/GY$7,"")),"")</f>
        <v/>
      </c>
      <c r="HA184" s="111" t="str">
        <f>IF(GY184&gt;0,(IF(GY$49&gt;0,GY184/GY$49,"")),"")</f>
        <v/>
      </c>
      <c r="HB184" s="111"/>
      <c r="HC184" s="113"/>
      <c r="HD184" s="111"/>
      <c r="HE184" s="112"/>
      <c r="HF184" s="111"/>
      <c r="HG184" s="433">
        <v>0</v>
      </c>
      <c r="HH184" s="106" t="str">
        <f>IF(HG184&gt;0,(IF(HG$7&gt;0,HG184/HG$7,"")),"")</f>
        <v/>
      </c>
      <c r="HI184" s="111" t="str">
        <f>IF(HG184&gt;0,(IF(HG$49&gt;0,HG184/HG$49,"")),"")</f>
        <v/>
      </c>
      <c r="HJ184" s="433">
        <v>0</v>
      </c>
      <c r="HK184" s="106" t="str">
        <f>IF(HJ184&gt;0,(IF(HJ$7&gt;0,HJ184/HJ$7,"")),"")</f>
        <v/>
      </c>
      <c r="HL184" s="111" t="str">
        <f>IF(HJ184&gt;0,(IF(HJ$49&gt;0,HJ184/HJ$49,"")),"")</f>
        <v/>
      </c>
      <c r="HM184" s="433">
        <v>0</v>
      </c>
      <c r="HN184" s="106" t="str">
        <f>IF(HM184&gt;0,(IF(HM$7&gt;0,HM184/HM$7,"")),"")</f>
        <v/>
      </c>
      <c r="HO184" s="111" t="str">
        <f>IF(HM184&gt;0,(IF(HM$49&gt;0,HM184/HM$49,"")),"")</f>
        <v/>
      </c>
      <c r="HP184" s="111"/>
      <c r="HQ184" s="111"/>
      <c r="HR184" s="112"/>
      <c r="HS184" s="111"/>
      <c r="HT184" s="433">
        <f>HG184+HJ184+HM184</f>
        <v>0</v>
      </c>
      <c r="HU184" s="106" t="str">
        <f>IF(HT184&gt;0,(IF(HT$7&gt;0,HT184/HT$7,"")),"")</f>
        <v/>
      </c>
      <c r="HV184" s="111" t="str">
        <f>IF(HT184&gt;0,(IF(HT$49&gt;0,HT184/HT$49,"")),"")</f>
        <v/>
      </c>
      <c r="HW184" s="111"/>
      <c r="HX184" s="113"/>
      <c r="HY184" s="111"/>
      <c r="HZ184" s="112"/>
      <c r="IA184" s="111"/>
      <c r="IB184" s="433">
        <v>0</v>
      </c>
      <c r="IC184" s="106" t="str">
        <f>IF(IB184&gt;0,(IF(IB$7&gt;0,IB184/IB$7,"")),"")</f>
        <v/>
      </c>
      <c r="ID184" s="111" t="str">
        <f>IF(IB184&gt;0,(IF(IB$49&gt;0,IB184/IB$49,"")),"")</f>
        <v/>
      </c>
      <c r="IE184" s="433">
        <v>0</v>
      </c>
      <c r="IF184" s="106" t="str">
        <f>IF(IE184&gt;0,(IF(IE$7&gt;0,IE184/IE$7,"")),"")</f>
        <v/>
      </c>
      <c r="IG184" s="111" t="str">
        <f>IF(IE184&gt;0,(IF(IE$49&gt;0,IE184/IE$49,"")),"")</f>
        <v/>
      </c>
      <c r="IH184" s="433">
        <v>0</v>
      </c>
      <c r="II184" s="106" t="str">
        <f>IF(IH184&gt;0,(IF(IH$7&gt;0,IH184/IH$7,"")),"")</f>
        <v/>
      </c>
      <c r="IJ184" s="111" t="str">
        <f>IF(IH184&gt;0,(IF(IH$49&gt;0,IH184/IH$49,"")),"")</f>
        <v/>
      </c>
      <c r="IK184" s="111"/>
      <c r="IL184" s="111"/>
      <c r="IM184" s="112"/>
      <c r="IN184" s="111"/>
      <c r="IO184" s="433">
        <f>IB184+IE184+IH184</f>
        <v>0</v>
      </c>
      <c r="IP184" s="106" t="str">
        <f>IF(IO184&gt;0,(IF(IO$7&gt;0,IO184/IO$7,"")),"")</f>
        <v/>
      </c>
      <c r="IQ184" s="111" t="str">
        <f>IF(IO184&gt;0,(IF(IO$49&gt;0,IO184/IO$49,"")),"")</f>
        <v/>
      </c>
      <c r="IR184" s="111"/>
      <c r="IS184" s="113"/>
    </row>
    <row r="185" spans="1:253" ht="6" customHeight="1">
      <c r="A185" s="47"/>
      <c r="B185" s="147"/>
      <c r="C185" s="148"/>
      <c r="D185" s="147"/>
      <c r="E185" s="149"/>
      <c r="F185" s="50"/>
      <c r="G185" s="147"/>
      <c r="H185" s="149"/>
      <c r="I185" s="50"/>
      <c r="J185" s="147"/>
      <c r="K185" s="149"/>
      <c r="L185" s="50"/>
      <c r="M185" s="147"/>
      <c r="N185" s="147"/>
      <c r="O185" s="147"/>
      <c r="P185" s="148"/>
      <c r="Q185" s="147"/>
      <c r="R185" s="149"/>
      <c r="S185" s="50"/>
      <c r="T185" s="124"/>
      <c r="U185" s="124"/>
      <c r="V185" s="127"/>
      <c r="W185" s="147"/>
      <c r="X185" s="148"/>
      <c r="Y185" s="147"/>
      <c r="Z185" s="149"/>
      <c r="AA185" s="50"/>
      <c r="AB185" s="147"/>
      <c r="AC185" s="149"/>
      <c r="AD185" s="50"/>
      <c r="AE185" s="147"/>
      <c r="AF185" s="149"/>
      <c r="AG185" s="50"/>
      <c r="AH185" s="147"/>
      <c r="AI185" s="147"/>
      <c r="AJ185" s="147"/>
      <c r="AK185" s="148"/>
      <c r="AL185" s="147"/>
      <c r="AM185" s="149"/>
      <c r="AN185" s="50"/>
      <c r="AO185" s="124"/>
      <c r="AP185" s="124"/>
      <c r="AQ185" s="127"/>
      <c r="AR185" s="124"/>
      <c r="AS185" s="125"/>
      <c r="AT185" s="124"/>
      <c r="AU185" s="149"/>
      <c r="AV185" s="50"/>
      <c r="AW185" s="147"/>
      <c r="AX185" s="149"/>
      <c r="AY185" s="50"/>
      <c r="AZ185" s="147"/>
      <c r="BA185" s="149"/>
      <c r="BB185" s="50"/>
      <c r="BC185" s="147"/>
      <c r="BD185" s="147"/>
      <c r="BE185" s="147"/>
      <c r="BF185" s="148"/>
      <c r="BG185" s="147"/>
      <c r="BH185" s="149"/>
      <c r="BI185" s="50"/>
      <c r="BJ185" s="124"/>
      <c r="BK185" s="124"/>
      <c r="BL185" s="127"/>
      <c r="BM185" s="124"/>
      <c r="BN185" s="125"/>
      <c r="BO185" s="124"/>
      <c r="BP185" s="149"/>
      <c r="BQ185" s="50"/>
      <c r="BR185" s="147"/>
      <c r="BS185" s="149"/>
      <c r="BT185" s="50"/>
      <c r="BU185" s="147"/>
      <c r="BV185" s="149"/>
      <c r="BW185" s="50"/>
      <c r="BX185" s="147"/>
      <c r="BY185" s="147"/>
      <c r="BZ185" s="147"/>
      <c r="CA185" s="148"/>
      <c r="CB185" s="147"/>
      <c r="CC185" s="149"/>
      <c r="CD185" s="50"/>
      <c r="CE185" s="124"/>
      <c r="CF185" s="124"/>
      <c r="CG185" s="127"/>
      <c r="CH185" s="124"/>
      <c r="CI185" s="128"/>
      <c r="CJ185" s="124"/>
      <c r="CK185" s="149"/>
      <c r="CL185" s="50"/>
      <c r="CM185" s="147"/>
      <c r="CN185" s="149"/>
      <c r="CO185" s="50"/>
      <c r="CP185" s="147"/>
      <c r="CQ185" s="149"/>
      <c r="CR185" s="50"/>
      <c r="CS185" s="147"/>
      <c r="CT185" s="147"/>
      <c r="CU185" s="147"/>
      <c r="CV185" s="150"/>
      <c r="CW185" s="147"/>
      <c r="CX185" s="149"/>
      <c r="CY185" s="52"/>
      <c r="CZ185" s="147"/>
      <c r="DA185" s="147"/>
      <c r="DB185" s="1548"/>
      <c r="DC185" s="124"/>
      <c r="DD185" s="125"/>
      <c r="DE185" s="124"/>
      <c r="DF185" s="149"/>
      <c r="DG185" s="50"/>
      <c r="DH185" s="147"/>
      <c r="DI185" s="149"/>
      <c r="DJ185" s="50"/>
      <c r="DK185" s="147"/>
      <c r="DL185" s="149"/>
      <c r="DM185" s="50"/>
      <c r="DN185" s="147"/>
      <c r="DO185" s="147"/>
      <c r="DP185" s="147"/>
      <c r="DQ185" s="148"/>
      <c r="DR185" s="147"/>
      <c r="DS185" s="149"/>
      <c r="DT185" s="50"/>
      <c r="DU185" s="124"/>
      <c r="DV185" s="124"/>
      <c r="DW185" s="127"/>
      <c r="DX185" s="124"/>
      <c r="DY185" s="125"/>
      <c r="DZ185" s="124"/>
      <c r="EA185" s="149"/>
      <c r="EB185" s="50"/>
      <c r="EC185" s="147"/>
      <c r="ED185" s="149"/>
      <c r="EE185" s="50"/>
      <c r="EF185" s="147"/>
      <c r="EG185" s="149"/>
      <c r="EH185" s="50"/>
      <c r="EI185" s="147"/>
      <c r="EJ185" s="147"/>
      <c r="EK185" s="147"/>
      <c r="EL185" s="148"/>
      <c r="EM185" s="147"/>
      <c r="EN185" s="149"/>
      <c r="EO185" s="50"/>
      <c r="EP185" s="124"/>
      <c r="EQ185" s="124"/>
      <c r="ER185" s="127"/>
      <c r="ES185" s="124"/>
      <c r="ET185" s="125"/>
      <c r="EU185" s="124"/>
      <c r="EV185" s="149"/>
      <c r="EW185" s="50"/>
      <c r="EX185" s="147"/>
      <c r="EY185" s="149"/>
      <c r="EZ185" s="50"/>
      <c r="FA185" s="147"/>
      <c r="FB185" s="149"/>
      <c r="FC185" s="50"/>
      <c r="FD185" s="147"/>
      <c r="FE185" s="147"/>
      <c r="FF185" s="147"/>
      <c r="FG185" s="148"/>
      <c r="FH185" s="147"/>
      <c r="FI185" s="149"/>
      <c r="FJ185" s="50"/>
      <c r="FK185" s="124"/>
      <c r="FL185" s="124"/>
      <c r="FM185" s="127"/>
      <c r="FN185" s="124"/>
      <c r="FO185" s="125"/>
      <c r="FP185" s="124"/>
      <c r="FQ185" s="149"/>
      <c r="FR185" s="50"/>
      <c r="FS185" s="857"/>
      <c r="FT185" s="149"/>
      <c r="FU185" s="50"/>
      <c r="FV185" s="147"/>
      <c r="FW185" s="149"/>
      <c r="FX185" s="50"/>
      <c r="FY185" s="147"/>
      <c r="FZ185" s="147"/>
      <c r="GA185" s="147"/>
      <c r="GB185" s="148"/>
      <c r="GC185" s="147"/>
      <c r="GD185" s="149"/>
      <c r="GE185" s="50"/>
      <c r="GF185" s="124"/>
      <c r="GG185" s="124"/>
      <c r="GH185" s="127"/>
      <c r="GI185" s="124"/>
      <c r="GJ185" s="125"/>
      <c r="GK185" s="124"/>
      <c r="GL185" s="149"/>
      <c r="GM185" s="50"/>
      <c r="GN185" s="147"/>
      <c r="GO185" s="149"/>
      <c r="GP185" s="50"/>
      <c r="GQ185" s="147"/>
      <c r="GR185" s="149"/>
      <c r="GS185" s="50"/>
      <c r="GT185" s="147"/>
      <c r="GU185" s="147"/>
      <c r="GV185" s="147"/>
      <c r="GW185" s="148"/>
      <c r="GX185" s="147"/>
      <c r="GY185" s="149"/>
      <c r="GZ185" s="50"/>
      <c r="HA185" s="124"/>
      <c r="HB185" s="124"/>
      <c r="HC185" s="127"/>
      <c r="HD185" s="124"/>
      <c r="HE185" s="125"/>
      <c r="HF185" s="124"/>
      <c r="HG185" s="149"/>
      <c r="HH185" s="50"/>
      <c r="HI185" s="147"/>
      <c r="HJ185" s="149"/>
      <c r="HK185" s="50"/>
      <c r="HL185" s="147"/>
      <c r="HM185" s="149"/>
      <c r="HN185" s="50"/>
      <c r="HO185" s="147"/>
      <c r="HP185" s="147"/>
      <c r="HQ185" s="147"/>
      <c r="HR185" s="148"/>
      <c r="HS185" s="147"/>
      <c r="HT185" s="149"/>
      <c r="HU185" s="50"/>
      <c r="HV185" s="124"/>
      <c r="HW185" s="124"/>
      <c r="HX185" s="127"/>
      <c r="HY185" s="124"/>
      <c r="HZ185" s="125"/>
      <c r="IA185" s="124"/>
      <c r="IB185" s="149"/>
      <c r="IC185" s="50"/>
      <c r="ID185" s="147"/>
      <c r="IE185" s="149"/>
      <c r="IF185" s="50"/>
      <c r="IG185" s="147"/>
      <c r="IH185" s="149"/>
      <c r="II185" s="50"/>
      <c r="IJ185" s="147"/>
      <c r="IK185" s="147"/>
      <c r="IL185" s="147"/>
      <c r="IM185" s="148"/>
      <c r="IN185" s="147"/>
      <c r="IO185" s="149"/>
      <c r="IP185" s="50"/>
      <c r="IQ185" s="124"/>
      <c r="IR185" s="124"/>
      <c r="IS185" s="127"/>
    </row>
    <row r="186" spans="1:253" ht="5.25" customHeight="1">
      <c r="A186" s="47"/>
      <c r="B186" s="147"/>
      <c r="C186" s="148"/>
      <c r="D186" s="147"/>
      <c r="E186" s="149"/>
      <c r="F186" s="50"/>
      <c r="G186" s="147"/>
      <c r="H186" s="149"/>
      <c r="I186" s="50"/>
      <c r="J186" s="147"/>
      <c r="K186" s="149"/>
      <c r="L186" s="50"/>
      <c r="M186" s="147"/>
      <c r="N186" s="147"/>
      <c r="O186" s="147"/>
      <c r="P186" s="148"/>
      <c r="Q186" s="147"/>
      <c r="R186" s="149"/>
      <c r="S186" s="50"/>
      <c r="T186" s="124"/>
      <c r="U186" s="124"/>
      <c r="V186" s="127"/>
      <c r="W186" s="147"/>
      <c r="X186" s="148"/>
      <c r="Y186" s="147"/>
      <c r="Z186" s="149"/>
      <c r="AA186" s="50"/>
      <c r="AB186" s="147"/>
      <c r="AC186" s="149"/>
      <c r="AD186" s="50"/>
      <c r="AE186" s="147"/>
      <c r="AF186" s="149"/>
      <c r="AG186" s="50"/>
      <c r="AH186" s="147"/>
      <c r="AI186" s="147"/>
      <c r="AJ186" s="147"/>
      <c r="AK186" s="148"/>
      <c r="AL186" s="147"/>
      <c r="AM186" s="149"/>
      <c r="AN186" s="50"/>
      <c r="AO186" s="124"/>
      <c r="AP186" s="124"/>
      <c r="AQ186" s="127"/>
      <c r="AR186" s="124"/>
      <c r="AS186" s="125"/>
      <c r="AT186" s="124"/>
      <c r="AU186" s="149"/>
      <c r="AV186" s="50"/>
      <c r="AW186" s="147"/>
      <c r="AX186" s="149"/>
      <c r="AY186" s="50"/>
      <c r="AZ186" s="147"/>
      <c r="BA186" s="149"/>
      <c r="BB186" s="50"/>
      <c r="BC186" s="147"/>
      <c r="BD186" s="147"/>
      <c r="BE186" s="147"/>
      <c r="BF186" s="148"/>
      <c r="BG186" s="147"/>
      <c r="BH186" s="149"/>
      <c r="BI186" s="50"/>
      <c r="BJ186" s="124"/>
      <c r="BK186" s="124"/>
      <c r="BL186" s="127"/>
      <c r="BM186" s="124"/>
      <c r="BN186" s="125"/>
      <c r="BO186" s="124"/>
      <c r="BP186" s="149"/>
      <c r="BQ186" s="50"/>
      <c r="BR186" s="147"/>
      <c r="BS186" s="149"/>
      <c r="BT186" s="50"/>
      <c r="BU186" s="147"/>
      <c r="BV186" s="149"/>
      <c r="BW186" s="50"/>
      <c r="BX186" s="147"/>
      <c r="BY186" s="147"/>
      <c r="BZ186" s="147"/>
      <c r="CA186" s="148"/>
      <c r="CB186" s="147"/>
      <c r="CC186" s="149"/>
      <c r="CD186" s="50"/>
      <c r="CE186" s="124"/>
      <c r="CF186" s="124"/>
      <c r="CG186" s="127"/>
      <c r="CH186" s="124"/>
      <c r="CI186" s="128"/>
      <c r="CJ186" s="124"/>
      <c r="CK186" s="149"/>
      <c r="CL186" s="50"/>
      <c r="CM186" s="147"/>
      <c r="CN186" s="149"/>
      <c r="CO186" s="50"/>
      <c r="CP186" s="147"/>
      <c r="CQ186" s="149"/>
      <c r="CR186" s="50"/>
      <c r="CS186" s="147"/>
      <c r="CT186" s="147"/>
      <c r="CU186" s="147"/>
      <c r="CV186" s="150"/>
      <c r="CW186" s="147"/>
      <c r="CX186" s="149"/>
      <c r="CY186" s="52"/>
      <c r="CZ186" s="147"/>
      <c r="DA186" s="147"/>
      <c r="DB186" s="1548"/>
      <c r="DC186" s="124"/>
      <c r="DD186" s="125"/>
      <c r="DE186" s="124"/>
      <c r="DF186" s="149"/>
      <c r="DG186" s="50"/>
      <c r="DH186" s="147"/>
      <c r="DI186" s="149"/>
      <c r="DJ186" s="50"/>
      <c r="DK186" s="147"/>
      <c r="DL186" s="149"/>
      <c r="DM186" s="50"/>
      <c r="DN186" s="147"/>
      <c r="DO186" s="147"/>
      <c r="DP186" s="147"/>
      <c r="DQ186" s="148"/>
      <c r="DR186" s="147"/>
      <c r="DS186" s="149"/>
      <c r="DT186" s="50"/>
      <c r="DU186" s="124"/>
      <c r="DV186" s="124"/>
      <c r="DW186" s="127"/>
      <c r="DX186" s="124"/>
      <c r="DY186" s="125"/>
      <c r="DZ186" s="124"/>
      <c r="EA186" s="149"/>
      <c r="EB186" s="50"/>
      <c r="EC186" s="147"/>
      <c r="ED186" s="149"/>
      <c r="EE186" s="50"/>
      <c r="EF186" s="147"/>
      <c r="EG186" s="149"/>
      <c r="EH186" s="50"/>
      <c r="EI186" s="147"/>
      <c r="EJ186" s="147"/>
      <c r="EK186" s="147"/>
      <c r="EL186" s="148"/>
      <c r="EM186" s="147"/>
      <c r="EN186" s="149"/>
      <c r="EO186" s="50"/>
      <c r="EP186" s="124"/>
      <c r="EQ186" s="124"/>
      <c r="ER186" s="127"/>
      <c r="ES186" s="124"/>
      <c r="ET186" s="125"/>
      <c r="EU186" s="124"/>
      <c r="EV186" s="149"/>
      <c r="EW186" s="50"/>
      <c r="EX186" s="147"/>
      <c r="EY186" s="149"/>
      <c r="EZ186" s="50"/>
      <c r="FA186" s="147"/>
      <c r="FB186" s="149"/>
      <c r="FC186" s="50"/>
      <c r="FD186" s="147"/>
      <c r="FE186" s="147"/>
      <c r="FF186" s="147"/>
      <c r="FG186" s="148"/>
      <c r="FH186" s="147"/>
      <c r="FI186" s="149"/>
      <c r="FJ186" s="50"/>
      <c r="FK186" s="124"/>
      <c r="FL186" s="124"/>
      <c r="FM186" s="127"/>
      <c r="FN186" s="124"/>
      <c r="FO186" s="125"/>
      <c r="FP186" s="124"/>
      <c r="FQ186" s="149"/>
      <c r="FR186" s="50"/>
      <c r="FS186" s="857"/>
      <c r="FT186" s="149"/>
      <c r="FU186" s="50"/>
      <c r="FV186" s="147"/>
      <c r="FW186" s="149"/>
      <c r="FX186" s="50"/>
      <c r="FY186" s="147"/>
      <c r="FZ186" s="147"/>
      <c r="GA186" s="147"/>
      <c r="GB186" s="148"/>
      <c r="GC186" s="147"/>
      <c r="GD186" s="149"/>
      <c r="GE186" s="50"/>
      <c r="GF186" s="124"/>
      <c r="GG186" s="124"/>
      <c r="GH186" s="127"/>
      <c r="GI186" s="124"/>
      <c r="GJ186" s="125"/>
      <c r="GK186" s="124"/>
      <c r="GL186" s="149"/>
      <c r="GM186" s="50"/>
      <c r="GN186" s="147"/>
      <c r="GO186" s="149"/>
      <c r="GP186" s="50"/>
      <c r="GQ186" s="147"/>
      <c r="GR186" s="149"/>
      <c r="GS186" s="50"/>
      <c r="GT186" s="147"/>
      <c r="GU186" s="147"/>
      <c r="GV186" s="147"/>
      <c r="GW186" s="148"/>
      <c r="GX186" s="147"/>
      <c r="GY186" s="149"/>
      <c r="GZ186" s="50"/>
      <c r="HA186" s="124"/>
      <c r="HB186" s="124"/>
      <c r="HC186" s="127"/>
      <c r="HD186" s="124"/>
      <c r="HE186" s="125"/>
      <c r="HF186" s="124"/>
      <c r="HG186" s="149"/>
      <c r="HH186" s="50"/>
      <c r="HI186" s="147"/>
      <c r="HJ186" s="149"/>
      <c r="HK186" s="50"/>
      <c r="HL186" s="147"/>
      <c r="HM186" s="149"/>
      <c r="HN186" s="50"/>
      <c r="HO186" s="147"/>
      <c r="HP186" s="147"/>
      <c r="HQ186" s="147"/>
      <c r="HR186" s="148"/>
      <c r="HS186" s="147"/>
      <c r="HT186" s="149"/>
      <c r="HU186" s="50"/>
      <c r="HV186" s="124"/>
      <c r="HW186" s="124"/>
      <c r="HX186" s="127"/>
      <c r="HY186" s="124"/>
      <c r="HZ186" s="125"/>
      <c r="IA186" s="124"/>
      <c r="IB186" s="149"/>
      <c r="IC186" s="50"/>
      <c r="ID186" s="147"/>
      <c r="IE186" s="149"/>
      <c r="IF186" s="50"/>
      <c r="IG186" s="147"/>
      <c r="IH186" s="149"/>
      <c r="II186" s="50"/>
      <c r="IJ186" s="147"/>
      <c r="IK186" s="147"/>
      <c r="IL186" s="147"/>
      <c r="IM186" s="148"/>
      <c r="IN186" s="147"/>
      <c r="IO186" s="149"/>
      <c r="IP186" s="50"/>
      <c r="IQ186" s="124"/>
      <c r="IR186" s="124"/>
      <c r="IS186" s="127"/>
    </row>
    <row r="187" spans="1:253" s="119" customFormat="1" ht="11.25" customHeight="1">
      <c r="A187" s="332" t="s">
        <v>125</v>
      </c>
      <c r="B187" s="333"/>
      <c r="C187" s="334"/>
      <c r="D187" s="453"/>
      <c r="E187" s="454">
        <f>E167-E181-E184-E175</f>
        <v>0</v>
      </c>
      <c r="F187" s="455" t="str">
        <f>IF(E187&gt;0,(IF(E$7&gt;0,E187/E$7,"")),"")</f>
        <v/>
      </c>
      <c r="G187" s="456" t="str">
        <f>IF(E187&gt;0,(IF(E$49&gt;0,E187/E$49,"")),"")</f>
        <v/>
      </c>
      <c r="H187" s="454">
        <f>H167-H181-H184-H175</f>
        <v>0</v>
      </c>
      <c r="I187" s="455" t="str">
        <f>IF(H187&gt;0,(IF(H$7&gt;0,H187/H$7,"")),"")</f>
        <v/>
      </c>
      <c r="J187" s="456" t="str">
        <f>IF(H187&gt;0,(IF(H$49&gt;0,H187/H$49,"")),"")</f>
        <v/>
      </c>
      <c r="K187" s="454">
        <f>K167-K181-K184-K175</f>
        <v>0</v>
      </c>
      <c r="L187" s="455" t="str">
        <f>IF(K187&gt;0,(IF(K$7&gt;0,K187/K$7,"")),"")</f>
        <v/>
      </c>
      <c r="M187" s="456" t="str">
        <f>IF(K187&gt;0,(IF(K$49&gt;0,K187/K$49,"")),"")</f>
        <v/>
      </c>
      <c r="N187" s="1550"/>
      <c r="O187" s="333"/>
      <c r="P187" s="334"/>
      <c r="Q187" s="453"/>
      <c r="R187" s="454">
        <f>R167-R181-R184-R175</f>
        <v>0</v>
      </c>
      <c r="S187" s="455" t="str">
        <f>IF(R187&gt;0,(IF(R$7&gt;0,R187/R$7,"")),"")</f>
        <v/>
      </c>
      <c r="T187" s="456" t="str">
        <f>IF(R187&gt;0,(IF(R$49&gt;0,R187/R$49,"")),"")</f>
        <v/>
      </c>
      <c r="U187" s="1550"/>
      <c r="V187" s="335"/>
      <c r="W187" s="333"/>
      <c r="X187" s="334"/>
      <c r="Y187" s="453"/>
      <c r="Z187" s="454">
        <f>Z167-Z181-Z184-Z175</f>
        <v>0</v>
      </c>
      <c r="AA187" s="455" t="str">
        <f>IF(Z187&gt;0,(IF(Z$7&gt;0,Z187/Z$7,"")),"")</f>
        <v/>
      </c>
      <c r="AB187" s="456" t="str">
        <f>IF(Z187&gt;0,(IF(Z$49&gt;0,Z187/Z$49,"")),"")</f>
        <v/>
      </c>
      <c r="AC187" s="454">
        <f>AC167-AC181-AC184-AC175</f>
        <v>0</v>
      </c>
      <c r="AD187" s="455" t="str">
        <f>IF(AC187&gt;0,(IF(AC$7&gt;0,AC187/AC$7,"")),"")</f>
        <v/>
      </c>
      <c r="AE187" s="456" t="str">
        <f>IF(AC187&gt;0,(IF(AC$49&gt;0,AC187/AC$49,"")),"")</f>
        <v/>
      </c>
      <c r="AF187" s="454">
        <f>AF167-AF181-AF184-AF175</f>
        <v>0</v>
      </c>
      <c r="AG187" s="455" t="str">
        <f>IF(AF187&gt;0,(IF(AF$7&gt;0,AF187/AF$7,"")),"")</f>
        <v/>
      </c>
      <c r="AH187" s="456" t="str">
        <f>IF(AF187&gt;0,(IF(AF$49&gt;0,AF187/AF$49,"")),"")</f>
        <v/>
      </c>
      <c r="AI187" s="1550"/>
      <c r="AJ187" s="333"/>
      <c r="AK187" s="334"/>
      <c r="AL187" s="453"/>
      <c r="AM187" s="454">
        <f>AM167-AM181-AM184-AM175</f>
        <v>0</v>
      </c>
      <c r="AN187" s="455" t="str">
        <f>IF(AM187&gt;0,(IF(AM$7&gt;0,AM187/AM$7,"")),"")</f>
        <v/>
      </c>
      <c r="AO187" s="456" t="str">
        <f>IF(AM187&gt;0,(IF(AM$49&gt;0,AM187/AM$49,"")),"")</f>
        <v/>
      </c>
      <c r="AP187" s="1550"/>
      <c r="AQ187" s="335"/>
      <c r="AR187" s="333"/>
      <c r="AS187" s="334"/>
      <c r="AT187" s="453"/>
      <c r="AU187" s="454">
        <f>AU167-AU181-AU184-AU175</f>
        <v>0</v>
      </c>
      <c r="AV187" s="455" t="str">
        <f>IF(AU187&gt;0,(IF(AU$7&gt;0,AU187/AU$7,"")),"")</f>
        <v/>
      </c>
      <c r="AW187" s="456" t="str">
        <f>IF(AU187&gt;0,(IF(AU$49&gt;0,AU187/AU$49,"")),"")</f>
        <v/>
      </c>
      <c r="AX187" s="454">
        <f>AX167-AX181-AX184-AX175</f>
        <v>0</v>
      </c>
      <c r="AY187" s="455" t="str">
        <f>IF(AX187&gt;0,(IF(AX$7&gt;0,AX187/AX$7,"")),"")</f>
        <v/>
      </c>
      <c r="AZ187" s="456" t="str">
        <f>IF(AX187&gt;0,(IF(AX$49&gt;0,AX187/AX$49,"")),"")</f>
        <v/>
      </c>
      <c r="BA187" s="454">
        <f>BA167-BA181-BA184-BA175</f>
        <v>0</v>
      </c>
      <c r="BB187" s="455" t="str">
        <f>IF(BA187&gt;0,(IF(BA$7&gt;0,BA187/BA$7,"")),"")</f>
        <v/>
      </c>
      <c r="BC187" s="456" t="str">
        <f>IF(BA187&gt;0,(IF(BA$49&gt;0,BA187/BA$49,"")),"")</f>
        <v/>
      </c>
      <c r="BD187" s="1550"/>
      <c r="BE187" s="333"/>
      <c r="BF187" s="334"/>
      <c r="BG187" s="453"/>
      <c r="BH187" s="454">
        <f>BH167-BH181-BH184-BH175</f>
        <v>0</v>
      </c>
      <c r="BI187" s="455" t="str">
        <f>IF(BH187&gt;0,(IF(BH$7&gt;0,BH187/BH$7,"")),"")</f>
        <v/>
      </c>
      <c r="BJ187" s="456" t="str">
        <f>IF(BH187&gt;0,(IF(BH$49&gt;0,BH187/BH$49,"")),"")</f>
        <v/>
      </c>
      <c r="BK187" s="1550"/>
      <c r="BL187" s="335"/>
      <c r="BM187" s="333"/>
      <c r="BN187" s="334"/>
      <c r="BO187" s="453"/>
      <c r="BP187" s="454">
        <f>BP167-BP181-BP184-BP175</f>
        <v>0</v>
      </c>
      <c r="BQ187" s="455" t="str">
        <f>IF(BP187&gt;0,(IF(BP$7&gt;0,BP187/BP$7,"")),"")</f>
        <v/>
      </c>
      <c r="BR187" s="456" t="str">
        <f>IF(BP187&gt;0,(IF(BP$49&gt;0,BP187/BP$49,"")),"")</f>
        <v/>
      </c>
      <c r="BS187" s="454">
        <f>BS167-BS181-BS184-BS175</f>
        <v>0</v>
      </c>
      <c r="BT187" s="455" t="str">
        <f>IF(BS187&gt;0,(IF(BS$7&gt;0,BS187/BS$7,"")),"")</f>
        <v/>
      </c>
      <c r="BU187" s="456" t="str">
        <f>IF(BS187&gt;0,(IF(BS$49&gt;0,BS187/BS$49,"")),"")</f>
        <v/>
      </c>
      <c r="BV187" s="454">
        <f>BV167-BV181-BV184-BV175</f>
        <v>0</v>
      </c>
      <c r="BW187" s="455" t="str">
        <f>IF(BV187&gt;0,(IF(BV$7&gt;0,BV187/BV$7,"")),"")</f>
        <v/>
      </c>
      <c r="BX187" s="456" t="str">
        <f>IF(BV187&gt;0,(IF(BV$49&gt;0,BV187/BV$49,"")),"")</f>
        <v/>
      </c>
      <c r="BY187" s="1550"/>
      <c r="BZ187" s="333"/>
      <c r="CA187" s="334"/>
      <c r="CB187" s="453"/>
      <c r="CC187" s="454">
        <f>CC167-CC181-CC184-CC175</f>
        <v>0</v>
      </c>
      <c r="CD187" s="455" t="str">
        <f>IF(CC187&gt;0,(IF(CC$7&gt;0,CC187/CC$7,"")),"")</f>
        <v/>
      </c>
      <c r="CE187" s="456" t="str">
        <f>IF(CC187&gt;0,(IF(CC$49&gt;0,CC187/CC$49,"")),"")</f>
        <v/>
      </c>
      <c r="CF187" s="1550"/>
      <c r="CG187" s="335"/>
      <c r="CH187" s="333"/>
      <c r="CI187" s="336"/>
      <c r="CJ187" s="453"/>
      <c r="CK187" s="454">
        <f>CK167-CK181-CK184-CK175</f>
        <v>0</v>
      </c>
      <c r="CL187" s="455" t="str">
        <f>IF(CK187&gt;0,(IF(CK$7&gt;0,CK187/CK$7,"")),"")</f>
        <v/>
      </c>
      <c r="CM187" s="456" t="str">
        <f>IF(CK187&gt;0,(IF(CK$49&gt;0,CK187/CK$49,"")),"")</f>
        <v/>
      </c>
      <c r="CN187" s="454">
        <f>CN167-CN181-CN184-CN175</f>
        <v>0</v>
      </c>
      <c r="CO187" s="455" t="str">
        <f>IF(CN187&gt;0,(IF(CN$7&gt;0,CN187/CN$7,"")),"")</f>
        <v/>
      </c>
      <c r="CP187" s="456" t="str">
        <f>IF(CN187&gt;0,(IF(CN$49&gt;0,CN187/CN$49,"")),"")</f>
        <v/>
      </c>
      <c r="CQ187" s="454">
        <f>CQ167-CQ181-CQ184-CQ175</f>
        <v>0</v>
      </c>
      <c r="CR187" s="455" t="str">
        <f>IF(CQ187&gt;0,(IF(CQ$7&gt;0,CQ187/CQ$7,"")),"")</f>
        <v/>
      </c>
      <c r="CS187" s="456" t="str">
        <f>IF(CQ187&gt;0,(IF(CQ$49&gt;0,CQ187/CQ$49,"")),"")</f>
        <v/>
      </c>
      <c r="CT187" s="1550"/>
      <c r="CU187" s="333"/>
      <c r="CV187" s="336"/>
      <c r="CW187" s="453"/>
      <c r="CX187" s="454">
        <f>CX167-CX181-CX184-CX175</f>
        <v>0</v>
      </c>
      <c r="CY187" s="455" t="str">
        <f>IF(CX187&gt;0,(IF(CX$7&gt;0,CX187/CX$7,"")),"")</f>
        <v/>
      </c>
      <c r="CZ187" s="456" t="str">
        <f>IF(CX187&gt;0,(IF(CX$49&gt;0,CX187/CX$49,"")),"")</f>
        <v/>
      </c>
      <c r="DA187" s="1550"/>
      <c r="DB187" s="1551"/>
      <c r="DC187" s="333"/>
      <c r="DD187" s="334"/>
      <c r="DE187" s="453"/>
      <c r="DF187" s="454">
        <f>DF167-DF181-DF184-DF175</f>
        <v>0</v>
      </c>
      <c r="DG187" s="455" t="str">
        <f>IF(DF187&gt;0,(IF(DF$7&gt;0,DF187/DF$7,"")),"")</f>
        <v/>
      </c>
      <c r="DH187" s="456" t="str">
        <f>IF(DF187&gt;0,(IF(DF$49&gt;0,DF187/DF$49,"")),"")</f>
        <v/>
      </c>
      <c r="DI187" s="454">
        <f>DI167-DI181-DI184-DI175</f>
        <v>0</v>
      </c>
      <c r="DJ187" s="455" t="str">
        <f>IF(DI187&gt;0,(IF(DI$7&gt;0,DI187/DI$7,"")),"")</f>
        <v/>
      </c>
      <c r="DK187" s="456" t="str">
        <f>IF(DI187&gt;0,(IF(DI$49&gt;0,DI187/DI$49,"")),"")</f>
        <v/>
      </c>
      <c r="DL187" s="454">
        <f>DL167-DL181-DL184-DL175</f>
        <v>0</v>
      </c>
      <c r="DM187" s="455" t="str">
        <f>IF(DL187&gt;0,(IF(DL$7&gt;0,DL187/DL$7,"")),"")</f>
        <v/>
      </c>
      <c r="DN187" s="456" t="str">
        <f>IF(DL187&gt;0,(IF(DL$49&gt;0,DL187/DL$49,"")),"")</f>
        <v/>
      </c>
      <c r="DO187" s="1550"/>
      <c r="DP187" s="333"/>
      <c r="DQ187" s="334"/>
      <c r="DR187" s="453"/>
      <c r="DS187" s="454">
        <f>DS167-DS181-DS184-DS175</f>
        <v>0</v>
      </c>
      <c r="DT187" s="455" t="str">
        <f>IF(DS187&gt;0,(IF(DS$7&gt;0,DS187/DS$7,"")),"")</f>
        <v/>
      </c>
      <c r="DU187" s="456" t="str">
        <f>IF(DS187&gt;0,(IF(DS$49&gt;0,DS187/DS$49,"")),"")</f>
        <v/>
      </c>
      <c r="DV187" s="1550"/>
      <c r="DW187" s="335"/>
      <c r="DX187" s="333"/>
      <c r="DY187" s="334"/>
      <c r="DZ187" s="453"/>
      <c r="EA187" s="454">
        <f>EA167-EA181-EA184-EA175</f>
        <v>0</v>
      </c>
      <c r="EB187" s="455" t="str">
        <f>IF(EA187&gt;0,(IF(EA$7&gt;0,EA187/EA$7,"")),"")</f>
        <v/>
      </c>
      <c r="EC187" s="456" t="str">
        <f>IF(EA187&gt;0,(IF(EA$49&gt;0,EA187/EA$49,"")),"")</f>
        <v/>
      </c>
      <c r="ED187" s="454">
        <f>ED167-ED181-ED184-ED175</f>
        <v>0</v>
      </c>
      <c r="EE187" s="455" t="str">
        <f>IF(ED187&gt;0,(IF(ED$7&gt;0,ED187/ED$7,"")),"")</f>
        <v/>
      </c>
      <c r="EF187" s="456" t="str">
        <f>IF(ED187&gt;0,(IF(ED$49&gt;0,ED187/ED$49,"")),"")</f>
        <v/>
      </c>
      <c r="EG187" s="454">
        <f>EG167-EG181-EG184-EG175</f>
        <v>0</v>
      </c>
      <c r="EH187" s="455" t="str">
        <f>IF(EG187&gt;0,(IF(EG$7&gt;0,EG187/EG$7,"")),"")</f>
        <v/>
      </c>
      <c r="EI187" s="456" t="str">
        <f>IF(EG187&gt;0,(IF(EG$49&gt;0,EG187/EG$49,"")),"")</f>
        <v/>
      </c>
      <c r="EJ187" s="1550"/>
      <c r="EK187" s="333"/>
      <c r="EL187" s="334"/>
      <c r="EM187" s="453"/>
      <c r="EN187" s="454">
        <f>EN167-EN181-EN184-EN175</f>
        <v>0</v>
      </c>
      <c r="EO187" s="455" t="str">
        <f>IF(EN187&gt;0,(IF(EN$7&gt;0,EN187/EN$7,"")),"")</f>
        <v/>
      </c>
      <c r="EP187" s="456" t="str">
        <f>IF(EN187&gt;0,(IF(EN$49&gt;0,EN187/EN$49,"")),"")</f>
        <v/>
      </c>
      <c r="EQ187" s="1550"/>
      <c r="ER187" s="335"/>
      <c r="ES187" s="333"/>
      <c r="ET187" s="334"/>
      <c r="EU187" s="453"/>
      <c r="EV187" s="454">
        <f>EV167-EV181-EV184-EV175</f>
        <v>-1194509.96</v>
      </c>
      <c r="EW187" s="455" t="str">
        <f>IF(EV187&gt;0,(IF(EV$7&gt;0,EV187/EV$7,"")),"")</f>
        <v/>
      </c>
      <c r="EX187" s="456" t="str">
        <f>IF(EV187&gt;0,(IF(EV$49&gt;0,EV187/EV$49,"")),"")</f>
        <v/>
      </c>
      <c r="EY187" s="454">
        <f>EY167-EY181-EY184-EY175</f>
        <v>501338.11300000001</v>
      </c>
      <c r="EZ187" s="455" t="str">
        <f>IF(EY187&gt;0,(IF(EY$7&gt;0,EY187/EY$7,"")),"")</f>
        <v/>
      </c>
      <c r="FA187" s="456">
        <f>IF(EY187&gt;0,(IF(EY$49&gt;0,EY187/EY$49,"")),"")</f>
        <v>0.13317521928542966</v>
      </c>
      <c r="FB187" s="454" t="e">
        <f>FB167-FB181-FB184-FB175</f>
        <v>#REF!</v>
      </c>
      <c r="FC187" s="455" t="e">
        <f>IF(FB187&gt;0,(IF(FB$7&gt;0,FB187/FB$7,"")),"")</f>
        <v>#REF!</v>
      </c>
      <c r="FD187" s="456" t="e">
        <f>IF(FB187&gt;0,(IF(FB$49&gt;0,FB187/FB$49,"")),"")</f>
        <v>#REF!</v>
      </c>
      <c r="FE187" s="1550"/>
      <c r="FF187" s="333"/>
      <c r="FG187" s="334"/>
      <c r="FH187" s="453"/>
      <c r="FI187" s="454">
        <f>FI167-FI181-FI184-FI175</f>
        <v>-694171.84699999995</v>
      </c>
      <c r="FJ187" s="455" t="str">
        <f>IF(FI187&gt;0,(IF(FI$7&gt;0,FI187/FI$7,"")),"")</f>
        <v/>
      </c>
      <c r="FK187" s="456" t="str">
        <f>IF(FI187&gt;0,(IF(FI$49&gt;0,FI187/FI$49,"")),"")</f>
        <v/>
      </c>
      <c r="FL187" s="1550"/>
      <c r="FM187" s="335"/>
      <c r="FN187" s="333"/>
      <c r="FO187" s="334"/>
      <c r="FP187" s="453"/>
      <c r="FQ187" s="454">
        <f>FQ167-FQ181-FQ184-FQ175</f>
        <v>-30550</v>
      </c>
      <c r="FR187" s="455" t="str">
        <f>IF(FQ187&gt;0,(IF(FQ$7&gt;0,FQ187/FQ$7,"")),"")</f>
        <v/>
      </c>
      <c r="FS187" s="858" t="str">
        <f>IF(FQ187&gt;0,(IF(FQ$49&gt;0,FQ187/FQ$49,"")),"")</f>
        <v/>
      </c>
      <c r="FT187" s="454" t="e">
        <f>FT167-FT181-FT184-FT175</f>
        <v>#REF!</v>
      </c>
      <c r="FU187" s="455" t="e">
        <f>IF(FT187&gt;0,(IF(FT$7&gt;0,FT187/FT$7,"")),"")</f>
        <v>#REF!</v>
      </c>
      <c r="FV187" s="456" t="e">
        <f>IF(FT187&gt;0,(IF(FT$49&gt;0,FT187/FT$49,"")),"")</f>
        <v>#REF!</v>
      </c>
      <c r="FW187" s="454" t="e">
        <f>FW167-FW181-FW184-FW175</f>
        <v>#REF!</v>
      </c>
      <c r="FX187" s="455" t="e">
        <f>IF(FW187&gt;0,(IF(FW$7&gt;0,FW187/FW$7,"")),"")</f>
        <v>#REF!</v>
      </c>
      <c r="FY187" s="456" t="e">
        <f>IF(FW187&gt;0,(IF(FW$49&gt;0,FW187/FW$49,"")),"")</f>
        <v>#REF!</v>
      </c>
      <c r="FZ187" s="1550"/>
      <c r="GA187" s="333"/>
      <c r="GB187" s="334"/>
      <c r="GC187" s="453"/>
      <c r="GD187" s="454" t="e">
        <f>GD167-GD181-GD184-GD175</f>
        <v>#REF!</v>
      </c>
      <c r="GE187" s="455" t="e">
        <f>IF(GD187&gt;0,(IF(GD$7&gt;0,GD187/GD$7,"")),"")</f>
        <v>#REF!</v>
      </c>
      <c r="GF187" s="456" t="e">
        <f>IF(GD187&gt;0,(IF(GD$49&gt;0,GD187/GD$49,"")),"")</f>
        <v>#REF!</v>
      </c>
      <c r="GG187" s="1550"/>
      <c r="GH187" s="335"/>
      <c r="GI187" s="333"/>
      <c r="GJ187" s="334"/>
      <c r="GK187" s="453"/>
      <c r="GL187" s="454" t="e">
        <f>GL167-GL181-GL184-GL175</f>
        <v>#REF!</v>
      </c>
      <c r="GM187" s="455" t="e">
        <f>IF(GL187&gt;0,(IF(GL$7&gt;0,GL187/GL$7,"")),"")</f>
        <v>#REF!</v>
      </c>
      <c r="GN187" s="456" t="e">
        <f>IF(GL187&gt;0,(IF(GL$49&gt;0,GL187/GL$49,"")),"")</f>
        <v>#REF!</v>
      </c>
      <c r="GO187" s="454" t="e">
        <f>GO167-GO181-GO184-GO175</f>
        <v>#REF!</v>
      </c>
      <c r="GP187" s="455" t="e">
        <f>IF(GO187&gt;0,(IF(GO$7&gt;0,GO187/GO$7,"")),"")</f>
        <v>#REF!</v>
      </c>
      <c r="GQ187" s="456" t="e">
        <f>IF(GO187&gt;0,(IF(GO$49&gt;0,GO187/GO$49,"")),"")</f>
        <v>#REF!</v>
      </c>
      <c r="GR187" s="454" t="e">
        <f>GR167-GR181-GR184-GR175</f>
        <v>#REF!</v>
      </c>
      <c r="GS187" s="455" t="e">
        <f>IF(GR187&gt;0,(IF(GR$7&gt;0,GR187/GR$7,"")),"")</f>
        <v>#REF!</v>
      </c>
      <c r="GT187" s="456" t="e">
        <f>IF(GR187&gt;0,(IF(GR$49&gt;0,GR187/GR$49,"")),"")</f>
        <v>#REF!</v>
      </c>
      <c r="GU187" s="1550"/>
      <c r="GV187" s="333"/>
      <c r="GW187" s="334"/>
      <c r="GX187" s="453"/>
      <c r="GY187" s="454" t="e">
        <f>GY167-GY181-GY184-GY175</f>
        <v>#REF!</v>
      </c>
      <c r="GZ187" s="455" t="e">
        <f>IF(GY187&gt;0,(IF(GY$7&gt;0,GY187/GY$7,"")),"")</f>
        <v>#REF!</v>
      </c>
      <c r="HA187" s="456" t="e">
        <f>IF(GY187&gt;0,(IF(GY$49&gt;0,GY187/GY$49,"")),"")</f>
        <v>#REF!</v>
      </c>
      <c r="HB187" s="1550"/>
      <c r="HC187" s="335"/>
      <c r="HD187" s="333"/>
      <c r="HE187" s="334"/>
      <c r="HF187" s="453"/>
      <c r="HG187" s="454" t="e">
        <f>HG167-HG181-HG184-HG175</f>
        <v>#REF!</v>
      </c>
      <c r="HH187" s="455" t="e">
        <f>IF(HG187&gt;0,(IF(HG$7&gt;0,HG187/HG$7,"")),"")</f>
        <v>#REF!</v>
      </c>
      <c r="HI187" s="456" t="e">
        <f>IF(HG187&gt;0,(IF(HG$49&gt;0,HG187/HG$49,"")),"")</f>
        <v>#REF!</v>
      </c>
      <c r="HJ187" s="454" t="e">
        <f>HJ167-HJ181-HJ184-HJ175</f>
        <v>#REF!</v>
      </c>
      <c r="HK187" s="455" t="e">
        <f>IF(HJ187&gt;0,(IF(HJ$7&gt;0,HJ187/HJ$7,"")),"")</f>
        <v>#REF!</v>
      </c>
      <c r="HL187" s="456" t="e">
        <f>IF(HJ187&gt;0,(IF(HJ$49&gt;0,HJ187/HJ$49,"")),"")</f>
        <v>#REF!</v>
      </c>
      <c r="HM187" s="454" t="e">
        <f>HM167-HM181-HM184-HM175</f>
        <v>#REF!</v>
      </c>
      <c r="HN187" s="455" t="e">
        <f>IF(HM187&gt;0,(IF(HM$7&gt;0,HM187/HM$7,"")),"")</f>
        <v>#REF!</v>
      </c>
      <c r="HO187" s="456" t="e">
        <f>IF(HM187&gt;0,(IF(HM$49&gt;0,HM187/HM$49,"")),"")</f>
        <v>#REF!</v>
      </c>
      <c r="HP187" s="1550"/>
      <c r="HQ187" s="333"/>
      <c r="HR187" s="334"/>
      <c r="HS187" s="453"/>
      <c r="HT187" s="454" t="e">
        <f>HT167-HT181-HT184-HT175</f>
        <v>#REF!</v>
      </c>
      <c r="HU187" s="455" t="e">
        <f>IF(HT187&gt;0,(IF(HT$7&gt;0,HT187/HT$7,"")),"")</f>
        <v>#REF!</v>
      </c>
      <c r="HV187" s="456" t="e">
        <f>IF(HT187&gt;0,(IF(HT$49&gt;0,HT187/HT$49,"")),"")</f>
        <v>#REF!</v>
      </c>
      <c r="HW187" s="1550"/>
      <c r="HX187" s="335"/>
      <c r="HY187" s="333"/>
      <c r="HZ187" s="334"/>
      <c r="IA187" s="453"/>
      <c r="IB187" s="454" t="e">
        <f>IB167-IB181-IB184-IB175</f>
        <v>#REF!</v>
      </c>
      <c r="IC187" s="455" t="e">
        <f>IF(IB187&gt;0,(IF(IB$7&gt;0,IB187/IB$7,"")),"")</f>
        <v>#REF!</v>
      </c>
      <c r="ID187" s="456" t="e">
        <f>IF(IB187&gt;0,(IF(IB$49&gt;0,IB187/IB$49,"")),"")</f>
        <v>#REF!</v>
      </c>
      <c r="IE187" s="454" t="e">
        <f>IE167-IE181-IE184-IE175</f>
        <v>#REF!</v>
      </c>
      <c r="IF187" s="455" t="e">
        <f>IF(IE187&gt;0,(IF(IE$7&gt;0,IE187/IE$7,"")),"")</f>
        <v>#REF!</v>
      </c>
      <c r="IG187" s="456" t="e">
        <f>IF(IE187&gt;0,(IF(IE$49&gt;0,IE187/IE$49,"")),"")</f>
        <v>#REF!</v>
      </c>
      <c r="IH187" s="454" t="e">
        <f>IH167-IH181-IH184-IH175</f>
        <v>#REF!</v>
      </c>
      <c r="II187" s="455" t="e">
        <f>IF(IH187&gt;0,(IF(IH$7&gt;0,IH187/IH$7,"")),"")</f>
        <v>#REF!</v>
      </c>
      <c r="IJ187" s="456" t="e">
        <f>IF(IH187&gt;0,(IF(IH$49&gt;0,IH187/IH$49,"")),"")</f>
        <v>#REF!</v>
      </c>
      <c r="IK187" s="1550"/>
      <c r="IL187" s="333"/>
      <c r="IM187" s="334"/>
      <c r="IN187" s="453"/>
      <c r="IO187" s="454" t="e">
        <f>IO167-IO181-IO184-IO175</f>
        <v>#REF!</v>
      </c>
      <c r="IP187" s="455" t="e">
        <f>IF(IO187&gt;0,(IF(IO$7&gt;0,IO187/IO$7,"")),"")</f>
        <v>#REF!</v>
      </c>
      <c r="IQ187" s="456" t="e">
        <f>IF(IO187&gt;0,(IF(IO$49&gt;0,IO187/IO$49,"")),"")</f>
        <v>#REF!</v>
      </c>
      <c r="IR187" s="1550"/>
      <c r="IS187" s="335"/>
    </row>
    <row r="188" spans="1:253" ht="11.25" customHeight="1">
      <c r="A188" s="415" t="s">
        <v>126</v>
      </c>
      <c r="B188" s="144"/>
      <c r="C188" s="145"/>
      <c r="D188" s="144"/>
      <c r="E188" s="363"/>
      <c r="F188" s="106"/>
      <c r="G188" s="124"/>
      <c r="H188" s="363"/>
      <c r="I188" s="106"/>
      <c r="J188" s="124"/>
      <c r="K188" s="363"/>
      <c r="L188" s="106"/>
      <c r="M188" s="124"/>
      <c r="N188" s="124"/>
      <c r="O188" s="124"/>
      <c r="P188" s="125"/>
      <c r="Q188" s="124"/>
      <c r="R188" s="363"/>
      <c r="S188" s="106"/>
      <c r="T188" s="124"/>
      <c r="U188" s="124"/>
      <c r="V188" s="127"/>
      <c r="W188" s="144"/>
      <c r="X188" s="145"/>
      <c r="Y188" s="144"/>
      <c r="Z188" s="363"/>
      <c r="AA188" s="106"/>
      <c r="AB188" s="124"/>
      <c r="AC188" s="363"/>
      <c r="AD188" s="106"/>
      <c r="AE188" s="364"/>
      <c r="AF188" s="363"/>
      <c r="AG188" s="106"/>
      <c r="AH188" s="124"/>
      <c r="AI188" s="124"/>
      <c r="AJ188" s="124"/>
      <c r="AK188" s="125"/>
      <c r="AL188" s="124"/>
      <c r="AM188" s="363"/>
      <c r="AN188" s="106"/>
      <c r="AO188" s="124"/>
      <c r="AP188" s="124"/>
      <c r="AQ188" s="127"/>
      <c r="AR188" s="124"/>
      <c r="AS188" s="125"/>
      <c r="AT188" s="124"/>
      <c r="AU188" s="363"/>
      <c r="AV188" s="106"/>
      <c r="AW188" s="124"/>
      <c r="AX188" s="363"/>
      <c r="AY188" s="106"/>
      <c r="AZ188" s="124"/>
      <c r="BA188" s="363"/>
      <c r="BB188" s="106"/>
      <c r="BC188" s="124"/>
      <c r="BD188" s="124"/>
      <c r="BE188" s="124"/>
      <c r="BF188" s="125"/>
      <c r="BG188" s="124"/>
      <c r="BH188" s="363"/>
      <c r="BI188" s="106"/>
      <c r="BJ188" s="124"/>
      <c r="BK188" s="124"/>
      <c r="BL188" s="127"/>
      <c r="BM188" s="124"/>
      <c r="BN188" s="125"/>
      <c r="BO188" s="124"/>
      <c r="BP188" s="363"/>
      <c r="BQ188" s="106"/>
      <c r="BR188" s="124"/>
      <c r="BS188" s="363"/>
      <c r="BT188" s="106"/>
      <c r="BU188" s="124"/>
      <c r="BV188" s="363"/>
      <c r="BW188" s="106"/>
      <c r="BX188" s="124"/>
      <c r="BY188" s="124"/>
      <c r="BZ188" s="124"/>
      <c r="CA188" s="125"/>
      <c r="CB188" s="124"/>
      <c r="CC188" s="363"/>
      <c r="CD188" s="106"/>
      <c r="CE188" s="124"/>
      <c r="CF188" s="124"/>
      <c r="CG188" s="127"/>
      <c r="CH188" s="124"/>
      <c r="CI188" s="128"/>
      <c r="CJ188" s="124"/>
      <c r="CK188" s="126"/>
      <c r="CL188" s="106"/>
      <c r="CM188" s="124"/>
      <c r="CN188" s="126"/>
      <c r="CO188" s="106"/>
      <c r="CP188" s="124"/>
      <c r="CQ188" s="126"/>
      <c r="CR188" s="106"/>
      <c r="CS188" s="124"/>
      <c r="CT188" s="124"/>
      <c r="CU188" s="124"/>
      <c r="CV188" s="128"/>
      <c r="CW188" s="124"/>
      <c r="CX188" s="126"/>
      <c r="CY188" s="146"/>
      <c r="CZ188" s="144"/>
      <c r="DA188" s="144"/>
      <c r="DB188" s="1549"/>
      <c r="DC188" s="124"/>
      <c r="DD188" s="125"/>
      <c r="DE188" s="124"/>
      <c r="DF188" s="363"/>
      <c r="DG188" s="106"/>
      <c r="DH188" s="124"/>
      <c r="DI188" s="363"/>
      <c r="DJ188" s="106"/>
      <c r="DK188" s="124"/>
      <c r="DL188" s="363"/>
      <c r="DM188" s="106"/>
      <c r="DN188" s="124"/>
      <c r="DO188" s="124"/>
      <c r="DP188" s="124"/>
      <c r="DQ188" s="125"/>
      <c r="DR188" s="124"/>
      <c r="DS188" s="363"/>
      <c r="DT188" s="106"/>
      <c r="DU188" s="124"/>
      <c r="DV188" s="124"/>
      <c r="DW188" s="127"/>
      <c r="DX188" s="124"/>
      <c r="DY188" s="125"/>
      <c r="DZ188" s="124"/>
      <c r="EA188" s="363"/>
      <c r="EB188" s="106"/>
      <c r="EC188" s="124"/>
      <c r="ED188" s="363"/>
      <c r="EE188" s="106"/>
      <c r="EF188" s="124"/>
      <c r="EG188" s="363"/>
      <c r="EH188" s="106"/>
      <c r="EI188" s="124"/>
      <c r="EJ188" s="124"/>
      <c r="EK188" s="124"/>
      <c r="EL188" s="125"/>
      <c r="EM188" s="124"/>
      <c r="EN188" s="363"/>
      <c r="EO188" s="106"/>
      <c r="EP188" s="124"/>
      <c r="EQ188" s="124"/>
      <c r="ER188" s="127"/>
      <c r="ES188" s="124"/>
      <c r="ET188" s="125"/>
      <c r="EU188" s="124"/>
      <c r="EV188" s="126"/>
      <c r="EW188" s="106"/>
      <c r="EX188" s="124"/>
      <c r="EY188" s="126"/>
      <c r="EZ188" s="106"/>
      <c r="FA188" s="124"/>
      <c r="FB188" s="126"/>
      <c r="FC188" s="106"/>
      <c r="FD188" s="124"/>
      <c r="FE188" s="124"/>
      <c r="FF188" s="124"/>
      <c r="FG188" s="125"/>
      <c r="FH188" s="124"/>
      <c r="FI188" s="126"/>
      <c r="FJ188" s="106"/>
      <c r="FK188" s="124"/>
      <c r="FL188" s="124"/>
      <c r="FM188" s="127"/>
      <c r="FN188" s="124"/>
      <c r="FO188" s="125"/>
      <c r="FP188" s="124"/>
      <c r="FQ188" s="126"/>
      <c r="FR188" s="106"/>
      <c r="FS188" s="852"/>
      <c r="FT188" s="126"/>
      <c r="FU188" s="106"/>
      <c r="FV188" s="124"/>
      <c r="FW188" s="126"/>
      <c r="FX188" s="106"/>
      <c r="FY188" s="124"/>
      <c r="FZ188" s="124"/>
      <c r="GA188" s="124"/>
      <c r="GB188" s="125"/>
      <c r="GC188" s="124"/>
      <c r="GD188" s="126"/>
      <c r="GE188" s="106"/>
      <c r="GF188" s="124"/>
      <c r="GG188" s="124"/>
      <c r="GH188" s="127"/>
      <c r="GI188" s="124"/>
      <c r="GJ188" s="125"/>
      <c r="GK188" s="124"/>
      <c r="GL188" s="126"/>
      <c r="GM188" s="106"/>
      <c r="GN188" s="124"/>
      <c r="GO188" s="126"/>
      <c r="GP188" s="106"/>
      <c r="GQ188" s="124"/>
      <c r="GR188" s="126"/>
      <c r="GS188" s="106"/>
      <c r="GT188" s="124"/>
      <c r="GU188" s="124"/>
      <c r="GV188" s="124"/>
      <c r="GW188" s="125"/>
      <c r="GX188" s="124"/>
      <c r="GY188" s="126"/>
      <c r="GZ188" s="106"/>
      <c r="HA188" s="124"/>
      <c r="HB188" s="124"/>
      <c r="HC188" s="127"/>
      <c r="HD188" s="124"/>
      <c r="HE188" s="125"/>
      <c r="HF188" s="124"/>
      <c r="HG188" s="126"/>
      <c r="HH188" s="106"/>
      <c r="HI188" s="124"/>
      <c r="HJ188" s="126"/>
      <c r="HK188" s="106"/>
      <c r="HL188" s="124"/>
      <c r="HM188" s="126"/>
      <c r="HN188" s="106"/>
      <c r="HO188" s="124"/>
      <c r="HP188" s="124"/>
      <c r="HQ188" s="124"/>
      <c r="HR188" s="125"/>
      <c r="HS188" s="124"/>
      <c r="HT188" s="126"/>
      <c r="HU188" s="106"/>
      <c r="HV188" s="124"/>
      <c r="HW188" s="124"/>
      <c r="HX188" s="127"/>
      <c r="HY188" s="124"/>
      <c r="HZ188" s="125"/>
      <c r="IA188" s="124"/>
      <c r="IB188" s="126"/>
      <c r="IC188" s="106"/>
      <c r="ID188" s="124"/>
      <c r="IE188" s="126"/>
      <c r="IF188" s="106"/>
      <c r="IG188" s="124"/>
      <c r="IH188" s="126"/>
      <c r="II188" s="106"/>
      <c r="IJ188" s="124"/>
      <c r="IK188" s="124"/>
      <c r="IL188" s="124"/>
      <c r="IM188" s="125"/>
      <c r="IN188" s="124"/>
      <c r="IO188" s="126"/>
      <c r="IP188" s="106"/>
      <c r="IQ188" s="124"/>
      <c r="IR188" s="124"/>
      <c r="IS188" s="127"/>
    </row>
    <row r="189" spans="1:253" ht="11.25" customHeight="1">
      <c r="A189" s="343"/>
      <c r="B189" s="144"/>
      <c r="C189" s="145"/>
      <c r="D189" s="144"/>
      <c r="E189" s="126"/>
      <c r="F189" s="106"/>
      <c r="G189" s="124"/>
      <c r="H189" s="126"/>
      <c r="I189" s="106"/>
      <c r="J189" s="124"/>
      <c r="K189" s="126"/>
      <c r="L189" s="106"/>
      <c r="M189" s="124"/>
      <c r="N189" s="124"/>
      <c r="O189" s="124"/>
      <c r="P189" s="125"/>
      <c r="Q189" s="124"/>
      <c r="R189" s="126"/>
      <c r="S189" s="106"/>
      <c r="T189" s="124"/>
      <c r="U189" s="124"/>
      <c r="V189" s="127"/>
      <c r="W189" s="144"/>
      <c r="X189" s="145"/>
      <c r="Y189" s="144"/>
      <c r="Z189" s="126"/>
      <c r="AA189" s="106"/>
      <c r="AB189" s="124"/>
      <c r="AC189" s="126"/>
      <c r="AD189" s="106"/>
      <c r="AE189" s="124"/>
      <c r="AF189" s="126"/>
      <c r="AG189" s="106"/>
      <c r="AH189" s="124"/>
      <c r="AI189" s="124"/>
      <c r="AJ189" s="124"/>
      <c r="AK189" s="125"/>
      <c r="AL189" s="124"/>
      <c r="AM189" s="126"/>
      <c r="AN189" s="106"/>
      <c r="AO189" s="124"/>
      <c r="AP189" s="124"/>
      <c r="AQ189" s="127"/>
      <c r="AR189" s="124"/>
      <c r="AS189" s="125"/>
      <c r="AT189" s="124"/>
      <c r="AU189" s="126"/>
      <c r="AV189" s="106"/>
      <c r="AW189" s="124"/>
      <c r="AX189" s="126"/>
      <c r="AY189" s="106"/>
      <c r="AZ189" s="124"/>
      <c r="BA189" s="126"/>
      <c r="BB189" s="106"/>
      <c r="BC189" s="124"/>
      <c r="BD189" s="124"/>
      <c r="BE189" s="124"/>
      <c r="BF189" s="125"/>
      <c r="BG189" s="124"/>
      <c r="BH189" s="126"/>
      <c r="BI189" s="106"/>
      <c r="BJ189" s="124"/>
      <c r="BK189" s="124"/>
      <c r="BL189" s="127"/>
      <c r="BM189" s="124"/>
      <c r="BN189" s="125"/>
      <c r="BO189" s="124"/>
      <c r="BP189" s="126"/>
      <c r="BQ189" s="106"/>
      <c r="BR189" s="124"/>
      <c r="BS189" s="126"/>
      <c r="BT189" s="106"/>
      <c r="BU189" s="124"/>
      <c r="BV189" s="126"/>
      <c r="BW189" s="106"/>
      <c r="BX189" s="124"/>
      <c r="BY189" s="124"/>
      <c r="BZ189" s="124"/>
      <c r="CA189" s="125"/>
      <c r="CB189" s="124"/>
      <c r="CC189" s="126"/>
      <c r="CD189" s="106"/>
      <c r="CE189" s="124"/>
      <c r="CF189" s="124"/>
      <c r="CG189" s="127"/>
      <c r="CH189" s="124"/>
      <c r="CI189" s="128"/>
      <c r="CJ189" s="124"/>
      <c r="CK189" s="126"/>
      <c r="CL189" s="106"/>
      <c r="CM189" s="124"/>
      <c r="CN189" s="126"/>
      <c r="CO189" s="106"/>
      <c r="CP189" s="124"/>
      <c r="CQ189" s="126"/>
      <c r="CR189" s="106"/>
      <c r="CS189" s="124"/>
      <c r="CT189" s="124"/>
      <c r="CU189" s="124"/>
      <c r="CV189" s="128"/>
      <c r="CW189" s="124"/>
      <c r="CX189" s="126"/>
      <c r="CY189" s="146"/>
      <c r="CZ189" s="144"/>
      <c r="DA189" s="144"/>
      <c r="DB189" s="1549"/>
      <c r="DC189" s="124"/>
      <c r="DD189" s="125"/>
      <c r="DE189" s="124"/>
      <c r="DF189" s="126"/>
      <c r="DG189" s="106"/>
      <c r="DH189" s="124"/>
      <c r="DI189" s="126"/>
      <c r="DJ189" s="106"/>
      <c r="DK189" s="124"/>
      <c r="DL189" s="126"/>
      <c r="DM189" s="106"/>
      <c r="DN189" s="124"/>
      <c r="DO189" s="124"/>
      <c r="DP189" s="124"/>
      <c r="DQ189" s="125"/>
      <c r="DR189" s="124"/>
      <c r="DS189" s="126"/>
      <c r="DT189" s="106"/>
      <c r="DU189" s="124"/>
      <c r="DV189" s="124"/>
      <c r="DW189" s="127"/>
      <c r="DX189" s="124"/>
      <c r="DY189" s="125"/>
      <c r="DZ189" s="124"/>
      <c r="EA189" s="126"/>
      <c r="EB189" s="106"/>
      <c r="EC189" s="124"/>
      <c r="ED189" s="126"/>
      <c r="EE189" s="106"/>
      <c r="EF189" s="124"/>
      <c r="EG189" s="126"/>
      <c r="EH189" s="106"/>
      <c r="EI189" s="124"/>
      <c r="EJ189" s="124"/>
      <c r="EK189" s="124"/>
      <c r="EL189" s="125"/>
      <c r="EM189" s="124"/>
      <c r="EN189" s="126"/>
      <c r="EO189" s="106"/>
      <c r="EP189" s="124"/>
      <c r="EQ189" s="124"/>
      <c r="ER189" s="127"/>
      <c r="ES189" s="124"/>
      <c r="ET189" s="125"/>
      <c r="EU189" s="124"/>
      <c r="EV189" s="126"/>
      <c r="EW189" s="106"/>
      <c r="EX189" s="124"/>
      <c r="EY189" s="126"/>
      <c r="EZ189" s="106"/>
      <c r="FA189" s="124"/>
      <c r="FB189" s="126"/>
      <c r="FC189" s="106"/>
      <c r="FD189" s="124"/>
      <c r="FE189" s="124"/>
      <c r="FF189" s="124"/>
      <c r="FG189" s="125"/>
      <c r="FH189" s="124"/>
      <c r="FI189" s="126"/>
      <c r="FJ189" s="106"/>
      <c r="FK189" s="124"/>
      <c r="FL189" s="124"/>
      <c r="FM189" s="127"/>
      <c r="FN189" s="124"/>
      <c r="FO189" s="125"/>
      <c r="FP189" s="124"/>
      <c r="FQ189" s="126"/>
      <c r="FR189" s="106"/>
      <c r="FS189" s="852"/>
      <c r="FT189" s="126"/>
      <c r="FU189" s="106"/>
      <c r="FV189" s="124"/>
      <c r="FW189" s="126"/>
      <c r="FX189" s="106"/>
      <c r="FY189" s="124"/>
      <c r="FZ189" s="124"/>
      <c r="GA189" s="124"/>
      <c r="GB189" s="125"/>
      <c r="GC189" s="124"/>
      <c r="GD189" s="126"/>
      <c r="GE189" s="106"/>
      <c r="GF189" s="124"/>
      <c r="GG189" s="124"/>
      <c r="GH189" s="127"/>
      <c r="GI189" s="124"/>
      <c r="GJ189" s="125"/>
      <c r="GK189" s="124"/>
      <c r="GL189" s="126"/>
      <c r="GM189" s="106"/>
      <c r="GN189" s="124"/>
      <c r="GO189" s="126"/>
      <c r="GP189" s="106"/>
      <c r="GQ189" s="124"/>
      <c r="GR189" s="126"/>
      <c r="GS189" s="106"/>
      <c r="GT189" s="124"/>
      <c r="GU189" s="124"/>
      <c r="GV189" s="124"/>
      <c r="GW189" s="125"/>
      <c r="GX189" s="124"/>
      <c r="GY189" s="126"/>
      <c r="GZ189" s="106"/>
      <c r="HA189" s="124"/>
      <c r="HB189" s="124"/>
      <c r="HC189" s="127"/>
      <c r="HD189" s="124"/>
      <c r="HE189" s="125"/>
      <c r="HF189" s="124"/>
      <c r="HG189" s="126"/>
      <c r="HH189" s="106"/>
      <c r="HI189" s="124"/>
      <c r="HJ189" s="126"/>
      <c r="HK189" s="106"/>
      <c r="HL189" s="124"/>
      <c r="HM189" s="126"/>
      <c r="HN189" s="106"/>
      <c r="HO189" s="124"/>
      <c r="HP189" s="124"/>
      <c r="HQ189" s="124"/>
      <c r="HR189" s="125"/>
      <c r="HS189" s="124"/>
      <c r="HT189" s="126"/>
      <c r="HU189" s="106"/>
      <c r="HV189" s="124"/>
      <c r="HW189" s="124"/>
      <c r="HX189" s="127"/>
      <c r="HY189" s="124"/>
      <c r="HZ189" s="125"/>
      <c r="IA189" s="124"/>
      <c r="IB189" s="126"/>
      <c r="IC189" s="106"/>
      <c r="ID189" s="124"/>
      <c r="IE189" s="126"/>
      <c r="IF189" s="106"/>
      <c r="IG189" s="124"/>
      <c r="IH189" s="126"/>
      <c r="II189" s="106"/>
      <c r="IJ189" s="124"/>
      <c r="IK189" s="124"/>
      <c r="IL189" s="124"/>
      <c r="IM189" s="125"/>
      <c r="IN189" s="124"/>
      <c r="IO189" s="126"/>
      <c r="IP189" s="106"/>
      <c r="IQ189" s="124"/>
      <c r="IR189" s="124"/>
      <c r="IS189" s="127"/>
    </row>
    <row r="190" spans="1:253" ht="11.25" hidden="1" customHeight="1">
      <c r="A190" s="343"/>
      <c r="B190" s="144"/>
      <c r="C190" s="145"/>
      <c r="D190" s="144"/>
      <c r="E190" s="126"/>
      <c r="F190" s="106"/>
      <c r="G190" s="124"/>
      <c r="H190" s="126"/>
      <c r="I190" s="106"/>
      <c r="J190" s="124"/>
      <c r="K190" s="126"/>
      <c r="L190" s="106"/>
      <c r="M190" s="124"/>
      <c r="N190" s="124"/>
      <c r="O190" s="124"/>
      <c r="P190" s="125"/>
      <c r="Q190" s="124"/>
      <c r="R190" s="126"/>
      <c r="S190" s="106"/>
      <c r="T190" s="124"/>
      <c r="U190" s="124"/>
      <c r="V190" s="127"/>
      <c r="W190" s="144"/>
      <c r="X190" s="145"/>
      <c r="Y190" s="144"/>
      <c r="Z190" s="126"/>
      <c r="AA190" s="106"/>
      <c r="AB190" s="124"/>
      <c r="AC190" s="126"/>
      <c r="AD190" s="106"/>
      <c r="AE190" s="124"/>
      <c r="AF190" s="126"/>
      <c r="AG190" s="106"/>
      <c r="AH190" s="124"/>
      <c r="AI190" s="124"/>
      <c r="AJ190" s="124"/>
      <c r="AK190" s="125"/>
      <c r="AL190" s="124"/>
      <c r="AM190" s="126"/>
      <c r="AN190" s="106"/>
      <c r="AO190" s="124"/>
      <c r="AP190" s="124"/>
      <c r="AQ190" s="127"/>
      <c r="AR190" s="124"/>
      <c r="AS190" s="125"/>
      <c r="AT190" s="124"/>
      <c r="AU190" s="126"/>
      <c r="AV190" s="106"/>
      <c r="AW190" s="124"/>
      <c r="AX190" s="126"/>
      <c r="AY190" s="106"/>
      <c r="AZ190" s="124"/>
      <c r="BA190" s="126"/>
      <c r="BB190" s="106"/>
      <c r="BC190" s="124"/>
      <c r="BD190" s="124"/>
      <c r="BE190" s="124"/>
      <c r="BF190" s="125"/>
      <c r="BG190" s="124"/>
      <c r="BH190" s="126"/>
      <c r="BI190" s="106"/>
      <c r="BJ190" s="124"/>
      <c r="BK190" s="124"/>
      <c r="BL190" s="127"/>
      <c r="BM190" s="124"/>
      <c r="BN190" s="125"/>
      <c r="BO190" s="124"/>
      <c r="BP190" s="126"/>
      <c r="BQ190" s="106"/>
      <c r="BR190" s="124"/>
      <c r="BS190" s="126"/>
      <c r="BT190" s="106"/>
      <c r="BU190" s="124"/>
      <c r="BV190" s="126"/>
      <c r="BW190" s="106"/>
      <c r="BX190" s="124"/>
      <c r="BY190" s="124"/>
      <c r="BZ190" s="124"/>
      <c r="CA190" s="125"/>
      <c r="CB190" s="124"/>
      <c r="CC190" s="126"/>
      <c r="CD190" s="106"/>
      <c r="CE190" s="124"/>
      <c r="CF190" s="124"/>
      <c r="CG190" s="127"/>
      <c r="CH190" s="124"/>
      <c r="CI190" s="128"/>
      <c r="CJ190" s="124"/>
      <c r="CK190" s="126"/>
      <c r="CL190" s="106"/>
      <c r="CM190" s="124"/>
      <c r="CN190" s="126"/>
      <c r="CO190" s="106"/>
      <c r="CP190" s="124"/>
      <c r="CQ190" s="126"/>
      <c r="CR190" s="106"/>
      <c r="CS190" s="124"/>
      <c r="CT190" s="124"/>
      <c r="CU190" s="124"/>
      <c r="CV190" s="128"/>
      <c r="CW190" s="124"/>
      <c r="CX190" s="126"/>
      <c r="CY190" s="146"/>
      <c r="CZ190" s="144"/>
      <c r="DA190" s="144"/>
      <c r="DB190" s="1549"/>
      <c r="DC190" s="124"/>
      <c r="DD190" s="125"/>
      <c r="DE190" s="124"/>
      <c r="DF190" s="126"/>
      <c r="DG190" s="106"/>
      <c r="DH190" s="124"/>
      <c r="DI190" s="126"/>
      <c r="DJ190" s="106"/>
      <c r="DK190" s="124"/>
      <c r="DL190" s="126"/>
      <c r="DM190" s="106"/>
      <c r="DN190" s="124"/>
      <c r="DO190" s="124"/>
      <c r="DP190" s="124"/>
      <c r="DQ190" s="125"/>
      <c r="DR190" s="124"/>
      <c r="DS190" s="126"/>
      <c r="DT190" s="106"/>
      <c r="DU190" s="124"/>
      <c r="DV190" s="124"/>
      <c r="DW190" s="127"/>
      <c r="DX190" s="124"/>
      <c r="DY190" s="125"/>
      <c r="DZ190" s="124"/>
      <c r="EA190" s="126"/>
      <c r="EB190" s="106"/>
      <c r="EC190" s="124"/>
      <c r="ED190" s="126"/>
      <c r="EE190" s="106"/>
      <c r="EF190" s="124"/>
      <c r="EG190" s="126"/>
      <c r="EH190" s="106"/>
      <c r="EI190" s="124"/>
      <c r="EJ190" s="124"/>
      <c r="EK190" s="124"/>
      <c r="EL190" s="125"/>
      <c r="EM190" s="124"/>
      <c r="EN190" s="126"/>
      <c r="EO190" s="106"/>
      <c r="EP190" s="124"/>
      <c r="EQ190" s="124"/>
      <c r="ER190" s="127"/>
      <c r="ES190" s="124"/>
      <c r="ET190" s="125"/>
      <c r="EU190" s="124"/>
      <c r="EV190" s="126"/>
      <c r="EW190" s="106"/>
      <c r="EX190" s="124"/>
      <c r="EY190" s="126"/>
      <c r="EZ190" s="106"/>
      <c r="FA190" s="124"/>
      <c r="FB190" s="126"/>
      <c r="FC190" s="106"/>
      <c r="FD190" s="124"/>
      <c r="FE190" s="124"/>
      <c r="FF190" s="124"/>
      <c r="FG190" s="125"/>
      <c r="FH190" s="124"/>
      <c r="FI190" s="126"/>
      <c r="FJ190" s="106"/>
      <c r="FK190" s="124"/>
      <c r="FL190" s="124"/>
      <c r="FM190" s="127"/>
      <c r="FN190" s="124"/>
      <c r="FO190" s="125"/>
      <c r="FP190" s="124"/>
      <c r="FQ190" s="126"/>
      <c r="FR190" s="106"/>
      <c r="FS190" s="852"/>
      <c r="FT190" s="126"/>
      <c r="FU190" s="106"/>
      <c r="FV190" s="124"/>
      <c r="FW190" s="126"/>
      <c r="FX190" s="106"/>
      <c r="FY190" s="124"/>
      <c r="FZ190" s="124"/>
      <c r="GA190" s="124"/>
      <c r="GB190" s="125"/>
      <c r="GC190" s="124"/>
      <c r="GD190" s="126"/>
      <c r="GE190" s="106"/>
      <c r="GF190" s="124"/>
      <c r="GG190" s="124"/>
      <c r="GH190" s="127"/>
      <c r="GI190" s="124"/>
      <c r="GJ190" s="125"/>
      <c r="GK190" s="124"/>
      <c r="GL190" s="126"/>
      <c r="GM190" s="106"/>
      <c r="GN190" s="124"/>
      <c r="GO190" s="126"/>
      <c r="GP190" s="106"/>
      <c r="GQ190" s="124"/>
      <c r="GR190" s="126"/>
      <c r="GS190" s="106"/>
      <c r="GT190" s="124"/>
      <c r="GU190" s="124"/>
      <c r="GV190" s="124"/>
      <c r="GW190" s="125"/>
      <c r="GX190" s="124"/>
      <c r="GY190" s="126"/>
      <c r="GZ190" s="106"/>
      <c r="HA190" s="124"/>
      <c r="HB190" s="124"/>
      <c r="HC190" s="127"/>
      <c r="HD190" s="124"/>
      <c r="HE190" s="125"/>
      <c r="HF190" s="124"/>
      <c r="HG190" s="126"/>
      <c r="HH190" s="106"/>
      <c r="HI190" s="124"/>
      <c r="HJ190" s="126"/>
      <c r="HK190" s="106"/>
      <c r="HL190" s="124"/>
      <c r="HM190" s="126"/>
      <c r="HN190" s="106"/>
      <c r="HO190" s="124"/>
      <c r="HP190" s="124"/>
      <c r="HQ190" s="124"/>
      <c r="HR190" s="125"/>
      <c r="HS190" s="124"/>
      <c r="HT190" s="126"/>
      <c r="HU190" s="106"/>
      <c r="HV190" s="124"/>
      <c r="HW190" s="124"/>
      <c r="HX190" s="127"/>
      <c r="HY190" s="124"/>
      <c r="HZ190" s="125"/>
      <c r="IA190" s="124"/>
      <c r="IB190" s="126"/>
      <c r="IC190" s="106"/>
      <c r="ID190" s="124"/>
      <c r="IE190" s="126"/>
      <c r="IF190" s="106"/>
      <c r="IG190" s="124"/>
      <c r="IH190" s="126"/>
      <c r="II190" s="106"/>
      <c r="IJ190" s="124"/>
      <c r="IK190" s="124"/>
      <c r="IL190" s="124"/>
      <c r="IM190" s="125"/>
      <c r="IN190" s="124"/>
      <c r="IO190" s="126"/>
      <c r="IP190" s="106"/>
      <c r="IQ190" s="124"/>
      <c r="IR190" s="124"/>
      <c r="IS190" s="127"/>
    </row>
    <row r="191" spans="1:253" ht="12" hidden="1" customHeight="1">
      <c r="A191" s="341" t="s">
        <v>127</v>
      </c>
      <c r="B191" s="111"/>
      <c r="C191" s="112"/>
      <c r="D191" s="111"/>
      <c r="E191" s="433">
        <v>0</v>
      </c>
      <c r="F191" s="106" t="str">
        <f>IF(E191&gt;0,(IF(E$7&gt;0,E191/E$7,"")),"")</f>
        <v/>
      </c>
      <c r="G191" s="111" t="str">
        <f>IF(E191&gt;0,(IF(E$49&gt;0,E191/E$49,"")),"")</f>
        <v/>
      </c>
      <c r="H191" s="433">
        <v>0</v>
      </c>
      <c r="I191" s="106" t="str">
        <f>IF(H191&gt;0,(IF(H$7&gt;0,H191/H$7,"")),"")</f>
        <v/>
      </c>
      <c r="J191" s="111" t="str">
        <f>IF(H191&gt;0,(IF(H$49&gt;0,H191/H$49,"")),"")</f>
        <v/>
      </c>
      <c r="K191" s="433">
        <v>0</v>
      </c>
      <c r="L191" s="106" t="str">
        <f>IF(K191&gt;0,(IF(K$7&gt;0,K191/K$7,"")),"")</f>
        <v/>
      </c>
      <c r="M191" s="111" t="str">
        <f>IF(K191&gt;0,(IF(K$49&gt;0,K191/K$49,"")),"")</f>
        <v/>
      </c>
      <c r="N191" s="111"/>
      <c r="O191" s="111"/>
      <c r="P191" s="112"/>
      <c r="Q191" s="111"/>
      <c r="R191" s="433">
        <f>E191+H191+K191</f>
        <v>0</v>
      </c>
      <c r="S191" s="106" t="str">
        <f>IF(R191&gt;0,(IF(R$7&gt;0,R191/R$7,"")),"")</f>
        <v/>
      </c>
      <c r="T191" s="111" t="str">
        <f>IF(R191&gt;0,(IF(R$49&gt;0,R191/R$49,"")),"")</f>
        <v/>
      </c>
      <c r="U191" s="111"/>
      <c r="V191" s="113"/>
      <c r="W191" s="111"/>
      <c r="X191" s="112"/>
      <c r="Y191" s="111"/>
      <c r="Z191" s="433">
        <v>0</v>
      </c>
      <c r="AA191" s="106" t="str">
        <f>IF(Z191&gt;0,(IF(Z$7&gt;0,Z191/Z$7,"")),"")</f>
        <v/>
      </c>
      <c r="AB191" s="111" t="str">
        <f>IF(Z191&gt;0,(IF(Z$49&gt;0,Z191/Z$49,"")),"")</f>
        <v/>
      </c>
      <c r="AC191" s="433">
        <v>0</v>
      </c>
      <c r="AD191" s="106" t="str">
        <f>IF(AC191&gt;0,(IF(AC$7&gt;0,AC191/AC$7,"")),"")</f>
        <v/>
      </c>
      <c r="AE191" s="111" t="str">
        <f>IF(AC191&gt;0,(IF(AC$49&gt;0,AC191/AC$49,"")),"")</f>
        <v/>
      </c>
      <c r="AF191" s="433">
        <v>0</v>
      </c>
      <c r="AG191" s="106" t="str">
        <f>IF(AF191&gt;0,(IF(AF$7&gt;0,AF191/AF$7,"")),"")</f>
        <v/>
      </c>
      <c r="AH191" s="111" t="str">
        <f>IF(AF191&gt;0,(IF(AF$49&gt;0,AF191/AF$49,"")),"")</f>
        <v/>
      </c>
      <c r="AI191" s="111"/>
      <c r="AJ191" s="111"/>
      <c r="AK191" s="112"/>
      <c r="AL191" s="111"/>
      <c r="AM191" s="433">
        <f>Z191+AC191+AF191</f>
        <v>0</v>
      </c>
      <c r="AN191" s="106" t="str">
        <f>IF(AM191&gt;0,(IF(AM$7&gt;0,AM191/AM$7,"")),"")</f>
        <v/>
      </c>
      <c r="AO191" s="111" t="str">
        <f>IF(AM191&gt;0,(IF(AM$49&gt;0,AM191/AM$49,"")),"")</f>
        <v/>
      </c>
      <c r="AP191" s="111"/>
      <c r="AQ191" s="113"/>
      <c r="AR191" s="111"/>
      <c r="AS191" s="112"/>
      <c r="AT191" s="111"/>
      <c r="AU191" s="433">
        <v>0</v>
      </c>
      <c r="AV191" s="106" t="str">
        <f>IF(AU191&gt;0,(IF(AU$7&gt;0,AU191/AU$7,"")),"")</f>
        <v/>
      </c>
      <c r="AW191" s="111" t="str">
        <f>IF(AU191&gt;0,(IF(AU$49&gt;0,AU191/AU$49,"")),"")</f>
        <v/>
      </c>
      <c r="AX191" s="433">
        <v>0</v>
      </c>
      <c r="AY191" s="106" t="str">
        <f>IF(AX191&gt;0,(IF(AX$7&gt;0,AX191/AX$7,"")),"")</f>
        <v/>
      </c>
      <c r="AZ191" s="111" t="str">
        <f>IF(AX191&gt;0,(IF(AX$49&gt;0,AX191/AX$49,"")),"")</f>
        <v/>
      </c>
      <c r="BA191" s="433">
        <v>0</v>
      </c>
      <c r="BB191" s="106" t="str">
        <f>IF(BA191&gt;0,(IF(BA$7&gt;0,BA191/BA$7,"")),"")</f>
        <v/>
      </c>
      <c r="BC191" s="111" t="str">
        <f>IF(BA191&gt;0,(IF(BA$49&gt;0,BA191/BA$49,"")),"")</f>
        <v/>
      </c>
      <c r="BD191" s="111"/>
      <c r="BE191" s="111"/>
      <c r="BF191" s="112"/>
      <c r="BG191" s="111"/>
      <c r="BH191" s="433">
        <f>AU191+AX191+BA191</f>
        <v>0</v>
      </c>
      <c r="BI191" s="106" t="str">
        <f>IF(BH191&gt;0,(IF(BH$7&gt;0,BH191/BH$7,"")),"")</f>
        <v/>
      </c>
      <c r="BJ191" s="111" t="str">
        <f>IF(BH191&gt;0,(IF(BH$49&gt;0,BH191/BH$49,"")),"")</f>
        <v/>
      </c>
      <c r="BK191" s="111"/>
      <c r="BL191" s="113"/>
      <c r="BM191" s="111"/>
      <c r="BN191" s="112"/>
      <c r="BO191" s="111"/>
      <c r="BP191" s="433">
        <v>0</v>
      </c>
      <c r="BQ191" s="106" t="str">
        <f>IF(BP191&gt;0,(IF(BP$7&gt;0,BP191/BP$7,"")),"")</f>
        <v/>
      </c>
      <c r="BR191" s="111" t="str">
        <f>IF(BP191&gt;0,(IF(BP$49&gt;0,BP191/BP$49,"")),"")</f>
        <v/>
      </c>
      <c r="BS191" s="433">
        <v>0</v>
      </c>
      <c r="BT191" s="106" t="str">
        <f>IF(BS191&gt;0,(IF(BS$7&gt;0,BS191/BS$7,"")),"")</f>
        <v/>
      </c>
      <c r="BU191" s="111" t="str">
        <f>IF(BS191&gt;0,(IF(BS$49&gt;0,BS191/BS$49,"")),"")</f>
        <v/>
      </c>
      <c r="BV191" s="433">
        <v>0</v>
      </c>
      <c r="BW191" s="106" t="str">
        <f>IF(BV191&gt;0,(IF(BV$7&gt;0,BV191/BV$7,"")),"")</f>
        <v/>
      </c>
      <c r="BX191" s="111" t="str">
        <f>IF(BV191&gt;0,(IF(BV$49&gt;0,BV191/BV$49,"")),"")</f>
        <v/>
      </c>
      <c r="BY191" s="111"/>
      <c r="BZ191" s="111"/>
      <c r="CA191" s="112"/>
      <c r="CB191" s="111"/>
      <c r="CC191" s="433">
        <f>BP191+BS191+BV191</f>
        <v>0</v>
      </c>
      <c r="CD191" s="106" t="str">
        <f>IF(CC191&gt;0,(IF(CC$7&gt;0,CC191/CC$7,"")),"")</f>
        <v/>
      </c>
      <c r="CE191" s="111" t="str">
        <f>IF(CC191&gt;0,(IF(CC$49&gt;0,CC191/CC$49,"")),"")</f>
        <v/>
      </c>
      <c r="CF191" s="111"/>
      <c r="CG191" s="113"/>
      <c r="CH191" s="111"/>
      <c r="CI191" s="114"/>
      <c r="CJ191" s="111"/>
      <c r="CK191" s="433">
        <f>(IF($CZ$5=4,(E191+Z191+AU191+BP191),0)+IF($CZ$5=3,(Z191+AU191+BP191))+IF($CZ$5=2,(AU191+BP191),0)+IF($CZ$5=1,BP191,0))/$CZ$5</f>
        <v>0</v>
      </c>
      <c r="CL191" s="106" t="str">
        <f>IF(CK191&gt;0,(IF(CK$7&gt;0,CK191/CK$7,"")),"")</f>
        <v/>
      </c>
      <c r="CM191" s="111" t="str">
        <f>IF(CK191&gt;0,(IF(CK$49&gt;0,CK191/CK$49,"")),"")</f>
        <v/>
      </c>
      <c r="CN191" s="433">
        <f>(IF($CZ$5=4,(H191+AC191+AX191+BS191),0)+IF($CZ$5=3,(AC191+AX191+BS191))+IF($CZ$5=2,(AX191+BS191),0)+IF($CZ$5=1,BS191,0))/$CZ$5</f>
        <v>0</v>
      </c>
      <c r="CO191" s="106" t="str">
        <f>IF(CN191&gt;0,(IF(CN$7&gt;0,CN191/CN$7,"")),"")</f>
        <v/>
      </c>
      <c r="CP191" s="111" t="str">
        <f>IF(CN191&gt;0,(IF(CN$49&gt;0,CN191/CN$49,"")),"")</f>
        <v/>
      </c>
      <c r="CQ191" s="433">
        <f>(IF($CZ$5=4,(K191+AF191+BA191+BV191),0)+IF($CZ$5=3,(AF191+BA191+BV191))+IF($CZ$5=2,(BA191+BV191),0)+IF($CZ$5=1,BV191,0))/$CZ$5</f>
        <v>0</v>
      </c>
      <c r="CR191" s="106" t="str">
        <f>IF(CQ191&gt;0,(IF(CQ$7&gt;0,CQ191/CQ$7,"")),"")</f>
        <v/>
      </c>
      <c r="CS191" s="111" t="str">
        <f>IF(CQ191&gt;0,(IF(CQ$49&gt;0,CQ191/CQ$49,"")),"")</f>
        <v/>
      </c>
      <c r="CT191" s="111"/>
      <c r="CU191" s="111"/>
      <c r="CV191" s="114"/>
      <c r="CW191" s="111"/>
      <c r="CX191" s="433">
        <f>(IF($CZ$5=4,(R191+AM191+BH191+CC191),0)+IF($CZ$5=3,(AM191+BH191+CC191))+IF($CZ$5=2,(BH191+CC191),0)+IF($CZ$5=1,CC191,0))/$CZ$5</f>
        <v>0</v>
      </c>
      <c r="CY191" s="106" t="str">
        <f>IF(CX191&gt;0,(IF(CX$7&gt;0,CX191/CX$7,"")),"")</f>
        <v/>
      </c>
      <c r="CZ191" s="111" t="str">
        <f>IF(CX191&gt;0,(IF(CX$49&gt;0,CX191/CX$49,"")),"")</f>
        <v/>
      </c>
      <c r="DA191" s="111"/>
      <c r="DB191" s="1535"/>
      <c r="DC191" s="111"/>
      <c r="DD191" s="112"/>
      <c r="DE191" s="111"/>
      <c r="DF191" s="433">
        <v>0</v>
      </c>
      <c r="DG191" s="106" t="str">
        <f>IF(DF191&gt;0,(IF(DF$7&gt;0,DF191/DF$7,"")),"")</f>
        <v/>
      </c>
      <c r="DH191" s="111" t="str">
        <f>IF(DF191&gt;0,(IF(DF$49&gt;0,DF191/DF$49,"")),"")</f>
        <v/>
      </c>
      <c r="DI191" s="433">
        <v>0</v>
      </c>
      <c r="DJ191" s="106" t="str">
        <f>IF(DI191&gt;0,(IF(DI$7&gt;0,DI191/DI$7,"")),"")</f>
        <v/>
      </c>
      <c r="DK191" s="111" t="str">
        <f>IF(DI191&gt;0,(IF(DI$49&gt;0,DI191/DI$49,"")),"")</f>
        <v/>
      </c>
      <c r="DL191" s="433">
        <v>0</v>
      </c>
      <c r="DM191" s="106" t="str">
        <f>IF(DL191&gt;0,(IF(DL$7&gt;0,DL191/DL$7,"")),"")</f>
        <v/>
      </c>
      <c r="DN191" s="111" t="str">
        <f>IF(DL191&gt;0,(IF(DL$49&gt;0,DL191/DL$49,"")),"")</f>
        <v/>
      </c>
      <c r="DO191" s="111"/>
      <c r="DP191" s="111"/>
      <c r="DQ191" s="112"/>
      <c r="DR191" s="111"/>
      <c r="DS191" s="433">
        <f>DF191+DI191+DL191</f>
        <v>0</v>
      </c>
      <c r="DT191" s="106" t="str">
        <f>IF(DS191&gt;0,(IF(DS$7&gt;0,DS191/DS$7,"")),"")</f>
        <v/>
      </c>
      <c r="DU191" s="111" t="str">
        <f>IF(DS191&gt;0,(IF(DS$49&gt;0,DS191/DS$49,"")),"")</f>
        <v/>
      </c>
      <c r="DV191" s="111"/>
      <c r="DW191" s="113"/>
      <c r="DX191" s="111"/>
      <c r="DY191" s="112"/>
      <c r="DZ191" s="111"/>
      <c r="EA191" s="433">
        <v>0</v>
      </c>
      <c r="EB191" s="106" t="str">
        <f>IF(EA191&gt;0,(IF(EA$7&gt;0,EA191/EA$7,"")),"")</f>
        <v/>
      </c>
      <c r="EC191" s="111" t="str">
        <f>IF(EA191&gt;0,(IF(EA$49&gt;0,EA191/EA$49,"")),"")</f>
        <v/>
      </c>
      <c r="ED191" s="433">
        <v>0</v>
      </c>
      <c r="EE191" s="106" t="str">
        <f>IF(ED191&gt;0,(IF(ED$7&gt;0,ED191/ED$7,"")),"")</f>
        <v/>
      </c>
      <c r="EF191" s="111" t="str">
        <f>IF(ED191&gt;0,(IF(ED$49&gt;0,ED191/ED$49,"")),"")</f>
        <v/>
      </c>
      <c r="EG191" s="433">
        <v>0</v>
      </c>
      <c r="EH191" s="106" t="str">
        <f>IF(EG191&gt;0,(IF(EG$7&gt;0,EG191/EG$7,"")),"")</f>
        <v/>
      </c>
      <c r="EI191" s="111" t="str">
        <f>IF(EG191&gt;0,(IF(EG$49&gt;0,EG191/EG$49,"")),"")</f>
        <v/>
      </c>
      <c r="EJ191" s="111"/>
      <c r="EK191" s="111"/>
      <c r="EL191" s="112"/>
      <c r="EM191" s="111"/>
      <c r="EN191" s="433">
        <f>EA191+ED191+EG191</f>
        <v>0</v>
      </c>
      <c r="EO191" s="106" t="str">
        <f>IF(EN191&gt;0,(IF(EN$7&gt;0,EN191/EN$7,"")),"")</f>
        <v/>
      </c>
      <c r="EP191" s="111" t="str">
        <f>IF(EN191&gt;0,(IF(EN$49&gt;0,EN191/EN$49,"")),"")</f>
        <v/>
      </c>
      <c r="EQ191" s="111"/>
      <c r="ER191" s="113"/>
      <c r="ES191" s="111"/>
      <c r="ET191" s="112"/>
      <c r="EU191" s="111"/>
      <c r="EV191" s="433">
        <v>0</v>
      </c>
      <c r="EW191" s="106" t="str">
        <f>IF(EV191&gt;0,(IF(EV$7&gt;0,EV191/EV$7,"")),"")</f>
        <v/>
      </c>
      <c r="EX191" s="111" t="str">
        <f>IF(EV191&gt;0,(IF(EV$49&gt;0,EV191/EV$49,"")),"")</f>
        <v/>
      </c>
      <c r="EY191" s="433">
        <v>0</v>
      </c>
      <c r="EZ191" s="106" t="str">
        <f>IF(EY191&gt;0,(IF(EY$7&gt;0,EY191/EY$7,"")),"")</f>
        <v/>
      </c>
      <c r="FA191" s="111" t="str">
        <f>IF(EY191&gt;0,(IF(EY$49&gt;0,EY191/EY$49,"")),"")</f>
        <v/>
      </c>
      <c r="FB191" s="433">
        <v>0</v>
      </c>
      <c r="FC191" s="106" t="str">
        <f>IF(FB191&gt;0,(IF(FB$7&gt;0,FB191/FB$7,"")),"")</f>
        <v/>
      </c>
      <c r="FD191" s="111" t="str">
        <f>IF(FB191&gt;0,(IF(FB$49&gt;0,FB191/FB$49,"")),"")</f>
        <v/>
      </c>
      <c r="FE191" s="111"/>
      <c r="FF191" s="111"/>
      <c r="FG191" s="112"/>
      <c r="FH191" s="111"/>
      <c r="FI191" s="433">
        <f>EV191+EY191+FB191</f>
        <v>0</v>
      </c>
      <c r="FJ191" s="106" t="str">
        <f>IF(FI191&gt;0,(IF(FI$7&gt;0,FI191/FI$7,"")),"")</f>
        <v/>
      </c>
      <c r="FK191" s="111" t="str">
        <f>IF(FI191&gt;0,(IF(FI$49&gt;0,FI191/FI$49,"")),"")</f>
        <v/>
      </c>
      <c r="FL191" s="111"/>
      <c r="FM191" s="113"/>
      <c r="FN191" s="111"/>
      <c r="FO191" s="112"/>
      <c r="FP191" s="111"/>
      <c r="FQ191" s="433">
        <v>0</v>
      </c>
      <c r="FR191" s="106" t="str">
        <f>IF(FQ191&gt;0,(IF(FQ$7&gt;0,FQ191/FQ$7,"")),"")</f>
        <v/>
      </c>
      <c r="FS191" s="849" t="str">
        <f>IF(FQ191&gt;0,(IF(FQ$49&gt;0,FQ191/FQ$49,"")),"")</f>
        <v/>
      </c>
      <c r="FT191" s="433">
        <v>0</v>
      </c>
      <c r="FU191" s="106" t="str">
        <f>IF(FT191&gt;0,(IF(FT$7&gt;0,FT191/FT$7,"")),"")</f>
        <v/>
      </c>
      <c r="FV191" s="111" t="str">
        <f>IF(FT191&gt;0,(IF(FT$49&gt;0,FT191/FT$49,"")),"")</f>
        <v/>
      </c>
      <c r="FW191" s="433">
        <v>0</v>
      </c>
      <c r="FX191" s="106" t="str">
        <f>IF(FW191&gt;0,(IF(FW$7&gt;0,FW191/FW$7,"")),"")</f>
        <v/>
      </c>
      <c r="FY191" s="111" t="str">
        <f>IF(FW191&gt;0,(IF(FW$49&gt;0,FW191/FW$49,"")),"")</f>
        <v/>
      </c>
      <c r="FZ191" s="111"/>
      <c r="GA191" s="111"/>
      <c r="GB191" s="112"/>
      <c r="GC191" s="111"/>
      <c r="GD191" s="433">
        <f>FQ191+FT191+FW191</f>
        <v>0</v>
      </c>
      <c r="GE191" s="106" t="str">
        <f>IF(GD191&gt;0,(IF(GD$7&gt;0,GD191/GD$7,"")),"")</f>
        <v/>
      </c>
      <c r="GF191" s="111" t="str">
        <f>IF(GD191&gt;0,(IF(GD$49&gt;0,GD191/GD$49,"")),"")</f>
        <v/>
      </c>
      <c r="GG191" s="111"/>
      <c r="GH191" s="113"/>
      <c r="GI191" s="111"/>
      <c r="GJ191" s="112"/>
      <c r="GK191" s="111"/>
      <c r="GL191" s="433">
        <v>0</v>
      </c>
      <c r="GM191" s="106" t="str">
        <f>IF(GL191&gt;0,(IF(GL$7&gt;0,GL191/GL$7,"")),"")</f>
        <v/>
      </c>
      <c r="GN191" s="111" t="str">
        <f>IF(GL191&gt;0,(IF(GL$49&gt;0,GL191/GL$49,"")),"")</f>
        <v/>
      </c>
      <c r="GO191" s="433">
        <v>0</v>
      </c>
      <c r="GP191" s="106" t="str">
        <f>IF(GO191&gt;0,(IF(GO$7&gt;0,GO191/GO$7,"")),"")</f>
        <v/>
      </c>
      <c r="GQ191" s="111" t="str">
        <f>IF(GO191&gt;0,(IF(GO$49&gt;0,GO191/GO$49,"")),"")</f>
        <v/>
      </c>
      <c r="GR191" s="433">
        <v>0</v>
      </c>
      <c r="GS191" s="106" t="str">
        <f>IF(GR191&gt;0,(IF(GR$7&gt;0,GR191/GR$7,"")),"")</f>
        <v/>
      </c>
      <c r="GT191" s="111" t="str">
        <f>IF(GR191&gt;0,(IF(GR$49&gt;0,GR191/GR$49,"")),"")</f>
        <v/>
      </c>
      <c r="GU191" s="111"/>
      <c r="GV191" s="111"/>
      <c r="GW191" s="112"/>
      <c r="GX191" s="111"/>
      <c r="GY191" s="433">
        <f>GL191+GO191+GR191</f>
        <v>0</v>
      </c>
      <c r="GZ191" s="106" t="str">
        <f>IF(GY191&gt;0,(IF(GY$7&gt;0,GY191/GY$7,"")),"")</f>
        <v/>
      </c>
      <c r="HA191" s="111" t="str">
        <f>IF(GY191&gt;0,(IF(GY$49&gt;0,GY191/GY$49,"")),"")</f>
        <v/>
      </c>
      <c r="HB191" s="111"/>
      <c r="HC191" s="113"/>
      <c r="HD191" s="111"/>
      <c r="HE191" s="112"/>
      <c r="HF191" s="111"/>
      <c r="HG191" s="433">
        <v>0</v>
      </c>
      <c r="HH191" s="106" t="str">
        <f>IF(HG191&gt;0,(IF(HG$7&gt;0,HG191/HG$7,"")),"")</f>
        <v/>
      </c>
      <c r="HI191" s="111" t="str">
        <f>IF(HG191&gt;0,(IF(HG$49&gt;0,HG191/HG$49,"")),"")</f>
        <v/>
      </c>
      <c r="HJ191" s="433">
        <v>0</v>
      </c>
      <c r="HK191" s="106" t="str">
        <f>IF(HJ191&gt;0,(IF(HJ$7&gt;0,HJ191/HJ$7,"")),"")</f>
        <v/>
      </c>
      <c r="HL191" s="111" t="str">
        <f>IF(HJ191&gt;0,(IF(HJ$49&gt;0,HJ191/HJ$49,"")),"")</f>
        <v/>
      </c>
      <c r="HM191" s="433">
        <v>0</v>
      </c>
      <c r="HN191" s="106" t="str">
        <f>IF(HM191&gt;0,(IF(HM$7&gt;0,HM191/HM$7,"")),"")</f>
        <v/>
      </c>
      <c r="HO191" s="111" t="str">
        <f>IF(HM191&gt;0,(IF(HM$49&gt;0,HM191/HM$49,"")),"")</f>
        <v/>
      </c>
      <c r="HP191" s="111"/>
      <c r="HQ191" s="111"/>
      <c r="HR191" s="112"/>
      <c r="HS191" s="111"/>
      <c r="HT191" s="433">
        <f>HG191+HJ191+HM191</f>
        <v>0</v>
      </c>
      <c r="HU191" s="106" t="str">
        <f>IF(HT191&gt;0,(IF(HT$7&gt;0,HT191/HT$7,"")),"")</f>
        <v/>
      </c>
      <c r="HV191" s="111" t="str">
        <f>IF(HT191&gt;0,(IF(HT$49&gt;0,HT191/HT$49,"")),"")</f>
        <v/>
      </c>
      <c r="HW191" s="111"/>
      <c r="HX191" s="113"/>
      <c r="HY191" s="111"/>
      <c r="HZ191" s="112"/>
      <c r="IA191" s="111"/>
      <c r="IB191" s="433">
        <v>0</v>
      </c>
      <c r="IC191" s="106" t="str">
        <f>IF(IB191&gt;0,(IF(IB$7&gt;0,IB191/IB$7,"")),"")</f>
        <v/>
      </c>
      <c r="ID191" s="111" t="str">
        <f>IF(IB191&gt;0,(IF(IB$49&gt;0,IB191/IB$49,"")),"")</f>
        <v/>
      </c>
      <c r="IE191" s="433">
        <v>0</v>
      </c>
      <c r="IF191" s="106" t="str">
        <f>IF(IE191&gt;0,(IF(IE$7&gt;0,IE191/IE$7,"")),"")</f>
        <v/>
      </c>
      <c r="IG191" s="111" t="str">
        <f>IF(IE191&gt;0,(IF(IE$49&gt;0,IE191/IE$49,"")),"")</f>
        <v/>
      </c>
      <c r="IH191" s="433">
        <v>0</v>
      </c>
      <c r="II191" s="106" t="str">
        <f>IF(IH191&gt;0,(IF(IH$7&gt;0,IH191/IH$7,"")),"")</f>
        <v/>
      </c>
      <c r="IJ191" s="111" t="str">
        <f>IF(IH191&gt;0,(IF(IH$49&gt;0,IH191/IH$49,"")),"")</f>
        <v/>
      </c>
      <c r="IK191" s="111"/>
      <c r="IL191" s="111"/>
      <c r="IM191" s="112"/>
      <c r="IN191" s="111"/>
      <c r="IO191" s="433">
        <f>IB191+IE191+IH191</f>
        <v>0</v>
      </c>
      <c r="IP191" s="106" t="str">
        <f>IF(IO191&gt;0,(IF(IO$7&gt;0,IO191/IO$7,"")),"")</f>
        <v/>
      </c>
      <c r="IQ191" s="111" t="str">
        <f>IF(IO191&gt;0,(IF(IO$49&gt;0,IO191/IO$49,"")),"")</f>
        <v/>
      </c>
      <c r="IR191" s="111"/>
      <c r="IS191" s="113"/>
    </row>
    <row r="192" spans="1:253" ht="12" hidden="1" customHeight="1">
      <c r="A192" s="341" t="s">
        <v>128</v>
      </c>
      <c r="B192" s="111"/>
      <c r="C192" s="112"/>
      <c r="D192" s="111"/>
      <c r="E192" s="433">
        <v>0</v>
      </c>
      <c r="F192" s="106" t="str">
        <f>IF(E192&gt;0,(IF(E$7&gt;0,E192/E$7,"")),"")</f>
        <v/>
      </c>
      <c r="G192" s="111" t="str">
        <f>IF(E192&gt;0,(IF(E$49&gt;0,E192/E$49,"")),"")</f>
        <v/>
      </c>
      <c r="H192" s="433">
        <v>0</v>
      </c>
      <c r="I192" s="106" t="str">
        <f>IF(H192&gt;0,(IF(H$7&gt;0,H192/H$7,"")),"")</f>
        <v/>
      </c>
      <c r="J192" s="111" t="str">
        <f>IF(H192&gt;0,(IF(H$49&gt;0,H192/H$49,"")),"")</f>
        <v/>
      </c>
      <c r="K192" s="433">
        <v>0</v>
      </c>
      <c r="L192" s="106" t="str">
        <f>IF(K192&gt;0,(IF(K$7&gt;0,K192/K$7,"")),"")</f>
        <v/>
      </c>
      <c r="M192" s="111" t="str">
        <f>IF(K192&gt;0,(IF(K$49&gt;0,K192/K$49,"")),"")</f>
        <v/>
      </c>
      <c r="N192" s="111"/>
      <c r="O192" s="111"/>
      <c r="P192" s="112"/>
      <c r="Q192" s="111"/>
      <c r="R192" s="433">
        <f>E192+H192+K192</f>
        <v>0</v>
      </c>
      <c r="S192" s="106" t="str">
        <f>IF(R192&gt;0,(IF(R$7&gt;0,R192/R$7,"")),"")</f>
        <v/>
      </c>
      <c r="T192" s="111" t="str">
        <f>IF(R192&gt;0,(IF(R$49&gt;0,R192/R$49,"")),"")</f>
        <v/>
      </c>
      <c r="U192" s="111"/>
      <c r="V192" s="113"/>
      <c r="W192" s="111"/>
      <c r="X192" s="112"/>
      <c r="Y192" s="111"/>
      <c r="Z192" s="433">
        <v>0</v>
      </c>
      <c r="AA192" s="106" t="str">
        <f>IF(Z192&gt;0,(IF(Z$7&gt;0,Z192/Z$7,"")),"")</f>
        <v/>
      </c>
      <c r="AB192" s="111" t="str">
        <f>IF(Z192&gt;0,(IF(Z$49&gt;0,Z192/Z$49,"")),"")</f>
        <v/>
      </c>
      <c r="AC192" s="433">
        <v>0</v>
      </c>
      <c r="AD192" s="106" t="str">
        <f>IF(AC192&gt;0,(IF(AC$7&gt;0,AC192/AC$7,"")),"")</f>
        <v/>
      </c>
      <c r="AE192" s="111" t="str">
        <f>IF(AC192&gt;0,(IF(AC$49&gt;0,AC192/AC$49,"")),"")</f>
        <v/>
      </c>
      <c r="AF192" s="433">
        <v>0</v>
      </c>
      <c r="AG192" s="106" t="str">
        <f>IF(AF192&gt;0,(IF(AF$7&gt;0,AF192/AF$7,"")),"")</f>
        <v/>
      </c>
      <c r="AH192" s="111" t="str">
        <f>IF(AF192&gt;0,(IF(AF$49&gt;0,AF192/AF$49,"")),"")</f>
        <v/>
      </c>
      <c r="AI192" s="111"/>
      <c r="AJ192" s="111"/>
      <c r="AK192" s="112"/>
      <c r="AL192" s="111"/>
      <c r="AM192" s="433">
        <f>Z192+AC192+AF192</f>
        <v>0</v>
      </c>
      <c r="AN192" s="106" t="str">
        <f>IF(AM192&gt;0,(IF(AM$7&gt;0,AM192/AM$7,"")),"")</f>
        <v/>
      </c>
      <c r="AO192" s="111" t="str">
        <f>IF(AM192&gt;0,(IF(AM$49&gt;0,AM192/AM$49,"")),"")</f>
        <v/>
      </c>
      <c r="AP192" s="111"/>
      <c r="AQ192" s="113"/>
      <c r="AR192" s="111"/>
      <c r="AS192" s="112"/>
      <c r="AT192" s="111"/>
      <c r="AU192" s="433">
        <v>0</v>
      </c>
      <c r="AV192" s="106" t="str">
        <f>IF(AU192&gt;0,(IF(AU$7&gt;0,AU192/AU$7,"")),"")</f>
        <v/>
      </c>
      <c r="AW192" s="111" t="str">
        <f>IF(AU192&gt;0,(IF(AU$49&gt;0,AU192/AU$49,"")),"")</f>
        <v/>
      </c>
      <c r="AX192" s="433">
        <v>0</v>
      </c>
      <c r="AY192" s="106" t="str">
        <f>IF(AX192&gt;0,(IF(AX$7&gt;0,AX192/AX$7,"")),"")</f>
        <v/>
      </c>
      <c r="AZ192" s="111" t="str">
        <f>IF(AX192&gt;0,(IF(AX$49&gt;0,AX192/AX$49,"")),"")</f>
        <v/>
      </c>
      <c r="BA192" s="433">
        <v>0</v>
      </c>
      <c r="BB192" s="106" t="str">
        <f>IF(BA192&gt;0,(IF(BA$7&gt;0,BA192/BA$7,"")),"")</f>
        <v/>
      </c>
      <c r="BC192" s="111" t="str">
        <f>IF(BA192&gt;0,(IF(BA$49&gt;0,BA192/BA$49,"")),"")</f>
        <v/>
      </c>
      <c r="BD192" s="111"/>
      <c r="BE192" s="111"/>
      <c r="BF192" s="112"/>
      <c r="BG192" s="111"/>
      <c r="BH192" s="433">
        <f>AU192+AX192+BA192</f>
        <v>0</v>
      </c>
      <c r="BI192" s="106" t="str">
        <f>IF(BH192&gt;0,(IF(BH$7&gt;0,BH192/BH$7,"")),"")</f>
        <v/>
      </c>
      <c r="BJ192" s="111" t="str">
        <f>IF(BH192&gt;0,(IF(BH$49&gt;0,BH192/BH$49,"")),"")</f>
        <v/>
      </c>
      <c r="BK192" s="111"/>
      <c r="BL192" s="113"/>
      <c r="BM192" s="111"/>
      <c r="BN192" s="112"/>
      <c r="BO192" s="111"/>
      <c r="BP192" s="433">
        <v>0</v>
      </c>
      <c r="BQ192" s="106" t="str">
        <f>IF(BP192&gt;0,(IF(BP$7&gt;0,BP192/BP$7,"")),"")</f>
        <v/>
      </c>
      <c r="BR192" s="111" t="str">
        <f>IF(BP192&gt;0,(IF(BP$49&gt;0,BP192/BP$49,"")),"")</f>
        <v/>
      </c>
      <c r="BS192" s="433">
        <v>0</v>
      </c>
      <c r="BT192" s="106" t="str">
        <f>IF(BS192&gt;0,(IF(BS$7&gt;0,BS192/BS$7,"")),"")</f>
        <v/>
      </c>
      <c r="BU192" s="111" t="str">
        <f>IF(BS192&gt;0,(IF(BS$49&gt;0,BS192/BS$49,"")),"")</f>
        <v/>
      </c>
      <c r="BV192" s="433">
        <v>0</v>
      </c>
      <c r="BW192" s="106" t="str">
        <f>IF(BV192&gt;0,(IF(BV$7&gt;0,BV192/BV$7,"")),"")</f>
        <v/>
      </c>
      <c r="BX192" s="111" t="str">
        <f>IF(BV192&gt;0,(IF(BV$49&gt;0,BV192/BV$49,"")),"")</f>
        <v/>
      </c>
      <c r="BY192" s="111"/>
      <c r="BZ192" s="111"/>
      <c r="CA192" s="112"/>
      <c r="CB192" s="111"/>
      <c r="CC192" s="433">
        <f>BP192+BS192+BV192</f>
        <v>0</v>
      </c>
      <c r="CD192" s="106" t="str">
        <f>IF(CC192&gt;0,(IF(CC$7&gt;0,CC192/CC$7,"")),"")</f>
        <v/>
      </c>
      <c r="CE192" s="111" t="str">
        <f>IF(CC192&gt;0,(IF(CC$49&gt;0,CC192/CC$49,"")),"")</f>
        <v/>
      </c>
      <c r="CF192" s="111"/>
      <c r="CG192" s="113"/>
      <c r="CH192" s="111"/>
      <c r="CI192" s="114"/>
      <c r="CJ192" s="111"/>
      <c r="CK192" s="433">
        <f>(IF($CZ$5=4,(E192+Z192+AU192+BP192),0)+IF($CZ$5=3,(Z192+AU192+BP192))+IF($CZ$5=2,(AU192+BP192),0)+IF($CZ$5=1,BP192,0))/$CZ$5</f>
        <v>0</v>
      </c>
      <c r="CL192" s="106" t="str">
        <f>IF(CK192&gt;0,(IF(CK$7&gt;0,CK192/CK$7,"")),"")</f>
        <v/>
      </c>
      <c r="CM192" s="111" t="str">
        <f>IF(CK192&gt;0,(IF(CK$49&gt;0,CK192/CK$49,"")),"")</f>
        <v/>
      </c>
      <c r="CN192" s="433">
        <f>(IF($CZ$5=4,(H192+AC192+AX192+BS192),0)+IF($CZ$5=3,(AC192+AX192+BS192))+IF($CZ$5=2,(AX192+BS192),0)+IF($CZ$5=1,BS192,0))/$CZ$5</f>
        <v>0</v>
      </c>
      <c r="CO192" s="106" t="str">
        <f>IF(CN192&gt;0,(IF(CN$7&gt;0,CN192/CN$7,"")),"")</f>
        <v/>
      </c>
      <c r="CP192" s="111" t="str">
        <f>IF(CN192&gt;0,(IF(CN$49&gt;0,CN192/CN$49,"")),"")</f>
        <v/>
      </c>
      <c r="CQ192" s="433">
        <f>(IF($CZ$5=4,(K192+AF192+BA192+BV192),0)+IF($CZ$5=3,(AF192+BA192+BV192))+IF($CZ$5=2,(BA192+BV192),0)+IF($CZ$5=1,BV192,0))/$CZ$5</f>
        <v>0</v>
      </c>
      <c r="CR192" s="106" t="str">
        <f>IF(CQ192&gt;0,(IF(CQ$7&gt;0,CQ192/CQ$7,"")),"")</f>
        <v/>
      </c>
      <c r="CS192" s="111" t="str">
        <f>IF(CQ192&gt;0,(IF(CQ$49&gt;0,CQ192/CQ$49,"")),"")</f>
        <v/>
      </c>
      <c r="CT192" s="111"/>
      <c r="CU192" s="111"/>
      <c r="CV192" s="114"/>
      <c r="CW192" s="111"/>
      <c r="CX192" s="433">
        <f>(IF($CZ$5=4,(R192+AM192+BH192+CC192),0)+IF($CZ$5=3,(AM192+BH192+CC192))+IF($CZ$5=2,(BH192+CC192),0)+IF($CZ$5=1,CC192,0))/$CZ$5</f>
        <v>0</v>
      </c>
      <c r="CY192" s="106" t="str">
        <f>IF(CX192&gt;0,(IF(CX$7&gt;0,CX192/CX$7,"")),"")</f>
        <v/>
      </c>
      <c r="CZ192" s="111" t="str">
        <f>IF(CX192&gt;0,(IF(CX$49&gt;0,CX192/CX$49,"")),"")</f>
        <v/>
      </c>
      <c r="DA192" s="111"/>
      <c r="DB192" s="1535"/>
      <c r="DC192" s="111"/>
      <c r="DD192" s="112"/>
      <c r="DE192" s="111"/>
      <c r="DF192" s="433">
        <v>0</v>
      </c>
      <c r="DG192" s="106" t="str">
        <f>IF(DF192&gt;0,(IF(DF$7&gt;0,DF192/DF$7,"")),"")</f>
        <v/>
      </c>
      <c r="DH192" s="111" t="str">
        <f>IF(DF192&gt;0,(IF(DF$49&gt;0,DF192/DF$49,"")),"")</f>
        <v/>
      </c>
      <c r="DI192" s="433">
        <v>0</v>
      </c>
      <c r="DJ192" s="106" t="str">
        <f>IF(DI192&gt;0,(IF(DI$7&gt;0,DI192/DI$7,"")),"")</f>
        <v/>
      </c>
      <c r="DK192" s="111" t="str">
        <f>IF(DI192&gt;0,(IF(DI$49&gt;0,DI192/DI$49,"")),"")</f>
        <v/>
      </c>
      <c r="DL192" s="433">
        <v>0</v>
      </c>
      <c r="DM192" s="106" t="str">
        <f>IF(DL192&gt;0,(IF(DL$7&gt;0,DL192/DL$7,"")),"")</f>
        <v/>
      </c>
      <c r="DN192" s="111" t="str">
        <f>IF(DL192&gt;0,(IF(DL$49&gt;0,DL192/DL$49,"")),"")</f>
        <v/>
      </c>
      <c r="DO192" s="111"/>
      <c r="DP192" s="111"/>
      <c r="DQ192" s="112"/>
      <c r="DR192" s="111"/>
      <c r="DS192" s="433">
        <f>DF192+DI192+DL192</f>
        <v>0</v>
      </c>
      <c r="DT192" s="106" t="str">
        <f>IF(DS192&gt;0,(IF(DS$7&gt;0,DS192/DS$7,"")),"")</f>
        <v/>
      </c>
      <c r="DU192" s="111" t="str">
        <f>IF(DS192&gt;0,(IF(DS$49&gt;0,DS192/DS$49,"")),"")</f>
        <v/>
      </c>
      <c r="DV192" s="111"/>
      <c r="DW192" s="113"/>
      <c r="DX192" s="111"/>
      <c r="DY192" s="112"/>
      <c r="DZ192" s="111"/>
      <c r="EA192" s="433">
        <v>0</v>
      </c>
      <c r="EB192" s="106" t="str">
        <f>IF(EA192&gt;0,(IF(EA$7&gt;0,EA192/EA$7,"")),"")</f>
        <v/>
      </c>
      <c r="EC192" s="111" t="str">
        <f>IF(EA192&gt;0,(IF(EA$49&gt;0,EA192/EA$49,"")),"")</f>
        <v/>
      </c>
      <c r="ED192" s="433">
        <v>0</v>
      </c>
      <c r="EE192" s="106" t="str">
        <f>IF(ED192&gt;0,(IF(ED$7&gt;0,ED192/ED$7,"")),"")</f>
        <v/>
      </c>
      <c r="EF192" s="111" t="str">
        <f>IF(ED192&gt;0,(IF(ED$49&gt;0,ED192/ED$49,"")),"")</f>
        <v/>
      </c>
      <c r="EG192" s="433">
        <v>0</v>
      </c>
      <c r="EH192" s="106" t="str">
        <f>IF(EG192&gt;0,(IF(EG$7&gt;0,EG192/EG$7,"")),"")</f>
        <v/>
      </c>
      <c r="EI192" s="111" t="str">
        <f>IF(EG192&gt;0,(IF(EG$49&gt;0,EG192/EG$49,"")),"")</f>
        <v/>
      </c>
      <c r="EJ192" s="111"/>
      <c r="EK192" s="111"/>
      <c r="EL192" s="112"/>
      <c r="EM192" s="111"/>
      <c r="EN192" s="433">
        <f>EA192+ED192+EG192</f>
        <v>0</v>
      </c>
      <c r="EO192" s="106" t="str">
        <f>IF(EN192&gt;0,(IF(EN$7&gt;0,EN192/EN$7,"")),"")</f>
        <v/>
      </c>
      <c r="EP192" s="111" t="str">
        <f>IF(EN192&gt;0,(IF(EN$49&gt;0,EN192/EN$49,"")),"")</f>
        <v/>
      </c>
      <c r="EQ192" s="111"/>
      <c r="ER192" s="113"/>
      <c r="ES192" s="111"/>
      <c r="ET192" s="112"/>
      <c r="EU192" s="111"/>
      <c r="EV192" s="433">
        <v>0</v>
      </c>
      <c r="EW192" s="106" t="str">
        <f>IF(EV192&gt;0,(IF(EV$7&gt;0,EV192/EV$7,"")),"")</f>
        <v/>
      </c>
      <c r="EX192" s="111" t="str">
        <f>IF(EV192&gt;0,(IF(EV$49&gt;0,EV192/EV$49,"")),"")</f>
        <v/>
      </c>
      <c r="EY192" s="433">
        <v>0</v>
      </c>
      <c r="EZ192" s="106" t="str">
        <f>IF(EY192&gt;0,(IF(EY$7&gt;0,EY192/EY$7,"")),"")</f>
        <v/>
      </c>
      <c r="FA192" s="111" t="str">
        <f>IF(EY192&gt;0,(IF(EY$49&gt;0,EY192/EY$49,"")),"")</f>
        <v/>
      </c>
      <c r="FB192" s="433">
        <v>0</v>
      </c>
      <c r="FC192" s="106" t="str">
        <f>IF(FB192&gt;0,(IF(FB$7&gt;0,FB192/FB$7,"")),"")</f>
        <v/>
      </c>
      <c r="FD192" s="111" t="str">
        <f>IF(FB192&gt;0,(IF(FB$49&gt;0,FB192/FB$49,"")),"")</f>
        <v/>
      </c>
      <c r="FE192" s="111"/>
      <c r="FF192" s="111"/>
      <c r="FG192" s="112"/>
      <c r="FH192" s="111"/>
      <c r="FI192" s="433">
        <f>EV192+EY192+FB192</f>
        <v>0</v>
      </c>
      <c r="FJ192" s="106" t="str">
        <f>IF(FI192&gt;0,(IF(FI$7&gt;0,FI192/FI$7,"")),"")</f>
        <v/>
      </c>
      <c r="FK192" s="111" t="str">
        <f>IF(FI192&gt;0,(IF(FI$49&gt;0,FI192/FI$49,"")),"")</f>
        <v/>
      </c>
      <c r="FL192" s="111"/>
      <c r="FM192" s="113"/>
      <c r="FN192" s="111"/>
      <c r="FO192" s="112"/>
      <c r="FP192" s="111"/>
      <c r="FQ192" s="433">
        <v>0</v>
      </c>
      <c r="FR192" s="106" t="str">
        <f>IF(FQ192&gt;0,(IF(FQ$7&gt;0,FQ192/FQ$7,"")),"")</f>
        <v/>
      </c>
      <c r="FS192" s="849" t="str">
        <f>IF(FQ192&gt;0,(IF(FQ$49&gt;0,FQ192/FQ$49,"")),"")</f>
        <v/>
      </c>
      <c r="FT192" s="433">
        <v>0</v>
      </c>
      <c r="FU192" s="106" t="str">
        <f>IF(FT192&gt;0,(IF(FT$7&gt;0,FT192/FT$7,"")),"")</f>
        <v/>
      </c>
      <c r="FV192" s="111" t="str">
        <f>IF(FT192&gt;0,(IF(FT$49&gt;0,FT192/FT$49,"")),"")</f>
        <v/>
      </c>
      <c r="FW192" s="433">
        <v>0</v>
      </c>
      <c r="FX192" s="106" t="str">
        <f>IF(FW192&gt;0,(IF(FW$7&gt;0,FW192/FW$7,"")),"")</f>
        <v/>
      </c>
      <c r="FY192" s="111" t="str">
        <f>IF(FW192&gt;0,(IF(FW$49&gt;0,FW192/FW$49,"")),"")</f>
        <v/>
      </c>
      <c r="FZ192" s="111"/>
      <c r="GA192" s="111"/>
      <c r="GB192" s="112"/>
      <c r="GC192" s="111"/>
      <c r="GD192" s="433">
        <f>FQ192+FT192+FW192</f>
        <v>0</v>
      </c>
      <c r="GE192" s="106" t="str">
        <f>IF(GD192&gt;0,(IF(GD$7&gt;0,GD192/GD$7,"")),"")</f>
        <v/>
      </c>
      <c r="GF192" s="111" t="str">
        <f>IF(GD192&gt;0,(IF(GD$49&gt;0,GD192/GD$49,"")),"")</f>
        <v/>
      </c>
      <c r="GG192" s="111"/>
      <c r="GH192" s="113"/>
      <c r="GI192" s="111"/>
      <c r="GJ192" s="112"/>
      <c r="GK192" s="111"/>
      <c r="GL192" s="433">
        <v>0</v>
      </c>
      <c r="GM192" s="106" t="str">
        <f>IF(GL192&gt;0,(IF(GL$7&gt;0,GL192/GL$7,"")),"")</f>
        <v/>
      </c>
      <c r="GN192" s="111" t="str">
        <f>IF(GL192&gt;0,(IF(GL$49&gt;0,GL192/GL$49,"")),"")</f>
        <v/>
      </c>
      <c r="GO192" s="433">
        <v>0</v>
      </c>
      <c r="GP192" s="106" t="str">
        <f>IF(GO192&gt;0,(IF(GO$7&gt;0,GO192/GO$7,"")),"")</f>
        <v/>
      </c>
      <c r="GQ192" s="111" t="str">
        <f>IF(GO192&gt;0,(IF(GO$49&gt;0,GO192/GO$49,"")),"")</f>
        <v/>
      </c>
      <c r="GR192" s="433">
        <v>0</v>
      </c>
      <c r="GS192" s="106" t="str">
        <f>IF(GR192&gt;0,(IF(GR$7&gt;0,GR192/GR$7,"")),"")</f>
        <v/>
      </c>
      <c r="GT192" s="111" t="str">
        <f>IF(GR192&gt;0,(IF(GR$49&gt;0,GR192/GR$49,"")),"")</f>
        <v/>
      </c>
      <c r="GU192" s="111"/>
      <c r="GV192" s="111"/>
      <c r="GW192" s="112"/>
      <c r="GX192" s="111"/>
      <c r="GY192" s="433">
        <f>GL192+GO192+GR192</f>
        <v>0</v>
      </c>
      <c r="GZ192" s="106" t="str">
        <f>IF(GY192&gt;0,(IF(GY$7&gt;0,GY192/GY$7,"")),"")</f>
        <v/>
      </c>
      <c r="HA192" s="111" t="str">
        <f>IF(GY192&gt;0,(IF(GY$49&gt;0,GY192/GY$49,"")),"")</f>
        <v/>
      </c>
      <c r="HB192" s="111"/>
      <c r="HC192" s="113"/>
      <c r="HD192" s="111"/>
      <c r="HE192" s="112"/>
      <c r="HF192" s="111"/>
      <c r="HG192" s="433">
        <v>0</v>
      </c>
      <c r="HH192" s="106" t="str">
        <f>IF(HG192&gt;0,(IF(HG$7&gt;0,HG192/HG$7,"")),"")</f>
        <v/>
      </c>
      <c r="HI192" s="111" t="str">
        <f>IF(HG192&gt;0,(IF(HG$49&gt;0,HG192/HG$49,"")),"")</f>
        <v/>
      </c>
      <c r="HJ192" s="433">
        <v>0</v>
      </c>
      <c r="HK192" s="106" t="str">
        <f>IF(HJ192&gt;0,(IF(HJ$7&gt;0,HJ192/HJ$7,"")),"")</f>
        <v/>
      </c>
      <c r="HL192" s="111" t="str">
        <f>IF(HJ192&gt;0,(IF(HJ$49&gt;0,HJ192/HJ$49,"")),"")</f>
        <v/>
      </c>
      <c r="HM192" s="433">
        <v>0</v>
      </c>
      <c r="HN192" s="106" t="str">
        <f>IF(HM192&gt;0,(IF(HM$7&gt;0,HM192/HM$7,"")),"")</f>
        <v/>
      </c>
      <c r="HO192" s="111" t="str">
        <f>IF(HM192&gt;0,(IF(HM$49&gt;0,HM192/HM$49,"")),"")</f>
        <v/>
      </c>
      <c r="HP192" s="111"/>
      <c r="HQ192" s="111"/>
      <c r="HR192" s="112"/>
      <c r="HS192" s="111"/>
      <c r="HT192" s="433">
        <f>HG192+HJ192+HM192</f>
        <v>0</v>
      </c>
      <c r="HU192" s="106" t="str">
        <f>IF(HT192&gt;0,(IF(HT$7&gt;0,HT192/HT$7,"")),"")</f>
        <v/>
      </c>
      <c r="HV192" s="111" t="str">
        <f>IF(HT192&gt;0,(IF(HT$49&gt;0,HT192/HT$49,"")),"")</f>
        <v/>
      </c>
      <c r="HW192" s="111"/>
      <c r="HX192" s="113"/>
      <c r="HY192" s="111"/>
      <c r="HZ192" s="112"/>
      <c r="IA192" s="111"/>
      <c r="IB192" s="433">
        <v>0</v>
      </c>
      <c r="IC192" s="106" t="str">
        <f>IF(IB192&gt;0,(IF(IB$7&gt;0,IB192/IB$7,"")),"")</f>
        <v/>
      </c>
      <c r="ID192" s="111" t="str">
        <f>IF(IB192&gt;0,(IF(IB$49&gt;0,IB192/IB$49,"")),"")</f>
        <v/>
      </c>
      <c r="IE192" s="433">
        <v>0</v>
      </c>
      <c r="IF192" s="106" t="str">
        <f>IF(IE192&gt;0,(IF(IE$7&gt;0,IE192/IE$7,"")),"")</f>
        <v/>
      </c>
      <c r="IG192" s="111" t="str">
        <f>IF(IE192&gt;0,(IF(IE$49&gt;0,IE192/IE$49,"")),"")</f>
        <v/>
      </c>
      <c r="IH192" s="433">
        <v>0</v>
      </c>
      <c r="II192" s="106" t="str">
        <f>IF(IH192&gt;0,(IF(IH$7&gt;0,IH192/IH$7,"")),"")</f>
        <v/>
      </c>
      <c r="IJ192" s="111" t="str">
        <f>IF(IH192&gt;0,(IF(IH$49&gt;0,IH192/IH$49,"")),"")</f>
        <v/>
      </c>
      <c r="IK192" s="111"/>
      <c r="IL192" s="111"/>
      <c r="IM192" s="112"/>
      <c r="IN192" s="111"/>
      <c r="IO192" s="433">
        <f>IB192+IE192+IH192</f>
        <v>0</v>
      </c>
      <c r="IP192" s="106" t="str">
        <f>IF(IO192&gt;0,(IF(IO$7&gt;0,IO192/IO$7,"")),"")</f>
        <v/>
      </c>
      <c r="IQ192" s="111" t="str">
        <f>IF(IO192&gt;0,(IF(IO$49&gt;0,IO192/IO$49,"")),"")</f>
        <v/>
      </c>
      <c r="IR192" s="111"/>
      <c r="IS192" s="113"/>
    </row>
    <row r="193" spans="1:253" s="119" customFormat="1" ht="12.95" hidden="1" customHeight="1">
      <c r="A193" s="343" t="s">
        <v>123</v>
      </c>
      <c r="B193" s="115"/>
      <c r="C193" s="116"/>
      <c r="D193" s="115"/>
      <c r="E193" s="122">
        <f>SUM(E191:E192)</f>
        <v>0</v>
      </c>
      <c r="F193" s="106" t="str">
        <f>IF(E193&gt;0,(IF(E$7&gt;0,E193/E$7,"")),"")</f>
        <v/>
      </c>
      <c r="G193" s="115" t="str">
        <f>IF(E193&gt;0,(IF(E$49&gt;0,E193/E$49,"")),"")</f>
        <v/>
      </c>
      <c r="H193" s="122">
        <f>SUM(H191:H192)</f>
        <v>0</v>
      </c>
      <c r="I193" s="106" t="str">
        <f>IF(H193&gt;0,(IF(H$7&gt;0,H193/H$7,"")),"")</f>
        <v/>
      </c>
      <c r="J193" s="115" t="str">
        <f>IF(H193&gt;0,(IF(H$49&gt;0,H193/H$49,"")),"")</f>
        <v/>
      </c>
      <c r="K193" s="122">
        <f>SUM(K191:K192)</f>
        <v>0</v>
      </c>
      <c r="L193" s="106" t="str">
        <f>IF(K193&gt;0,(IF(K$7&gt;0,K193/K$7,"")),"")</f>
        <v/>
      </c>
      <c r="M193" s="115" t="str">
        <f>IF(K193&gt;0,(IF(K$49&gt;0,K193/K$49,"")),"")</f>
        <v/>
      </c>
      <c r="N193" s="115"/>
      <c r="O193" s="115"/>
      <c r="P193" s="116"/>
      <c r="Q193" s="115"/>
      <c r="R193" s="122">
        <f>SUM(R191:R192)</f>
        <v>0</v>
      </c>
      <c r="S193" s="106" t="str">
        <f>IF(R193&gt;0,(IF(R$7&gt;0,R193/R$7,"")),"")</f>
        <v/>
      </c>
      <c r="T193" s="115" t="str">
        <f>IF(R193&gt;0,(IF(R$49&gt;0,R193/R$49,"")),"")</f>
        <v/>
      </c>
      <c r="U193" s="115"/>
      <c r="V193" s="117"/>
      <c r="W193" s="115"/>
      <c r="X193" s="116"/>
      <c r="Y193" s="115"/>
      <c r="Z193" s="122">
        <f>SUM(Z191:Z192)</f>
        <v>0</v>
      </c>
      <c r="AA193" s="106" t="str">
        <f>IF(Z193&gt;0,(IF(Z$7&gt;0,Z193/Z$7,"")),"")</f>
        <v/>
      </c>
      <c r="AB193" s="115" t="str">
        <f>IF(Z193&gt;0,(IF(Z$49&gt;0,Z193/Z$49,"")),"")</f>
        <v/>
      </c>
      <c r="AC193" s="122">
        <f>SUM(AC191:AC192)</f>
        <v>0</v>
      </c>
      <c r="AD193" s="106" t="str">
        <f>IF(AC193&gt;0,(IF(AC$7&gt;0,AC193/AC$7,"")),"")</f>
        <v/>
      </c>
      <c r="AE193" s="115" t="str">
        <f>IF(AC193&gt;0,(IF(AC$49&gt;0,AC193/AC$49,"")),"")</f>
        <v/>
      </c>
      <c r="AF193" s="122">
        <f>SUM(AF191:AF192)</f>
        <v>0</v>
      </c>
      <c r="AG193" s="106" t="str">
        <f>IF(AF193&gt;0,(IF(AF$7&gt;0,AF193/AF$7,"")),"")</f>
        <v/>
      </c>
      <c r="AH193" s="115" t="str">
        <f>IF(AF193&gt;0,(IF(AF$49&gt;0,AF193/AF$49,"")),"")</f>
        <v/>
      </c>
      <c r="AI193" s="115"/>
      <c r="AJ193" s="115"/>
      <c r="AK193" s="116"/>
      <c r="AL193" s="115"/>
      <c r="AM193" s="122">
        <f>SUM(AM191:AM192)</f>
        <v>0</v>
      </c>
      <c r="AN193" s="106" t="str">
        <f>IF(AM193&gt;0,(IF(AM$7&gt;0,AM193/AM$7,"")),"")</f>
        <v/>
      </c>
      <c r="AO193" s="115" t="str">
        <f>IF(AM193&gt;0,(IF(AM$49&gt;0,AM193/AM$49,"")),"")</f>
        <v/>
      </c>
      <c r="AP193" s="115"/>
      <c r="AQ193" s="117"/>
      <c r="AR193" s="115"/>
      <c r="AS193" s="116"/>
      <c r="AT193" s="115"/>
      <c r="AU193" s="122">
        <f>SUM(AU191:AU192)</f>
        <v>0</v>
      </c>
      <c r="AV193" s="106" t="str">
        <f>IF(AU193&gt;0,(IF(AU$7&gt;0,AU193/AU$7,"")),"")</f>
        <v/>
      </c>
      <c r="AW193" s="115" t="str">
        <f>IF(AU193&gt;0,(IF(AU$49&gt;0,AU193/AU$49,"")),"")</f>
        <v/>
      </c>
      <c r="AX193" s="122">
        <f>SUM(AX191:AX192)</f>
        <v>0</v>
      </c>
      <c r="AY193" s="106" t="str">
        <f>IF(AX193&gt;0,(IF(AX$7&gt;0,AX193/AX$7,"")),"")</f>
        <v/>
      </c>
      <c r="AZ193" s="115" t="str">
        <f>IF(AX193&gt;0,(IF(AX$49&gt;0,AX193/AX$49,"")),"")</f>
        <v/>
      </c>
      <c r="BA193" s="122">
        <f>SUM(BA191:BA192)</f>
        <v>0</v>
      </c>
      <c r="BB193" s="106" t="str">
        <f>IF(BA193&gt;0,(IF(BA$7&gt;0,BA193/BA$7,"")),"")</f>
        <v/>
      </c>
      <c r="BC193" s="115" t="str">
        <f>IF(BA193&gt;0,(IF(BA$49&gt;0,BA193/BA$49,"")),"")</f>
        <v/>
      </c>
      <c r="BD193" s="115"/>
      <c r="BE193" s="115"/>
      <c r="BF193" s="116"/>
      <c r="BG193" s="115"/>
      <c r="BH193" s="122">
        <f>SUM(BH191:BH192)</f>
        <v>0</v>
      </c>
      <c r="BI193" s="106" t="str">
        <f>IF(BH193&gt;0,(IF(BH$7&gt;0,BH193/BH$7,"")),"")</f>
        <v/>
      </c>
      <c r="BJ193" s="115" t="str">
        <f>IF(BH193&gt;0,(IF(BH$49&gt;0,BH193/BH$49,"")),"")</f>
        <v/>
      </c>
      <c r="BK193" s="115"/>
      <c r="BL193" s="117"/>
      <c r="BM193" s="115"/>
      <c r="BN193" s="116"/>
      <c r="BO193" s="115"/>
      <c r="BP193" s="122">
        <f>SUM(BP191:BP192)</f>
        <v>0</v>
      </c>
      <c r="BQ193" s="106" t="str">
        <f>IF(BP193&gt;0,(IF(BP$7&gt;0,BP193/BP$7,"")),"")</f>
        <v/>
      </c>
      <c r="BR193" s="115" t="str">
        <f>IF(BP193&gt;0,(IF(BP$49&gt;0,BP193/BP$49,"")),"")</f>
        <v/>
      </c>
      <c r="BS193" s="122">
        <f>SUM(BS191:BS192)</f>
        <v>0</v>
      </c>
      <c r="BT193" s="106" t="str">
        <f>IF(BS193&gt;0,(IF(BS$7&gt;0,BS193/BS$7,"")),"")</f>
        <v/>
      </c>
      <c r="BU193" s="115" t="str">
        <f>IF(BS193&gt;0,(IF(BS$49&gt;0,BS193/BS$49,"")),"")</f>
        <v/>
      </c>
      <c r="BV193" s="122">
        <f>SUM(BV191:BV192)</f>
        <v>0</v>
      </c>
      <c r="BW193" s="106" t="str">
        <f>IF(BV193&gt;0,(IF(BV$7&gt;0,BV193/BV$7,"")),"")</f>
        <v/>
      </c>
      <c r="BX193" s="115" t="str">
        <f>IF(BV193&gt;0,(IF(BV$49&gt;0,BV193/BV$49,"")),"")</f>
        <v/>
      </c>
      <c r="BY193" s="115"/>
      <c r="BZ193" s="115"/>
      <c r="CA193" s="116"/>
      <c r="CB193" s="115"/>
      <c r="CC193" s="122">
        <f>SUM(CC191:CC192)</f>
        <v>0</v>
      </c>
      <c r="CD193" s="106" t="str">
        <f>IF(CC193&gt;0,(IF(CC$7&gt;0,CC193/CC$7,"")),"")</f>
        <v/>
      </c>
      <c r="CE193" s="115" t="str">
        <f>IF(CC193&gt;0,(IF(CC$49&gt;0,CC193/CC$49,"")),"")</f>
        <v/>
      </c>
      <c r="CF193" s="115"/>
      <c r="CG193" s="117"/>
      <c r="CH193" s="115"/>
      <c r="CI193" s="118"/>
      <c r="CJ193" s="115"/>
      <c r="CK193" s="122">
        <f>SUM(CK191:CK192)</f>
        <v>0</v>
      </c>
      <c r="CL193" s="106" t="str">
        <f>IF(CK193&gt;0,(IF(CK$7&gt;0,CK193/CK$7,"")),"")</f>
        <v/>
      </c>
      <c r="CM193" s="115" t="str">
        <f>IF(CK193&gt;0,(IF(CK$49&gt;0,CK193/CK$49,"")),"")</f>
        <v/>
      </c>
      <c r="CN193" s="122">
        <f>SUM(CN191:CN192)</f>
        <v>0</v>
      </c>
      <c r="CO193" s="106" t="str">
        <f>IF(CN193&gt;0,(IF(CN$7&gt;0,CN193/CN$7,"")),"")</f>
        <v/>
      </c>
      <c r="CP193" s="115" t="str">
        <f>IF(CN193&gt;0,(IF(CN$49&gt;0,CN193/CN$49,"")),"")</f>
        <v/>
      </c>
      <c r="CQ193" s="122">
        <f>SUM(CQ191:CQ192)</f>
        <v>0</v>
      </c>
      <c r="CR193" s="106" t="str">
        <f>IF(CQ193&gt;0,(IF(CQ$7&gt;0,CQ193/CQ$7,"")),"")</f>
        <v/>
      </c>
      <c r="CS193" s="115" t="str">
        <f>IF(CQ193&gt;0,(IF(CQ$49&gt;0,CQ193/CQ$49,"")),"")</f>
        <v/>
      </c>
      <c r="CT193" s="115"/>
      <c r="CU193" s="115"/>
      <c r="CV193" s="118"/>
      <c r="CW193" s="115"/>
      <c r="CX193" s="122">
        <f>SUM(CX191:CX192)</f>
        <v>0</v>
      </c>
      <c r="CY193" s="106" t="str">
        <f>IF(CX193&gt;0,(IF(CX$7&gt;0,CX193/CX$7,"")),"")</f>
        <v/>
      </c>
      <c r="CZ193" s="115" t="str">
        <f>IF(CX193&gt;0,(IF(CX$49&gt;0,CX193/CX$49,"")),"")</f>
        <v/>
      </c>
      <c r="DA193" s="115"/>
      <c r="DB193" s="1536"/>
      <c r="DC193" s="115"/>
      <c r="DD193" s="116"/>
      <c r="DE193" s="115"/>
      <c r="DF193" s="122">
        <f>SUM(DF191:DF192)</f>
        <v>0</v>
      </c>
      <c r="DG193" s="106" t="str">
        <f>IF(DF193&gt;0,(IF(DF$7&gt;0,DF193/DF$7,"")),"")</f>
        <v/>
      </c>
      <c r="DH193" s="115" t="str">
        <f>IF(DF193&gt;0,(IF(DF$49&gt;0,DF193/DF$49,"")),"")</f>
        <v/>
      </c>
      <c r="DI193" s="122">
        <f>SUM(DI191:DI192)</f>
        <v>0</v>
      </c>
      <c r="DJ193" s="106" t="str">
        <f>IF(DI193&gt;0,(IF(DI$7&gt;0,DI193/DI$7,"")),"")</f>
        <v/>
      </c>
      <c r="DK193" s="115" t="str">
        <f>IF(DI193&gt;0,(IF(DI$49&gt;0,DI193/DI$49,"")),"")</f>
        <v/>
      </c>
      <c r="DL193" s="122">
        <f>SUM(DL191:DL192)</f>
        <v>0</v>
      </c>
      <c r="DM193" s="106" t="str">
        <f>IF(DL193&gt;0,(IF(DL$7&gt;0,DL193/DL$7,"")),"")</f>
        <v/>
      </c>
      <c r="DN193" s="115" t="str">
        <f>IF(DL193&gt;0,(IF(DL$49&gt;0,DL193/DL$49,"")),"")</f>
        <v/>
      </c>
      <c r="DO193" s="115"/>
      <c r="DP193" s="115"/>
      <c r="DQ193" s="116"/>
      <c r="DR193" s="115"/>
      <c r="DS193" s="122">
        <f>SUM(DS191:DS192)</f>
        <v>0</v>
      </c>
      <c r="DT193" s="106" t="str">
        <f>IF(DS193&gt;0,(IF(DS$7&gt;0,DS193/DS$7,"")),"")</f>
        <v/>
      </c>
      <c r="DU193" s="115" t="str">
        <f>IF(DS193&gt;0,(IF(DS$49&gt;0,DS193/DS$49,"")),"")</f>
        <v/>
      </c>
      <c r="DV193" s="115"/>
      <c r="DW193" s="117"/>
      <c r="DX193" s="115"/>
      <c r="DY193" s="116"/>
      <c r="DZ193" s="115"/>
      <c r="EA193" s="122">
        <f>SUM(EA191:EA192)</f>
        <v>0</v>
      </c>
      <c r="EB193" s="106" t="str">
        <f>IF(EA193&gt;0,(IF(EA$7&gt;0,EA193/EA$7,"")),"")</f>
        <v/>
      </c>
      <c r="EC193" s="115" t="str">
        <f>IF(EA193&gt;0,(IF(EA$49&gt;0,EA193/EA$49,"")),"")</f>
        <v/>
      </c>
      <c r="ED193" s="122">
        <f>SUM(ED191:ED192)</f>
        <v>0</v>
      </c>
      <c r="EE193" s="106" t="str">
        <f>IF(ED193&gt;0,(IF(ED$7&gt;0,ED193/ED$7,"")),"")</f>
        <v/>
      </c>
      <c r="EF193" s="115" t="str">
        <f>IF(ED193&gt;0,(IF(ED$49&gt;0,ED193/ED$49,"")),"")</f>
        <v/>
      </c>
      <c r="EG193" s="122">
        <f>SUM(EG191:EG192)</f>
        <v>0</v>
      </c>
      <c r="EH193" s="106" t="str">
        <f>IF(EG193&gt;0,(IF(EG$7&gt;0,EG193/EG$7,"")),"")</f>
        <v/>
      </c>
      <c r="EI193" s="115" t="str">
        <f>IF(EG193&gt;0,(IF(EG$49&gt;0,EG193/EG$49,"")),"")</f>
        <v/>
      </c>
      <c r="EJ193" s="115"/>
      <c r="EK193" s="115"/>
      <c r="EL193" s="116"/>
      <c r="EM193" s="115"/>
      <c r="EN193" s="122">
        <f>SUM(EN191:EN192)</f>
        <v>0</v>
      </c>
      <c r="EO193" s="106" t="str">
        <f>IF(EN193&gt;0,(IF(EN$7&gt;0,EN193/EN$7,"")),"")</f>
        <v/>
      </c>
      <c r="EP193" s="115" t="str">
        <f>IF(EN193&gt;0,(IF(EN$49&gt;0,EN193/EN$49,"")),"")</f>
        <v/>
      </c>
      <c r="EQ193" s="115"/>
      <c r="ER193" s="117"/>
      <c r="ES193" s="115"/>
      <c r="ET193" s="116"/>
      <c r="EU193" s="115"/>
      <c r="EV193" s="122">
        <f>SUM(EV191:EV192)</f>
        <v>0</v>
      </c>
      <c r="EW193" s="106" t="str">
        <f>IF(EV193&gt;0,(IF(EV$7&gt;0,EV193/EV$7,"")),"")</f>
        <v/>
      </c>
      <c r="EX193" s="115" t="str">
        <f>IF(EV193&gt;0,(IF(EV$49&gt;0,EV193/EV$49,"")),"")</f>
        <v/>
      </c>
      <c r="EY193" s="122">
        <f>SUM(EY191:EY192)</f>
        <v>0</v>
      </c>
      <c r="EZ193" s="106" t="str">
        <f>IF(EY193&gt;0,(IF(EY$7&gt;0,EY193/EY$7,"")),"")</f>
        <v/>
      </c>
      <c r="FA193" s="115" t="str">
        <f>IF(EY193&gt;0,(IF(EY$49&gt;0,EY193/EY$49,"")),"")</f>
        <v/>
      </c>
      <c r="FB193" s="122">
        <f>SUM(FB191:FB192)</f>
        <v>0</v>
      </c>
      <c r="FC193" s="106" t="str">
        <f>IF(FB193&gt;0,(IF(FB$7&gt;0,FB193/FB$7,"")),"")</f>
        <v/>
      </c>
      <c r="FD193" s="115" t="str">
        <f>IF(FB193&gt;0,(IF(FB$49&gt;0,FB193/FB$49,"")),"")</f>
        <v/>
      </c>
      <c r="FE193" s="115"/>
      <c r="FF193" s="115"/>
      <c r="FG193" s="116"/>
      <c r="FH193" s="115"/>
      <c r="FI193" s="122">
        <f>SUM(FI191:FI192)</f>
        <v>0</v>
      </c>
      <c r="FJ193" s="106" t="str">
        <f>IF(FI193&gt;0,(IF(FI$7&gt;0,FI193/FI$7,"")),"")</f>
        <v/>
      </c>
      <c r="FK193" s="115" t="str">
        <f>IF(FI193&gt;0,(IF(FI$49&gt;0,FI193/FI$49,"")),"")</f>
        <v/>
      </c>
      <c r="FL193" s="115"/>
      <c r="FM193" s="117"/>
      <c r="FN193" s="115"/>
      <c r="FO193" s="116"/>
      <c r="FP193" s="115"/>
      <c r="FQ193" s="122">
        <f>SUM(FQ191:FQ192)</f>
        <v>0</v>
      </c>
      <c r="FR193" s="106" t="str">
        <f>IF(FQ193&gt;0,(IF(FQ$7&gt;0,FQ193/FQ$7,"")),"")</f>
        <v/>
      </c>
      <c r="FS193" s="850" t="str">
        <f>IF(FQ193&gt;0,(IF(FQ$49&gt;0,FQ193/FQ$49,"")),"")</f>
        <v/>
      </c>
      <c r="FT193" s="122">
        <f>SUM(FT191:FT192)</f>
        <v>0</v>
      </c>
      <c r="FU193" s="106" t="str">
        <f>IF(FT193&gt;0,(IF(FT$7&gt;0,FT193/FT$7,"")),"")</f>
        <v/>
      </c>
      <c r="FV193" s="115" t="str">
        <f>IF(FT193&gt;0,(IF(FT$49&gt;0,FT193/FT$49,"")),"")</f>
        <v/>
      </c>
      <c r="FW193" s="122">
        <f>SUM(FW191:FW192)</f>
        <v>0</v>
      </c>
      <c r="FX193" s="106" t="str">
        <f>IF(FW193&gt;0,(IF(FW$7&gt;0,FW193/FW$7,"")),"")</f>
        <v/>
      </c>
      <c r="FY193" s="115" t="str">
        <f>IF(FW193&gt;0,(IF(FW$49&gt;0,FW193/FW$49,"")),"")</f>
        <v/>
      </c>
      <c r="FZ193" s="115"/>
      <c r="GA193" s="115"/>
      <c r="GB193" s="116"/>
      <c r="GC193" s="115"/>
      <c r="GD193" s="122">
        <f>SUM(GD191:GD192)</f>
        <v>0</v>
      </c>
      <c r="GE193" s="106" t="str">
        <f>IF(GD193&gt;0,(IF(GD$7&gt;0,GD193/GD$7,"")),"")</f>
        <v/>
      </c>
      <c r="GF193" s="115" t="str">
        <f>IF(GD193&gt;0,(IF(GD$49&gt;0,GD193/GD$49,"")),"")</f>
        <v/>
      </c>
      <c r="GG193" s="115"/>
      <c r="GH193" s="117"/>
      <c r="GI193" s="115"/>
      <c r="GJ193" s="116"/>
      <c r="GK193" s="115"/>
      <c r="GL193" s="122">
        <f>SUM(GL191:GL192)</f>
        <v>0</v>
      </c>
      <c r="GM193" s="106" t="str">
        <f>IF(GL193&gt;0,(IF(GL$7&gt;0,GL193/GL$7,"")),"")</f>
        <v/>
      </c>
      <c r="GN193" s="115" t="str">
        <f>IF(GL193&gt;0,(IF(GL$49&gt;0,GL193/GL$49,"")),"")</f>
        <v/>
      </c>
      <c r="GO193" s="122">
        <f>SUM(GO191:GO192)</f>
        <v>0</v>
      </c>
      <c r="GP193" s="106" t="str">
        <f>IF(GO193&gt;0,(IF(GO$7&gt;0,GO193/GO$7,"")),"")</f>
        <v/>
      </c>
      <c r="GQ193" s="115" t="str">
        <f>IF(GO193&gt;0,(IF(GO$49&gt;0,GO193/GO$49,"")),"")</f>
        <v/>
      </c>
      <c r="GR193" s="122">
        <f>SUM(GR191:GR192)</f>
        <v>0</v>
      </c>
      <c r="GS193" s="106" t="str">
        <f>IF(GR193&gt;0,(IF(GR$7&gt;0,GR193/GR$7,"")),"")</f>
        <v/>
      </c>
      <c r="GT193" s="115" t="str">
        <f>IF(GR193&gt;0,(IF(GR$49&gt;0,GR193/GR$49,"")),"")</f>
        <v/>
      </c>
      <c r="GU193" s="115"/>
      <c r="GV193" s="115"/>
      <c r="GW193" s="116"/>
      <c r="GX193" s="115"/>
      <c r="GY193" s="122">
        <f>SUM(GY191:GY192)</f>
        <v>0</v>
      </c>
      <c r="GZ193" s="106" t="str">
        <f>IF(GY193&gt;0,(IF(GY$7&gt;0,GY193/GY$7,"")),"")</f>
        <v/>
      </c>
      <c r="HA193" s="115" t="str">
        <f>IF(GY193&gt;0,(IF(GY$49&gt;0,GY193/GY$49,"")),"")</f>
        <v/>
      </c>
      <c r="HB193" s="115"/>
      <c r="HC193" s="117"/>
      <c r="HD193" s="115"/>
      <c r="HE193" s="116"/>
      <c r="HF193" s="115"/>
      <c r="HG193" s="122">
        <f>SUM(HG191:HG192)</f>
        <v>0</v>
      </c>
      <c r="HH193" s="106" t="str">
        <f>IF(HG193&gt;0,(IF(HG$7&gt;0,HG193/HG$7,"")),"")</f>
        <v/>
      </c>
      <c r="HI193" s="115" t="str">
        <f>IF(HG193&gt;0,(IF(HG$49&gt;0,HG193/HG$49,"")),"")</f>
        <v/>
      </c>
      <c r="HJ193" s="122">
        <f>SUM(HJ191:HJ192)</f>
        <v>0</v>
      </c>
      <c r="HK193" s="106" t="str">
        <f>IF(HJ193&gt;0,(IF(HJ$7&gt;0,HJ193/HJ$7,"")),"")</f>
        <v/>
      </c>
      <c r="HL193" s="115" t="str">
        <f>IF(HJ193&gt;0,(IF(HJ$49&gt;0,HJ193/HJ$49,"")),"")</f>
        <v/>
      </c>
      <c r="HM193" s="122">
        <f>SUM(HM191:HM192)</f>
        <v>0</v>
      </c>
      <c r="HN193" s="106" t="str">
        <f>IF(HM193&gt;0,(IF(HM$7&gt;0,HM193/HM$7,"")),"")</f>
        <v/>
      </c>
      <c r="HO193" s="115" t="str">
        <f>IF(HM193&gt;0,(IF(HM$49&gt;0,HM193/HM$49,"")),"")</f>
        <v/>
      </c>
      <c r="HP193" s="115"/>
      <c r="HQ193" s="115"/>
      <c r="HR193" s="116"/>
      <c r="HS193" s="115"/>
      <c r="HT193" s="122">
        <f>SUM(HT191:HT192)</f>
        <v>0</v>
      </c>
      <c r="HU193" s="106" t="str">
        <f>IF(HT193&gt;0,(IF(HT$7&gt;0,HT193/HT$7,"")),"")</f>
        <v/>
      </c>
      <c r="HV193" s="115" t="str">
        <f>IF(HT193&gt;0,(IF(HT$49&gt;0,HT193/HT$49,"")),"")</f>
        <v/>
      </c>
      <c r="HW193" s="115"/>
      <c r="HX193" s="117"/>
      <c r="HY193" s="115"/>
      <c r="HZ193" s="116"/>
      <c r="IA193" s="115"/>
      <c r="IB193" s="122">
        <f>SUM(IB191:IB192)</f>
        <v>0</v>
      </c>
      <c r="IC193" s="106" t="str">
        <f>IF(IB193&gt;0,(IF(IB$7&gt;0,IB193/IB$7,"")),"")</f>
        <v/>
      </c>
      <c r="ID193" s="115" t="str">
        <f>IF(IB193&gt;0,(IF(IB$49&gt;0,IB193/IB$49,"")),"")</f>
        <v/>
      </c>
      <c r="IE193" s="122">
        <f>SUM(IE191:IE192)</f>
        <v>0</v>
      </c>
      <c r="IF193" s="106" t="str">
        <f>IF(IE193&gt;0,(IF(IE$7&gt;0,IE193/IE$7,"")),"")</f>
        <v/>
      </c>
      <c r="IG193" s="115" t="str">
        <f>IF(IE193&gt;0,(IF(IE$49&gt;0,IE193/IE$49,"")),"")</f>
        <v/>
      </c>
      <c r="IH193" s="122">
        <f>SUM(IH191:IH192)</f>
        <v>0</v>
      </c>
      <c r="II193" s="106" t="str">
        <f>IF(IH193&gt;0,(IF(IH$7&gt;0,IH193/IH$7,"")),"")</f>
        <v/>
      </c>
      <c r="IJ193" s="115" t="str">
        <f>IF(IH193&gt;0,(IF(IH$49&gt;0,IH193/IH$49,"")),"")</f>
        <v/>
      </c>
      <c r="IK193" s="115"/>
      <c r="IL193" s="115"/>
      <c r="IM193" s="116"/>
      <c r="IN193" s="115"/>
      <c r="IO193" s="122">
        <f>SUM(IO191:IO192)</f>
        <v>0</v>
      </c>
      <c r="IP193" s="106" t="str">
        <f>IF(IO193&gt;0,(IF(IO$7&gt;0,IO193/IO$7,"")),"")</f>
        <v/>
      </c>
      <c r="IQ193" s="115" t="str">
        <f>IF(IO193&gt;0,(IF(IO$49&gt;0,IO193/IO$49,"")),"")</f>
        <v/>
      </c>
      <c r="IR193" s="115"/>
      <c r="IS193" s="117"/>
    </row>
    <row r="194" spans="1:253" s="119" customFormat="1" ht="5.25" customHeight="1" thickBot="1">
      <c r="A194" s="343"/>
      <c r="B194" s="115"/>
      <c r="C194" s="151"/>
      <c r="D194" s="154"/>
      <c r="E194" s="152"/>
      <c r="F194" s="153"/>
      <c r="G194" s="154"/>
      <c r="H194" s="152"/>
      <c r="I194" s="153"/>
      <c r="J194" s="154"/>
      <c r="K194" s="152"/>
      <c r="L194" s="153"/>
      <c r="M194" s="154"/>
      <c r="N194" s="154"/>
      <c r="O194" s="154"/>
      <c r="P194" s="151"/>
      <c r="Q194" s="154"/>
      <c r="R194" s="152"/>
      <c r="S194" s="153"/>
      <c r="T194" s="154"/>
      <c r="U194" s="154"/>
      <c r="V194" s="155"/>
      <c r="W194" s="115"/>
      <c r="X194" s="151"/>
      <c r="Y194" s="154"/>
      <c r="Z194" s="152"/>
      <c r="AA194" s="153"/>
      <c r="AB194" s="154"/>
      <c r="AC194" s="152"/>
      <c r="AD194" s="153"/>
      <c r="AE194" s="154"/>
      <c r="AF194" s="152"/>
      <c r="AG194" s="153"/>
      <c r="AH194" s="154"/>
      <c r="AI194" s="154"/>
      <c r="AJ194" s="154"/>
      <c r="AK194" s="151"/>
      <c r="AL194" s="154"/>
      <c r="AM194" s="152"/>
      <c r="AN194" s="153"/>
      <c r="AO194" s="154"/>
      <c r="AP194" s="154"/>
      <c r="AQ194" s="155"/>
      <c r="AR194" s="115"/>
      <c r="AS194" s="151"/>
      <c r="AT194" s="154"/>
      <c r="AU194" s="152"/>
      <c r="AV194" s="153"/>
      <c r="AW194" s="154"/>
      <c r="AX194" s="152"/>
      <c r="AY194" s="153"/>
      <c r="AZ194" s="154"/>
      <c r="BA194" s="152"/>
      <c r="BB194" s="153"/>
      <c r="BC194" s="154"/>
      <c r="BD194" s="154"/>
      <c r="BE194" s="154"/>
      <c r="BF194" s="151"/>
      <c r="BG194" s="154"/>
      <c r="BH194" s="152"/>
      <c r="BI194" s="153"/>
      <c r="BJ194" s="154"/>
      <c r="BK194" s="154"/>
      <c r="BL194" s="155"/>
      <c r="BM194" s="115"/>
      <c r="BN194" s="151"/>
      <c r="BO194" s="154"/>
      <c r="BP194" s="152"/>
      <c r="BQ194" s="153"/>
      <c r="BR194" s="154"/>
      <c r="BS194" s="152"/>
      <c r="BT194" s="153"/>
      <c r="BU194" s="154"/>
      <c r="BV194" s="152"/>
      <c r="BW194" s="153"/>
      <c r="BX194" s="154"/>
      <c r="BY194" s="154"/>
      <c r="BZ194" s="154"/>
      <c r="CA194" s="151"/>
      <c r="CB194" s="154"/>
      <c r="CC194" s="152"/>
      <c r="CD194" s="153"/>
      <c r="CE194" s="154"/>
      <c r="CF194" s="154"/>
      <c r="CG194" s="155"/>
      <c r="CH194" s="115"/>
      <c r="CI194" s="457"/>
      <c r="CJ194" s="115"/>
      <c r="CK194" s="152"/>
      <c r="CL194" s="153"/>
      <c r="CM194" s="154"/>
      <c r="CN194" s="152"/>
      <c r="CO194" s="153"/>
      <c r="CP194" s="154"/>
      <c r="CQ194" s="152"/>
      <c r="CR194" s="153"/>
      <c r="CS194" s="154"/>
      <c r="CT194" s="154"/>
      <c r="CU194" s="154"/>
      <c r="CV194" s="156"/>
      <c r="CW194" s="154"/>
      <c r="CX194" s="152"/>
      <c r="CY194" s="153"/>
      <c r="CZ194" s="154"/>
      <c r="DA194" s="115"/>
      <c r="DB194" s="1552"/>
      <c r="DC194" s="115"/>
      <c r="DD194" s="151"/>
      <c r="DE194" s="154"/>
      <c r="DF194" s="152"/>
      <c r="DG194" s="153"/>
      <c r="DH194" s="154"/>
      <c r="DI194" s="152"/>
      <c r="DJ194" s="153"/>
      <c r="DK194" s="154"/>
      <c r="DL194" s="152"/>
      <c r="DM194" s="153"/>
      <c r="DN194" s="154"/>
      <c r="DO194" s="154"/>
      <c r="DP194" s="154"/>
      <c r="DQ194" s="151"/>
      <c r="DR194" s="154"/>
      <c r="DS194" s="152"/>
      <c r="DT194" s="153"/>
      <c r="DU194" s="154"/>
      <c r="DV194" s="154"/>
      <c r="DW194" s="155"/>
      <c r="DX194" s="115"/>
      <c r="DY194" s="151"/>
      <c r="DZ194" s="154"/>
      <c r="EA194" s="152"/>
      <c r="EB194" s="153"/>
      <c r="EC194" s="154"/>
      <c r="ED194" s="152"/>
      <c r="EE194" s="153"/>
      <c r="EF194" s="154"/>
      <c r="EG194" s="152"/>
      <c r="EH194" s="153"/>
      <c r="EI194" s="154"/>
      <c r="EJ194" s="154"/>
      <c r="EK194" s="154"/>
      <c r="EL194" s="151"/>
      <c r="EM194" s="154"/>
      <c r="EN194" s="152"/>
      <c r="EO194" s="153"/>
      <c r="EP194" s="154"/>
      <c r="EQ194" s="154"/>
      <c r="ER194" s="155"/>
      <c r="ES194" s="115"/>
      <c r="ET194" s="151"/>
      <c r="EU194" s="154"/>
      <c r="EV194" s="152"/>
      <c r="EW194" s="153"/>
      <c r="EX194" s="154"/>
      <c r="EY194" s="152"/>
      <c r="EZ194" s="153"/>
      <c r="FA194" s="154"/>
      <c r="FB194" s="152"/>
      <c r="FC194" s="153"/>
      <c r="FD194" s="154"/>
      <c r="FE194" s="154"/>
      <c r="FF194" s="154"/>
      <c r="FG194" s="151"/>
      <c r="FH194" s="154"/>
      <c r="FI194" s="152"/>
      <c r="FJ194" s="153"/>
      <c r="FK194" s="154"/>
      <c r="FL194" s="154"/>
      <c r="FM194" s="155"/>
      <c r="FN194" s="115"/>
      <c r="FO194" s="151"/>
      <c r="FP194" s="154"/>
      <c r="FQ194" s="152"/>
      <c r="FR194" s="153"/>
      <c r="FS194" s="859"/>
      <c r="FT194" s="152"/>
      <c r="FU194" s="153"/>
      <c r="FV194" s="154"/>
      <c r="FW194" s="152"/>
      <c r="FX194" s="153"/>
      <c r="FY194" s="154"/>
      <c r="FZ194" s="154"/>
      <c r="GA194" s="154"/>
      <c r="GB194" s="151"/>
      <c r="GC194" s="154"/>
      <c r="GD194" s="152"/>
      <c r="GE194" s="153"/>
      <c r="GF194" s="154"/>
      <c r="GG194" s="154"/>
      <c r="GH194" s="155"/>
      <c r="GI194" s="115"/>
      <c r="GJ194" s="151"/>
      <c r="GK194" s="154"/>
      <c r="GL194" s="152"/>
      <c r="GM194" s="153"/>
      <c r="GN194" s="154"/>
      <c r="GO194" s="152"/>
      <c r="GP194" s="153"/>
      <c r="GQ194" s="154"/>
      <c r="GR194" s="152"/>
      <c r="GS194" s="153"/>
      <c r="GT194" s="154"/>
      <c r="GU194" s="154"/>
      <c r="GV194" s="154"/>
      <c r="GW194" s="151"/>
      <c r="GX194" s="154"/>
      <c r="GY194" s="152"/>
      <c r="GZ194" s="153"/>
      <c r="HA194" s="154"/>
      <c r="HB194" s="154"/>
      <c r="HC194" s="155"/>
      <c r="HD194" s="115"/>
      <c r="HE194" s="151"/>
      <c r="HF194" s="154"/>
      <c r="HG194" s="152"/>
      <c r="HH194" s="153"/>
      <c r="HI194" s="154"/>
      <c r="HJ194" s="152"/>
      <c r="HK194" s="153"/>
      <c r="HL194" s="154"/>
      <c r="HM194" s="152"/>
      <c r="HN194" s="153"/>
      <c r="HO194" s="154"/>
      <c r="HP194" s="154"/>
      <c r="HQ194" s="154"/>
      <c r="HR194" s="151"/>
      <c r="HS194" s="154"/>
      <c r="HT194" s="152"/>
      <c r="HU194" s="153"/>
      <c r="HV194" s="154"/>
      <c r="HW194" s="154"/>
      <c r="HX194" s="155"/>
      <c r="HY194" s="115"/>
      <c r="HZ194" s="151"/>
      <c r="IA194" s="154"/>
      <c r="IB194" s="152"/>
      <c r="IC194" s="153"/>
      <c r="ID194" s="154"/>
      <c r="IE194" s="152"/>
      <c r="IF194" s="153"/>
      <c r="IG194" s="154"/>
      <c r="IH194" s="152"/>
      <c r="II194" s="153"/>
      <c r="IJ194" s="154"/>
      <c r="IK194" s="154"/>
      <c r="IL194" s="154"/>
      <c r="IM194" s="151"/>
      <c r="IN194" s="154"/>
      <c r="IO194" s="152"/>
      <c r="IP194" s="153"/>
      <c r="IQ194" s="154"/>
      <c r="IR194" s="154"/>
      <c r="IS194" s="155"/>
    </row>
    <row r="195" spans="1:253" ht="11.25" customHeight="1">
      <c r="A195" s="157"/>
      <c r="B195" s="158"/>
      <c r="C195" s="158"/>
      <c r="D195" s="158"/>
      <c r="E195" s="159"/>
      <c r="F195" s="160"/>
      <c r="G195" s="158"/>
      <c r="H195" s="159"/>
      <c r="I195" s="160"/>
      <c r="J195" s="158"/>
      <c r="K195" s="159"/>
      <c r="L195" s="160"/>
      <c r="M195" s="158"/>
      <c r="N195" s="158"/>
      <c r="O195" s="158"/>
      <c r="P195" s="158"/>
      <c r="Q195" s="158"/>
      <c r="R195" s="159"/>
      <c r="S195" s="160"/>
      <c r="T195" s="158"/>
      <c r="U195" s="158"/>
      <c r="V195" s="158"/>
      <c r="W195" s="158"/>
      <c r="X195" s="158"/>
      <c r="Y195" s="158"/>
      <c r="Z195" s="159"/>
      <c r="AA195" s="160"/>
      <c r="AB195" s="158"/>
      <c r="AC195" s="159"/>
      <c r="AD195" s="160"/>
      <c r="AE195" s="158"/>
      <c r="AF195" s="159"/>
      <c r="AG195" s="160"/>
      <c r="AH195" s="158"/>
      <c r="AI195" s="158"/>
      <c r="AJ195" s="158"/>
      <c r="AK195" s="158"/>
      <c r="AL195" s="158"/>
      <c r="AM195" s="159"/>
      <c r="AN195" s="160"/>
      <c r="AO195" s="161"/>
      <c r="AP195" s="161"/>
      <c r="AQ195" s="161"/>
      <c r="AR195" s="161"/>
      <c r="AS195" s="161"/>
      <c r="AT195" s="161"/>
      <c r="AU195" s="159"/>
      <c r="AV195" s="160"/>
      <c r="AW195" s="158"/>
      <c r="AX195" s="159"/>
      <c r="AY195" s="160"/>
      <c r="AZ195" s="158"/>
      <c r="BA195" s="159"/>
      <c r="BB195" s="160"/>
      <c r="BC195" s="158"/>
      <c r="BD195" s="158"/>
      <c r="BE195" s="158"/>
      <c r="BF195" s="158"/>
      <c r="BG195" s="158"/>
      <c r="BH195" s="159"/>
      <c r="BI195" s="160"/>
      <c r="BJ195" s="161"/>
      <c r="BK195" s="161"/>
      <c r="BL195" s="161"/>
      <c r="BM195" s="161"/>
      <c r="BN195" s="161"/>
      <c r="BO195" s="161"/>
      <c r="BP195" s="159"/>
      <c r="BQ195" s="160"/>
      <c r="BR195" s="158"/>
      <c r="BS195" s="159"/>
      <c r="BT195" s="160"/>
      <c r="BU195" s="158"/>
      <c r="BV195" s="159"/>
      <c r="BW195" s="160"/>
      <c r="BX195" s="158"/>
      <c r="BY195" s="158"/>
      <c r="BZ195" s="158"/>
      <c r="CA195" s="158"/>
      <c r="CB195" s="158"/>
      <c r="CC195" s="159"/>
      <c r="CD195" s="160"/>
      <c r="CE195" s="161"/>
      <c r="CF195" s="161"/>
      <c r="CG195" s="161"/>
      <c r="CH195" s="124"/>
      <c r="CI195" s="124"/>
      <c r="CJ195" s="124"/>
      <c r="CK195" s="159"/>
      <c r="CL195" s="160"/>
      <c r="CM195" s="158"/>
      <c r="CN195" s="159"/>
      <c r="CO195" s="160"/>
      <c r="CP195" s="158"/>
      <c r="CQ195" s="159"/>
      <c r="CR195" s="160"/>
      <c r="CS195" s="158"/>
      <c r="CT195" s="158"/>
      <c r="CU195" s="158"/>
      <c r="CV195" s="158"/>
      <c r="CW195" s="158"/>
      <c r="CX195" s="162"/>
      <c r="CY195" s="163"/>
      <c r="CZ195" s="158"/>
      <c r="DA195" s="158"/>
      <c r="DB195" s="158"/>
      <c r="DC195" s="161"/>
      <c r="DD195" s="161"/>
      <c r="DE195" s="161"/>
      <c r="DF195" s="159"/>
      <c r="DG195" s="160"/>
      <c r="DH195" s="158"/>
      <c r="DI195" s="159"/>
      <c r="DJ195" s="160"/>
      <c r="DK195" s="158"/>
      <c r="DL195" s="159"/>
      <c r="DM195" s="160"/>
      <c r="DN195" s="158"/>
      <c r="DO195" s="158"/>
      <c r="DP195" s="158"/>
      <c r="DQ195" s="158"/>
      <c r="DR195" s="158"/>
      <c r="DS195" s="159"/>
      <c r="DT195" s="160"/>
      <c r="DU195" s="161"/>
      <c r="DV195" s="161"/>
      <c r="DW195" s="161"/>
      <c r="DX195" s="161"/>
      <c r="DY195" s="161"/>
      <c r="DZ195" s="161"/>
      <c r="EA195" s="159"/>
      <c r="EB195" s="160"/>
      <c r="EC195" s="158"/>
      <c r="ED195" s="159"/>
      <c r="EE195" s="160"/>
      <c r="EF195" s="158"/>
      <c r="EG195" s="159"/>
      <c r="EH195" s="160"/>
      <c r="EI195" s="158"/>
      <c r="EJ195" s="158"/>
      <c r="EK195" s="158"/>
      <c r="EL195" s="158"/>
      <c r="EM195" s="158"/>
      <c r="EN195" s="159"/>
      <c r="EO195" s="160"/>
      <c r="EP195" s="161"/>
      <c r="EQ195" s="161"/>
      <c r="ER195" s="161"/>
      <c r="ES195" s="161"/>
      <c r="ET195" s="161"/>
      <c r="EU195" s="161"/>
      <c r="EV195" s="159"/>
      <c r="EW195" s="160"/>
      <c r="EX195" s="158"/>
      <c r="EY195" s="159"/>
      <c r="EZ195" s="160"/>
      <c r="FA195" s="158"/>
      <c r="FB195" s="159"/>
      <c r="FC195" s="160"/>
      <c r="FD195" s="158"/>
      <c r="FE195" s="158"/>
      <c r="FF195" s="158"/>
      <c r="FG195" s="158"/>
      <c r="FH195" s="158"/>
      <c r="FI195" s="159"/>
      <c r="FJ195" s="57"/>
      <c r="FK195" s="161"/>
      <c r="FL195" s="161"/>
      <c r="FM195" s="161"/>
      <c r="FN195" s="161"/>
      <c r="FO195" s="161"/>
      <c r="FP195" s="161"/>
      <c r="FQ195" s="159"/>
      <c r="FR195" s="160"/>
      <c r="FS195" s="860"/>
      <c r="FT195" s="159"/>
      <c r="FU195" s="160"/>
      <c r="FV195" s="158"/>
      <c r="FW195" s="159"/>
      <c r="FX195" s="160"/>
      <c r="FY195" s="158"/>
      <c r="FZ195" s="158"/>
      <c r="GA195" s="158"/>
      <c r="GB195" s="158"/>
      <c r="GC195" s="158"/>
      <c r="GD195" s="159"/>
      <c r="GE195" s="57"/>
      <c r="GF195" s="161"/>
      <c r="GG195" s="161"/>
      <c r="GH195" s="161"/>
      <c r="GI195" s="161"/>
      <c r="GJ195" s="161"/>
      <c r="GK195" s="161"/>
      <c r="GL195" s="159"/>
      <c r="GM195" s="160"/>
      <c r="GN195" s="158"/>
      <c r="GO195" s="159"/>
      <c r="GP195" s="160"/>
      <c r="GQ195" s="158"/>
      <c r="GR195" s="159"/>
      <c r="GS195" s="160"/>
      <c r="GT195" s="158"/>
      <c r="GU195" s="158"/>
      <c r="GV195" s="158"/>
      <c r="GW195" s="158"/>
      <c r="GX195" s="158"/>
      <c r="GY195" s="159"/>
      <c r="GZ195" s="57"/>
      <c r="HA195" s="161"/>
      <c r="HB195" s="161"/>
      <c r="HC195" s="161"/>
      <c r="HD195" s="161"/>
      <c r="HE195" s="161"/>
      <c r="HF195" s="161"/>
      <c r="HG195" s="159"/>
      <c r="HH195" s="160"/>
      <c r="HI195" s="158"/>
      <c r="HJ195" s="159"/>
      <c r="HK195" s="160"/>
      <c r="HL195" s="158"/>
      <c r="HM195" s="159"/>
      <c r="HN195" s="160"/>
      <c r="HO195" s="158"/>
      <c r="HP195" s="158"/>
      <c r="HQ195" s="158"/>
      <c r="HR195" s="158"/>
      <c r="HS195" s="158"/>
      <c r="HT195" s="159"/>
      <c r="HU195" s="57"/>
      <c r="HV195" s="161"/>
      <c r="HW195" s="161"/>
      <c r="HX195" s="161"/>
      <c r="HY195" s="161"/>
      <c r="HZ195" s="161"/>
      <c r="IA195" s="161"/>
      <c r="IB195" s="159"/>
      <c r="IC195" s="160"/>
      <c r="ID195" s="158"/>
      <c r="IE195" s="159"/>
      <c r="IF195" s="160"/>
      <c r="IG195" s="158"/>
      <c r="IH195" s="159"/>
      <c r="II195" s="160"/>
      <c r="IJ195" s="158"/>
      <c r="IK195" s="158"/>
      <c r="IL195" s="158"/>
      <c r="IM195" s="158"/>
      <c r="IN195" s="158"/>
      <c r="IO195" s="159"/>
      <c r="IP195" s="57"/>
      <c r="IQ195" s="161"/>
      <c r="IR195" s="161"/>
      <c r="IS195" s="161"/>
    </row>
  </sheetData>
  <mergeCells count="61">
    <mergeCell ref="FR7:FS7"/>
    <mergeCell ref="FR8:FS8"/>
    <mergeCell ref="DF4:DH5"/>
    <mergeCell ref="DI4:DK5"/>
    <mergeCell ref="DL4:DN5"/>
    <mergeCell ref="DS4:DU4"/>
    <mergeCell ref="DS5:DU5"/>
    <mergeCell ref="FQ4:FS5"/>
    <mergeCell ref="FB4:FD5"/>
    <mergeCell ref="EY4:FA5"/>
    <mergeCell ref="EA4:EC5"/>
    <mergeCell ref="ED4:EF5"/>
    <mergeCell ref="EG4:EI5"/>
    <mergeCell ref="EN4:EP4"/>
    <mergeCell ref="EN5:EP5"/>
    <mergeCell ref="GO4:GQ5"/>
    <mergeCell ref="BP4:BR5"/>
    <mergeCell ref="BS4:BU5"/>
    <mergeCell ref="BV4:BX5"/>
    <mergeCell ref="GY4:HA4"/>
    <mergeCell ref="GY5:HA5"/>
    <mergeCell ref="CX4:CZ4"/>
    <mergeCell ref="CQ4:CS5"/>
    <mergeCell ref="GL4:GN5"/>
    <mergeCell ref="CK4:CM5"/>
    <mergeCell ref="CN4:CP5"/>
    <mergeCell ref="CC5:CE5"/>
    <mergeCell ref="CC4:CE4"/>
    <mergeCell ref="EV4:EX5"/>
    <mergeCell ref="FW4:FY5"/>
    <mergeCell ref="FT4:FV5"/>
    <mergeCell ref="E4:G5"/>
    <mergeCell ref="HT4:HV4"/>
    <mergeCell ref="HT5:HV5"/>
    <mergeCell ref="IO4:IQ4"/>
    <mergeCell ref="IO5:IQ5"/>
    <mergeCell ref="FI4:FK4"/>
    <mergeCell ref="FI5:FK5"/>
    <mergeCell ref="GD4:GF4"/>
    <mergeCell ref="GD5:GF5"/>
    <mergeCell ref="IH4:IJ5"/>
    <mergeCell ref="IE4:IG5"/>
    <mergeCell ref="IB4:ID5"/>
    <mergeCell ref="HM4:HO5"/>
    <mergeCell ref="HJ4:HL5"/>
    <mergeCell ref="HG4:HI5"/>
    <mergeCell ref="GR4:GT5"/>
    <mergeCell ref="K4:M5"/>
    <mergeCell ref="H4:J5"/>
    <mergeCell ref="AM4:AO4"/>
    <mergeCell ref="AM5:AO5"/>
    <mergeCell ref="BH4:BJ4"/>
    <mergeCell ref="BH5:BJ5"/>
    <mergeCell ref="BA4:BC5"/>
    <mergeCell ref="AX4:AZ5"/>
    <mergeCell ref="AU4:AW5"/>
    <mergeCell ref="R4:T4"/>
    <mergeCell ref="R5:T5"/>
    <mergeCell ref="AF4:AH5"/>
    <mergeCell ref="AC4:AE5"/>
    <mergeCell ref="Z4:AB5"/>
  </mergeCells>
  <phoneticPr fontId="10" type="noConversion"/>
  <conditionalFormatting sqref="F18 BI18:BL194">
    <cfRule type="expression" dxfId="51" priority="152" stopIfTrue="1">
      <formula>$BV$4</formula>
    </cfRule>
  </conditionalFormatting>
  <conditionalFormatting sqref="L18">
    <cfRule type="expression" dxfId="50" priority="85" stopIfTrue="1">
      <formula>$BV$4</formula>
    </cfRule>
  </conditionalFormatting>
  <conditionalFormatting sqref="S7:V8 AN7:AQ8 BI7:BL8 CD7:CG8 DT7:DW8 EO7:ER8 FJ7:FM8 GE7:GH8 GZ7:HC8 HU7:HX8 IP7:IS8 BI10:BL13 CD10:CG193 DT10:DW193 EO10:ER193 FJ10:FM193 GE10:GH193 GZ10:HC193 HU10:HX193 IP10:IS193 S10:V194 AN10:AQ194 I18">
    <cfRule type="expression" dxfId="49" priority="86" stopIfTrue="1">
      <formula>$BV$4</formula>
    </cfRule>
  </conditionalFormatting>
  <conditionalFormatting sqref="AA18">
    <cfRule type="expression" dxfId="48" priority="83" stopIfTrue="1">
      <formula>$BV$4</formula>
    </cfRule>
  </conditionalFormatting>
  <conditionalFormatting sqref="AD18">
    <cfRule type="expression" dxfId="47" priority="82" stopIfTrue="1">
      <formula>$BV$4</formula>
    </cfRule>
  </conditionalFormatting>
  <conditionalFormatting sqref="AG18">
    <cfRule type="expression" dxfId="46" priority="81" stopIfTrue="1">
      <formula>$BV$4</formula>
    </cfRule>
  </conditionalFormatting>
  <conditionalFormatting sqref="AV18">
    <cfRule type="expression" dxfId="45" priority="79" stopIfTrue="1">
      <formula>$BV$4</formula>
    </cfRule>
  </conditionalFormatting>
  <conditionalFormatting sqref="AY18">
    <cfRule type="expression" dxfId="44" priority="78" stopIfTrue="1">
      <formula>$BV$4</formula>
    </cfRule>
  </conditionalFormatting>
  <conditionalFormatting sqref="BB18">
    <cfRule type="expression" dxfId="43" priority="77" stopIfTrue="1">
      <formula>$BV$4</formula>
    </cfRule>
  </conditionalFormatting>
  <conditionalFormatting sqref="BQ18">
    <cfRule type="expression" dxfId="42" priority="75" stopIfTrue="1">
      <formula>$BV$4</formula>
    </cfRule>
  </conditionalFormatting>
  <conditionalFormatting sqref="BT18">
    <cfRule type="expression" dxfId="41" priority="74" stopIfTrue="1">
      <formula>$BV$4</formula>
    </cfRule>
  </conditionalFormatting>
  <conditionalFormatting sqref="BW18">
    <cfRule type="expression" dxfId="40" priority="73" stopIfTrue="1">
      <formula>$BV$4</formula>
    </cfRule>
  </conditionalFormatting>
  <conditionalFormatting sqref="CC6:CG6 BH14:BL17 FI194:FM194">
    <cfRule type="expression" dxfId="39" priority="294" stopIfTrue="1">
      <formula>$BV$4</formula>
    </cfRule>
  </conditionalFormatting>
  <conditionalFormatting sqref="CC194:CG194">
    <cfRule type="expression" dxfId="38" priority="190" stopIfTrue="1">
      <formula>$BV$4</formula>
    </cfRule>
  </conditionalFormatting>
  <conditionalFormatting sqref="CL18">
    <cfRule type="expression" dxfId="37" priority="71" stopIfTrue="1">
      <formula>$BV$4</formula>
    </cfRule>
  </conditionalFormatting>
  <conditionalFormatting sqref="CO18">
    <cfRule type="expression" dxfId="36" priority="70" stopIfTrue="1">
      <formula>$BV$4</formula>
    </cfRule>
  </conditionalFormatting>
  <conditionalFormatting sqref="CR18">
    <cfRule type="expression" dxfId="35" priority="69" stopIfTrue="1">
      <formula>$BV$4</formula>
    </cfRule>
  </conditionalFormatting>
  <conditionalFormatting sqref="CX194:DB194">
    <cfRule type="expression" dxfId="34" priority="189" stopIfTrue="1">
      <formula>$BV$4</formula>
    </cfRule>
  </conditionalFormatting>
  <conditionalFormatting sqref="CY18">
    <cfRule type="expression" dxfId="33" priority="68" stopIfTrue="1">
      <formula>$BV$4</formula>
    </cfRule>
  </conditionalFormatting>
  <conditionalFormatting sqref="CY161:DB161">
    <cfRule type="expression" dxfId="32" priority="122" stopIfTrue="1">
      <formula>$BV$4</formula>
    </cfRule>
  </conditionalFormatting>
  <conditionalFormatting sqref="CY167:DB167">
    <cfRule type="expression" dxfId="31" priority="180" stopIfTrue="1">
      <formula>$BV$4</formula>
    </cfRule>
  </conditionalFormatting>
  <conditionalFormatting sqref="DG18">
    <cfRule type="expression" dxfId="30" priority="13" stopIfTrue="1">
      <formula>$BV$4</formula>
    </cfRule>
  </conditionalFormatting>
  <conditionalFormatting sqref="DJ18">
    <cfRule type="expression" dxfId="29" priority="12" stopIfTrue="1">
      <formula>$BV$4</formula>
    </cfRule>
  </conditionalFormatting>
  <conditionalFormatting sqref="DM18">
    <cfRule type="expression" dxfId="28" priority="11" stopIfTrue="1">
      <formula>$BV$4</formula>
    </cfRule>
  </conditionalFormatting>
  <conditionalFormatting sqref="DS6:DW6">
    <cfRule type="expression" dxfId="27" priority="28" stopIfTrue="1">
      <formula>$BV$4</formula>
    </cfRule>
  </conditionalFormatting>
  <conditionalFormatting sqref="DS194:DW194">
    <cfRule type="expression" dxfId="26" priority="21" stopIfTrue="1">
      <formula>$BV$4</formula>
    </cfRule>
  </conditionalFormatting>
  <conditionalFormatting sqref="EB18">
    <cfRule type="expression" dxfId="25" priority="32" stopIfTrue="1">
      <formula>$BV$4</formula>
    </cfRule>
  </conditionalFormatting>
  <conditionalFormatting sqref="EE18">
    <cfRule type="expression" dxfId="24" priority="31" stopIfTrue="1">
      <formula>$BV$4</formula>
    </cfRule>
  </conditionalFormatting>
  <conditionalFormatting sqref="EH18">
    <cfRule type="expression" dxfId="23" priority="30" stopIfTrue="1">
      <formula>$BV$4</formula>
    </cfRule>
  </conditionalFormatting>
  <conditionalFormatting sqref="EN6:ER6">
    <cfRule type="expression" dxfId="22" priority="47" stopIfTrue="1">
      <formula>$BV$4</formula>
    </cfRule>
  </conditionalFormatting>
  <conditionalFormatting sqref="EN194:ER194">
    <cfRule type="expression" dxfId="21" priority="40" stopIfTrue="1">
      <formula>$BV$4</formula>
    </cfRule>
  </conditionalFormatting>
  <conditionalFormatting sqref="EW18">
    <cfRule type="expression" dxfId="20" priority="67" stopIfTrue="1">
      <formula>$BV$4</formula>
    </cfRule>
  </conditionalFormatting>
  <conditionalFormatting sqref="EZ18">
    <cfRule type="expression" dxfId="19" priority="66" stopIfTrue="1">
      <formula>$BV$4</formula>
    </cfRule>
  </conditionalFormatting>
  <conditionalFormatting sqref="FC18">
    <cfRule type="expression" dxfId="18" priority="65" stopIfTrue="1">
      <formula>$BV$4</formula>
    </cfRule>
  </conditionalFormatting>
  <conditionalFormatting sqref="FR18">
    <cfRule type="expression" dxfId="17" priority="63" stopIfTrue="1">
      <formula>$BV$4</formula>
    </cfRule>
  </conditionalFormatting>
  <conditionalFormatting sqref="FU18">
    <cfRule type="expression" dxfId="16" priority="62" stopIfTrue="1">
      <formula>$BV$4</formula>
    </cfRule>
  </conditionalFormatting>
  <conditionalFormatting sqref="FX18">
    <cfRule type="expression" dxfId="15" priority="61" stopIfTrue="1">
      <formula>$BV$4</formula>
    </cfRule>
  </conditionalFormatting>
  <conditionalFormatting sqref="GD194:GH194">
    <cfRule type="expression" dxfId="14" priority="187" stopIfTrue="1">
      <formula>$BV$4</formula>
    </cfRule>
  </conditionalFormatting>
  <conditionalFormatting sqref="GM18">
    <cfRule type="expression" dxfId="13" priority="59" stopIfTrue="1">
      <formula>$BV$4</formula>
    </cfRule>
  </conditionalFormatting>
  <conditionalFormatting sqref="GP18">
    <cfRule type="expression" dxfId="12" priority="58" stopIfTrue="1">
      <formula>$BV$4</formula>
    </cfRule>
  </conditionalFormatting>
  <conditionalFormatting sqref="GS18">
    <cfRule type="expression" dxfId="11" priority="57" stopIfTrue="1">
      <formula>$BV$4</formula>
    </cfRule>
  </conditionalFormatting>
  <conditionalFormatting sqref="GY194:HC194">
    <cfRule type="expression" dxfId="10" priority="186" stopIfTrue="1">
      <formula>$BV$4</formula>
    </cfRule>
  </conditionalFormatting>
  <conditionalFormatting sqref="HH18">
    <cfRule type="expression" dxfId="9" priority="55" stopIfTrue="1">
      <formula>$BV$4</formula>
    </cfRule>
  </conditionalFormatting>
  <conditionalFormatting sqref="HK18">
    <cfRule type="expression" dxfId="8" priority="54" stopIfTrue="1">
      <formula>$BV$4</formula>
    </cfRule>
  </conditionalFormatting>
  <conditionalFormatting sqref="HN18">
    <cfRule type="expression" dxfId="7" priority="53" stopIfTrue="1">
      <formula>$BV$4</formula>
    </cfRule>
  </conditionalFormatting>
  <conditionalFormatting sqref="HT194:HX194">
    <cfRule type="expression" dxfId="6" priority="185" stopIfTrue="1">
      <formula>$BV$4</formula>
    </cfRule>
  </conditionalFormatting>
  <conditionalFormatting sqref="IC18">
    <cfRule type="expression" dxfId="5" priority="51" stopIfTrue="1">
      <formula>$BV$4</formula>
    </cfRule>
  </conditionalFormatting>
  <conditionalFormatting sqref="IF18">
    <cfRule type="expression" dxfId="4" priority="50" stopIfTrue="1">
      <formula>$BV$4</formula>
    </cfRule>
  </conditionalFormatting>
  <conditionalFormatting sqref="II18">
    <cfRule type="expression" dxfId="3" priority="49" stopIfTrue="1">
      <formula>$BV$4</formula>
    </cfRule>
  </conditionalFormatting>
  <conditionalFormatting sqref="IO194:IS194">
    <cfRule type="expression" dxfId="2" priority="184" stopIfTrue="1">
      <formula>$BV$4</formula>
    </cfRule>
  </conditionalFormatting>
  <printOptions horizontalCentered="1" verticalCentered="1"/>
  <pageMargins left="0.7" right="0.7" top="0.75" bottom="0.75" header="0.3" footer="0.3"/>
  <pageSetup scale="58" fitToHeight="4" orientation="portrait" horizontalDpi="300" verticalDpi="300" r:id="rId1"/>
  <rowBreaks count="1" manualBreakCount="1">
    <brk id="100" max="182" man="1"/>
  </rowBreaks>
  <colBreaks count="5" manualBreakCount="5">
    <brk id="44" min="2" max="186" man="1"/>
    <brk id="86" min="2" max="186" man="1"/>
    <brk id="149" min="2" max="186" man="1"/>
    <brk id="190" min="2" max="186" man="1"/>
    <brk id="232" min="2" max="186"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26">
    <tabColor rgb="FFFF00FF"/>
    <pageSetUpPr fitToPage="1"/>
  </sheetPr>
  <dimension ref="B1:S46"/>
  <sheetViews>
    <sheetView showGridLines="0" zoomScale="130" zoomScaleNormal="130" zoomScalePageLayoutView="148" workbookViewId="0">
      <selection activeCell="C232" sqref="C232"/>
    </sheetView>
  </sheetViews>
  <sheetFormatPr baseColWidth="10" defaultColWidth="10.85546875" defaultRowHeight="13.5"/>
  <cols>
    <col min="1" max="1" width="10.85546875" style="42"/>
    <col min="2" max="2" width="0.5703125" style="42" customWidth="1"/>
    <col min="3" max="3" width="1" style="42" customWidth="1"/>
    <col min="4" max="4" width="31.42578125" style="42" customWidth="1"/>
    <col min="5" max="5" width="13" style="42" customWidth="1"/>
    <col min="6" max="7" width="1" style="42" customWidth="1"/>
    <col min="8" max="8" width="14.140625" style="42" customWidth="1"/>
    <col min="9" max="9" width="12.85546875" style="42" customWidth="1"/>
    <col min="10" max="10" width="1.140625" style="42" customWidth="1"/>
    <col min="11" max="12" width="12.85546875" style="42" customWidth="1"/>
    <col min="13" max="13" width="1.85546875" style="42" customWidth="1"/>
    <col min="14" max="14" width="12.85546875" style="42" customWidth="1"/>
    <col min="15" max="15" width="1" style="42" customWidth="1"/>
    <col min="16" max="16" width="0.5703125" style="42" customWidth="1"/>
    <col min="17" max="17" width="11" style="42" customWidth="1"/>
    <col min="18" max="18" width="11.140625" style="42" customWidth="1"/>
    <col min="19" max="16384" width="10.85546875" style="42"/>
  </cols>
  <sheetData>
    <row r="1" spans="2:19" ht="15" customHeight="1">
      <c r="B1" s="178"/>
      <c r="C1" s="178"/>
      <c r="D1" s="178"/>
      <c r="E1" s="178"/>
      <c r="F1" s="178"/>
      <c r="G1" s="178"/>
      <c r="H1" s="178"/>
      <c r="I1" s="178"/>
      <c r="J1" s="178"/>
      <c r="K1" s="178"/>
      <c r="L1" s="178"/>
      <c r="M1" s="178"/>
      <c r="N1" s="178"/>
      <c r="O1" s="178"/>
    </row>
    <row r="2" spans="2:19" ht="15" customHeight="1" thickBot="1">
      <c r="B2" s="178"/>
      <c r="C2" s="178"/>
      <c r="D2" s="178"/>
      <c r="E2" s="178"/>
      <c r="F2" s="178"/>
      <c r="G2" s="178"/>
      <c r="H2" s="178"/>
      <c r="I2" s="178"/>
      <c r="J2" s="178"/>
      <c r="K2" s="178"/>
      <c r="L2" s="178"/>
      <c r="M2" s="178"/>
      <c r="N2" s="178"/>
      <c r="O2" s="178"/>
    </row>
    <row r="3" spans="2:19" ht="5.25" customHeight="1" thickBot="1">
      <c r="B3" s="252"/>
      <c r="C3" s="253"/>
      <c r="D3" s="253"/>
      <c r="E3" s="253"/>
      <c r="F3" s="253"/>
      <c r="G3" s="253"/>
      <c r="H3" s="253"/>
      <c r="I3" s="253"/>
      <c r="J3" s="253"/>
      <c r="K3" s="253"/>
      <c r="L3" s="253"/>
      <c r="M3" s="253"/>
      <c r="N3" s="253"/>
      <c r="O3" s="253"/>
      <c r="P3" s="254"/>
    </row>
    <row r="4" spans="2:19" ht="18.95" customHeight="1" thickBot="1">
      <c r="B4" s="255"/>
      <c r="C4" s="2045" t="s">
        <v>129</v>
      </c>
      <c r="D4" s="2046"/>
      <c r="E4" s="2046"/>
      <c r="F4" s="2046"/>
      <c r="G4" s="2046"/>
      <c r="H4" s="2046"/>
      <c r="I4" s="2046"/>
      <c r="J4" s="2046"/>
      <c r="K4" s="2046"/>
      <c r="L4" s="2046"/>
      <c r="M4" s="2046"/>
      <c r="N4" s="2046"/>
      <c r="O4" s="2047"/>
      <c r="P4" s="256"/>
      <c r="S4" s="1491" t="s">
        <v>130</v>
      </c>
    </row>
    <row r="5" spans="2:19" ht="6" customHeight="1" thickBot="1">
      <c r="B5" s="255"/>
      <c r="C5" s="15"/>
      <c r="D5" s="15"/>
      <c r="E5" s="15"/>
      <c r="F5" s="15"/>
      <c r="G5" s="15"/>
      <c r="H5" s="15"/>
      <c r="I5" s="15"/>
      <c r="J5" s="15"/>
      <c r="K5" s="15"/>
      <c r="L5" s="15"/>
      <c r="M5" s="15"/>
      <c r="N5" s="15"/>
      <c r="P5" s="256"/>
    </row>
    <row r="6" spans="2:19" ht="20.25" customHeight="1" thickBot="1">
      <c r="B6" s="255"/>
      <c r="C6" s="2045" t="s">
        <v>131</v>
      </c>
      <c r="D6" s="2046"/>
      <c r="E6" s="2046"/>
      <c r="F6" s="2046"/>
      <c r="G6" s="418" t="s">
        <v>18</v>
      </c>
      <c r="H6" s="2046" t="s">
        <v>111</v>
      </c>
      <c r="I6" s="2046"/>
      <c r="J6" s="417"/>
      <c r="K6" s="2046" t="s">
        <v>132</v>
      </c>
      <c r="L6" s="2046"/>
      <c r="M6" s="2046"/>
      <c r="N6" s="2046"/>
      <c r="O6" s="419"/>
      <c r="P6" s="256"/>
    </row>
    <row r="7" spans="2:19" s="15" customFormat="1" ht="5.25" customHeight="1">
      <c r="B7" s="257"/>
      <c r="C7" s="17"/>
      <c r="D7" s="8"/>
      <c r="E7" s="18"/>
      <c r="F7" s="21"/>
      <c r="G7" s="8"/>
      <c r="H7" s="8"/>
      <c r="I7" s="8"/>
      <c r="J7" s="8"/>
      <c r="K7" s="8"/>
      <c r="L7" s="8"/>
      <c r="M7" s="8"/>
      <c r="N7" s="8"/>
      <c r="O7" s="19"/>
      <c r="P7" s="258"/>
    </row>
    <row r="8" spans="2:19" s="15" customFormat="1" ht="44.25" customHeight="1">
      <c r="B8" s="257"/>
      <c r="C8" s="20"/>
      <c r="D8" s="8" t="s">
        <v>133</v>
      </c>
      <c r="E8" s="18" t="s">
        <v>134</v>
      </c>
      <c r="F8" s="21"/>
      <c r="G8" s="8"/>
      <c r="H8" s="416" t="s">
        <v>135</v>
      </c>
      <c r="I8" s="421" t="s">
        <v>134</v>
      </c>
      <c r="J8" s="8"/>
      <c r="K8" s="1335" t="s">
        <v>136</v>
      </c>
      <c r="L8" s="379" t="s">
        <v>137</v>
      </c>
      <c r="M8" s="379"/>
      <c r="N8" s="379" t="s">
        <v>138</v>
      </c>
      <c r="O8" s="19"/>
      <c r="P8" s="258"/>
    </row>
    <row r="9" spans="2:19" s="15" customFormat="1" ht="15" customHeight="1">
      <c r="B9" s="257"/>
      <c r="C9" s="20"/>
      <c r="D9" s="22"/>
      <c r="E9" s="293"/>
      <c r="F9" s="23"/>
      <c r="G9" s="2"/>
      <c r="H9" s="22"/>
      <c r="I9" s="293"/>
      <c r="J9" s="293"/>
      <c r="K9" s="293"/>
      <c r="L9" s="293"/>
      <c r="M9" s="293"/>
      <c r="N9" s="293"/>
      <c r="O9" s="19"/>
      <c r="P9" s="258"/>
    </row>
    <row r="10" spans="2:19" s="15" customFormat="1" ht="15" customHeight="1">
      <c r="B10" s="257"/>
      <c r="C10" s="20"/>
      <c r="D10" s="22" t="s">
        <v>12</v>
      </c>
      <c r="E10" s="293">
        <f>2*871032</f>
        <v>1742064</v>
      </c>
      <c r="F10" s="23"/>
      <c r="G10" s="2"/>
      <c r="H10" s="380">
        <v>0.05</v>
      </c>
      <c r="I10" s="293">
        <f>E10*H10</f>
        <v>87103.200000000012</v>
      </c>
      <c r="J10" s="293"/>
      <c r="K10" s="422">
        <v>0.5</v>
      </c>
      <c r="L10" s="293">
        <f>E10*K10</f>
        <v>871032</v>
      </c>
      <c r="M10" s="293"/>
      <c r="N10" s="293">
        <f>E10-L10</f>
        <v>871032</v>
      </c>
      <c r="O10" s="19"/>
      <c r="P10" s="258"/>
    </row>
    <row r="11" spans="2:19" s="15" customFormat="1" ht="15" customHeight="1">
      <c r="B11" s="257"/>
      <c r="C11" s="20"/>
      <c r="D11" s="22"/>
      <c r="E11" s="293"/>
      <c r="F11" s="23"/>
      <c r="G11" s="2"/>
      <c r="H11" s="10"/>
      <c r="I11" s="293"/>
      <c r="J11" s="293"/>
      <c r="K11" s="293"/>
      <c r="L11" s="293"/>
      <c r="M11" s="293"/>
      <c r="N11" s="293"/>
      <c r="O11" s="19"/>
      <c r="P11" s="258"/>
    </row>
    <row r="12" spans="2:19" s="15" customFormat="1" ht="15" hidden="1" customHeight="1">
      <c r="B12" s="257"/>
      <c r="C12" s="20"/>
      <c r="D12" s="22" t="s">
        <v>139</v>
      </c>
      <c r="E12" s="293">
        <v>0</v>
      </c>
      <c r="F12" s="23"/>
      <c r="G12" s="2"/>
      <c r="H12" s="380">
        <v>0.05</v>
      </c>
      <c r="I12" s="293">
        <f>E12*H12</f>
        <v>0</v>
      </c>
      <c r="J12" s="293"/>
      <c r="K12" s="422">
        <v>0.25</v>
      </c>
      <c r="L12" s="293">
        <f>E12*K12</f>
        <v>0</v>
      </c>
      <c r="M12" s="293"/>
      <c r="N12" s="293">
        <f>E12-L12</f>
        <v>0</v>
      </c>
      <c r="O12" s="19"/>
      <c r="P12" s="258"/>
    </row>
    <row r="13" spans="2:19" s="15" customFormat="1" ht="15" hidden="1" customHeight="1">
      <c r="B13" s="257"/>
      <c r="C13" s="20"/>
      <c r="D13" s="22"/>
      <c r="E13" s="293"/>
      <c r="F13" s="23"/>
      <c r="G13" s="2"/>
      <c r="H13" s="380"/>
      <c r="I13" s="293"/>
      <c r="J13" s="293"/>
      <c r="K13" s="293"/>
      <c r="L13" s="293"/>
      <c r="M13" s="293"/>
      <c r="N13" s="293"/>
      <c r="O13" s="19"/>
      <c r="P13" s="258"/>
    </row>
    <row r="14" spans="2:19" s="15" customFormat="1" ht="15" customHeight="1">
      <c r="B14" s="257"/>
      <c r="C14" s="20"/>
      <c r="D14" s="22" t="s">
        <v>140</v>
      </c>
      <c r="E14" s="293">
        <f>'Hypothèses MSN'!L31*2</f>
        <v>3583481.1599999997</v>
      </c>
      <c r="F14" s="23"/>
      <c r="G14" s="2"/>
      <c r="H14" s="380">
        <v>0.1</v>
      </c>
      <c r="I14" s="293">
        <f>E14*H14</f>
        <v>358348.11599999998</v>
      </c>
      <c r="J14" s="293"/>
      <c r="K14" s="422">
        <v>0.5</v>
      </c>
      <c r="L14" s="293">
        <f>E14*K14</f>
        <v>1791740.5799999998</v>
      </c>
      <c r="M14" s="293"/>
      <c r="N14" s="293">
        <f>E14-L14</f>
        <v>1791740.5799999998</v>
      </c>
      <c r="O14" s="19"/>
      <c r="P14" s="258"/>
    </row>
    <row r="15" spans="2:19" s="15" customFormat="1" ht="15" customHeight="1">
      <c r="B15" s="257"/>
      <c r="C15" s="20"/>
      <c r="D15" s="22"/>
      <c r="E15" s="293"/>
      <c r="F15" s="23"/>
      <c r="G15" s="2"/>
      <c r="H15" s="380" t="s">
        <v>18</v>
      </c>
      <c r="I15" s="293"/>
      <c r="J15" s="293"/>
      <c r="K15" s="293"/>
      <c r="L15" s="293"/>
      <c r="M15" s="293"/>
      <c r="N15" s="293"/>
      <c r="O15" s="19"/>
      <c r="P15" s="258"/>
    </row>
    <row r="16" spans="2:19" s="15" customFormat="1" ht="15" customHeight="1">
      <c r="B16" s="257"/>
      <c r="C16" s="20"/>
      <c r="D16" s="22" t="s">
        <v>141</v>
      </c>
      <c r="E16" s="293">
        <f>'Hypothèses MSN'!L32*2</f>
        <v>3246033.6399999997</v>
      </c>
      <c r="F16" s="23"/>
      <c r="G16" s="2"/>
      <c r="H16" s="380">
        <v>0.1</v>
      </c>
      <c r="I16" s="293">
        <f>E16*H16</f>
        <v>324603.364</v>
      </c>
      <c r="J16" s="293"/>
      <c r="K16" s="422">
        <v>0.5</v>
      </c>
      <c r="L16" s="293">
        <f>E16*K16</f>
        <v>1623016.8199999998</v>
      </c>
      <c r="M16" s="293"/>
      <c r="N16" s="293">
        <f>E16-L16</f>
        <v>1623016.8199999998</v>
      </c>
      <c r="O16" s="19"/>
      <c r="P16" s="258"/>
    </row>
    <row r="17" spans="2:18" s="15" customFormat="1" ht="15" customHeight="1">
      <c r="B17" s="257"/>
      <c r="C17" s="20"/>
      <c r="D17" s="22"/>
      <c r="E17" s="293"/>
      <c r="F17" s="23"/>
      <c r="G17" s="2"/>
      <c r="H17" s="22"/>
      <c r="I17" s="293"/>
      <c r="J17" s="293"/>
      <c r="K17" s="293"/>
      <c r="L17" s="293"/>
      <c r="M17" s="293"/>
      <c r="N17" s="293"/>
      <c r="O17" s="19"/>
      <c r="P17" s="258"/>
    </row>
    <row r="18" spans="2:18" ht="15" customHeight="1">
      <c r="B18" s="255"/>
      <c r="C18" s="24"/>
      <c r="D18" s="25"/>
      <c r="E18" s="294"/>
      <c r="F18" s="26"/>
      <c r="G18" s="27"/>
      <c r="H18" s="28"/>
      <c r="I18" s="294"/>
      <c r="J18" s="294"/>
      <c r="K18" s="294"/>
      <c r="L18" s="294"/>
      <c r="M18" s="294"/>
      <c r="N18" s="294"/>
      <c r="O18" s="29"/>
      <c r="P18" s="256"/>
    </row>
    <row r="19" spans="2:18" ht="15" customHeight="1" thickBot="1">
      <c r="B19" s="255"/>
      <c r="C19" s="20"/>
      <c r="D19" s="22"/>
      <c r="E19" s="295"/>
      <c r="F19" s="30"/>
      <c r="G19" s="31"/>
      <c r="H19" s="28"/>
      <c r="I19" s="295"/>
      <c r="J19" s="420"/>
      <c r="K19" s="420"/>
      <c r="L19" s="295"/>
      <c r="M19" s="420"/>
      <c r="N19" s="295"/>
      <c r="O19" s="29"/>
      <c r="P19" s="256"/>
    </row>
    <row r="20" spans="2:18" ht="15" customHeight="1" thickTop="1">
      <c r="B20" s="255"/>
      <c r="C20" s="32"/>
      <c r="D20" s="33" t="s">
        <v>142</v>
      </c>
      <c r="E20" s="34">
        <f>SUM(E9:E19)</f>
        <v>8571578.8000000007</v>
      </c>
      <c r="F20" s="35"/>
      <c r="G20" s="36"/>
      <c r="H20" s="33" t="s">
        <v>142</v>
      </c>
      <c r="I20" s="34">
        <f>SUM(I9:I19)</f>
        <v>770054.67999999993</v>
      </c>
      <c r="J20" s="34"/>
      <c r="K20" s="34"/>
      <c r="L20" s="34">
        <f>SUM(L9:L19)</f>
        <v>4285789.4000000004</v>
      </c>
      <c r="M20" s="34"/>
      <c r="N20" s="34">
        <f>SUM(N9:N19)</f>
        <v>4285789.4000000004</v>
      </c>
      <c r="O20" s="29"/>
      <c r="P20" s="256"/>
      <c r="Q20" s="179" t="s">
        <v>143</v>
      </c>
      <c r="R20" s="180">
        <f>E20-L20-N20</f>
        <v>0</v>
      </c>
    </row>
    <row r="21" spans="2:18" ht="15" customHeight="1">
      <c r="B21" s="255"/>
      <c r="C21" s="32"/>
      <c r="D21" s="33" t="s">
        <v>144</v>
      </c>
      <c r="E21" s="835">
        <v>12000</v>
      </c>
      <c r="F21" s="35"/>
      <c r="G21" s="36"/>
      <c r="H21" s="33"/>
      <c r="I21" s="34"/>
      <c r="J21" s="34"/>
      <c r="K21" s="34"/>
      <c r="L21" s="34"/>
      <c r="M21" s="34"/>
      <c r="N21" s="34"/>
      <c r="O21" s="29"/>
      <c r="P21" s="256"/>
      <c r="Q21" s="179"/>
      <c r="R21" s="180"/>
    </row>
    <row r="22" spans="2:18" ht="15" customHeight="1">
      <c r="B22" s="255"/>
      <c r="C22" s="32"/>
      <c r="D22" s="33" t="s">
        <v>145</v>
      </c>
      <c r="E22" s="836">
        <v>667</v>
      </c>
      <c r="F22" s="35"/>
      <c r="G22" s="36"/>
      <c r="H22" s="33"/>
      <c r="I22" s="34"/>
      <c r="J22" s="34"/>
      <c r="K22" s="34"/>
      <c r="L22" s="2048">
        <f>L20+N20</f>
        <v>8571578.8000000007</v>
      </c>
      <c r="M22" s="2049"/>
      <c r="N22" s="2050"/>
      <c r="O22" s="29"/>
      <c r="P22" s="256"/>
      <c r="Q22" s="179"/>
      <c r="R22" s="180"/>
    </row>
    <row r="23" spans="2:18" ht="15" customHeight="1">
      <c r="B23" s="255"/>
      <c r="C23" s="32"/>
      <c r="D23" s="33"/>
      <c r="E23" s="34"/>
      <c r="F23" s="35"/>
      <c r="G23" s="36"/>
      <c r="H23" s="33"/>
      <c r="I23" s="34"/>
      <c r="J23" s="34"/>
      <c r="K23" s="34"/>
      <c r="L23" s="34"/>
      <c r="M23" s="34"/>
      <c r="N23" s="34"/>
      <c r="O23" s="29"/>
      <c r="P23" s="256"/>
      <c r="Q23" s="179"/>
      <c r="R23" s="180"/>
    </row>
    <row r="24" spans="2:18" ht="5.25" customHeight="1" thickBot="1">
      <c r="B24" s="255"/>
      <c r="C24" s="37"/>
      <c r="D24" s="38"/>
      <c r="E24" s="39"/>
      <c r="F24" s="40"/>
      <c r="G24" s="38"/>
      <c r="H24" s="38"/>
      <c r="I24" s="38"/>
      <c r="J24" s="38"/>
      <c r="K24" s="38"/>
      <c r="L24" s="38"/>
      <c r="M24" s="38"/>
      <c r="N24" s="38"/>
      <c r="O24" s="41"/>
      <c r="P24" s="256"/>
    </row>
    <row r="25" spans="2:18" ht="5.25" customHeight="1" thickBot="1">
      <c r="B25" s="259"/>
      <c r="C25" s="260"/>
      <c r="D25" s="260"/>
      <c r="E25" s="260"/>
      <c r="F25" s="260"/>
      <c r="G25" s="260"/>
      <c r="H25" s="260"/>
      <c r="I25" s="260"/>
      <c r="J25" s="260"/>
      <c r="K25" s="260"/>
      <c r="L25" s="260"/>
      <c r="M25" s="260"/>
      <c r="N25" s="260"/>
      <c r="O25" s="260"/>
      <c r="P25" s="261"/>
    </row>
    <row r="26" spans="2:18" ht="25.5" customHeight="1" thickBot="1">
      <c r="B26" s="178"/>
      <c r="C26" s="178"/>
      <c r="D26" s="178"/>
      <c r="E26" s="178"/>
      <c r="F26" s="178"/>
      <c r="G26" s="178"/>
      <c r="O26" s="178"/>
    </row>
    <row r="27" spans="2:18" ht="5.25" customHeight="1" thickBot="1">
      <c r="B27" s="252"/>
      <c r="C27" s="253"/>
      <c r="D27" s="253"/>
      <c r="E27" s="253"/>
      <c r="F27" s="253"/>
      <c r="G27" s="253"/>
      <c r="H27" s="253"/>
      <c r="I27" s="253"/>
      <c r="J27" s="253"/>
      <c r="K27" s="253"/>
      <c r="L27" s="253"/>
      <c r="M27" s="253"/>
      <c r="N27" s="253"/>
      <c r="O27" s="253"/>
      <c r="P27" s="254"/>
    </row>
    <row r="28" spans="2:18" ht="18.95" customHeight="1" thickBot="1">
      <c r="B28" s="255"/>
      <c r="C28" s="2051" t="s">
        <v>21</v>
      </c>
      <c r="D28" s="2052"/>
      <c r="E28" s="2052"/>
      <c r="F28" s="2052"/>
      <c r="G28" s="2052"/>
      <c r="H28" s="2052"/>
      <c r="I28" s="2052"/>
      <c r="J28" s="2052"/>
      <c r="K28" s="2052"/>
      <c r="L28" s="2052"/>
      <c r="M28" s="2052"/>
      <c r="N28" s="2052"/>
      <c r="O28" s="2053"/>
      <c r="P28" s="256"/>
    </row>
    <row r="29" spans="2:18" ht="6" customHeight="1" thickBot="1">
      <c r="B29" s="255"/>
      <c r="C29" s="15"/>
      <c r="D29" s="15"/>
      <c r="E29" s="15"/>
      <c r="F29" s="15"/>
      <c r="G29" s="15"/>
      <c r="H29" s="15"/>
      <c r="I29" s="15"/>
      <c r="J29" s="15"/>
      <c r="K29" s="15"/>
      <c r="L29" s="15"/>
      <c r="M29" s="15"/>
      <c r="N29" s="15"/>
      <c r="P29" s="256"/>
    </row>
    <row r="30" spans="2:18" ht="20.25" customHeight="1" thickBot="1">
      <c r="B30" s="255"/>
      <c r="C30" s="2045" t="s">
        <v>146</v>
      </c>
      <c r="D30" s="2046"/>
      <c r="E30" s="2046"/>
      <c r="F30" s="2046"/>
      <c r="G30" s="418" t="s">
        <v>18</v>
      </c>
      <c r="H30" s="2046" t="s">
        <v>111</v>
      </c>
      <c r="I30" s="2046"/>
      <c r="J30" s="417"/>
      <c r="K30" s="2046" t="s">
        <v>132</v>
      </c>
      <c r="L30" s="2046"/>
      <c r="M30" s="2046"/>
      <c r="N30" s="2046"/>
      <c r="O30" s="419"/>
      <c r="P30" s="256"/>
    </row>
    <row r="31" spans="2:18" s="15" customFormat="1" ht="5.25" customHeight="1">
      <c r="B31" s="257"/>
      <c r="C31" s="17"/>
      <c r="D31" s="8"/>
      <c r="E31" s="18"/>
      <c r="F31" s="21"/>
      <c r="G31" s="8"/>
      <c r="H31" s="8"/>
      <c r="I31" s="8"/>
      <c r="J31" s="8"/>
      <c r="K31" s="8"/>
      <c r="L31" s="8"/>
      <c r="M31" s="8"/>
      <c r="N31" s="8"/>
      <c r="O31" s="19"/>
      <c r="P31" s="258"/>
    </row>
    <row r="32" spans="2:18" s="15" customFormat="1" ht="44.25" customHeight="1">
      <c r="B32" s="257"/>
      <c r="C32" s="20"/>
      <c r="D32" s="8" t="s">
        <v>133</v>
      </c>
      <c r="E32" s="18" t="s">
        <v>134</v>
      </c>
      <c r="F32" s="21"/>
      <c r="G32" s="8"/>
      <c r="H32" s="416" t="s">
        <v>135</v>
      </c>
      <c r="I32" s="421" t="s">
        <v>134</v>
      </c>
      <c r="J32" s="8"/>
      <c r="K32" s="379" t="s">
        <v>136</v>
      </c>
      <c r="L32" s="379" t="s">
        <v>137</v>
      </c>
      <c r="M32" s="379"/>
      <c r="N32" s="379" t="s">
        <v>138</v>
      </c>
      <c r="O32" s="19"/>
      <c r="P32" s="258"/>
    </row>
    <row r="33" spans="2:18" s="15" customFormat="1" ht="15" customHeight="1">
      <c r="B33" s="257"/>
      <c r="C33" s="20"/>
      <c r="D33" s="22"/>
      <c r="E33" s="293"/>
      <c r="F33" s="23"/>
      <c r="G33" s="2"/>
      <c r="H33" s="22"/>
      <c r="I33" s="293"/>
      <c r="J33" s="293"/>
      <c r="K33" s="293"/>
      <c r="L33" s="293"/>
      <c r="M33" s="293"/>
      <c r="N33" s="293"/>
      <c r="O33" s="19"/>
      <c r="P33" s="258"/>
    </row>
    <row r="34" spans="2:18" s="15" customFormat="1" ht="15" customHeight="1">
      <c r="B34" s="257"/>
      <c r="C34" s="20"/>
      <c r="D34" s="22" t="s">
        <v>147</v>
      </c>
      <c r="E34" s="293">
        <v>500000</v>
      </c>
      <c r="F34" s="23"/>
      <c r="G34" s="2"/>
      <c r="H34" s="380">
        <v>0.05</v>
      </c>
      <c r="I34" s="293">
        <f>E34*H34</f>
        <v>25000</v>
      </c>
      <c r="J34" s="293"/>
      <c r="K34" s="422">
        <v>0.5</v>
      </c>
      <c r="L34" s="293">
        <f>E34*K34</f>
        <v>250000</v>
      </c>
      <c r="M34" s="293"/>
      <c r="N34" s="293">
        <f>E34-L34</f>
        <v>250000</v>
      </c>
      <c r="O34" s="19"/>
      <c r="P34" s="258"/>
    </row>
    <row r="35" spans="2:18" s="15" customFormat="1" ht="15" customHeight="1">
      <c r="B35" s="257"/>
      <c r="C35" s="20"/>
      <c r="D35" s="22"/>
      <c r="E35" s="293"/>
      <c r="F35" s="23"/>
      <c r="G35" s="2"/>
      <c r="H35" s="10"/>
      <c r="I35" s="293"/>
      <c r="J35" s="293"/>
      <c r="K35" s="293"/>
      <c r="L35" s="293"/>
      <c r="M35" s="293"/>
      <c r="N35" s="293"/>
      <c r="O35" s="19"/>
      <c r="P35" s="258"/>
    </row>
    <row r="36" spans="2:18" s="15" customFormat="1" ht="15" customHeight="1">
      <c r="B36" s="257"/>
      <c r="C36" s="20"/>
      <c r="D36" s="22"/>
      <c r="E36" s="293"/>
      <c r="F36" s="23"/>
      <c r="G36" s="2"/>
      <c r="H36" s="380"/>
      <c r="I36" s="293"/>
      <c r="J36" s="293"/>
      <c r="K36" s="293"/>
      <c r="L36" s="293"/>
      <c r="M36" s="293"/>
      <c r="N36" s="293"/>
      <c r="O36" s="19"/>
      <c r="P36" s="258"/>
    </row>
    <row r="37" spans="2:18" s="15" customFormat="1" ht="15" customHeight="1">
      <c r="B37" s="257"/>
      <c r="C37" s="20"/>
      <c r="D37" s="22" t="s">
        <v>141</v>
      </c>
      <c r="E37" s="293">
        <v>100000</v>
      </c>
      <c r="F37" s="23"/>
      <c r="G37" s="2"/>
      <c r="H37" s="380">
        <v>0.15</v>
      </c>
      <c r="I37" s="293">
        <f>E37*H37</f>
        <v>15000</v>
      </c>
      <c r="J37" s="293"/>
      <c r="K37" s="422">
        <v>0.5</v>
      </c>
      <c r="L37" s="293">
        <f>E37*K37</f>
        <v>50000</v>
      </c>
      <c r="M37" s="293"/>
      <c r="N37" s="293">
        <f>E37-L37</f>
        <v>50000</v>
      </c>
      <c r="O37" s="19"/>
      <c r="P37" s="258"/>
    </row>
    <row r="38" spans="2:18" s="15" customFormat="1" ht="15" customHeight="1">
      <c r="B38" s="257"/>
      <c r="C38" s="20"/>
      <c r="D38" s="22"/>
      <c r="E38" s="293"/>
      <c r="F38" s="23"/>
      <c r="G38" s="2"/>
      <c r="H38" s="22"/>
      <c r="I38" s="293"/>
      <c r="J38" s="293"/>
      <c r="K38" s="293"/>
      <c r="L38" s="293"/>
      <c r="M38" s="293"/>
      <c r="N38" s="293"/>
      <c r="O38" s="19"/>
      <c r="P38" s="258"/>
    </row>
    <row r="39" spans="2:18" ht="15" customHeight="1">
      <c r="B39" s="255"/>
      <c r="C39" s="24"/>
      <c r="D39" s="25"/>
      <c r="E39" s="294"/>
      <c r="F39" s="26"/>
      <c r="G39" s="27"/>
      <c r="H39" s="28"/>
      <c r="I39" s="294"/>
      <c r="J39" s="294"/>
      <c r="K39" s="294"/>
      <c r="L39" s="294"/>
      <c r="M39" s="294"/>
      <c r="N39" s="294"/>
      <c r="O39" s="29"/>
      <c r="P39" s="256"/>
    </row>
    <row r="40" spans="2:18" ht="15" customHeight="1" thickBot="1">
      <c r="B40" s="255"/>
      <c r="C40" s="20"/>
      <c r="D40" s="22"/>
      <c r="E40" s="295"/>
      <c r="F40" s="30"/>
      <c r="G40" s="31"/>
      <c r="H40" s="28"/>
      <c r="I40" s="295"/>
      <c r="J40" s="420"/>
      <c r="K40" s="420"/>
      <c r="L40" s="295"/>
      <c r="M40" s="420"/>
      <c r="N40" s="295"/>
      <c r="O40" s="29"/>
      <c r="P40" s="256"/>
    </row>
    <row r="41" spans="2:18" ht="15" customHeight="1" thickTop="1">
      <c r="B41" s="255"/>
      <c r="C41" s="32"/>
      <c r="D41" s="33" t="s">
        <v>142</v>
      </c>
      <c r="E41" s="34">
        <f>SUM(E33:E40)</f>
        <v>600000</v>
      </c>
      <c r="F41" s="35"/>
      <c r="G41" s="36"/>
      <c r="H41" s="33" t="s">
        <v>142</v>
      </c>
      <c r="I41" s="34">
        <f>SUM(I33:I40)</f>
        <v>40000</v>
      </c>
      <c r="J41" s="34"/>
      <c r="K41" s="34"/>
      <c r="L41" s="34">
        <f>SUM(L33:L40)</f>
        <v>300000</v>
      </c>
      <c r="M41" s="34"/>
      <c r="N41" s="34">
        <f>SUM(N33:N40)</f>
        <v>300000</v>
      </c>
      <c r="O41" s="29"/>
      <c r="P41" s="256"/>
      <c r="Q41" s="179" t="s">
        <v>143</v>
      </c>
      <c r="R41" s="180">
        <f>E41-L41-N41</f>
        <v>0</v>
      </c>
    </row>
    <row r="42" spans="2:18" ht="15" customHeight="1">
      <c r="B42" s="255"/>
      <c r="C42" s="32"/>
      <c r="D42" s="33"/>
      <c r="E42" s="34"/>
      <c r="F42" s="35"/>
      <c r="G42" s="36"/>
      <c r="H42" s="33"/>
      <c r="I42" s="34"/>
      <c r="J42" s="34"/>
      <c r="K42" s="34"/>
      <c r="L42" s="34"/>
      <c r="M42" s="34"/>
      <c r="N42" s="34"/>
      <c r="O42" s="29"/>
      <c r="P42" s="256"/>
      <c r="Q42" s="179"/>
      <c r="R42" s="180"/>
    </row>
    <row r="43" spans="2:18" ht="15" customHeight="1">
      <c r="B43" s="255"/>
      <c r="C43" s="32"/>
      <c r="D43" s="33"/>
      <c r="E43" s="34"/>
      <c r="F43" s="35"/>
      <c r="G43" s="36"/>
      <c r="H43" s="33"/>
      <c r="I43" s="34"/>
      <c r="J43" s="34"/>
      <c r="K43" s="34"/>
      <c r="L43" s="2048">
        <f>L41+N41</f>
        <v>600000</v>
      </c>
      <c r="M43" s="2049"/>
      <c r="N43" s="2050"/>
      <c r="O43" s="29"/>
      <c r="P43" s="256"/>
      <c r="Q43" s="179"/>
      <c r="R43" s="180"/>
    </row>
    <row r="44" spans="2:18" ht="15" customHeight="1">
      <c r="B44" s="255"/>
      <c r="C44" s="32"/>
      <c r="D44" s="33"/>
      <c r="E44" s="34"/>
      <c r="F44" s="35"/>
      <c r="G44" s="36"/>
      <c r="H44" s="33"/>
      <c r="I44" s="34"/>
      <c r="J44" s="34"/>
      <c r="K44" s="34"/>
      <c r="L44" s="34"/>
      <c r="M44" s="34"/>
      <c r="N44" s="34"/>
      <c r="O44" s="29"/>
      <c r="P44" s="256"/>
      <c r="Q44" s="179"/>
      <c r="R44" s="180"/>
    </row>
    <row r="45" spans="2:18" ht="5.25" customHeight="1" thickBot="1">
      <c r="B45" s="255"/>
      <c r="C45" s="37"/>
      <c r="D45" s="38"/>
      <c r="E45" s="39"/>
      <c r="F45" s="40"/>
      <c r="G45" s="38"/>
      <c r="H45" s="38"/>
      <c r="I45" s="38"/>
      <c r="J45" s="38"/>
      <c r="K45" s="38"/>
      <c r="L45" s="38"/>
      <c r="M45" s="38"/>
      <c r="N45" s="38"/>
      <c r="O45" s="41"/>
      <c r="P45" s="256"/>
    </row>
    <row r="46" spans="2:18" ht="5.25" customHeight="1" thickBot="1">
      <c r="B46" s="259"/>
      <c r="C46" s="260"/>
      <c r="D46" s="260"/>
      <c r="E46" s="260"/>
      <c r="F46" s="260"/>
      <c r="G46" s="260"/>
      <c r="H46" s="260"/>
      <c r="I46" s="260"/>
      <c r="J46" s="260"/>
      <c r="K46" s="260"/>
      <c r="L46" s="260"/>
      <c r="M46" s="260"/>
      <c r="N46" s="260"/>
      <c r="O46" s="260"/>
      <c r="P46" s="261"/>
    </row>
  </sheetData>
  <mergeCells count="10">
    <mergeCell ref="C6:F6"/>
    <mergeCell ref="C4:O4"/>
    <mergeCell ref="H6:I6"/>
    <mergeCell ref="K6:N6"/>
    <mergeCell ref="L43:N43"/>
    <mergeCell ref="L22:N22"/>
    <mergeCell ref="C28:O28"/>
    <mergeCell ref="C30:F30"/>
    <mergeCell ref="H30:I30"/>
    <mergeCell ref="K30:N30"/>
  </mergeCells>
  <phoneticPr fontId="10" type="noConversion"/>
  <conditionalFormatting sqref="R20:R23">
    <cfRule type="cellIs" dxfId="1" priority="2" operator="notEqual">
      <formula>0</formula>
    </cfRule>
  </conditionalFormatting>
  <conditionalFormatting sqref="R41:R44">
    <cfRule type="cellIs" dxfId="0" priority="1" operator="notEqual">
      <formula>0</formula>
    </cfRule>
  </conditionalFormatting>
  <printOptions horizontalCentered="1" verticalCentered="1"/>
  <pageMargins left="0.7" right="0.7" top="0.75" bottom="0.75" header="0.3" footer="0.3"/>
  <pageSetup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0754B-478E-5C4F-92B7-6964664CDCCF}">
  <sheetPr codeName="Feuil24">
    <tabColor rgb="FFFF00FF"/>
    <pageSetUpPr fitToPage="1"/>
  </sheetPr>
  <dimension ref="A1:S228"/>
  <sheetViews>
    <sheetView showGridLines="0" topLeftCell="B1" zoomScale="85" zoomScaleNormal="85" zoomScalePageLayoutView="155" workbookViewId="0">
      <selection activeCell="C232" sqref="C232"/>
    </sheetView>
  </sheetViews>
  <sheetFormatPr baseColWidth="10" defaultColWidth="10.85546875" defaultRowHeight="13.5" outlineLevelRow="1"/>
  <cols>
    <col min="1" max="1" width="7.42578125" style="4" customWidth="1"/>
    <col min="2" max="2" width="1.85546875" style="4" customWidth="1"/>
    <col min="3" max="3" width="31.42578125" style="4" customWidth="1"/>
    <col min="4" max="4" width="21.42578125" style="219" customWidth="1"/>
    <col min="5" max="5" width="10.85546875" style="4"/>
    <col min="6" max="6" width="1.85546875" style="219" customWidth="1"/>
    <col min="7" max="7" width="13.42578125" style="219" hidden="1" customWidth="1"/>
    <col min="8" max="8" width="1.85546875" style="219" hidden="1" customWidth="1"/>
    <col min="9" max="9" width="13.42578125" style="219" customWidth="1"/>
    <col min="10" max="10" width="1.85546875" style="219" customWidth="1"/>
    <col min="11" max="11" width="13.42578125" style="219" customWidth="1"/>
    <col min="12" max="12" width="12.140625" style="219" customWidth="1"/>
    <col min="13" max="13" width="12.140625" style="4" customWidth="1"/>
    <col min="14" max="14" width="12.140625" style="4" hidden="1" customWidth="1"/>
    <col min="15" max="15" width="10" style="4" customWidth="1"/>
    <col min="16" max="16" width="13.42578125" style="219" customWidth="1"/>
    <col min="17" max="17" width="21.42578125" style="219" customWidth="1"/>
    <col min="18" max="18" width="36.42578125" style="219" customWidth="1"/>
    <col min="19" max="19" width="1.85546875" style="219" customWidth="1"/>
    <col min="20" max="16384" width="10.85546875" style="219"/>
  </cols>
  <sheetData>
    <row r="1" spans="1:19" s="4" customFormat="1">
      <c r="D1" s="199"/>
      <c r="E1" s="200"/>
      <c r="F1" s="200"/>
      <c r="G1" s="200"/>
      <c r="H1" s="200"/>
      <c r="I1" s="200"/>
      <c r="J1" s="200"/>
      <c r="K1" s="201"/>
      <c r="L1" s="202"/>
      <c r="M1" s="202"/>
      <c r="N1" s="202"/>
      <c r="O1" s="203"/>
      <c r="P1" s="204"/>
      <c r="Q1" s="199"/>
    </row>
    <row r="2" spans="1:19" s="4" customFormat="1" ht="10.5" hidden="1" customHeight="1">
      <c r="B2" s="1974" t="s">
        <v>148</v>
      </c>
      <c r="C2" s="1975"/>
      <c r="D2" s="1975"/>
      <c r="E2" s="1975"/>
      <c r="F2" s="1975"/>
      <c r="G2" s="1975"/>
      <c r="H2" s="1975"/>
      <c r="I2" s="1975"/>
      <c r="J2" s="1975"/>
      <c r="K2" s="1975"/>
      <c r="L2" s="1975"/>
      <c r="M2" s="1975"/>
      <c r="N2" s="1975"/>
      <c r="O2" s="1975"/>
      <c r="P2" s="1975"/>
      <c r="Q2" s="1975"/>
      <c r="R2" s="1975"/>
      <c r="S2" s="1976"/>
    </row>
    <row r="3" spans="1:19" s="4" customFormat="1" ht="17.25" hidden="1" customHeight="1" thickBot="1">
      <c r="B3" s="1977"/>
      <c r="C3" s="1978"/>
      <c r="D3" s="1978"/>
      <c r="E3" s="1978"/>
      <c r="F3" s="1978"/>
      <c r="G3" s="1978"/>
      <c r="H3" s="1978"/>
      <c r="I3" s="1978"/>
      <c r="J3" s="1978"/>
      <c r="K3" s="1978"/>
      <c r="L3" s="1978"/>
      <c r="M3" s="1978"/>
      <c r="N3" s="1978"/>
      <c r="O3" s="1978"/>
      <c r="P3" s="1978"/>
      <c r="Q3" s="1978"/>
      <c r="R3" s="1978"/>
      <c r="S3" s="1979"/>
    </row>
    <row r="4" spans="1:19" s="4" customFormat="1" ht="15.95" hidden="1" customHeight="1" thickBot="1">
      <c r="C4" s="45"/>
      <c r="D4" s="45"/>
      <c r="E4" s="45"/>
      <c r="F4" s="45"/>
      <c r="G4" s="45"/>
      <c r="H4" s="45"/>
      <c r="I4" s="45"/>
      <c r="J4" s="45"/>
      <c r="K4" s="45"/>
      <c r="L4" s="45"/>
      <c r="M4" s="45"/>
      <c r="N4" s="45"/>
      <c r="O4" s="45"/>
      <c r="P4" s="45"/>
      <c r="Q4" s="45"/>
    </row>
    <row r="5" spans="1:19" s="3" customFormat="1" ht="21" hidden="1" customHeight="1">
      <c r="B5" s="1553"/>
      <c r="C5" s="1980">
        <v>2021</v>
      </c>
      <c r="D5" s="1982" t="s">
        <v>149</v>
      </c>
      <c r="E5" s="1984" t="s">
        <v>150</v>
      </c>
      <c r="F5" s="1554"/>
      <c r="G5" s="1985" t="s">
        <v>151</v>
      </c>
      <c r="H5" s="1555"/>
      <c r="I5" s="1985" t="s">
        <v>152</v>
      </c>
      <c r="J5" s="1555"/>
      <c r="K5" s="1987" t="s">
        <v>153</v>
      </c>
      <c r="L5" s="1987" t="s">
        <v>154</v>
      </c>
      <c r="M5" s="1989" t="s">
        <v>155</v>
      </c>
      <c r="N5" s="1989"/>
      <c r="O5" s="1987" t="s">
        <v>156</v>
      </c>
      <c r="P5" s="1992" t="s">
        <v>157</v>
      </c>
      <c r="Q5" s="1982" t="s">
        <v>149</v>
      </c>
      <c r="R5" s="1994" t="s">
        <v>0</v>
      </c>
      <c r="S5" s="1556"/>
    </row>
    <row r="6" spans="1:19" s="3" customFormat="1" ht="21" hidden="1" customHeight="1">
      <c r="B6" s="319"/>
      <c r="C6" s="1981"/>
      <c r="D6" s="1983"/>
      <c r="E6" s="1983"/>
      <c r="F6" s="461"/>
      <c r="G6" s="1986"/>
      <c r="H6" s="462"/>
      <c r="I6" s="1986"/>
      <c r="J6" s="462"/>
      <c r="K6" s="1988"/>
      <c r="L6" s="1988"/>
      <c r="M6" s="463" t="s">
        <v>153</v>
      </c>
      <c r="N6" s="463" t="s">
        <v>154</v>
      </c>
      <c r="O6" s="1988"/>
      <c r="P6" s="1993"/>
      <c r="Q6" s="1983"/>
      <c r="R6" s="1995"/>
      <c r="S6" s="1557"/>
    </row>
    <row r="7" spans="1:19" s="3" customFormat="1" ht="5.25" hidden="1" customHeight="1">
      <c r="B7" s="173"/>
      <c r="C7" s="296"/>
      <c r="D7" s="205"/>
      <c r="E7" s="205"/>
      <c r="F7" s="205"/>
      <c r="G7" s="224"/>
      <c r="H7" s="224"/>
      <c r="I7" s="224"/>
      <c r="J7" s="224"/>
      <c r="K7" s="207"/>
      <c r="L7" s="207"/>
      <c r="M7" s="206"/>
      <c r="N7" s="206"/>
      <c r="O7" s="207"/>
      <c r="P7" s="16"/>
      <c r="Q7" s="205"/>
      <c r="R7" s="195"/>
      <c r="S7" s="297"/>
    </row>
    <row r="8" spans="1:19" s="269" customFormat="1" ht="11.25" hidden="1" customHeight="1">
      <c r="A8" s="3"/>
      <c r="B8" s="173"/>
      <c r="C8" s="225"/>
      <c r="D8" s="175"/>
      <c r="E8" s="195"/>
      <c r="F8" s="175"/>
      <c r="G8" s="175"/>
      <c r="H8" s="175"/>
      <c r="I8" s="175"/>
      <c r="J8" s="175"/>
      <c r="K8" s="274"/>
      <c r="L8" s="274"/>
      <c r="M8" s="208"/>
      <c r="N8" s="208"/>
      <c r="O8" s="207"/>
      <c r="P8" s="175"/>
      <c r="Q8" s="175"/>
      <c r="S8" s="298"/>
    </row>
    <row r="9" spans="1:19" s="269" customFormat="1" ht="11.25" hidden="1" customHeight="1">
      <c r="A9" s="3"/>
      <c r="B9" s="173"/>
      <c r="C9" s="225" t="s">
        <v>6</v>
      </c>
      <c r="D9" s="175"/>
      <c r="E9" s="195"/>
      <c r="F9" s="175"/>
      <c r="G9" s="175"/>
      <c r="H9" s="175"/>
      <c r="I9" s="175"/>
      <c r="J9" s="175"/>
      <c r="K9" s="274"/>
      <c r="L9" s="274"/>
      <c r="M9" s="3"/>
      <c r="N9" s="3"/>
      <c r="O9" s="207"/>
      <c r="P9" s="175"/>
      <c r="Q9" s="175"/>
      <c r="S9" s="298"/>
    </row>
    <row r="10" spans="1:19" s="269" customFormat="1" ht="11.25" hidden="1" customHeight="1">
      <c r="A10" s="3"/>
      <c r="B10" s="173"/>
      <c r="C10" s="225"/>
      <c r="D10" s="175"/>
      <c r="E10" s="195"/>
      <c r="F10" s="175"/>
      <c r="G10" s="175"/>
      <c r="H10" s="175"/>
      <c r="I10" s="175"/>
      <c r="J10" s="175"/>
      <c r="K10" s="274"/>
      <c r="L10" s="274"/>
      <c r="M10" s="208">
        <v>12</v>
      </c>
      <c r="N10" s="208">
        <v>12</v>
      </c>
      <c r="O10" s="207"/>
      <c r="P10" s="175"/>
      <c r="Q10" s="175"/>
      <c r="S10" s="298"/>
    </row>
    <row r="11" spans="1:19" hidden="1">
      <c r="B11" s="197"/>
      <c r="C11" s="226"/>
      <c r="D11" s="321"/>
      <c r="E11" s="323">
        <v>0</v>
      </c>
      <c r="F11" s="174"/>
      <c r="G11" s="1558">
        <f>IF(E11=0,0,(-PMT(O11,E11,D11,0,0)))</f>
        <v>0</v>
      </c>
      <c r="H11" s="174"/>
      <c r="I11" s="1559">
        <f>L11+K11</f>
        <v>0</v>
      </c>
      <c r="J11" s="174"/>
      <c r="K11" s="325">
        <f t="shared" ref="K11:K19" si="0">IF(D11&lt;((G11-L11)*M11/$M$70),D11,((G11-L11)*M11/$M$70))</f>
        <v>0</v>
      </c>
      <c r="L11" s="325">
        <f t="shared" ref="L11:L26" si="1">((D11*O11)*N11/$N$70)</f>
        <v>0</v>
      </c>
      <c r="M11" s="320">
        <v>12</v>
      </c>
      <c r="N11" s="299">
        <v>12</v>
      </c>
      <c r="O11" s="326">
        <v>0</v>
      </c>
      <c r="P11" s="322">
        <f>I11/N11</f>
        <v>0</v>
      </c>
      <c r="Q11" s="321"/>
      <c r="S11" s="300"/>
    </row>
    <row r="12" spans="1:19" hidden="1">
      <c r="B12" s="197"/>
      <c r="C12" s="226"/>
      <c r="D12" s="321"/>
      <c r="E12" s="323">
        <v>0</v>
      </c>
      <c r="F12" s="174"/>
      <c r="G12" s="301">
        <f>IF(E12=0,0,(-PMT(O12,E12,D12,0,0)))</f>
        <v>0</v>
      </c>
      <c r="H12" s="174"/>
      <c r="I12" s="359">
        <f t="shared" ref="I12:I25" si="2">L12+K12</f>
        <v>0</v>
      </c>
      <c r="J12" s="174"/>
      <c r="K12" s="325">
        <f t="shared" si="0"/>
        <v>0</v>
      </c>
      <c r="L12" s="325">
        <f t="shared" si="1"/>
        <v>0</v>
      </c>
      <c r="M12" s="320">
        <v>12</v>
      </c>
      <c r="N12" s="299">
        <v>12</v>
      </c>
      <c r="O12" s="326">
        <v>0</v>
      </c>
      <c r="P12" s="322">
        <f t="shared" ref="P12:P26" si="3">I12/N12</f>
        <v>0</v>
      </c>
      <c r="Q12" s="321"/>
      <c r="S12" s="300"/>
    </row>
    <row r="13" spans="1:19" hidden="1">
      <c r="B13" s="197"/>
      <c r="C13" s="226"/>
      <c r="D13" s="321"/>
      <c r="E13" s="323">
        <v>0</v>
      </c>
      <c r="F13" s="174"/>
      <c r="G13" s="301">
        <f t="shared" ref="G13:G26" si="4">IF(E13=0,0,(-PMT(O13,E13,D13,0,0)))</f>
        <v>0</v>
      </c>
      <c r="H13" s="174"/>
      <c r="I13" s="359">
        <f t="shared" si="2"/>
        <v>0</v>
      </c>
      <c r="J13" s="174"/>
      <c r="K13" s="325">
        <f t="shared" si="0"/>
        <v>0</v>
      </c>
      <c r="L13" s="325">
        <f t="shared" si="1"/>
        <v>0</v>
      </c>
      <c r="M13" s="320">
        <v>12</v>
      </c>
      <c r="N13" s="299">
        <v>12</v>
      </c>
      <c r="O13" s="326">
        <v>0</v>
      </c>
      <c r="P13" s="322">
        <f t="shared" si="3"/>
        <v>0</v>
      </c>
      <c r="Q13" s="321"/>
      <c r="S13" s="300"/>
    </row>
    <row r="14" spans="1:19" hidden="1">
      <c r="B14" s="197"/>
      <c r="C14" s="226"/>
      <c r="D14" s="321"/>
      <c r="E14" s="323">
        <v>0</v>
      </c>
      <c r="F14" s="174"/>
      <c r="G14" s="301">
        <f t="shared" si="4"/>
        <v>0</v>
      </c>
      <c r="H14" s="174"/>
      <c r="I14" s="359">
        <f t="shared" si="2"/>
        <v>0</v>
      </c>
      <c r="J14" s="174"/>
      <c r="K14" s="325">
        <f t="shared" si="0"/>
        <v>0</v>
      </c>
      <c r="L14" s="325">
        <f t="shared" si="1"/>
        <v>0</v>
      </c>
      <c r="M14" s="320">
        <v>12</v>
      </c>
      <c r="N14" s="299">
        <v>12</v>
      </c>
      <c r="O14" s="326">
        <v>0</v>
      </c>
      <c r="P14" s="322">
        <f t="shared" si="3"/>
        <v>0</v>
      </c>
      <c r="Q14" s="321"/>
      <c r="S14" s="300"/>
    </row>
    <row r="15" spans="1:19" ht="15" hidden="1">
      <c r="B15" s="197"/>
      <c r="C15" s="226"/>
      <c r="D15" s="321"/>
      <c r="E15" s="323">
        <v>0</v>
      </c>
      <c r="F15" s="174"/>
      <c r="G15" s="301">
        <f t="shared" si="4"/>
        <v>0</v>
      </c>
      <c r="H15" s="174"/>
      <c r="I15" s="359">
        <f t="shared" si="2"/>
        <v>0</v>
      </c>
      <c r="J15" s="174"/>
      <c r="K15" s="325">
        <f t="shared" si="0"/>
        <v>0</v>
      </c>
      <c r="L15" s="325">
        <f t="shared" si="1"/>
        <v>0</v>
      </c>
      <c r="M15" s="320">
        <v>12</v>
      </c>
      <c r="N15" s="299">
        <v>12</v>
      </c>
      <c r="O15" s="326">
        <v>0</v>
      </c>
      <c r="P15" s="322">
        <f t="shared" si="3"/>
        <v>0</v>
      </c>
      <c r="Q15" s="321"/>
      <c r="S15" s="302"/>
    </row>
    <row r="16" spans="1:19" hidden="1">
      <c r="B16" s="197"/>
      <c r="C16" s="227"/>
      <c r="D16" s="322"/>
      <c r="E16" s="323">
        <v>0</v>
      </c>
      <c r="F16" s="174"/>
      <c r="G16" s="301">
        <f t="shared" si="4"/>
        <v>0</v>
      </c>
      <c r="H16" s="174"/>
      <c r="I16" s="359">
        <f t="shared" si="2"/>
        <v>0</v>
      </c>
      <c r="J16" s="174"/>
      <c r="K16" s="325">
        <f t="shared" si="0"/>
        <v>0</v>
      </c>
      <c r="L16" s="325">
        <f t="shared" si="1"/>
        <v>0</v>
      </c>
      <c r="M16" s="320">
        <v>12</v>
      </c>
      <c r="N16" s="299">
        <v>12</v>
      </c>
      <c r="O16" s="326">
        <v>0</v>
      </c>
      <c r="P16" s="322">
        <f t="shared" si="3"/>
        <v>0</v>
      </c>
      <c r="Q16" s="322"/>
      <c r="S16" s="300"/>
    </row>
    <row r="17" spans="2:19" hidden="1">
      <c r="B17" s="197"/>
      <c r="C17" s="226"/>
      <c r="D17" s="321"/>
      <c r="E17" s="323">
        <v>0</v>
      </c>
      <c r="F17" s="174"/>
      <c r="G17" s="301">
        <f t="shared" si="4"/>
        <v>0</v>
      </c>
      <c r="H17" s="174"/>
      <c r="I17" s="359">
        <f t="shared" si="2"/>
        <v>0</v>
      </c>
      <c r="J17" s="174"/>
      <c r="K17" s="325">
        <f t="shared" si="0"/>
        <v>0</v>
      </c>
      <c r="L17" s="325">
        <f t="shared" si="1"/>
        <v>0</v>
      </c>
      <c r="M17" s="320">
        <v>12</v>
      </c>
      <c r="N17" s="299">
        <v>12</v>
      </c>
      <c r="O17" s="326">
        <v>0</v>
      </c>
      <c r="P17" s="322">
        <f t="shared" si="3"/>
        <v>0</v>
      </c>
      <c r="Q17" s="321"/>
      <c r="S17" s="300"/>
    </row>
    <row r="18" spans="2:19" hidden="1">
      <c r="B18" s="197"/>
      <c r="C18" s="226"/>
      <c r="D18" s="321"/>
      <c r="E18" s="323">
        <v>0</v>
      </c>
      <c r="F18" s="174"/>
      <c r="G18" s="301">
        <f t="shared" si="4"/>
        <v>0</v>
      </c>
      <c r="H18" s="174"/>
      <c r="I18" s="359">
        <f t="shared" si="2"/>
        <v>0</v>
      </c>
      <c r="J18" s="174"/>
      <c r="K18" s="325">
        <f t="shared" si="0"/>
        <v>0</v>
      </c>
      <c r="L18" s="325">
        <f t="shared" si="1"/>
        <v>0</v>
      </c>
      <c r="M18" s="320">
        <v>12</v>
      </c>
      <c r="N18" s="299">
        <v>12</v>
      </c>
      <c r="O18" s="326">
        <v>0</v>
      </c>
      <c r="P18" s="322">
        <f t="shared" si="3"/>
        <v>0</v>
      </c>
      <c r="Q18" s="321"/>
      <c r="S18" s="300"/>
    </row>
    <row r="19" spans="2:19" hidden="1">
      <c r="B19" s="197"/>
      <c r="C19" s="226"/>
      <c r="D19" s="321"/>
      <c r="E19" s="323">
        <v>0</v>
      </c>
      <c r="F19" s="174"/>
      <c r="G19" s="301">
        <f t="shared" si="4"/>
        <v>0</v>
      </c>
      <c r="H19" s="174"/>
      <c r="I19" s="359">
        <f t="shared" si="2"/>
        <v>0</v>
      </c>
      <c r="J19" s="174"/>
      <c r="K19" s="325">
        <f t="shared" si="0"/>
        <v>0</v>
      </c>
      <c r="L19" s="325">
        <f t="shared" si="1"/>
        <v>0</v>
      </c>
      <c r="M19" s="320">
        <v>12</v>
      </c>
      <c r="N19" s="299">
        <v>12</v>
      </c>
      <c r="O19" s="326">
        <v>0</v>
      </c>
      <c r="P19" s="322">
        <f t="shared" si="3"/>
        <v>0</v>
      </c>
      <c r="Q19" s="321"/>
      <c r="S19" s="300"/>
    </row>
    <row r="20" spans="2:19" hidden="1">
      <c r="B20" s="197"/>
      <c r="C20" s="226"/>
      <c r="D20" s="321"/>
      <c r="E20" s="323">
        <v>0</v>
      </c>
      <c r="F20" s="174"/>
      <c r="G20" s="301">
        <f t="shared" si="4"/>
        <v>0</v>
      </c>
      <c r="H20" s="174"/>
      <c r="I20" s="359">
        <f t="shared" si="2"/>
        <v>0</v>
      </c>
      <c r="J20" s="174"/>
      <c r="K20" s="325">
        <f t="shared" ref="K20:K26" si="5">IF(D20&lt;((G20-L20)*M20/$M$70),D20,((G20-L20)*M20/$M$70))</f>
        <v>0</v>
      </c>
      <c r="L20" s="325">
        <f t="shared" si="1"/>
        <v>0</v>
      </c>
      <c r="M20" s="320">
        <v>12</v>
      </c>
      <c r="N20" s="299">
        <v>12</v>
      </c>
      <c r="O20" s="326">
        <v>0</v>
      </c>
      <c r="P20" s="322">
        <f t="shared" si="3"/>
        <v>0</v>
      </c>
      <c r="Q20" s="321"/>
      <c r="S20" s="300"/>
    </row>
    <row r="21" spans="2:19" hidden="1">
      <c r="B21" s="197"/>
      <c r="C21" s="227" t="s">
        <v>18</v>
      </c>
      <c r="D21" s="322"/>
      <c r="E21" s="323">
        <v>0</v>
      </c>
      <c r="F21" s="174"/>
      <c r="G21" s="301">
        <f t="shared" si="4"/>
        <v>0</v>
      </c>
      <c r="H21" s="174"/>
      <c r="I21" s="359">
        <f t="shared" si="2"/>
        <v>0</v>
      </c>
      <c r="J21" s="174"/>
      <c r="K21" s="325">
        <f t="shared" si="5"/>
        <v>0</v>
      </c>
      <c r="L21" s="325">
        <f t="shared" si="1"/>
        <v>0</v>
      </c>
      <c r="M21" s="320">
        <v>12</v>
      </c>
      <c r="N21" s="299">
        <v>12</v>
      </c>
      <c r="O21" s="326">
        <v>0</v>
      </c>
      <c r="P21" s="322">
        <f t="shared" si="3"/>
        <v>0</v>
      </c>
      <c r="Q21" s="322"/>
      <c r="S21" s="300"/>
    </row>
    <row r="22" spans="2:19" hidden="1">
      <c r="B22" s="197"/>
      <c r="C22" s="227" t="s">
        <v>18</v>
      </c>
      <c r="D22" s="322"/>
      <c r="E22" s="323">
        <v>0</v>
      </c>
      <c r="F22" s="174"/>
      <c r="G22" s="301">
        <f t="shared" si="4"/>
        <v>0</v>
      </c>
      <c r="H22" s="174"/>
      <c r="I22" s="359">
        <f t="shared" si="2"/>
        <v>0</v>
      </c>
      <c r="J22" s="174"/>
      <c r="K22" s="325">
        <f t="shared" si="5"/>
        <v>0</v>
      </c>
      <c r="L22" s="325">
        <f t="shared" si="1"/>
        <v>0</v>
      </c>
      <c r="M22" s="320">
        <v>12</v>
      </c>
      <c r="N22" s="299">
        <v>12</v>
      </c>
      <c r="O22" s="326">
        <v>0</v>
      </c>
      <c r="P22" s="322">
        <f t="shared" si="3"/>
        <v>0</v>
      </c>
      <c r="Q22" s="322"/>
      <c r="S22" s="300"/>
    </row>
    <row r="23" spans="2:19" hidden="1">
      <c r="B23" s="197"/>
      <c r="C23" s="227" t="s">
        <v>18</v>
      </c>
      <c r="D23" s="322"/>
      <c r="E23" s="323">
        <v>0</v>
      </c>
      <c r="F23" s="174"/>
      <c r="G23" s="301">
        <f t="shared" si="4"/>
        <v>0</v>
      </c>
      <c r="H23" s="174"/>
      <c r="I23" s="359">
        <f t="shared" si="2"/>
        <v>0</v>
      </c>
      <c r="J23" s="174"/>
      <c r="K23" s="325">
        <f t="shared" si="5"/>
        <v>0</v>
      </c>
      <c r="L23" s="325">
        <f t="shared" si="1"/>
        <v>0</v>
      </c>
      <c r="M23" s="320">
        <v>12</v>
      </c>
      <c r="N23" s="299">
        <v>12</v>
      </c>
      <c r="O23" s="326">
        <v>0</v>
      </c>
      <c r="P23" s="322">
        <f t="shared" si="3"/>
        <v>0</v>
      </c>
      <c r="Q23" s="322"/>
      <c r="S23" s="300"/>
    </row>
    <row r="24" spans="2:19" hidden="1">
      <c r="B24" s="197"/>
      <c r="C24" s="227" t="s">
        <v>18</v>
      </c>
      <c r="D24" s="322"/>
      <c r="E24" s="323">
        <v>0</v>
      </c>
      <c r="F24" s="174"/>
      <c r="G24" s="301">
        <f t="shared" si="4"/>
        <v>0</v>
      </c>
      <c r="H24" s="174"/>
      <c r="I24" s="359">
        <f t="shared" si="2"/>
        <v>0</v>
      </c>
      <c r="J24" s="174"/>
      <c r="K24" s="325">
        <f t="shared" si="5"/>
        <v>0</v>
      </c>
      <c r="L24" s="325">
        <f t="shared" si="1"/>
        <v>0</v>
      </c>
      <c r="M24" s="320">
        <v>12</v>
      </c>
      <c r="N24" s="299">
        <v>12</v>
      </c>
      <c r="O24" s="326">
        <v>0</v>
      </c>
      <c r="P24" s="322">
        <f t="shared" si="3"/>
        <v>0</v>
      </c>
      <c r="Q24" s="322"/>
      <c r="S24" s="300"/>
    </row>
    <row r="25" spans="2:19" hidden="1">
      <c r="B25" s="197"/>
      <c r="C25" s="227" t="s">
        <v>18</v>
      </c>
      <c r="D25" s="322"/>
      <c r="E25" s="323">
        <v>0</v>
      </c>
      <c r="F25" s="174"/>
      <c r="G25" s="301">
        <f t="shared" si="4"/>
        <v>0</v>
      </c>
      <c r="H25" s="174"/>
      <c r="I25" s="359">
        <f t="shared" si="2"/>
        <v>0</v>
      </c>
      <c r="J25" s="174"/>
      <c r="K25" s="325">
        <f t="shared" si="5"/>
        <v>0</v>
      </c>
      <c r="L25" s="325">
        <f t="shared" si="1"/>
        <v>0</v>
      </c>
      <c r="M25" s="320">
        <v>12</v>
      </c>
      <c r="N25" s="299">
        <v>12</v>
      </c>
      <c r="O25" s="326">
        <v>0</v>
      </c>
      <c r="P25" s="322">
        <f t="shared" si="3"/>
        <v>0</v>
      </c>
      <c r="Q25" s="322"/>
      <c r="S25" s="300"/>
    </row>
    <row r="26" spans="2:19" hidden="1">
      <c r="B26" s="197"/>
      <c r="C26" s="227" t="s">
        <v>18</v>
      </c>
      <c r="D26" s="322"/>
      <c r="E26" s="323">
        <v>0</v>
      </c>
      <c r="F26" s="174"/>
      <c r="G26" s="301">
        <f t="shared" si="4"/>
        <v>0</v>
      </c>
      <c r="H26" s="303"/>
      <c r="I26" s="359">
        <f>L26+K26</f>
        <v>0</v>
      </c>
      <c r="J26" s="283"/>
      <c r="K26" s="325">
        <f t="shared" si="5"/>
        <v>0</v>
      </c>
      <c r="L26" s="325">
        <f t="shared" si="1"/>
        <v>0</v>
      </c>
      <c r="M26" s="320">
        <v>12</v>
      </c>
      <c r="N26" s="299">
        <v>12</v>
      </c>
      <c r="O26" s="326">
        <v>0</v>
      </c>
      <c r="P26" s="322">
        <f t="shared" si="3"/>
        <v>0</v>
      </c>
      <c r="Q26" s="322"/>
      <c r="S26" s="300"/>
    </row>
    <row r="27" spans="2:19" ht="5.25" hidden="1" customHeight="1" thickBot="1">
      <c r="B27" s="197"/>
      <c r="D27" s="174"/>
      <c r="E27" s="230"/>
      <c r="F27" s="174"/>
      <c r="G27" s="301"/>
      <c r="H27" s="174"/>
      <c r="I27" s="359"/>
      <c r="J27" s="174"/>
      <c r="K27" s="263"/>
      <c r="L27" s="263"/>
      <c r="M27" s="211"/>
      <c r="N27" s="211"/>
      <c r="O27" s="231"/>
      <c r="P27" s="174"/>
      <c r="Q27" s="174"/>
      <c r="S27" s="300"/>
    </row>
    <row r="28" spans="2:19" ht="21.95" hidden="1" customHeight="1" outlineLevel="1" thickTop="1">
      <c r="B28" s="197"/>
      <c r="C28" s="11" t="s">
        <v>18</v>
      </c>
      <c r="D28" s="467">
        <f>SUM(D11:D26)</f>
        <v>0</v>
      </c>
      <c r="E28" s="1560" t="e">
        <f>NPER(O28,-I28,D28,,0)</f>
        <v>#DIV/0!</v>
      </c>
      <c r="F28" s="304"/>
      <c r="G28" s="284">
        <f>SUM(G11:G26)</f>
        <v>0</v>
      </c>
      <c r="H28" s="263"/>
      <c r="I28" s="360">
        <f>SUM(I11:I26)</f>
        <v>0</v>
      </c>
      <c r="J28" s="263"/>
      <c r="K28" s="467">
        <f>SUM(K11:K26)</f>
        <v>0</v>
      </c>
      <c r="L28" s="467">
        <f>SUM(L11:L26)</f>
        <v>0</v>
      </c>
      <c r="M28" s="210"/>
      <c r="N28" s="210"/>
      <c r="O28" s="212" t="e">
        <f>L28/D28</f>
        <v>#DIV/0!</v>
      </c>
      <c r="P28" s="467">
        <f>SUM(P11:P26)</f>
        <v>0</v>
      </c>
      <c r="Q28" s="467">
        <f>SUM(Q11:Q26)</f>
        <v>0</v>
      </c>
      <c r="S28" s="300"/>
    </row>
    <row r="29" spans="2:19" s="241" customFormat="1" ht="15" hidden="1" customHeight="1" outlineLevel="1">
      <c r="B29" s="305"/>
      <c r="C29" s="233"/>
      <c r="D29" s="234"/>
      <c r="E29" s="235"/>
      <c r="F29" s="235"/>
      <c r="G29" s="236"/>
      <c r="H29" s="237"/>
      <c r="I29" s="237"/>
      <c r="J29" s="238" t="s">
        <v>158</v>
      </c>
      <c r="K29" s="239">
        <f>IFERROR((SUMIF(K11:K26,0,D11:D26)/D28),0%)</f>
        <v>0</v>
      </c>
      <c r="L29" s="237"/>
      <c r="M29" s="237"/>
      <c r="N29" s="237"/>
      <c r="O29" s="240"/>
      <c r="P29" s="237"/>
      <c r="Q29" s="234"/>
      <c r="S29" s="306"/>
    </row>
    <row r="30" spans="2:19" ht="30.95" hidden="1" customHeight="1" outlineLevel="1">
      <c r="B30" s="197"/>
      <c r="C30" s="228" t="s">
        <v>7</v>
      </c>
      <c r="D30" s="292"/>
      <c r="E30" s="12"/>
      <c r="F30" s="174"/>
      <c r="G30" s="282"/>
      <c r="H30" s="282"/>
      <c r="I30" s="282"/>
      <c r="J30" s="282"/>
      <c r="K30" s="274"/>
      <c r="L30" s="274"/>
      <c r="M30" s="213"/>
      <c r="N30" s="213"/>
      <c r="O30" s="45"/>
      <c r="P30" s="268"/>
      <c r="Q30" s="292"/>
      <c r="S30" s="300"/>
    </row>
    <row r="31" spans="2:19" hidden="1" outlineLevel="1">
      <c r="B31" s="197"/>
      <c r="D31" s="321"/>
      <c r="E31" s="323">
        <v>0</v>
      </c>
      <c r="F31" s="174"/>
      <c r="G31" s="1558">
        <f>IF(E31=0,0,(-PMT(O31,E31,D31,0,0)))</f>
        <v>0</v>
      </c>
      <c r="H31" s="174"/>
      <c r="I31" s="1559">
        <f>L31+K31</f>
        <v>0</v>
      </c>
      <c r="J31" s="174"/>
      <c r="K31" s="325">
        <f t="shared" ref="K31:K40" si="6">IF(D31&lt;((G31-L31)*M31/$M$70),D31,((G31-L31)*M31/$M$70))</f>
        <v>0</v>
      </c>
      <c r="L31" s="325">
        <f t="shared" ref="L31:L40" si="7">((D31*O31)*N31/$N$70)</f>
        <v>0</v>
      </c>
      <c r="M31" s="320">
        <v>12</v>
      </c>
      <c r="N31" s="299">
        <v>12</v>
      </c>
      <c r="O31" s="326">
        <v>0</v>
      </c>
      <c r="P31" s="322">
        <f t="shared" ref="P31:P40" si="8">I31/N31</f>
        <v>0</v>
      </c>
      <c r="Q31" s="321"/>
      <c r="S31" s="300"/>
    </row>
    <row r="32" spans="2:19" hidden="1" outlineLevel="1">
      <c r="B32" s="197"/>
      <c r="D32" s="321"/>
      <c r="E32" s="324">
        <v>0</v>
      </c>
      <c r="F32" s="174"/>
      <c r="G32" s="301">
        <f t="shared" ref="G32:G40" si="9">IF(E32=0,0,(-PMT(O32,E32,D32,0,0)))</f>
        <v>0</v>
      </c>
      <c r="H32" s="174"/>
      <c r="I32" s="359">
        <f t="shared" ref="I32:I39" si="10">L32+K32</f>
        <v>0</v>
      </c>
      <c r="J32" s="174"/>
      <c r="K32" s="325">
        <f t="shared" si="6"/>
        <v>0</v>
      </c>
      <c r="L32" s="325">
        <f t="shared" si="7"/>
        <v>0</v>
      </c>
      <c r="M32" s="320">
        <v>12</v>
      </c>
      <c r="N32" s="299">
        <v>12</v>
      </c>
      <c r="O32" s="326">
        <v>0</v>
      </c>
      <c r="P32" s="322">
        <f t="shared" si="8"/>
        <v>0</v>
      </c>
      <c r="Q32" s="321"/>
      <c r="S32" s="300"/>
    </row>
    <row r="33" spans="2:19" hidden="1" outlineLevel="1">
      <c r="B33" s="197"/>
      <c r="D33" s="321"/>
      <c r="E33" s="324">
        <v>0</v>
      </c>
      <c r="F33" s="174"/>
      <c r="G33" s="301">
        <f t="shared" si="9"/>
        <v>0</v>
      </c>
      <c r="H33" s="174"/>
      <c r="I33" s="359">
        <f t="shared" si="10"/>
        <v>0</v>
      </c>
      <c r="J33" s="174"/>
      <c r="K33" s="325">
        <f t="shared" si="6"/>
        <v>0</v>
      </c>
      <c r="L33" s="325">
        <f t="shared" si="7"/>
        <v>0</v>
      </c>
      <c r="M33" s="320">
        <v>12</v>
      </c>
      <c r="N33" s="299">
        <v>12</v>
      </c>
      <c r="O33" s="326">
        <v>0</v>
      </c>
      <c r="P33" s="322">
        <f t="shared" si="8"/>
        <v>0</v>
      </c>
      <c r="Q33" s="321"/>
      <c r="S33" s="300"/>
    </row>
    <row r="34" spans="2:19" hidden="1" outlineLevel="1">
      <c r="B34" s="197"/>
      <c r="D34" s="321"/>
      <c r="E34" s="324">
        <v>0</v>
      </c>
      <c r="F34" s="174"/>
      <c r="G34" s="301">
        <f t="shared" si="9"/>
        <v>0</v>
      </c>
      <c r="H34" s="174"/>
      <c r="I34" s="359">
        <f t="shared" si="10"/>
        <v>0</v>
      </c>
      <c r="J34" s="174"/>
      <c r="K34" s="325">
        <f t="shared" si="6"/>
        <v>0</v>
      </c>
      <c r="L34" s="325">
        <f t="shared" si="7"/>
        <v>0</v>
      </c>
      <c r="M34" s="320">
        <v>12</v>
      </c>
      <c r="N34" s="299">
        <v>12</v>
      </c>
      <c r="O34" s="326">
        <v>0</v>
      </c>
      <c r="P34" s="322">
        <f t="shared" si="8"/>
        <v>0</v>
      </c>
      <c r="Q34" s="321"/>
      <c r="S34" s="300"/>
    </row>
    <row r="35" spans="2:19" hidden="1" outlineLevel="1">
      <c r="B35" s="197"/>
      <c r="D35" s="321"/>
      <c r="E35" s="324">
        <v>0</v>
      </c>
      <c r="F35" s="174"/>
      <c r="G35" s="301">
        <f t="shared" si="9"/>
        <v>0</v>
      </c>
      <c r="H35" s="174"/>
      <c r="I35" s="359">
        <f t="shared" si="10"/>
        <v>0</v>
      </c>
      <c r="J35" s="174"/>
      <c r="K35" s="325">
        <f t="shared" si="6"/>
        <v>0</v>
      </c>
      <c r="L35" s="325">
        <f t="shared" si="7"/>
        <v>0</v>
      </c>
      <c r="M35" s="320">
        <v>12</v>
      </c>
      <c r="N35" s="299">
        <v>12</v>
      </c>
      <c r="O35" s="326">
        <v>0</v>
      </c>
      <c r="P35" s="322">
        <f t="shared" si="8"/>
        <v>0</v>
      </c>
      <c r="Q35" s="321"/>
      <c r="S35" s="300"/>
    </row>
    <row r="36" spans="2:19" hidden="1" outlineLevel="1">
      <c r="B36" s="197"/>
      <c r="D36" s="322"/>
      <c r="E36" s="324">
        <v>0</v>
      </c>
      <c r="F36" s="174"/>
      <c r="G36" s="301">
        <f t="shared" si="9"/>
        <v>0</v>
      </c>
      <c r="H36" s="174"/>
      <c r="I36" s="359">
        <f t="shared" si="10"/>
        <v>0</v>
      </c>
      <c r="J36" s="174"/>
      <c r="K36" s="325">
        <f t="shared" si="6"/>
        <v>0</v>
      </c>
      <c r="L36" s="325">
        <f t="shared" si="7"/>
        <v>0</v>
      </c>
      <c r="M36" s="320">
        <v>12</v>
      </c>
      <c r="N36" s="299">
        <v>12</v>
      </c>
      <c r="O36" s="326">
        <v>0</v>
      </c>
      <c r="P36" s="322">
        <f t="shared" si="8"/>
        <v>0</v>
      </c>
      <c r="Q36" s="322"/>
      <c r="S36" s="300"/>
    </row>
    <row r="37" spans="2:19" hidden="1" outlineLevel="1">
      <c r="B37" s="197"/>
      <c r="D37" s="322"/>
      <c r="E37" s="324">
        <v>0</v>
      </c>
      <c r="F37" s="174"/>
      <c r="G37" s="301">
        <f t="shared" si="9"/>
        <v>0</v>
      </c>
      <c r="H37" s="174"/>
      <c r="I37" s="359">
        <f t="shared" si="10"/>
        <v>0</v>
      </c>
      <c r="J37" s="174"/>
      <c r="K37" s="325">
        <f t="shared" si="6"/>
        <v>0</v>
      </c>
      <c r="L37" s="325">
        <f t="shared" si="7"/>
        <v>0</v>
      </c>
      <c r="M37" s="320">
        <v>12</v>
      </c>
      <c r="N37" s="299">
        <v>12</v>
      </c>
      <c r="O37" s="326">
        <v>0</v>
      </c>
      <c r="P37" s="322">
        <f t="shared" si="8"/>
        <v>0</v>
      </c>
      <c r="Q37" s="322"/>
      <c r="S37" s="300"/>
    </row>
    <row r="38" spans="2:19" hidden="1" outlineLevel="1">
      <c r="B38" s="197"/>
      <c r="D38" s="322"/>
      <c r="E38" s="324">
        <v>0</v>
      </c>
      <c r="F38" s="174"/>
      <c r="G38" s="301">
        <f t="shared" si="9"/>
        <v>0</v>
      </c>
      <c r="H38" s="174"/>
      <c r="I38" s="359">
        <f t="shared" si="10"/>
        <v>0</v>
      </c>
      <c r="J38" s="174"/>
      <c r="K38" s="325">
        <f t="shared" si="6"/>
        <v>0</v>
      </c>
      <c r="L38" s="325">
        <f t="shared" si="7"/>
        <v>0</v>
      </c>
      <c r="M38" s="320">
        <v>12</v>
      </c>
      <c r="N38" s="299">
        <v>12</v>
      </c>
      <c r="O38" s="326">
        <v>0</v>
      </c>
      <c r="P38" s="322">
        <f t="shared" si="8"/>
        <v>0</v>
      </c>
      <c r="Q38" s="322"/>
      <c r="S38" s="300"/>
    </row>
    <row r="39" spans="2:19" hidden="1" outlineLevel="1">
      <c r="B39" s="197"/>
      <c r="C39" s="4" t="s">
        <v>18</v>
      </c>
      <c r="D39" s="322"/>
      <c r="E39" s="324">
        <v>0</v>
      </c>
      <c r="F39" s="174"/>
      <c r="G39" s="301">
        <f t="shared" si="9"/>
        <v>0</v>
      </c>
      <c r="H39" s="174"/>
      <c r="I39" s="359">
        <f t="shared" si="10"/>
        <v>0</v>
      </c>
      <c r="J39" s="174"/>
      <c r="K39" s="325">
        <f t="shared" si="6"/>
        <v>0</v>
      </c>
      <c r="L39" s="325">
        <f t="shared" si="7"/>
        <v>0</v>
      </c>
      <c r="M39" s="320">
        <v>12</v>
      </c>
      <c r="N39" s="299">
        <v>12</v>
      </c>
      <c r="O39" s="326">
        <v>0</v>
      </c>
      <c r="P39" s="322">
        <f t="shared" si="8"/>
        <v>0</v>
      </c>
      <c r="Q39" s="322"/>
      <c r="S39" s="300"/>
    </row>
    <row r="40" spans="2:19" hidden="1" outlineLevel="1">
      <c r="B40" s="197"/>
      <c r="C40" s="4" t="s">
        <v>18</v>
      </c>
      <c r="D40" s="322"/>
      <c r="E40" s="324">
        <v>0</v>
      </c>
      <c r="F40" s="174"/>
      <c r="G40" s="301">
        <f t="shared" si="9"/>
        <v>0</v>
      </c>
      <c r="H40" s="303"/>
      <c r="I40" s="359">
        <f>L40+K40</f>
        <v>0</v>
      </c>
      <c r="J40" s="283"/>
      <c r="K40" s="325">
        <f t="shared" si="6"/>
        <v>0</v>
      </c>
      <c r="L40" s="325">
        <f t="shared" si="7"/>
        <v>0</v>
      </c>
      <c r="M40" s="320">
        <v>12</v>
      </c>
      <c r="N40" s="299">
        <v>12</v>
      </c>
      <c r="O40" s="326">
        <v>0</v>
      </c>
      <c r="P40" s="322">
        <f t="shared" si="8"/>
        <v>0</v>
      </c>
      <c r="Q40" s="322"/>
      <c r="S40" s="300"/>
    </row>
    <row r="41" spans="2:19" ht="5.25" hidden="1" customHeight="1" outlineLevel="1" thickBot="1">
      <c r="B41" s="197"/>
      <c r="D41" s="174"/>
      <c r="E41" s="230"/>
      <c r="F41" s="174"/>
      <c r="G41" s="301"/>
      <c r="H41" s="174"/>
      <c r="I41" s="359"/>
      <c r="J41" s="174"/>
      <c r="K41" s="263"/>
      <c r="L41" s="263"/>
      <c r="M41" s="211"/>
      <c r="N41" s="211"/>
      <c r="O41" s="231"/>
      <c r="P41" s="174"/>
      <c r="Q41" s="174"/>
      <c r="S41" s="300"/>
    </row>
    <row r="42" spans="2:19" ht="21.95" hidden="1" customHeight="1" outlineLevel="1" thickTop="1">
      <c r="B42" s="197"/>
      <c r="C42" s="11" t="s">
        <v>18</v>
      </c>
      <c r="D42" s="467">
        <f>SUM(D31:D40)</f>
        <v>0</v>
      </c>
      <c r="E42" s="1560" t="e">
        <f>NPER(O42,-I42,D42,,0)</f>
        <v>#DIV/0!</v>
      </c>
      <c r="F42" s="304"/>
      <c r="G42" s="284">
        <f>SUM(G31:G40)</f>
        <v>0</v>
      </c>
      <c r="H42" s="263"/>
      <c r="I42" s="360">
        <f>SUM(I31:I40)</f>
        <v>0</v>
      </c>
      <c r="J42" s="263"/>
      <c r="K42" s="467">
        <f>SUM(K31:K40)</f>
        <v>0</v>
      </c>
      <c r="L42" s="467">
        <f>SUM(L31:L40)</f>
        <v>0</v>
      </c>
      <c r="M42" s="210"/>
      <c r="N42" s="210"/>
      <c r="O42" s="212" t="e">
        <f>L42/D42</f>
        <v>#DIV/0!</v>
      </c>
      <c r="P42" s="467">
        <f>SUM(P31:P40)</f>
        <v>0</v>
      </c>
      <c r="Q42" s="467">
        <f>SUM(Q31:Q40)</f>
        <v>0</v>
      </c>
      <c r="S42" s="300"/>
    </row>
    <row r="43" spans="2:19" s="241" customFormat="1" ht="14.25" hidden="1" customHeight="1" outlineLevel="1">
      <c r="B43" s="305"/>
      <c r="C43" s="233"/>
      <c r="D43" s="234"/>
      <c r="E43" s="235"/>
      <c r="F43" s="235"/>
      <c r="G43" s="236"/>
      <c r="H43" s="237"/>
      <c r="I43" s="237"/>
      <c r="J43" s="238" t="s">
        <v>158</v>
      </c>
      <c r="K43" s="239">
        <f>IFERROR((SUMIF(K31:K40,0,D31:D40)/D42),0%)</f>
        <v>0</v>
      </c>
      <c r="L43" s="237"/>
      <c r="M43" s="237"/>
      <c r="N43" s="237"/>
      <c r="O43" s="240"/>
      <c r="P43" s="237"/>
      <c r="Q43" s="234"/>
      <c r="S43" s="306"/>
    </row>
    <row r="44" spans="2:19" ht="15" hidden="1" customHeight="1" outlineLevel="1">
      <c r="B44" s="197"/>
      <c r="C44" s="228" t="s">
        <v>8</v>
      </c>
      <c r="D44" s="288"/>
      <c r="E44" s="12"/>
      <c r="F44" s="174"/>
      <c r="G44" s="282"/>
      <c r="H44" s="282"/>
      <c r="I44" s="282"/>
      <c r="J44" s="282"/>
      <c r="K44" s="274"/>
      <c r="L44" s="274"/>
      <c r="M44" s="213"/>
      <c r="N44" s="213"/>
      <c r="O44" s="45"/>
      <c r="P44" s="268"/>
      <c r="Q44" s="288"/>
      <c r="S44" s="300"/>
    </row>
    <row r="45" spans="2:19" ht="12" hidden="1" customHeight="1" outlineLevel="1">
      <c r="B45" s="197"/>
      <c r="D45" s="321"/>
      <c r="E45" s="323">
        <v>0</v>
      </c>
      <c r="F45" s="174"/>
      <c r="G45" s="1558">
        <f>IF(E45=0,0,(-PMT(O45,E45,D45,0,0)))</f>
        <v>0</v>
      </c>
      <c r="H45" s="174"/>
      <c r="I45" s="1559">
        <f>L45+K45</f>
        <v>0</v>
      </c>
      <c r="J45" s="174"/>
      <c r="K45" s="325">
        <f t="shared" ref="K45:K54" si="11">IF(D45&lt;((G45-L45)*M45/$M$70),D45,((G45-L45)*M45/$M$70))</f>
        <v>0</v>
      </c>
      <c r="L45" s="325">
        <f t="shared" ref="L45:L54" si="12">((D45*O45)*N45/$N$70)</f>
        <v>0</v>
      </c>
      <c r="M45" s="320">
        <v>12</v>
      </c>
      <c r="N45" s="299">
        <v>12</v>
      </c>
      <c r="O45" s="326">
        <v>0</v>
      </c>
      <c r="P45" s="322">
        <f t="shared" ref="P45:P54" si="13">I45/N45</f>
        <v>0</v>
      </c>
      <c r="Q45" s="321"/>
      <c r="S45" s="300"/>
    </row>
    <row r="46" spans="2:19" ht="12" hidden="1" customHeight="1" outlineLevel="1">
      <c r="B46" s="197"/>
      <c r="D46" s="321"/>
      <c r="E46" s="324">
        <v>0</v>
      </c>
      <c r="F46" s="174"/>
      <c r="G46" s="301">
        <f t="shared" ref="G46:G54" si="14">IF(E46=0,0,(-PMT(O46,E46,D46,0,0)))</f>
        <v>0</v>
      </c>
      <c r="H46" s="174"/>
      <c r="I46" s="359">
        <f t="shared" ref="I46:I53" si="15">L46+K46</f>
        <v>0</v>
      </c>
      <c r="J46" s="174"/>
      <c r="K46" s="325">
        <f t="shared" si="11"/>
        <v>0</v>
      </c>
      <c r="L46" s="325">
        <f t="shared" si="12"/>
        <v>0</v>
      </c>
      <c r="M46" s="320">
        <v>12</v>
      </c>
      <c r="N46" s="299">
        <v>12</v>
      </c>
      <c r="O46" s="326">
        <v>0</v>
      </c>
      <c r="P46" s="322">
        <f t="shared" si="13"/>
        <v>0</v>
      </c>
      <c r="Q46" s="321"/>
      <c r="S46" s="300"/>
    </row>
    <row r="47" spans="2:19" ht="12" hidden="1" customHeight="1" outlineLevel="1">
      <c r="B47" s="197"/>
      <c r="D47" s="321"/>
      <c r="E47" s="324">
        <v>0</v>
      </c>
      <c r="F47" s="174"/>
      <c r="G47" s="301">
        <f t="shared" si="14"/>
        <v>0</v>
      </c>
      <c r="H47" s="174"/>
      <c r="I47" s="359">
        <f t="shared" si="15"/>
        <v>0</v>
      </c>
      <c r="J47" s="174"/>
      <c r="K47" s="325">
        <f t="shared" si="11"/>
        <v>0</v>
      </c>
      <c r="L47" s="325">
        <f t="shared" si="12"/>
        <v>0</v>
      </c>
      <c r="M47" s="320">
        <v>12</v>
      </c>
      <c r="N47" s="299">
        <v>12</v>
      </c>
      <c r="O47" s="326">
        <v>0</v>
      </c>
      <c r="P47" s="322">
        <f t="shared" si="13"/>
        <v>0</v>
      </c>
      <c r="Q47" s="321"/>
      <c r="S47" s="300"/>
    </row>
    <row r="48" spans="2:19" ht="12" hidden="1" customHeight="1" outlineLevel="1">
      <c r="B48" s="197"/>
      <c r="D48" s="321"/>
      <c r="E48" s="324">
        <v>0</v>
      </c>
      <c r="F48" s="174"/>
      <c r="G48" s="301">
        <f t="shared" si="14"/>
        <v>0</v>
      </c>
      <c r="H48" s="174"/>
      <c r="I48" s="359">
        <f t="shared" si="15"/>
        <v>0</v>
      </c>
      <c r="J48" s="174"/>
      <c r="K48" s="325">
        <f t="shared" si="11"/>
        <v>0</v>
      </c>
      <c r="L48" s="325">
        <f t="shared" si="12"/>
        <v>0</v>
      </c>
      <c r="M48" s="320">
        <v>12</v>
      </c>
      <c r="N48" s="299">
        <v>12</v>
      </c>
      <c r="O48" s="326">
        <v>0</v>
      </c>
      <c r="P48" s="322">
        <f t="shared" si="13"/>
        <v>0</v>
      </c>
      <c r="Q48" s="321"/>
      <c r="S48" s="300"/>
    </row>
    <row r="49" spans="1:19" ht="12" hidden="1" customHeight="1" outlineLevel="1">
      <c r="B49" s="197"/>
      <c r="D49" s="321"/>
      <c r="E49" s="324">
        <v>0</v>
      </c>
      <c r="F49" s="174"/>
      <c r="G49" s="301">
        <f t="shared" si="14"/>
        <v>0</v>
      </c>
      <c r="H49" s="174"/>
      <c r="I49" s="359">
        <f t="shared" si="15"/>
        <v>0</v>
      </c>
      <c r="J49" s="174"/>
      <c r="K49" s="325">
        <f t="shared" si="11"/>
        <v>0</v>
      </c>
      <c r="L49" s="325">
        <f t="shared" si="12"/>
        <v>0</v>
      </c>
      <c r="M49" s="320">
        <v>12</v>
      </c>
      <c r="N49" s="299">
        <v>12</v>
      </c>
      <c r="O49" s="326">
        <v>0</v>
      </c>
      <c r="P49" s="322">
        <f t="shared" si="13"/>
        <v>0</v>
      </c>
      <c r="Q49" s="321"/>
      <c r="S49" s="300"/>
    </row>
    <row r="50" spans="1:19" ht="12" hidden="1" customHeight="1" outlineLevel="1">
      <c r="B50" s="197"/>
      <c r="D50" s="322"/>
      <c r="E50" s="324">
        <v>0</v>
      </c>
      <c r="F50" s="174"/>
      <c r="G50" s="301">
        <f t="shared" si="14"/>
        <v>0</v>
      </c>
      <c r="H50" s="174"/>
      <c r="I50" s="359">
        <f t="shared" si="15"/>
        <v>0</v>
      </c>
      <c r="J50" s="174"/>
      <c r="K50" s="325">
        <f t="shared" si="11"/>
        <v>0</v>
      </c>
      <c r="L50" s="325">
        <f t="shared" si="12"/>
        <v>0</v>
      </c>
      <c r="M50" s="320">
        <v>12</v>
      </c>
      <c r="N50" s="299">
        <v>12</v>
      </c>
      <c r="O50" s="326">
        <v>0</v>
      </c>
      <c r="P50" s="322">
        <f t="shared" si="13"/>
        <v>0</v>
      </c>
      <c r="Q50" s="322"/>
      <c r="S50" s="300"/>
    </row>
    <row r="51" spans="1:19" ht="12" hidden="1" customHeight="1" outlineLevel="1">
      <c r="B51" s="197"/>
      <c r="D51" s="322"/>
      <c r="E51" s="324">
        <v>0</v>
      </c>
      <c r="F51" s="174"/>
      <c r="G51" s="301">
        <f t="shared" si="14"/>
        <v>0</v>
      </c>
      <c r="H51" s="174"/>
      <c r="I51" s="359">
        <f t="shared" si="15"/>
        <v>0</v>
      </c>
      <c r="J51" s="174"/>
      <c r="K51" s="325">
        <f t="shared" si="11"/>
        <v>0</v>
      </c>
      <c r="L51" s="325">
        <f t="shared" si="12"/>
        <v>0</v>
      </c>
      <c r="M51" s="320">
        <v>12</v>
      </c>
      <c r="N51" s="299">
        <v>12</v>
      </c>
      <c r="O51" s="326">
        <v>0</v>
      </c>
      <c r="P51" s="322">
        <f t="shared" si="13"/>
        <v>0</v>
      </c>
      <c r="Q51" s="322"/>
      <c r="S51" s="300"/>
    </row>
    <row r="52" spans="1:19" ht="12" hidden="1" customHeight="1" outlineLevel="1">
      <c r="B52" s="197"/>
      <c r="D52" s="322"/>
      <c r="E52" s="324">
        <v>0</v>
      </c>
      <c r="F52" s="174"/>
      <c r="G52" s="301">
        <f t="shared" si="14"/>
        <v>0</v>
      </c>
      <c r="H52" s="174"/>
      <c r="I52" s="359">
        <f t="shared" si="15"/>
        <v>0</v>
      </c>
      <c r="J52" s="174"/>
      <c r="K52" s="325">
        <f t="shared" si="11"/>
        <v>0</v>
      </c>
      <c r="L52" s="325">
        <f t="shared" si="12"/>
        <v>0</v>
      </c>
      <c r="M52" s="320">
        <v>12</v>
      </c>
      <c r="N52" s="299">
        <v>12</v>
      </c>
      <c r="O52" s="326">
        <v>0</v>
      </c>
      <c r="P52" s="322">
        <f t="shared" si="13"/>
        <v>0</v>
      </c>
      <c r="Q52" s="322"/>
      <c r="S52" s="300"/>
    </row>
    <row r="53" spans="1:19" ht="12" hidden="1" customHeight="1" outlineLevel="1">
      <c r="B53" s="197"/>
      <c r="C53" s="4" t="s">
        <v>18</v>
      </c>
      <c r="D53" s="322"/>
      <c r="E53" s="324">
        <v>0</v>
      </c>
      <c r="F53" s="174"/>
      <c r="G53" s="301">
        <f t="shared" si="14"/>
        <v>0</v>
      </c>
      <c r="H53" s="174"/>
      <c r="I53" s="359">
        <f t="shared" si="15"/>
        <v>0</v>
      </c>
      <c r="J53" s="174"/>
      <c r="K53" s="325">
        <f t="shared" si="11"/>
        <v>0</v>
      </c>
      <c r="L53" s="325">
        <f t="shared" si="12"/>
        <v>0</v>
      </c>
      <c r="M53" s="320">
        <v>12</v>
      </c>
      <c r="N53" s="299">
        <v>12</v>
      </c>
      <c r="O53" s="326">
        <v>0</v>
      </c>
      <c r="P53" s="322">
        <f t="shared" si="13"/>
        <v>0</v>
      </c>
      <c r="Q53" s="322"/>
      <c r="S53" s="300"/>
    </row>
    <row r="54" spans="1:19" ht="12" hidden="1" customHeight="1" outlineLevel="1">
      <c r="B54" s="197"/>
      <c r="C54" s="4" t="s">
        <v>18</v>
      </c>
      <c r="D54" s="322"/>
      <c r="E54" s="324">
        <v>0</v>
      </c>
      <c r="F54" s="174"/>
      <c r="G54" s="301">
        <f t="shared" si="14"/>
        <v>0</v>
      </c>
      <c r="H54" s="303"/>
      <c r="I54" s="359">
        <f>L54+K54</f>
        <v>0</v>
      </c>
      <c r="J54" s="283"/>
      <c r="K54" s="325">
        <f t="shared" si="11"/>
        <v>0</v>
      </c>
      <c r="L54" s="325">
        <f t="shared" si="12"/>
        <v>0</v>
      </c>
      <c r="M54" s="320">
        <v>12</v>
      </c>
      <c r="N54" s="299">
        <v>12</v>
      </c>
      <c r="O54" s="326">
        <v>0</v>
      </c>
      <c r="P54" s="322">
        <f t="shared" si="13"/>
        <v>0</v>
      </c>
      <c r="Q54" s="322"/>
      <c r="S54" s="300"/>
    </row>
    <row r="55" spans="1:19" ht="5.25" hidden="1" customHeight="1" outlineLevel="1" thickBot="1">
      <c r="B55" s="197"/>
      <c r="D55" s="174"/>
      <c r="E55" s="230"/>
      <c r="F55" s="174"/>
      <c r="G55" s="301"/>
      <c r="H55" s="174"/>
      <c r="I55" s="359"/>
      <c r="J55" s="174"/>
      <c r="K55" s="263"/>
      <c r="L55" s="263"/>
      <c r="M55" s="211"/>
      <c r="N55" s="211"/>
      <c r="O55" s="231"/>
      <c r="P55" s="174"/>
      <c r="Q55" s="174"/>
      <c r="S55" s="300"/>
    </row>
    <row r="56" spans="1:19" ht="12" hidden="1" customHeight="1" outlineLevel="1" thickTop="1">
      <c r="B56" s="197"/>
      <c r="C56" s="11" t="s">
        <v>18</v>
      </c>
      <c r="D56" s="467">
        <f>SUM(D45:D54)</f>
        <v>0</v>
      </c>
      <c r="E56" s="1560" t="e">
        <f>NPER(O56,-I56,D56,,0)</f>
        <v>#DIV/0!</v>
      </c>
      <c r="F56" s="304"/>
      <c r="G56" s="284">
        <f>SUM(G45:G54)</f>
        <v>0</v>
      </c>
      <c r="H56" s="263"/>
      <c r="I56" s="360">
        <f>SUM(I45:I54)</f>
        <v>0</v>
      </c>
      <c r="J56" s="263"/>
      <c r="K56" s="467">
        <f>SUM(K45:K54)</f>
        <v>0</v>
      </c>
      <c r="L56" s="467">
        <f>SUM(L45:L54)</f>
        <v>0</v>
      </c>
      <c r="M56" s="210"/>
      <c r="N56" s="210"/>
      <c r="O56" s="212" t="e">
        <f>L56/D56</f>
        <v>#DIV/0!</v>
      </c>
      <c r="P56" s="467">
        <f>SUM(P45:P54)</f>
        <v>0</v>
      </c>
      <c r="Q56" s="467">
        <f>SUM(Q45:Q54)</f>
        <v>0</v>
      </c>
      <c r="S56" s="300"/>
    </row>
    <row r="57" spans="1:19" s="241" customFormat="1" ht="14.25" hidden="1" customHeight="1" outlineLevel="1">
      <c r="B57" s="305"/>
      <c r="C57" s="233"/>
      <c r="D57" s="234"/>
      <c r="E57" s="235"/>
      <c r="F57" s="235"/>
      <c r="G57" s="236"/>
      <c r="H57" s="237"/>
      <c r="I57" s="237"/>
      <c r="J57" s="238" t="s">
        <v>158</v>
      </c>
      <c r="K57" s="239">
        <f>IFERROR((SUMIF(K45:K54,0,D45:D54)/D56),0%)</f>
        <v>0</v>
      </c>
      <c r="L57" s="237"/>
      <c r="M57" s="237"/>
      <c r="N57" s="237"/>
      <c r="O57" s="240"/>
      <c r="P57" s="237"/>
      <c r="Q57" s="234"/>
      <c r="S57" s="306"/>
    </row>
    <row r="58" spans="1:19" ht="14.25" hidden="1" customHeight="1" outlineLevel="1" thickBot="1">
      <c r="B58" s="197"/>
      <c r="C58" s="11"/>
      <c r="D58" s="263"/>
      <c r="E58" s="196"/>
      <c r="F58" s="174"/>
      <c r="G58" s="286"/>
      <c r="H58" s="263"/>
      <c r="I58" s="263"/>
      <c r="J58" s="263"/>
      <c r="K58" s="263"/>
      <c r="L58" s="263"/>
      <c r="M58" s="210"/>
      <c r="N58" s="210"/>
      <c r="O58" s="212"/>
      <c r="P58" s="263"/>
      <c r="Q58" s="263"/>
      <c r="S58" s="300"/>
    </row>
    <row r="59" spans="1:19" s="272" customFormat="1" ht="24" hidden="1" customHeight="1" collapsed="1" thickTop="1" thickBot="1">
      <c r="A59" s="14"/>
      <c r="B59" s="307"/>
      <c r="C59" s="176" t="s">
        <v>142</v>
      </c>
      <c r="D59" s="1561">
        <f>D56+D42+D28</f>
        <v>0</v>
      </c>
      <c r="E59" s="1562" t="e">
        <f>NPER(O59,-I59,D59,,0)</f>
        <v>#DIV/0!</v>
      </c>
      <c r="F59" s="1563"/>
      <c r="G59" s="1564">
        <f t="shared" ref="G59:I59" si="16">G56+G42+G28</f>
        <v>0</v>
      </c>
      <c r="H59" s="1564"/>
      <c r="I59" s="1564">
        <f t="shared" si="16"/>
        <v>0</v>
      </c>
      <c r="J59" s="1564"/>
      <c r="K59" s="1564">
        <f t="shared" ref="K59:L59" si="17">K56+K42+K28</f>
        <v>0</v>
      </c>
      <c r="L59" s="1564">
        <f t="shared" si="17"/>
        <v>0</v>
      </c>
      <c r="M59" s="1565"/>
      <c r="N59" s="1565"/>
      <c r="O59" s="1566" t="e">
        <f>L59/D59</f>
        <v>#DIV/0!</v>
      </c>
      <c r="P59" s="1567">
        <f t="shared" ref="P59" si="18">P56+P42+P28</f>
        <v>0</v>
      </c>
      <c r="Q59" s="1561">
        <f>Q56+Q42+Q28</f>
        <v>0</v>
      </c>
      <c r="S59" s="308"/>
    </row>
    <row r="60" spans="1:19" ht="18.95" hidden="1" customHeight="1" thickTop="1" thickBot="1">
      <c r="B60" s="424"/>
      <c r="C60" s="1568"/>
      <c r="D60" s="1569"/>
      <c r="E60" s="1570"/>
      <c r="F60" s="1571"/>
      <c r="G60" s="1572"/>
      <c r="H60" s="1572"/>
      <c r="I60" s="1572"/>
      <c r="J60" s="1572"/>
      <c r="K60" s="1573"/>
      <c r="L60" s="1573"/>
      <c r="M60" s="1574"/>
      <c r="N60" s="1574"/>
      <c r="O60" s="1575"/>
      <c r="P60" s="1576"/>
      <c r="Q60" s="1569"/>
      <c r="R60" s="1577"/>
      <c r="S60" s="1578"/>
    </row>
    <row r="61" spans="1:19" ht="18.95" hidden="1" customHeight="1">
      <c r="C61" s="228"/>
      <c r="D61" s="292"/>
      <c r="E61" s="12"/>
      <c r="F61" s="174"/>
      <c r="G61" s="282"/>
      <c r="H61" s="282"/>
      <c r="I61" s="282"/>
      <c r="J61" s="282"/>
      <c r="K61" s="274"/>
      <c r="L61" s="274"/>
      <c r="M61" s="213"/>
      <c r="N61" s="213"/>
      <c r="O61" s="45"/>
      <c r="P61" s="268"/>
      <c r="Q61" s="292"/>
    </row>
    <row r="62" spans="1:19" ht="20.25" customHeight="1" thickBot="1">
      <c r="D62" s="271"/>
      <c r="E62" s="43"/>
      <c r="F62" s="271"/>
      <c r="G62" s="271"/>
      <c r="H62" s="271"/>
      <c r="I62" s="271"/>
      <c r="J62" s="271"/>
      <c r="K62" s="271"/>
      <c r="L62" s="271"/>
      <c r="M62" s="43"/>
      <c r="N62" s="43"/>
      <c r="O62" s="43"/>
      <c r="P62" s="271"/>
      <c r="Q62" s="271"/>
    </row>
    <row r="63" spans="1:19" ht="10.5" customHeight="1">
      <c r="B63" s="1996" t="s">
        <v>159</v>
      </c>
      <c r="C63" s="1997"/>
      <c r="D63" s="1998"/>
      <c r="E63" s="1997"/>
      <c r="F63" s="1998"/>
      <c r="G63" s="1998"/>
      <c r="H63" s="1998"/>
      <c r="I63" s="1998"/>
      <c r="J63" s="1998"/>
      <c r="K63" s="1998"/>
      <c r="L63" s="1998"/>
      <c r="M63" s="1997"/>
      <c r="N63" s="1997"/>
      <c r="O63" s="1997"/>
      <c r="P63" s="1998"/>
      <c r="Q63" s="1998"/>
      <c r="R63" s="1998"/>
      <c r="S63" s="1999"/>
    </row>
    <row r="64" spans="1:19" ht="17.25" customHeight="1" thickBot="1">
      <c r="B64" s="2000"/>
      <c r="C64" s="2001"/>
      <c r="D64" s="2002"/>
      <c r="E64" s="2001"/>
      <c r="F64" s="2002"/>
      <c r="G64" s="2002"/>
      <c r="H64" s="2002"/>
      <c r="I64" s="2002"/>
      <c r="J64" s="2002"/>
      <c r="K64" s="2002"/>
      <c r="L64" s="2002"/>
      <c r="M64" s="2001"/>
      <c r="N64" s="2001"/>
      <c r="O64" s="2001"/>
      <c r="P64" s="2002"/>
      <c r="Q64" s="2002"/>
      <c r="R64" s="2002"/>
      <c r="S64" s="2003"/>
    </row>
    <row r="65" spans="1:19" ht="15.95" customHeight="1" thickBot="1">
      <c r="C65" s="45"/>
      <c r="D65" s="273"/>
      <c r="E65" s="45"/>
      <c r="F65" s="273"/>
      <c r="G65" s="273"/>
      <c r="H65" s="273"/>
      <c r="I65" s="273"/>
      <c r="J65" s="273"/>
      <c r="K65" s="273"/>
      <c r="L65" s="273"/>
      <c r="M65" s="45"/>
      <c r="N65" s="45"/>
      <c r="O65" s="45"/>
      <c r="P65" s="273"/>
      <c r="Q65" s="273"/>
    </row>
    <row r="66" spans="1:19" s="269" customFormat="1" ht="21" customHeight="1">
      <c r="A66" s="3"/>
      <c r="B66" s="2004" t="s">
        <v>160</v>
      </c>
      <c r="C66" s="2005"/>
      <c r="D66" s="1990" t="s">
        <v>161</v>
      </c>
      <c r="E66" s="2008" t="s">
        <v>150</v>
      </c>
      <c r="F66" s="471"/>
      <c r="G66" s="2010" t="s">
        <v>151</v>
      </c>
      <c r="H66" s="472"/>
      <c r="I66" s="2010" t="s">
        <v>152</v>
      </c>
      <c r="J66" s="472"/>
      <c r="K66" s="2012" t="s">
        <v>153</v>
      </c>
      <c r="L66" s="2012" t="s">
        <v>154</v>
      </c>
      <c r="M66" s="2014" t="s">
        <v>155</v>
      </c>
      <c r="N66" s="2014"/>
      <c r="O66" s="2015" t="s">
        <v>156</v>
      </c>
      <c r="P66" s="2010" t="s">
        <v>157</v>
      </c>
      <c r="Q66" s="1990" t="s">
        <v>162</v>
      </c>
      <c r="R66" s="1990" t="s">
        <v>0</v>
      </c>
      <c r="S66" s="473"/>
    </row>
    <row r="67" spans="1:19" s="269" customFormat="1" ht="21" customHeight="1">
      <c r="A67" s="3"/>
      <c r="B67" s="2006"/>
      <c r="C67" s="2007"/>
      <c r="D67" s="1991"/>
      <c r="E67" s="2009"/>
      <c r="F67" s="175"/>
      <c r="G67" s="2011"/>
      <c r="H67" s="218"/>
      <c r="I67" s="2011"/>
      <c r="J67" s="218"/>
      <c r="K67" s="2013"/>
      <c r="L67" s="2013"/>
      <c r="M67" s="206" t="s">
        <v>153</v>
      </c>
      <c r="N67" s="206" t="s">
        <v>154</v>
      </c>
      <c r="O67" s="2016"/>
      <c r="P67" s="2011"/>
      <c r="Q67" s="1991"/>
      <c r="R67" s="1991"/>
      <c r="S67" s="270"/>
    </row>
    <row r="68" spans="1:19" s="269" customFormat="1" ht="5.25" customHeight="1">
      <c r="A68" s="3"/>
      <c r="B68" s="229"/>
      <c r="C68" s="1579"/>
      <c r="D68" s="1580"/>
      <c r="E68" s="1581"/>
      <c r="F68" s="1580"/>
      <c r="G68" s="1582"/>
      <c r="H68" s="1582"/>
      <c r="I68" s="1582"/>
      <c r="J68" s="1582"/>
      <c r="K68" s="1583"/>
      <c r="L68" s="1583"/>
      <c r="M68" s="1584"/>
      <c r="N68" s="1584"/>
      <c r="O68" s="1585"/>
      <c r="P68" s="1582"/>
      <c r="Q68" s="1580"/>
      <c r="R68" s="1580"/>
      <c r="S68" s="1586"/>
    </row>
    <row r="69" spans="1:19" s="269" customFormat="1" ht="11.25" customHeight="1">
      <c r="A69" s="3"/>
      <c r="B69" s="229"/>
      <c r="C69" s="225" t="s">
        <v>12</v>
      </c>
      <c r="D69" s="175"/>
      <c r="E69" s="195"/>
      <c r="F69" s="175"/>
      <c r="G69" s="175"/>
      <c r="H69" s="175"/>
      <c r="I69" s="175"/>
      <c r="J69" s="175"/>
      <c r="K69" s="274"/>
      <c r="L69" s="274"/>
      <c r="M69" s="3"/>
      <c r="N69" s="3"/>
      <c r="O69" s="207"/>
      <c r="P69" s="175"/>
      <c r="Q69" s="175"/>
      <c r="S69" s="270"/>
    </row>
    <row r="70" spans="1:19" s="269" customFormat="1" ht="11.25" customHeight="1">
      <c r="A70" s="3"/>
      <c r="B70" s="229"/>
      <c r="C70" s="225"/>
      <c r="D70" s="175"/>
      <c r="E70" s="195"/>
      <c r="F70" s="175"/>
      <c r="G70" s="175"/>
      <c r="H70" s="175"/>
      <c r="I70" s="175"/>
      <c r="J70" s="175"/>
      <c r="K70" s="274"/>
      <c r="L70" s="274"/>
      <c r="M70" s="208">
        <v>12</v>
      </c>
      <c r="N70" s="208">
        <v>12</v>
      </c>
      <c r="O70" s="207"/>
      <c r="P70" s="175"/>
      <c r="Q70" s="175"/>
      <c r="S70" s="270"/>
    </row>
    <row r="71" spans="1:19">
      <c r="B71" s="209"/>
      <c r="C71" s="226" t="s">
        <v>163</v>
      </c>
      <c r="D71" s="290">
        <f>'Projet Investissement'!N10</f>
        <v>871032</v>
      </c>
      <c r="E71" s="474">
        <v>17</v>
      </c>
      <c r="F71" s="475"/>
      <c r="G71" s="1558">
        <f>IF(E71=0,0,(-PMT(O71,E71,D71,0,0)))</f>
        <v>80171.5031995225</v>
      </c>
      <c r="H71" s="174"/>
      <c r="I71" s="1587">
        <f>L71+K71</f>
        <v>80171.5031995225</v>
      </c>
      <c r="J71" s="174"/>
      <c r="K71" s="476">
        <f t="shared" ref="K71:K72" si="19">IF(D71&lt;((G71-L71)*M71/$M$70),D71,((G71-L71)*M71/$M$70))</f>
        <v>32264.743199522502</v>
      </c>
      <c r="L71" s="476">
        <f t="shared" ref="L71:L75" si="20">((D71*O71)*N71/$N$70)</f>
        <v>47906.76</v>
      </c>
      <c r="M71" s="299">
        <v>12</v>
      </c>
      <c r="N71" s="299">
        <v>12</v>
      </c>
      <c r="O71" s="477">
        <v>5.5E-2</v>
      </c>
      <c r="P71" s="478">
        <f>I71/N71</f>
        <v>6680.9585999602086</v>
      </c>
      <c r="Q71" s="290">
        <f>D71-K71</f>
        <v>838767.25680047751</v>
      </c>
      <c r="S71" s="264"/>
    </row>
    <row r="72" spans="1:19">
      <c r="B72" s="209"/>
      <c r="C72" s="226"/>
      <c r="D72" s="290"/>
      <c r="E72" s="474">
        <v>0</v>
      </c>
      <c r="F72" s="475"/>
      <c r="G72" s="301">
        <f>IF(E72=0,0,(-PMT(O72,E72,D72,0,0)))</f>
        <v>0</v>
      </c>
      <c r="H72" s="174"/>
      <c r="I72" s="479">
        <f t="shared" ref="I72:I74" si="21">L72+K72</f>
        <v>0</v>
      </c>
      <c r="J72" s="174"/>
      <c r="K72" s="476">
        <f t="shared" si="19"/>
        <v>0</v>
      </c>
      <c r="L72" s="476">
        <f t="shared" si="20"/>
        <v>0</v>
      </c>
      <c r="M72" s="299">
        <v>12</v>
      </c>
      <c r="N72" s="299">
        <v>12</v>
      </c>
      <c r="O72" s="477">
        <v>0</v>
      </c>
      <c r="P72" s="478">
        <f t="shared" ref="P72:P75" si="22">I72/N72</f>
        <v>0</v>
      </c>
      <c r="Q72" s="290">
        <f t="shared" ref="Q72:Q75" si="23">D72-K72</f>
        <v>0</v>
      </c>
      <c r="S72" s="264"/>
    </row>
    <row r="73" spans="1:19" hidden="1">
      <c r="B73" s="209"/>
      <c r="C73" s="227" t="s">
        <v>18</v>
      </c>
      <c r="D73" s="291"/>
      <c r="E73" s="474">
        <v>0</v>
      </c>
      <c r="F73" s="475"/>
      <c r="G73" s="301">
        <f t="shared" ref="G73:G75" si="24">IF(E73=0,0,(-PMT(O73,E73,D73,0,0)))</f>
        <v>0</v>
      </c>
      <c r="H73" s="174"/>
      <c r="I73" s="479">
        <f t="shared" si="21"/>
        <v>0</v>
      </c>
      <c r="J73" s="174"/>
      <c r="K73" s="476">
        <f t="shared" ref="K73:K75" si="25">IF(D73&lt;((G73-L73)*M73/$M$70),D73,((G73-L73)*M73/$M$70))</f>
        <v>0</v>
      </c>
      <c r="L73" s="476">
        <f t="shared" si="20"/>
        <v>0</v>
      </c>
      <c r="M73" s="299">
        <v>12</v>
      </c>
      <c r="N73" s="299">
        <v>12</v>
      </c>
      <c r="O73" s="477">
        <v>0</v>
      </c>
      <c r="P73" s="478">
        <f t="shared" si="22"/>
        <v>0</v>
      </c>
      <c r="Q73" s="290">
        <f t="shared" si="23"/>
        <v>0</v>
      </c>
      <c r="S73" s="264"/>
    </row>
    <row r="74" spans="1:19" hidden="1">
      <c r="B74" s="209"/>
      <c r="C74" s="227" t="s">
        <v>18</v>
      </c>
      <c r="D74" s="291"/>
      <c r="E74" s="474">
        <v>0</v>
      </c>
      <c r="F74" s="475"/>
      <c r="G74" s="301">
        <f t="shared" si="24"/>
        <v>0</v>
      </c>
      <c r="H74" s="174"/>
      <c r="I74" s="479">
        <f t="shared" si="21"/>
        <v>0</v>
      </c>
      <c r="J74" s="174"/>
      <c r="K74" s="476">
        <f t="shared" si="25"/>
        <v>0</v>
      </c>
      <c r="L74" s="476">
        <f t="shared" si="20"/>
        <v>0</v>
      </c>
      <c r="M74" s="299">
        <v>12</v>
      </c>
      <c r="N74" s="299">
        <v>12</v>
      </c>
      <c r="O74" s="477">
        <v>0</v>
      </c>
      <c r="P74" s="478">
        <f t="shared" si="22"/>
        <v>0</v>
      </c>
      <c r="Q74" s="290">
        <f t="shared" si="23"/>
        <v>0</v>
      </c>
      <c r="S74" s="264"/>
    </row>
    <row r="75" spans="1:19">
      <c r="B75" s="209"/>
      <c r="C75" s="227" t="s">
        <v>18</v>
      </c>
      <c r="D75" s="291"/>
      <c r="E75" s="474">
        <v>0</v>
      </c>
      <c r="F75" s="475"/>
      <c r="G75" s="301">
        <f t="shared" si="24"/>
        <v>0</v>
      </c>
      <c r="H75" s="303"/>
      <c r="I75" s="479">
        <f>L75+K75</f>
        <v>0</v>
      </c>
      <c r="J75" s="283"/>
      <c r="K75" s="476">
        <f t="shared" si="25"/>
        <v>0</v>
      </c>
      <c r="L75" s="476">
        <f t="shared" si="20"/>
        <v>0</v>
      </c>
      <c r="M75" s="299">
        <v>12</v>
      </c>
      <c r="N75" s="299">
        <v>12</v>
      </c>
      <c r="O75" s="477">
        <v>0</v>
      </c>
      <c r="P75" s="478">
        <f t="shared" si="22"/>
        <v>0</v>
      </c>
      <c r="Q75" s="290">
        <f t="shared" si="23"/>
        <v>0</v>
      </c>
      <c r="S75" s="264"/>
    </row>
    <row r="76" spans="1:19" ht="5.25" customHeight="1" thickBot="1">
      <c r="B76" s="209"/>
      <c r="D76" s="174"/>
      <c r="E76" s="230"/>
      <c r="F76" s="174"/>
      <c r="G76" s="301"/>
      <c r="H76" s="174"/>
      <c r="I76" s="479"/>
      <c r="J76" s="174"/>
      <c r="K76" s="263"/>
      <c r="L76" s="263"/>
      <c r="M76" s="211"/>
      <c r="N76" s="211"/>
      <c r="O76" s="231"/>
      <c r="P76" s="174"/>
      <c r="Q76" s="174"/>
      <c r="S76" s="264"/>
    </row>
    <row r="77" spans="1:19" ht="21.95" customHeight="1" outlineLevel="1" thickTop="1">
      <c r="B77" s="209"/>
      <c r="C77" s="11" t="s">
        <v>18</v>
      </c>
      <c r="D77" s="467">
        <f>SUM(D71:D75)</f>
        <v>871032</v>
      </c>
      <c r="E77" s="1588">
        <f>NPER(O77,-I77,D77,,0)</f>
        <v>17.000000000000021</v>
      </c>
      <c r="F77" s="304"/>
      <c r="G77" s="284">
        <f>SUM(G71:G75)</f>
        <v>80171.5031995225</v>
      </c>
      <c r="H77" s="263"/>
      <c r="I77" s="285">
        <f>SUM(I71:I75)</f>
        <v>80171.5031995225</v>
      </c>
      <c r="J77" s="263"/>
      <c r="K77" s="467">
        <f>SUM(K71:K75)</f>
        <v>32264.743199522502</v>
      </c>
      <c r="L77" s="467">
        <f>SUM(L71:L75)</f>
        <v>47906.76</v>
      </c>
      <c r="M77" s="210"/>
      <c r="N77" s="210"/>
      <c r="O77" s="212">
        <f>L77/D77</f>
        <v>5.5E-2</v>
      </c>
      <c r="P77" s="467">
        <f>SUM(P71:P75)</f>
        <v>6680.9585999602086</v>
      </c>
      <c r="Q77" s="467">
        <f>SUM(Q71:Q75)</f>
        <v>838767.25680047751</v>
      </c>
      <c r="S77" s="264"/>
    </row>
    <row r="78" spans="1:19" s="241" customFormat="1" ht="15" customHeight="1" outlineLevel="1">
      <c r="B78" s="232"/>
      <c r="C78" s="233"/>
      <c r="D78" s="234"/>
      <c r="E78" s="235"/>
      <c r="F78" s="235"/>
      <c r="G78" s="236"/>
      <c r="H78" s="237"/>
      <c r="I78" s="237"/>
      <c r="J78" s="238" t="s">
        <v>158</v>
      </c>
      <c r="K78" s="239">
        <f>IFERROR((SUMIF(K71:K75,0,D71:D75)/D77),0%)</f>
        <v>0</v>
      </c>
      <c r="L78" s="237"/>
      <c r="M78" s="237"/>
      <c r="N78" s="237"/>
      <c r="O78" s="240"/>
      <c r="P78" s="237"/>
      <c r="Q78" s="234"/>
      <c r="S78" s="242"/>
    </row>
    <row r="79" spans="1:19" ht="30.95" customHeight="1" outlineLevel="1">
      <c r="B79" s="209"/>
      <c r="C79" s="228" t="s">
        <v>13</v>
      </c>
      <c r="D79" s="292"/>
      <c r="E79" s="12"/>
      <c r="F79" s="174"/>
      <c r="G79" s="282"/>
      <c r="H79" s="282"/>
      <c r="I79" s="282"/>
      <c r="J79" s="282"/>
      <c r="K79" s="274"/>
      <c r="L79" s="274"/>
      <c r="M79" s="213"/>
      <c r="N79" s="213"/>
      <c r="O79" s="45"/>
      <c r="P79" s="268"/>
      <c r="Q79" s="292"/>
      <c r="S79" s="264"/>
    </row>
    <row r="80" spans="1:19" outlineLevel="1">
      <c r="B80" s="209"/>
      <c r="C80" s="4" t="s">
        <v>13</v>
      </c>
      <c r="D80" s="290">
        <f>'Projet Investissement'!N12</f>
        <v>0</v>
      </c>
      <c r="E80" s="474">
        <v>17</v>
      </c>
      <c r="F80" s="475"/>
      <c r="G80" s="1558">
        <f>IF(E80=0,0,(-PMT(O80,E80,D80,0,0)))</f>
        <v>0</v>
      </c>
      <c r="H80" s="174"/>
      <c r="I80" s="1587">
        <f>L80+K80</f>
        <v>0</v>
      </c>
      <c r="J80" s="174"/>
      <c r="K80" s="476">
        <f t="shared" ref="K80:K83" si="26">IF(D80&lt;((G80-L80)*M80/$M$70),D80,((G80-L80)*M80/$M$70))</f>
        <v>0</v>
      </c>
      <c r="L80" s="476">
        <f t="shared" ref="L80:L83" si="27">((D80*O80)*N80/$N$70)</f>
        <v>0</v>
      </c>
      <c r="M80" s="299">
        <v>12</v>
      </c>
      <c r="N80" s="299">
        <v>12</v>
      </c>
      <c r="O80" s="477">
        <v>5.5E-2</v>
      </c>
      <c r="P80" s="478">
        <f t="shared" ref="P80:P83" si="28">I80/N80</f>
        <v>0</v>
      </c>
      <c r="Q80" s="290">
        <f t="shared" ref="Q80:Q83" si="29">D80-K80</f>
        <v>0</v>
      </c>
      <c r="S80" s="264"/>
    </row>
    <row r="81" spans="2:19" outlineLevel="1">
      <c r="B81" s="209"/>
      <c r="C81" s="4" t="s">
        <v>140</v>
      </c>
      <c r="D81" s="290">
        <f>'Projet Investissement'!N14</f>
        <v>1791740.5799999998</v>
      </c>
      <c r="E81" s="214">
        <v>17</v>
      </c>
      <c r="F81" s="174"/>
      <c r="G81" s="301">
        <f t="shared" ref="G81:G83" si="30">IF(E81=0,0,(-PMT(O81,E81,D81,0,0)))</f>
        <v>164915.33679840039</v>
      </c>
      <c r="H81" s="174"/>
      <c r="I81" s="479">
        <f t="shared" ref="I81:I82" si="31">L81+K81</f>
        <v>164915.33679840039</v>
      </c>
      <c r="J81" s="174"/>
      <c r="K81" s="476">
        <f t="shared" si="26"/>
        <v>66369.604898400386</v>
      </c>
      <c r="L81" s="476">
        <f t="shared" si="27"/>
        <v>98545.731899999999</v>
      </c>
      <c r="M81" s="299">
        <v>12</v>
      </c>
      <c r="N81" s="299">
        <v>12</v>
      </c>
      <c r="O81" s="477">
        <v>5.5E-2</v>
      </c>
      <c r="P81" s="478">
        <f t="shared" si="28"/>
        <v>13742.944733200033</v>
      </c>
      <c r="Q81" s="290">
        <f t="shared" si="29"/>
        <v>1725370.9751015995</v>
      </c>
      <c r="S81" s="264"/>
    </row>
    <row r="82" spans="2:19" outlineLevel="1">
      <c r="B82" s="209"/>
      <c r="C82" s="4" t="s">
        <v>141</v>
      </c>
      <c r="D82" s="290">
        <f>'Projet Investissement'!N16</f>
        <v>1623016.8199999998</v>
      </c>
      <c r="E82" s="214">
        <v>17</v>
      </c>
      <c r="F82" s="174"/>
      <c r="G82" s="301">
        <f t="shared" si="30"/>
        <v>149385.66915740044</v>
      </c>
      <c r="H82" s="174"/>
      <c r="I82" s="479">
        <f t="shared" si="31"/>
        <v>149385.66915740044</v>
      </c>
      <c r="J82" s="174"/>
      <c r="K82" s="476">
        <f t="shared" si="26"/>
        <v>60119.744057400443</v>
      </c>
      <c r="L82" s="476">
        <f t="shared" si="27"/>
        <v>89265.925099999993</v>
      </c>
      <c r="M82" s="299">
        <v>12</v>
      </c>
      <c r="N82" s="299">
        <v>12</v>
      </c>
      <c r="O82" s="477">
        <v>5.5E-2</v>
      </c>
      <c r="P82" s="478">
        <f t="shared" si="28"/>
        <v>12448.805763116703</v>
      </c>
      <c r="Q82" s="290">
        <f t="shared" si="29"/>
        <v>1562897.0759425994</v>
      </c>
      <c r="S82" s="264"/>
    </row>
    <row r="83" spans="2:19" outlineLevel="1">
      <c r="B83" s="209"/>
      <c r="C83" s="4" t="s">
        <v>18</v>
      </c>
      <c r="D83" s="291"/>
      <c r="E83" s="214">
        <v>0</v>
      </c>
      <c r="F83" s="174"/>
      <c r="G83" s="301">
        <f t="shared" si="30"/>
        <v>0</v>
      </c>
      <c r="H83" s="303"/>
      <c r="I83" s="479">
        <f>L83+K83</f>
        <v>0</v>
      </c>
      <c r="J83" s="283"/>
      <c r="K83" s="476">
        <f t="shared" si="26"/>
        <v>0</v>
      </c>
      <c r="L83" s="476">
        <f t="shared" si="27"/>
        <v>0</v>
      </c>
      <c r="M83" s="299">
        <v>12</v>
      </c>
      <c r="N83" s="299">
        <v>12</v>
      </c>
      <c r="O83" s="477">
        <v>0</v>
      </c>
      <c r="P83" s="478">
        <f t="shared" si="28"/>
        <v>0</v>
      </c>
      <c r="Q83" s="290">
        <f t="shared" si="29"/>
        <v>0</v>
      </c>
      <c r="S83" s="264"/>
    </row>
    <row r="84" spans="2:19" ht="5.25" customHeight="1" outlineLevel="1" thickBot="1">
      <c r="B84" s="209"/>
      <c r="D84" s="174"/>
      <c r="E84" s="230"/>
      <c r="F84" s="174"/>
      <c r="G84" s="301"/>
      <c r="H84" s="174"/>
      <c r="I84" s="479"/>
      <c r="J84" s="174"/>
      <c r="K84" s="263"/>
      <c r="L84" s="263"/>
      <c r="M84" s="211"/>
      <c r="N84" s="211"/>
      <c r="O84" s="231"/>
      <c r="P84" s="174"/>
      <c r="Q84" s="174"/>
      <c r="S84" s="264"/>
    </row>
    <row r="85" spans="2:19" ht="21.95" customHeight="1" outlineLevel="1" thickTop="1">
      <c r="B85" s="209"/>
      <c r="C85" s="11" t="s">
        <v>18</v>
      </c>
      <c r="D85" s="467">
        <f>SUM(D80:D83)</f>
        <v>3414757.3999999994</v>
      </c>
      <c r="E85" s="1588">
        <f>NPER(O85,-I85,D85,,0)</f>
        <v>17.000000000000021</v>
      </c>
      <c r="F85" s="304"/>
      <c r="G85" s="284">
        <f>SUM(G80:G83)</f>
        <v>314301.00595580082</v>
      </c>
      <c r="H85" s="263"/>
      <c r="I85" s="285">
        <f>SUM(I80:I83)</f>
        <v>314301.00595580082</v>
      </c>
      <c r="J85" s="263"/>
      <c r="K85" s="467">
        <f>SUM(K80:K83)</f>
        <v>126489.34895580083</v>
      </c>
      <c r="L85" s="467">
        <f>SUM(L80:L83)</f>
        <v>187811.65700000001</v>
      </c>
      <c r="M85" s="210"/>
      <c r="N85" s="210"/>
      <c r="O85" s="212">
        <f>L85/D85</f>
        <v>5.5000000000000014E-2</v>
      </c>
      <c r="P85" s="467">
        <f>SUM(P80:P83)</f>
        <v>26191.750496316738</v>
      </c>
      <c r="Q85" s="467">
        <f>SUM(Q80:Q83)</f>
        <v>3288268.0510441987</v>
      </c>
      <c r="S85" s="264"/>
    </row>
    <row r="86" spans="2:19" s="241" customFormat="1" ht="14.25" customHeight="1" outlineLevel="1">
      <c r="B86" s="232"/>
      <c r="C86" s="233"/>
      <c r="D86" s="234"/>
      <c r="E86" s="235"/>
      <c r="F86" s="235"/>
      <c r="G86" s="236"/>
      <c r="H86" s="237"/>
      <c r="I86" s="237"/>
      <c r="J86" s="238" t="s">
        <v>158</v>
      </c>
      <c r="K86" s="239">
        <f>IFERROR((SUMIF(K80:K83,0,D80:D83)/D85),0%)</f>
        <v>0</v>
      </c>
      <c r="L86" s="237"/>
      <c r="M86" s="237"/>
      <c r="N86" s="237"/>
      <c r="O86" s="240"/>
      <c r="P86" s="237"/>
      <c r="Q86" s="234"/>
      <c r="S86" s="242"/>
    </row>
    <row r="87" spans="2:19" ht="15" hidden="1" customHeight="1" outlineLevel="1">
      <c r="B87" s="209"/>
      <c r="C87" s="228" t="s">
        <v>8</v>
      </c>
      <c r="D87" s="288"/>
      <c r="E87" s="12"/>
      <c r="F87" s="174"/>
      <c r="G87" s="282"/>
      <c r="H87" s="282"/>
      <c r="I87" s="282"/>
      <c r="J87" s="282"/>
      <c r="K87" s="274"/>
      <c r="L87" s="274"/>
      <c r="M87" s="213"/>
      <c r="N87" s="213"/>
      <c r="O87" s="45"/>
      <c r="P87" s="268"/>
      <c r="Q87" s="288"/>
      <c r="S87" s="264"/>
    </row>
    <row r="88" spans="2:19" ht="12" hidden="1" customHeight="1" outlineLevel="1">
      <c r="B88" s="209"/>
      <c r="D88" s="290"/>
      <c r="E88" s="474">
        <v>0</v>
      </c>
      <c r="F88" s="475"/>
      <c r="G88" s="1558">
        <f>IF(E88=0,0,(-PMT(O88,E88,D88,0,0)))</f>
        <v>0</v>
      </c>
      <c r="H88" s="174"/>
      <c r="I88" s="1587">
        <f>L88+K88</f>
        <v>0</v>
      </c>
      <c r="J88" s="174"/>
      <c r="K88" s="476">
        <f t="shared" ref="K88:K97" si="32">IF(D88&lt;((G88-L88)*M88/$M$70),D88,((G88-L88)*M88/$M$70))</f>
        <v>0</v>
      </c>
      <c r="L88" s="476">
        <f t="shared" ref="L88:L97" si="33">((D88*O88)*N88/$N$70)</f>
        <v>0</v>
      </c>
      <c r="M88" s="299">
        <v>12</v>
      </c>
      <c r="N88" s="299">
        <v>12</v>
      </c>
      <c r="O88" s="477">
        <v>0</v>
      </c>
      <c r="P88" s="478">
        <f t="shared" ref="P88:P97" si="34">I88/N88</f>
        <v>0</v>
      </c>
      <c r="Q88" s="290">
        <f t="shared" ref="Q88:Q97" si="35">D88-K88</f>
        <v>0</v>
      </c>
      <c r="S88" s="264"/>
    </row>
    <row r="89" spans="2:19" ht="12" hidden="1" customHeight="1" outlineLevel="1">
      <c r="B89" s="209"/>
      <c r="D89" s="290"/>
      <c r="E89" s="214">
        <v>0</v>
      </c>
      <c r="F89" s="174"/>
      <c r="G89" s="301">
        <f t="shared" ref="G89:G97" si="36">IF(E89=0,0,(-PMT(O89,E89,D89,0,0)))</f>
        <v>0</v>
      </c>
      <c r="H89" s="174"/>
      <c r="I89" s="479">
        <f t="shared" ref="I89:I96" si="37">L89+K89</f>
        <v>0</v>
      </c>
      <c r="J89" s="174"/>
      <c r="K89" s="476">
        <f t="shared" si="32"/>
        <v>0</v>
      </c>
      <c r="L89" s="476">
        <f t="shared" si="33"/>
        <v>0</v>
      </c>
      <c r="M89" s="299">
        <v>12</v>
      </c>
      <c r="N89" s="299">
        <v>12</v>
      </c>
      <c r="O89" s="477">
        <v>0</v>
      </c>
      <c r="P89" s="478">
        <f t="shared" si="34"/>
        <v>0</v>
      </c>
      <c r="Q89" s="290">
        <f t="shared" si="35"/>
        <v>0</v>
      </c>
      <c r="S89" s="264"/>
    </row>
    <row r="90" spans="2:19" ht="12" hidden="1" customHeight="1" outlineLevel="1">
      <c r="B90" s="209"/>
      <c r="D90" s="290"/>
      <c r="E90" s="214">
        <v>0</v>
      </c>
      <c r="F90" s="174"/>
      <c r="G90" s="301">
        <f t="shared" si="36"/>
        <v>0</v>
      </c>
      <c r="H90" s="174"/>
      <c r="I90" s="479">
        <f t="shared" si="37"/>
        <v>0</v>
      </c>
      <c r="J90" s="174"/>
      <c r="K90" s="476">
        <f t="shared" si="32"/>
        <v>0</v>
      </c>
      <c r="L90" s="476">
        <f t="shared" si="33"/>
        <v>0</v>
      </c>
      <c r="M90" s="299">
        <v>12</v>
      </c>
      <c r="N90" s="299">
        <v>12</v>
      </c>
      <c r="O90" s="477">
        <v>0</v>
      </c>
      <c r="P90" s="478">
        <f t="shared" si="34"/>
        <v>0</v>
      </c>
      <c r="Q90" s="290">
        <f t="shared" si="35"/>
        <v>0</v>
      </c>
      <c r="S90" s="264"/>
    </row>
    <row r="91" spans="2:19" ht="12" hidden="1" customHeight="1" outlineLevel="1">
      <c r="B91" s="209"/>
      <c r="D91" s="290"/>
      <c r="E91" s="214">
        <v>0</v>
      </c>
      <c r="F91" s="174"/>
      <c r="G91" s="301">
        <f t="shared" si="36"/>
        <v>0</v>
      </c>
      <c r="H91" s="174"/>
      <c r="I91" s="479">
        <f t="shared" si="37"/>
        <v>0</v>
      </c>
      <c r="J91" s="174"/>
      <c r="K91" s="476">
        <f t="shared" si="32"/>
        <v>0</v>
      </c>
      <c r="L91" s="476">
        <f t="shared" si="33"/>
        <v>0</v>
      </c>
      <c r="M91" s="299">
        <v>12</v>
      </c>
      <c r="N91" s="299">
        <v>12</v>
      </c>
      <c r="O91" s="477">
        <v>0</v>
      </c>
      <c r="P91" s="478">
        <f t="shared" si="34"/>
        <v>0</v>
      </c>
      <c r="Q91" s="290">
        <f t="shared" si="35"/>
        <v>0</v>
      </c>
      <c r="S91" s="264"/>
    </row>
    <row r="92" spans="2:19" ht="12" hidden="1" customHeight="1" outlineLevel="1">
      <c r="B92" s="209"/>
      <c r="D92" s="290"/>
      <c r="E92" s="214">
        <v>0</v>
      </c>
      <c r="F92" s="174"/>
      <c r="G92" s="301">
        <f t="shared" si="36"/>
        <v>0</v>
      </c>
      <c r="H92" s="174"/>
      <c r="I92" s="479">
        <f t="shared" si="37"/>
        <v>0</v>
      </c>
      <c r="J92" s="174"/>
      <c r="K92" s="476">
        <f t="shared" si="32"/>
        <v>0</v>
      </c>
      <c r="L92" s="476">
        <f t="shared" si="33"/>
        <v>0</v>
      </c>
      <c r="M92" s="299">
        <v>12</v>
      </c>
      <c r="N92" s="299">
        <v>12</v>
      </c>
      <c r="O92" s="477">
        <v>0</v>
      </c>
      <c r="P92" s="478">
        <f t="shared" si="34"/>
        <v>0</v>
      </c>
      <c r="Q92" s="290">
        <f t="shared" si="35"/>
        <v>0</v>
      </c>
      <c r="S92" s="264"/>
    </row>
    <row r="93" spans="2:19" ht="12" hidden="1" customHeight="1" outlineLevel="1">
      <c r="B93" s="209"/>
      <c r="D93" s="291"/>
      <c r="E93" s="214">
        <v>0</v>
      </c>
      <c r="F93" s="174"/>
      <c r="G93" s="301">
        <f t="shared" si="36"/>
        <v>0</v>
      </c>
      <c r="H93" s="174"/>
      <c r="I93" s="479">
        <f t="shared" si="37"/>
        <v>0</v>
      </c>
      <c r="J93" s="174"/>
      <c r="K93" s="476">
        <f t="shared" si="32"/>
        <v>0</v>
      </c>
      <c r="L93" s="476">
        <f t="shared" si="33"/>
        <v>0</v>
      </c>
      <c r="M93" s="299">
        <v>12</v>
      </c>
      <c r="N93" s="299">
        <v>12</v>
      </c>
      <c r="O93" s="477">
        <v>0</v>
      </c>
      <c r="P93" s="478">
        <f t="shared" si="34"/>
        <v>0</v>
      </c>
      <c r="Q93" s="290">
        <f t="shared" si="35"/>
        <v>0</v>
      </c>
      <c r="S93" s="264"/>
    </row>
    <row r="94" spans="2:19" ht="12" hidden="1" customHeight="1" outlineLevel="1">
      <c r="B94" s="209"/>
      <c r="D94" s="291"/>
      <c r="E94" s="214">
        <v>0</v>
      </c>
      <c r="F94" s="174"/>
      <c r="G94" s="301">
        <f t="shared" si="36"/>
        <v>0</v>
      </c>
      <c r="H94" s="174"/>
      <c r="I94" s="479">
        <f t="shared" si="37"/>
        <v>0</v>
      </c>
      <c r="J94" s="174"/>
      <c r="K94" s="476">
        <f t="shared" si="32"/>
        <v>0</v>
      </c>
      <c r="L94" s="476">
        <f t="shared" si="33"/>
        <v>0</v>
      </c>
      <c r="M94" s="299">
        <v>12</v>
      </c>
      <c r="N94" s="299">
        <v>12</v>
      </c>
      <c r="O94" s="477">
        <v>0</v>
      </c>
      <c r="P94" s="478">
        <f t="shared" si="34"/>
        <v>0</v>
      </c>
      <c r="Q94" s="290">
        <f t="shared" si="35"/>
        <v>0</v>
      </c>
      <c r="S94" s="264"/>
    </row>
    <row r="95" spans="2:19" ht="12" hidden="1" customHeight="1" outlineLevel="1">
      <c r="B95" s="209"/>
      <c r="D95" s="291"/>
      <c r="E95" s="214">
        <v>0</v>
      </c>
      <c r="F95" s="174"/>
      <c r="G95" s="301">
        <f t="shared" si="36"/>
        <v>0</v>
      </c>
      <c r="H95" s="174"/>
      <c r="I95" s="479">
        <f t="shared" si="37"/>
        <v>0</v>
      </c>
      <c r="J95" s="174"/>
      <c r="K95" s="476">
        <f t="shared" si="32"/>
        <v>0</v>
      </c>
      <c r="L95" s="476">
        <f t="shared" si="33"/>
        <v>0</v>
      </c>
      <c r="M95" s="299">
        <v>12</v>
      </c>
      <c r="N95" s="299">
        <v>12</v>
      </c>
      <c r="O95" s="477">
        <v>0</v>
      </c>
      <c r="P95" s="478">
        <f t="shared" si="34"/>
        <v>0</v>
      </c>
      <c r="Q95" s="290">
        <f t="shared" si="35"/>
        <v>0</v>
      </c>
      <c r="S95" s="264"/>
    </row>
    <row r="96" spans="2:19" ht="12" hidden="1" customHeight="1" outlineLevel="1">
      <c r="B96" s="209"/>
      <c r="C96" s="4" t="s">
        <v>18</v>
      </c>
      <c r="D96" s="291"/>
      <c r="E96" s="214">
        <v>0</v>
      </c>
      <c r="F96" s="174"/>
      <c r="G96" s="301">
        <f t="shared" si="36"/>
        <v>0</v>
      </c>
      <c r="H96" s="174"/>
      <c r="I96" s="479">
        <f t="shared" si="37"/>
        <v>0</v>
      </c>
      <c r="J96" s="174"/>
      <c r="K96" s="476">
        <f t="shared" si="32"/>
        <v>0</v>
      </c>
      <c r="L96" s="476">
        <f t="shared" si="33"/>
        <v>0</v>
      </c>
      <c r="M96" s="299">
        <v>12</v>
      </c>
      <c r="N96" s="299">
        <v>12</v>
      </c>
      <c r="O96" s="477">
        <v>0</v>
      </c>
      <c r="P96" s="478">
        <f t="shared" si="34"/>
        <v>0</v>
      </c>
      <c r="Q96" s="290">
        <f t="shared" si="35"/>
        <v>0</v>
      </c>
      <c r="S96" s="264"/>
    </row>
    <row r="97" spans="1:19" ht="12" hidden="1" customHeight="1" outlineLevel="1">
      <c r="B97" s="209"/>
      <c r="C97" s="4" t="s">
        <v>18</v>
      </c>
      <c r="D97" s="291"/>
      <c r="E97" s="214">
        <v>0</v>
      </c>
      <c r="F97" s="174"/>
      <c r="G97" s="301">
        <f t="shared" si="36"/>
        <v>0</v>
      </c>
      <c r="H97" s="303"/>
      <c r="I97" s="479">
        <f>L97+K97</f>
        <v>0</v>
      </c>
      <c r="J97" s="283"/>
      <c r="K97" s="476">
        <f t="shared" si="32"/>
        <v>0</v>
      </c>
      <c r="L97" s="476">
        <f t="shared" si="33"/>
        <v>0</v>
      </c>
      <c r="M97" s="299">
        <v>12</v>
      </c>
      <c r="N97" s="299">
        <v>12</v>
      </c>
      <c r="O97" s="477">
        <v>0</v>
      </c>
      <c r="P97" s="478">
        <f t="shared" si="34"/>
        <v>0</v>
      </c>
      <c r="Q97" s="290">
        <f t="shared" si="35"/>
        <v>0</v>
      </c>
      <c r="S97" s="264"/>
    </row>
    <row r="98" spans="1:19" ht="5.25" hidden="1" customHeight="1" outlineLevel="1" thickBot="1">
      <c r="B98" s="209"/>
      <c r="D98" s="174"/>
      <c r="E98" s="230"/>
      <c r="F98" s="174"/>
      <c r="G98" s="301"/>
      <c r="H98" s="174"/>
      <c r="I98" s="479"/>
      <c r="J98" s="174"/>
      <c r="K98" s="263"/>
      <c r="L98" s="263"/>
      <c r="M98" s="211"/>
      <c r="N98" s="211"/>
      <c r="O98" s="231"/>
      <c r="P98" s="174"/>
      <c r="Q98" s="174"/>
      <c r="S98" s="264"/>
    </row>
    <row r="99" spans="1:19" ht="12" hidden="1" customHeight="1" outlineLevel="1" thickTop="1">
      <c r="B99" s="209"/>
      <c r="C99" s="11" t="s">
        <v>18</v>
      </c>
      <c r="D99" s="467">
        <f>SUM(D88:D97)</f>
        <v>0</v>
      </c>
      <c r="E99" s="1588" t="e">
        <f>NPER(O99,-I99,D99,,0)</f>
        <v>#DIV/0!</v>
      </c>
      <c r="F99" s="304"/>
      <c r="G99" s="284">
        <f>SUM(G88:G97)</f>
        <v>0</v>
      </c>
      <c r="H99" s="263"/>
      <c r="I99" s="285">
        <f>SUM(I88:I97)</f>
        <v>0</v>
      </c>
      <c r="J99" s="263"/>
      <c r="K99" s="467">
        <f>SUM(K88:K97)</f>
        <v>0</v>
      </c>
      <c r="L99" s="467">
        <f>SUM(L88:L97)</f>
        <v>0</v>
      </c>
      <c r="M99" s="210"/>
      <c r="N99" s="210"/>
      <c r="O99" s="212" t="e">
        <f>L99/D99</f>
        <v>#DIV/0!</v>
      </c>
      <c r="P99" s="467">
        <f>SUM(P88:P97)</f>
        <v>0</v>
      </c>
      <c r="Q99" s="467">
        <f>SUM(Q88:Q97)</f>
        <v>0</v>
      </c>
      <c r="S99" s="264"/>
    </row>
    <row r="100" spans="1:19" s="241" customFormat="1" ht="14.25" hidden="1" customHeight="1" outlineLevel="1">
      <c r="B100" s="232"/>
      <c r="C100" s="233"/>
      <c r="D100" s="234"/>
      <c r="E100" s="235"/>
      <c r="F100" s="235"/>
      <c r="G100" s="236"/>
      <c r="H100" s="237"/>
      <c r="I100" s="237"/>
      <c r="J100" s="238" t="s">
        <v>158</v>
      </c>
      <c r="K100" s="239">
        <f>IFERROR((SUMIF(K88:K97,0,D88:D97)/D99),0%)</f>
        <v>0</v>
      </c>
      <c r="L100" s="237"/>
      <c r="M100" s="237"/>
      <c r="N100" s="237"/>
      <c r="O100" s="240"/>
      <c r="P100" s="237"/>
      <c r="Q100" s="234"/>
      <c r="S100" s="242"/>
    </row>
    <row r="101" spans="1:19" ht="14.25" outlineLevel="1" thickBot="1">
      <c r="B101" s="209"/>
      <c r="C101" s="11"/>
      <c r="D101" s="263"/>
      <c r="E101" s="249"/>
      <c r="F101" s="174"/>
      <c r="G101" s="263"/>
      <c r="H101" s="263"/>
      <c r="I101" s="263"/>
      <c r="J101" s="263"/>
      <c r="K101" s="274"/>
      <c r="L101" s="274"/>
      <c r="M101" s="213"/>
      <c r="N101" s="213"/>
      <c r="O101" s="248"/>
      <c r="P101" s="263"/>
      <c r="Q101" s="263"/>
      <c r="S101" s="264"/>
    </row>
    <row r="102" spans="1:19" ht="14.25" thickTop="1">
      <c r="B102" s="209"/>
      <c r="C102" s="5" t="s">
        <v>142</v>
      </c>
      <c r="D102" s="480">
        <f>D77+D85+D99</f>
        <v>4285789.3999999994</v>
      </c>
      <c r="E102" s="1589">
        <f>NPER(O102,-I102,D102,,0)</f>
        <v>17.000000000000025</v>
      </c>
      <c r="F102" s="175"/>
      <c r="G102" s="1590">
        <f>G77+G85+G99</f>
        <v>394472.50915532332</v>
      </c>
      <c r="H102" s="275"/>
      <c r="I102" s="276">
        <f>I99+I85+I77</f>
        <v>394472.50915532332</v>
      </c>
      <c r="J102" s="481"/>
      <c r="K102" s="480">
        <f>K77+K85+K99</f>
        <v>158754.09215532333</v>
      </c>
      <c r="L102" s="480">
        <f>L77+L85+L99</f>
        <v>235718.41700000002</v>
      </c>
      <c r="M102" s="215"/>
      <c r="N102" s="215"/>
      <c r="O102" s="216">
        <f>L102/D102</f>
        <v>5.5000000000000014E-2</v>
      </c>
      <c r="P102" s="482">
        <f>G102/12</f>
        <v>32872.709096276943</v>
      </c>
      <c r="Q102" s="480">
        <f>Q77+Q85+Q99</f>
        <v>4127035.3078446761</v>
      </c>
      <c r="S102" s="264"/>
    </row>
    <row r="103" spans="1:19" s="241" customFormat="1" ht="14.25" customHeight="1">
      <c r="B103" s="232"/>
      <c r="C103" s="233"/>
      <c r="D103" s="234"/>
      <c r="E103" s="243"/>
      <c r="F103" s="243"/>
      <c r="G103" s="244"/>
      <c r="H103" s="245"/>
      <c r="I103" s="245"/>
      <c r="J103" s="238" t="s">
        <v>158</v>
      </c>
      <c r="K103" s="239">
        <f>(IFERROR((K100*D99),0)+IFERROR((K86*D85),0)+IFERROR((K78*D77),0))/D102</f>
        <v>0</v>
      </c>
      <c r="L103" s="245"/>
      <c r="M103" s="245"/>
      <c r="N103" s="245"/>
      <c r="O103" s="246"/>
      <c r="P103" s="247"/>
      <c r="Q103" s="234"/>
      <c r="S103" s="242"/>
    </row>
    <row r="104" spans="1:19" ht="9.9499999999999993" customHeight="1" thickBot="1">
      <c r="B104" s="483"/>
      <c r="C104" s="484"/>
      <c r="D104" s="485"/>
      <c r="E104" s="486"/>
      <c r="F104" s="485"/>
      <c r="G104" s="485"/>
      <c r="H104" s="485"/>
      <c r="I104" s="485"/>
      <c r="J104" s="485"/>
      <c r="K104" s="485"/>
      <c r="L104" s="485"/>
      <c r="M104" s="486"/>
      <c r="N104" s="486"/>
      <c r="O104" s="486"/>
      <c r="P104" s="485"/>
      <c r="Q104" s="485"/>
      <c r="R104" s="487"/>
      <c r="S104" s="488"/>
    </row>
    <row r="105" spans="1:19" ht="20.25" customHeight="1">
      <c r="D105" s="271"/>
      <c r="E105" s="43"/>
      <c r="F105" s="271"/>
      <c r="G105" s="271"/>
      <c r="H105" s="271"/>
      <c r="I105" s="271"/>
      <c r="J105" s="271"/>
      <c r="K105" s="271"/>
      <c r="L105" s="271"/>
      <c r="M105" s="43"/>
      <c r="N105" s="43"/>
      <c r="O105" s="43"/>
      <c r="P105" s="271"/>
      <c r="Q105" s="271"/>
    </row>
    <row r="106" spans="1:19" s="269" customFormat="1" ht="21" hidden="1" customHeight="1">
      <c r="A106" s="3"/>
      <c r="B106" s="2004">
        <v>2024</v>
      </c>
      <c r="C106" s="2005"/>
      <c r="D106" s="1990" t="s">
        <v>164</v>
      </c>
      <c r="E106" s="2008" t="s">
        <v>150</v>
      </c>
      <c r="F106" s="471"/>
      <c r="G106" s="2010" t="s">
        <v>151</v>
      </c>
      <c r="H106" s="472"/>
      <c r="I106" s="2010" t="s">
        <v>152</v>
      </c>
      <c r="J106" s="472"/>
      <c r="K106" s="2012" t="s">
        <v>153</v>
      </c>
      <c r="L106" s="2012" t="s">
        <v>154</v>
      </c>
      <c r="M106" s="2014" t="s">
        <v>155</v>
      </c>
      <c r="N106" s="2014"/>
      <c r="O106" s="2015" t="s">
        <v>156</v>
      </c>
      <c r="P106" s="2010" t="s">
        <v>157</v>
      </c>
      <c r="Q106" s="1990" t="s">
        <v>165</v>
      </c>
      <c r="R106" s="1990" t="s">
        <v>0</v>
      </c>
      <c r="S106" s="473"/>
    </row>
    <row r="107" spans="1:19" s="269" customFormat="1" ht="21" hidden="1" customHeight="1">
      <c r="A107" s="3"/>
      <c r="B107" s="2006"/>
      <c r="C107" s="2007"/>
      <c r="D107" s="1991"/>
      <c r="E107" s="2009"/>
      <c r="F107" s="175"/>
      <c r="G107" s="2011"/>
      <c r="H107" s="218"/>
      <c r="I107" s="2011"/>
      <c r="J107" s="218"/>
      <c r="K107" s="2013"/>
      <c r="L107" s="2013"/>
      <c r="M107" s="206" t="s">
        <v>153</v>
      </c>
      <c r="N107" s="206" t="s">
        <v>154</v>
      </c>
      <c r="O107" s="2016"/>
      <c r="P107" s="2011"/>
      <c r="Q107" s="1991"/>
      <c r="R107" s="1991"/>
      <c r="S107" s="270"/>
    </row>
    <row r="108" spans="1:19" s="269" customFormat="1" ht="5.25" hidden="1" customHeight="1">
      <c r="A108" s="3"/>
      <c r="B108" s="229"/>
      <c r="C108" s="1579"/>
      <c r="D108" s="1580"/>
      <c r="E108" s="1581"/>
      <c r="F108" s="1580"/>
      <c r="G108" s="1582"/>
      <c r="H108" s="1582"/>
      <c r="I108" s="1582"/>
      <c r="J108" s="1582"/>
      <c r="K108" s="1583"/>
      <c r="L108" s="1583"/>
      <c r="M108" s="1584"/>
      <c r="N108" s="1584"/>
      <c r="O108" s="1585"/>
      <c r="P108" s="1582"/>
      <c r="Q108" s="1580"/>
      <c r="R108" s="1580"/>
      <c r="S108" s="1586"/>
    </row>
    <row r="109" spans="1:19" s="269" customFormat="1" ht="11.25" hidden="1" customHeight="1">
      <c r="A109" s="3"/>
      <c r="B109" s="229"/>
      <c r="C109" s="170" t="s">
        <v>6</v>
      </c>
      <c r="D109" s="175"/>
      <c r="E109" s="205"/>
      <c r="F109" s="175"/>
      <c r="G109" s="175"/>
      <c r="H109" s="175"/>
      <c r="I109" s="175"/>
      <c r="J109" s="175"/>
      <c r="K109" s="274"/>
      <c r="L109" s="274"/>
      <c r="M109" s="208">
        <v>12</v>
      </c>
      <c r="N109" s="208">
        <v>12</v>
      </c>
      <c r="O109" s="207"/>
      <c r="P109" s="175"/>
      <c r="Q109" s="175"/>
      <c r="S109" s="270"/>
    </row>
    <row r="110" spans="1:19" hidden="1">
      <c r="B110" s="209"/>
      <c r="C110" s="13"/>
      <c r="D110" s="475">
        <f>(D71-K71)</f>
        <v>838767.25680047751</v>
      </c>
      <c r="E110" s="489">
        <f>IF(K71=0,E71,(IF((E71-1)&lt;=0,0,IF(K71=0,E71,(E71-1)))))</f>
        <v>16</v>
      </c>
      <c r="F110" s="475"/>
      <c r="G110" s="1558">
        <f>IF(E110=0,0,(-PMT(O110,E110,D110,0,0)))</f>
        <v>80171.5031995225</v>
      </c>
      <c r="H110" s="174"/>
      <c r="I110" s="1587">
        <f>L110+K110</f>
        <v>80171.5031995225</v>
      </c>
      <c r="J110" s="174"/>
      <c r="K110" s="476">
        <f t="shared" ref="K110:K114" si="38">IF(D110&lt;((G110-L110)*M110/$M$70),D110,((G110-L110)*M110/$M$70))</f>
        <v>34039.304075496235</v>
      </c>
      <c r="L110" s="476">
        <f t="shared" ref="L110:L114" si="39">((D110*O110)*N110/$N$109)</f>
        <v>46132.199124026265</v>
      </c>
      <c r="M110" s="299">
        <v>12</v>
      </c>
      <c r="N110" s="299">
        <v>12</v>
      </c>
      <c r="O110" s="477">
        <f>O71</f>
        <v>5.5E-2</v>
      </c>
      <c r="P110" s="478">
        <f t="shared" ref="P110:P114" si="40">I110/N110</f>
        <v>6680.9585999602086</v>
      </c>
      <c r="Q110" s="290">
        <f t="shared" ref="Q110:Q114" si="41">D110-K110</f>
        <v>804727.95272498124</v>
      </c>
      <c r="S110" s="264"/>
    </row>
    <row r="111" spans="1:19" hidden="1">
      <c r="B111" s="209"/>
      <c r="C111" s="13"/>
      <c r="D111" s="475">
        <f>(D72-K72)</f>
        <v>0</v>
      </c>
      <c r="E111" s="489">
        <f>IF(K72=0,E72,(IF((E72-1)&lt;=0,0,IF(K72=0,E72,(E72-1)))))</f>
        <v>0</v>
      </c>
      <c r="F111" s="475"/>
      <c r="G111" s="301">
        <f t="shared" ref="G111:G114" si="42">IF(E111=0,0,(-PMT(O111,E111,D111,0,0)))</f>
        <v>0</v>
      </c>
      <c r="H111" s="174"/>
      <c r="I111" s="479">
        <f t="shared" ref="I111:I113" si="43">L111+K111</f>
        <v>0</v>
      </c>
      <c r="J111" s="174"/>
      <c r="K111" s="476">
        <f t="shared" si="38"/>
        <v>0</v>
      </c>
      <c r="L111" s="476">
        <f t="shared" si="39"/>
        <v>0</v>
      </c>
      <c r="M111" s="299">
        <v>12</v>
      </c>
      <c r="N111" s="299">
        <v>12</v>
      </c>
      <c r="O111" s="477">
        <f>O72</f>
        <v>0</v>
      </c>
      <c r="P111" s="478">
        <f t="shared" si="40"/>
        <v>0</v>
      </c>
      <c r="Q111" s="290">
        <f t="shared" si="41"/>
        <v>0</v>
      </c>
      <c r="S111" s="264"/>
    </row>
    <row r="112" spans="1:19" hidden="1">
      <c r="B112" s="209"/>
      <c r="C112" s="13"/>
      <c r="D112" s="475">
        <f>(D73-K73)</f>
        <v>0</v>
      </c>
      <c r="E112" s="489">
        <f>IF(K73=0,E73,(IF((E73-1)&lt;=0,0,IF(K73=0,E73,(E73-1)))))</f>
        <v>0</v>
      </c>
      <c r="F112" s="475"/>
      <c r="G112" s="301">
        <f t="shared" si="42"/>
        <v>0</v>
      </c>
      <c r="H112" s="174"/>
      <c r="I112" s="479">
        <f t="shared" si="43"/>
        <v>0</v>
      </c>
      <c r="J112" s="174"/>
      <c r="K112" s="476">
        <f t="shared" si="38"/>
        <v>0</v>
      </c>
      <c r="L112" s="476">
        <f t="shared" si="39"/>
        <v>0</v>
      </c>
      <c r="M112" s="299">
        <v>12</v>
      </c>
      <c r="N112" s="299">
        <v>12</v>
      </c>
      <c r="O112" s="477">
        <f>O73</f>
        <v>0</v>
      </c>
      <c r="P112" s="478">
        <f t="shared" si="40"/>
        <v>0</v>
      </c>
      <c r="Q112" s="290">
        <f t="shared" si="41"/>
        <v>0</v>
      </c>
      <c r="S112" s="264"/>
    </row>
    <row r="113" spans="2:19" hidden="1">
      <c r="B113" s="209"/>
      <c r="C113" s="13"/>
      <c r="D113" s="475">
        <f>(D74-K74)</f>
        <v>0</v>
      </c>
      <c r="E113" s="489">
        <f>IF(K74=0,E74,(IF((E74-1)&lt;=0,0,IF(K74=0,E74,(E74-1)))))</f>
        <v>0</v>
      </c>
      <c r="F113" s="475"/>
      <c r="G113" s="301">
        <f t="shared" si="42"/>
        <v>0</v>
      </c>
      <c r="H113" s="174"/>
      <c r="I113" s="479">
        <f t="shared" si="43"/>
        <v>0</v>
      </c>
      <c r="J113" s="174"/>
      <c r="K113" s="476">
        <f t="shared" si="38"/>
        <v>0</v>
      </c>
      <c r="L113" s="476">
        <f t="shared" si="39"/>
        <v>0</v>
      </c>
      <c r="M113" s="299">
        <v>12</v>
      </c>
      <c r="N113" s="299">
        <v>12</v>
      </c>
      <c r="O113" s="477">
        <f>O74</f>
        <v>0</v>
      </c>
      <c r="P113" s="478">
        <f t="shared" si="40"/>
        <v>0</v>
      </c>
      <c r="Q113" s="290">
        <f t="shared" si="41"/>
        <v>0</v>
      </c>
      <c r="S113" s="264"/>
    </row>
    <row r="114" spans="2:19" hidden="1">
      <c r="B114" s="209"/>
      <c r="C114" s="13"/>
      <c r="D114" s="475">
        <f>(D75-K75)</f>
        <v>0</v>
      </c>
      <c r="E114" s="489">
        <f>IF(K75=0,E75,(IF((E75-1)&lt;=0,0,IF(K75=0,E75,(E75-1)))))</f>
        <v>0</v>
      </c>
      <c r="F114" s="475"/>
      <c r="G114" s="301">
        <f t="shared" si="42"/>
        <v>0</v>
      </c>
      <c r="H114" s="303"/>
      <c r="I114" s="479">
        <f>L114+K114</f>
        <v>0</v>
      </c>
      <c r="J114" s="283"/>
      <c r="K114" s="476">
        <f t="shared" si="38"/>
        <v>0</v>
      </c>
      <c r="L114" s="476">
        <f t="shared" si="39"/>
        <v>0</v>
      </c>
      <c r="M114" s="299">
        <v>12</v>
      </c>
      <c r="N114" s="299">
        <v>12</v>
      </c>
      <c r="O114" s="477">
        <f>O75</f>
        <v>0</v>
      </c>
      <c r="P114" s="478">
        <f t="shared" si="40"/>
        <v>0</v>
      </c>
      <c r="Q114" s="290">
        <f t="shared" si="41"/>
        <v>0</v>
      </c>
      <c r="S114" s="264"/>
    </row>
    <row r="115" spans="2:19" ht="5.25" hidden="1" customHeight="1" thickBot="1">
      <c r="B115" s="209"/>
      <c r="D115" s="174"/>
      <c r="E115" s="230"/>
      <c r="F115" s="174"/>
      <c r="G115" s="301"/>
      <c r="H115" s="174"/>
      <c r="I115" s="479"/>
      <c r="J115" s="174"/>
      <c r="K115" s="263"/>
      <c r="L115" s="263"/>
      <c r="M115" s="211"/>
      <c r="N115" s="211"/>
      <c r="O115" s="231"/>
      <c r="P115" s="174"/>
      <c r="Q115" s="174"/>
      <c r="S115" s="264"/>
    </row>
    <row r="116" spans="2:19" ht="21.95" hidden="1" customHeight="1" outlineLevel="1" thickTop="1">
      <c r="B116" s="209"/>
      <c r="C116" s="11" t="s">
        <v>18</v>
      </c>
      <c r="D116" s="467">
        <f>SUM(D110:D114)</f>
        <v>838767.25680047751</v>
      </c>
      <c r="E116" s="1588">
        <f>NPER(O116,-I116,D116,,0)</f>
        <v>16.000000000000018</v>
      </c>
      <c r="F116" s="304"/>
      <c r="G116" s="284">
        <f>SUM(G110:G114)</f>
        <v>80171.5031995225</v>
      </c>
      <c r="H116" s="263"/>
      <c r="I116" s="285">
        <f>SUM(I110:I114)</f>
        <v>80171.5031995225</v>
      </c>
      <c r="J116" s="263"/>
      <c r="K116" s="467">
        <f>SUM(K110:K114)</f>
        <v>34039.304075496235</v>
      </c>
      <c r="L116" s="467">
        <f>SUM(L110:L114)</f>
        <v>46132.199124026265</v>
      </c>
      <c r="M116" s="210"/>
      <c r="N116" s="210"/>
      <c r="O116" s="212">
        <f>L116/D116</f>
        <v>5.5E-2</v>
      </c>
      <c r="P116" s="467">
        <f>SUM(P110:P114)</f>
        <v>6680.9585999602086</v>
      </c>
      <c r="Q116" s="467">
        <f>SUM(Q110:Q114)</f>
        <v>804727.95272498124</v>
      </c>
      <c r="S116" s="264"/>
    </row>
    <row r="117" spans="2:19" s="241" customFormat="1" ht="15" hidden="1" customHeight="1" outlineLevel="1">
      <c r="B117" s="232"/>
      <c r="C117" s="233"/>
      <c r="D117" s="234"/>
      <c r="E117" s="235"/>
      <c r="F117" s="235"/>
      <c r="G117" s="236"/>
      <c r="H117" s="237"/>
      <c r="I117" s="237"/>
      <c r="J117" s="238" t="s">
        <v>158</v>
      </c>
      <c r="K117" s="239">
        <f>IFERROR((SUMIF(K110:K114,0,D110:D114)/D116),0%)</f>
        <v>0</v>
      </c>
      <c r="L117" s="237"/>
      <c r="M117" s="237"/>
      <c r="N117" s="237"/>
      <c r="O117" s="240"/>
      <c r="P117" s="237"/>
      <c r="Q117" s="234"/>
      <c r="S117" s="242"/>
    </row>
    <row r="118" spans="2:19" hidden="1" outlineLevel="1">
      <c r="B118" s="209"/>
      <c r="C118" s="228" t="s">
        <v>7</v>
      </c>
      <c r="D118" s="288"/>
      <c r="E118" s="12"/>
      <c r="F118" s="174"/>
      <c r="G118" s="282"/>
      <c r="H118" s="282"/>
      <c r="I118" s="282"/>
      <c r="J118" s="282"/>
      <c r="K118" s="274"/>
      <c r="L118" s="274"/>
      <c r="M118" s="213"/>
      <c r="N118" s="213"/>
      <c r="O118" s="45"/>
      <c r="P118" s="268"/>
      <c r="Q118" s="288"/>
      <c r="S118" s="264"/>
    </row>
    <row r="119" spans="2:19" hidden="1" outlineLevel="1">
      <c r="B119" s="209"/>
      <c r="C119" s="198"/>
      <c r="D119" s="475">
        <f>(D80-K80)</f>
        <v>0</v>
      </c>
      <c r="E119" s="489">
        <f>IF(K80=0,E80,(IF((E80-1)&lt;=0,0,IF(K80=0,E80,(E80-1)))))</f>
        <v>17</v>
      </c>
      <c r="F119" s="475"/>
      <c r="G119" s="1558">
        <f>IF(E119=0,0,(-PMT(O119,E119,D119,0,0)))</f>
        <v>0</v>
      </c>
      <c r="H119" s="174"/>
      <c r="I119" s="1587">
        <f>L119+K119</f>
        <v>0</v>
      </c>
      <c r="J119" s="174"/>
      <c r="K119" s="476">
        <f t="shared" ref="K119:K122" si="44">IF(D119&lt;((G119-L119)*M119/$M$70),D119,((G119-L119)*M119/$M$70))</f>
        <v>0</v>
      </c>
      <c r="L119" s="476">
        <f t="shared" ref="L119:L122" si="45">((D119*O119)*N119/$N$109)</f>
        <v>0</v>
      </c>
      <c r="M119" s="299">
        <v>12</v>
      </c>
      <c r="N119" s="299">
        <v>12</v>
      </c>
      <c r="O119" s="477">
        <f>O80</f>
        <v>5.5E-2</v>
      </c>
      <c r="P119" s="478">
        <f t="shared" ref="P119:P122" si="46">I119/N119</f>
        <v>0</v>
      </c>
      <c r="Q119" s="290">
        <f t="shared" ref="Q119:Q122" si="47">D119-K119</f>
        <v>0</v>
      </c>
      <c r="S119" s="264"/>
    </row>
    <row r="120" spans="2:19" hidden="1" outlineLevel="1">
      <c r="B120" s="209"/>
      <c r="C120" s="198"/>
      <c r="D120" s="475">
        <f>(D81-K81)</f>
        <v>1725370.9751015995</v>
      </c>
      <c r="E120" s="489">
        <f>IF(K81=0,E81,(IF((E81-1)&lt;=0,0,IF(K81=0,E81,(E81-1)))))</f>
        <v>16</v>
      </c>
      <c r="F120" s="475"/>
      <c r="G120" s="301">
        <f t="shared" ref="G120:G122" si="48">IF(E120=0,0,(-PMT(O120,E120,D120,0,0)))</f>
        <v>164915.33679840041</v>
      </c>
      <c r="H120" s="174"/>
      <c r="I120" s="479">
        <f t="shared" ref="I120:I121" si="49">L120+K120</f>
        <v>164915.33679840041</v>
      </c>
      <c r="J120" s="174"/>
      <c r="K120" s="476">
        <f t="shared" si="44"/>
        <v>70019.933167812444</v>
      </c>
      <c r="L120" s="476">
        <f t="shared" si="45"/>
        <v>94895.403630587971</v>
      </c>
      <c r="M120" s="299">
        <v>12</v>
      </c>
      <c r="N120" s="299">
        <v>12</v>
      </c>
      <c r="O120" s="477">
        <f>O81</f>
        <v>5.5E-2</v>
      </c>
      <c r="P120" s="478">
        <f t="shared" si="46"/>
        <v>13742.944733200035</v>
      </c>
      <c r="Q120" s="290">
        <f t="shared" si="47"/>
        <v>1655351.0419337871</v>
      </c>
      <c r="S120" s="264"/>
    </row>
    <row r="121" spans="2:19" hidden="1" outlineLevel="1">
      <c r="B121" s="209"/>
      <c r="C121" s="198"/>
      <c r="D121" s="475">
        <f>(D82-K82)</f>
        <v>1562897.0759425994</v>
      </c>
      <c r="E121" s="489">
        <f>IF(K82=0,E82,(IF((E82-1)&lt;=0,0,IF(K82=0,E82,(E82-1)))))</f>
        <v>16</v>
      </c>
      <c r="F121" s="475"/>
      <c r="G121" s="301">
        <f t="shared" si="48"/>
        <v>149385.66915740044</v>
      </c>
      <c r="H121" s="174"/>
      <c r="I121" s="479">
        <f t="shared" si="49"/>
        <v>149385.66915740044</v>
      </c>
      <c r="J121" s="174"/>
      <c r="K121" s="476">
        <f t="shared" si="44"/>
        <v>63426.329980557464</v>
      </c>
      <c r="L121" s="476">
        <f t="shared" si="45"/>
        <v>85959.339176842972</v>
      </c>
      <c r="M121" s="299">
        <v>12</v>
      </c>
      <c r="N121" s="299">
        <v>12</v>
      </c>
      <c r="O121" s="477">
        <f>O82</f>
        <v>5.5E-2</v>
      </c>
      <c r="P121" s="478">
        <f t="shared" si="46"/>
        <v>12448.805763116703</v>
      </c>
      <c r="Q121" s="290">
        <f t="shared" si="47"/>
        <v>1499470.7459620419</v>
      </c>
      <c r="S121" s="264"/>
    </row>
    <row r="122" spans="2:19" hidden="1" outlineLevel="1">
      <c r="B122" s="209"/>
      <c r="C122" s="198"/>
      <c r="D122" s="475">
        <f>(D83-K83)</f>
        <v>0</v>
      </c>
      <c r="E122" s="489">
        <f>IF(K83=0,E83,(IF((E83-1)&lt;=0,0,IF(K83=0,E83,(E83-1)))))</f>
        <v>0</v>
      </c>
      <c r="F122" s="475"/>
      <c r="G122" s="301">
        <f t="shared" si="48"/>
        <v>0</v>
      </c>
      <c r="H122" s="303"/>
      <c r="I122" s="479">
        <f>L122+K122</f>
        <v>0</v>
      </c>
      <c r="J122" s="283"/>
      <c r="K122" s="476">
        <f t="shared" si="44"/>
        <v>0</v>
      </c>
      <c r="L122" s="476">
        <f t="shared" si="45"/>
        <v>0</v>
      </c>
      <c r="M122" s="299">
        <v>12</v>
      </c>
      <c r="N122" s="299">
        <v>12</v>
      </c>
      <c r="O122" s="477">
        <f>O83</f>
        <v>0</v>
      </c>
      <c r="P122" s="478">
        <f t="shared" si="46"/>
        <v>0</v>
      </c>
      <c r="Q122" s="290">
        <f t="shared" si="47"/>
        <v>0</v>
      </c>
      <c r="S122" s="264"/>
    </row>
    <row r="123" spans="2:19" ht="5.25" hidden="1" customHeight="1" outlineLevel="1" thickBot="1">
      <c r="B123" s="209"/>
      <c r="D123" s="174"/>
      <c r="E123" s="230"/>
      <c r="F123" s="174"/>
      <c r="G123" s="301"/>
      <c r="H123" s="174"/>
      <c r="I123" s="479"/>
      <c r="J123" s="174"/>
      <c r="K123" s="263"/>
      <c r="L123" s="263"/>
      <c r="M123" s="211"/>
      <c r="N123" s="211"/>
      <c r="O123" s="231"/>
      <c r="P123" s="174"/>
      <c r="Q123" s="174"/>
      <c r="S123" s="264"/>
    </row>
    <row r="124" spans="2:19" ht="21.95" hidden="1" customHeight="1" outlineLevel="1" thickTop="1">
      <c r="B124" s="209"/>
      <c r="C124" s="11" t="s">
        <v>18</v>
      </c>
      <c r="D124" s="467">
        <f>SUM(D119:D122)</f>
        <v>3288268.0510441987</v>
      </c>
      <c r="E124" s="1588">
        <f>NPER(O124,-I124,D124,,0)</f>
        <v>16.000000000000018</v>
      </c>
      <c r="F124" s="304"/>
      <c r="G124" s="284">
        <f>SUM(G119:G122)</f>
        <v>314301.00595580088</v>
      </c>
      <c r="H124" s="263"/>
      <c r="I124" s="285">
        <f>SUM(I119:I122)</f>
        <v>314301.00595580088</v>
      </c>
      <c r="J124" s="263"/>
      <c r="K124" s="467">
        <f>SUM(K119:K122)</f>
        <v>133446.26314836991</v>
      </c>
      <c r="L124" s="467">
        <f>SUM(L119:L122)</f>
        <v>180854.74280743094</v>
      </c>
      <c r="M124" s="210"/>
      <c r="N124" s="210"/>
      <c r="O124" s="212">
        <f>L124/D124</f>
        <v>5.5000000000000007E-2</v>
      </c>
      <c r="P124" s="467">
        <f>SUM(P119:P122)</f>
        <v>26191.750496316738</v>
      </c>
      <c r="Q124" s="467">
        <f>SUM(Q119:Q122)</f>
        <v>3154821.787895829</v>
      </c>
      <c r="S124" s="264"/>
    </row>
    <row r="125" spans="2:19" s="241" customFormat="1" ht="15" hidden="1" customHeight="1" outlineLevel="1">
      <c r="B125" s="232"/>
      <c r="C125" s="233"/>
      <c r="D125" s="234"/>
      <c r="E125" s="235"/>
      <c r="F125" s="235"/>
      <c r="G125" s="236"/>
      <c r="H125" s="237"/>
      <c r="I125" s="237"/>
      <c r="J125" s="238" t="s">
        <v>158</v>
      </c>
      <c r="K125" s="239">
        <f>IFERROR((SUMIF(K119:K122,0,D119:D122)/D124),0%)</f>
        <v>0</v>
      </c>
      <c r="L125" s="237"/>
      <c r="M125" s="237"/>
      <c r="N125" s="237"/>
      <c r="O125" s="240"/>
      <c r="P125" s="237"/>
      <c r="Q125" s="234"/>
      <c r="S125" s="242"/>
    </row>
    <row r="126" spans="2:19" ht="12" hidden="1" customHeight="1" outlineLevel="1">
      <c r="B126" s="209"/>
      <c r="C126" s="228" t="s">
        <v>8</v>
      </c>
      <c r="D126" s="289"/>
      <c r="E126" s="12"/>
      <c r="F126" s="174"/>
      <c r="G126" s="282"/>
      <c r="H126" s="282"/>
      <c r="I126" s="282"/>
      <c r="J126" s="282"/>
      <c r="K126" s="274"/>
      <c r="L126" s="274"/>
      <c r="M126" s="213"/>
      <c r="N126" s="213"/>
      <c r="O126" s="45"/>
      <c r="P126" s="268"/>
      <c r="Q126" s="289"/>
      <c r="S126" s="264"/>
    </row>
    <row r="127" spans="2:19" ht="12" hidden="1" customHeight="1" outlineLevel="1">
      <c r="B127" s="209"/>
      <c r="C127" s="198"/>
      <c r="D127" s="475">
        <f t="shared" ref="D127:D136" si="50">(D88-K88)</f>
        <v>0</v>
      </c>
      <c r="E127" s="489">
        <f t="shared" ref="E127:E136" si="51">IF(K88=0,E88,(IF((E88-1)&lt;=0,0,IF(K88=0,E88,(E88-1)))))</f>
        <v>0</v>
      </c>
      <c r="F127" s="475"/>
      <c r="G127" s="1558">
        <f>IF(E127=0,0,(-PMT(O127,E127,D127,0,0)))</f>
        <v>0</v>
      </c>
      <c r="H127" s="174"/>
      <c r="I127" s="1587">
        <f>L127+K127</f>
        <v>0</v>
      </c>
      <c r="J127" s="174"/>
      <c r="K127" s="476">
        <f t="shared" ref="K127:K136" si="52">IF(D127&lt;((G127-L127)*M127/$M$70),D127,((G127-L127)*M127/$M$70))</f>
        <v>0</v>
      </c>
      <c r="L127" s="476">
        <f t="shared" ref="L127:L136" si="53">((D127*O127)*N127/$N$109)</f>
        <v>0</v>
      </c>
      <c r="M127" s="299">
        <v>12</v>
      </c>
      <c r="N127" s="299">
        <v>12</v>
      </c>
      <c r="O127" s="477">
        <f t="shared" ref="O127:O136" si="54">O88</f>
        <v>0</v>
      </c>
      <c r="P127" s="478">
        <f t="shared" ref="P127:P136" si="55">I127/N127</f>
        <v>0</v>
      </c>
      <c r="Q127" s="290">
        <f t="shared" ref="Q127:Q136" si="56">D127-K127</f>
        <v>0</v>
      </c>
      <c r="S127" s="264"/>
    </row>
    <row r="128" spans="2:19" ht="12" hidden="1" customHeight="1" outlineLevel="1">
      <c r="B128" s="209"/>
      <c r="C128" s="198"/>
      <c r="D128" s="475">
        <f t="shared" si="50"/>
        <v>0</v>
      </c>
      <c r="E128" s="489">
        <f t="shared" si="51"/>
        <v>0</v>
      </c>
      <c r="F128" s="475"/>
      <c r="G128" s="301">
        <f t="shared" ref="G128:G136" si="57">IF(E128=0,0,(-PMT(O128,E128,D128,0,0)))</f>
        <v>0</v>
      </c>
      <c r="H128" s="174"/>
      <c r="I128" s="479">
        <f>L128+K128</f>
        <v>0</v>
      </c>
      <c r="J128" s="174"/>
      <c r="K128" s="476">
        <f t="shared" si="52"/>
        <v>0</v>
      </c>
      <c r="L128" s="476">
        <f t="shared" si="53"/>
        <v>0</v>
      </c>
      <c r="M128" s="299">
        <v>12</v>
      </c>
      <c r="N128" s="299">
        <v>12</v>
      </c>
      <c r="O128" s="477">
        <f t="shared" si="54"/>
        <v>0</v>
      </c>
      <c r="P128" s="478">
        <f t="shared" si="55"/>
        <v>0</v>
      </c>
      <c r="Q128" s="290">
        <f t="shared" si="56"/>
        <v>0</v>
      </c>
      <c r="S128" s="264"/>
    </row>
    <row r="129" spans="2:19" ht="12" hidden="1" customHeight="1" outlineLevel="1">
      <c r="B129" s="209"/>
      <c r="C129" s="198"/>
      <c r="D129" s="475">
        <f t="shared" si="50"/>
        <v>0</v>
      </c>
      <c r="E129" s="489">
        <f t="shared" si="51"/>
        <v>0</v>
      </c>
      <c r="F129" s="475"/>
      <c r="G129" s="301">
        <f t="shared" si="57"/>
        <v>0</v>
      </c>
      <c r="H129" s="174"/>
      <c r="I129" s="479">
        <f t="shared" ref="I129:I135" si="58">L129+K129</f>
        <v>0</v>
      </c>
      <c r="J129" s="174"/>
      <c r="K129" s="476">
        <f t="shared" si="52"/>
        <v>0</v>
      </c>
      <c r="L129" s="476">
        <f t="shared" si="53"/>
        <v>0</v>
      </c>
      <c r="M129" s="299">
        <v>12</v>
      </c>
      <c r="N129" s="299">
        <v>12</v>
      </c>
      <c r="O129" s="477">
        <f t="shared" si="54"/>
        <v>0</v>
      </c>
      <c r="P129" s="478">
        <f t="shared" si="55"/>
        <v>0</v>
      </c>
      <c r="Q129" s="290">
        <f t="shared" si="56"/>
        <v>0</v>
      </c>
      <c r="S129" s="264"/>
    </row>
    <row r="130" spans="2:19" ht="12" hidden="1" customHeight="1" outlineLevel="1">
      <c r="B130" s="209"/>
      <c r="C130" s="198"/>
      <c r="D130" s="475">
        <f t="shared" si="50"/>
        <v>0</v>
      </c>
      <c r="E130" s="489">
        <f t="shared" si="51"/>
        <v>0</v>
      </c>
      <c r="F130" s="475"/>
      <c r="G130" s="301">
        <f t="shared" si="57"/>
        <v>0</v>
      </c>
      <c r="H130" s="174"/>
      <c r="I130" s="479">
        <f t="shared" si="58"/>
        <v>0</v>
      </c>
      <c r="J130" s="174"/>
      <c r="K130" s="476">
        <f t="shared" si="52"/>
        <v>0</v>
      </c>
      <c r="L130" s="476">
        <f t="shared" si="53"/>
        <v>0</v>
      </c>
      <c r="M130" s="299">
        <v>12</v>
      </c>
      <c r="N130" s="299">
        <v>12</v>
      </c>
      <c r="O130" s="477">
        <f t="shared" si="54"/>
        <v>0</v>
      </c>
      <c r="P130" s="478">
        <f t="shared" si="55"/>
        <v>0</v>
      </c>
      <c r="Q130" s="290">
        <f t="shared" si="56"/>
        <v>0</v>
      </c>
      <c r="S130" s="264"/>
    </row>
    <row r="131" spans="2:19" ht="12" hidden="1" customHeight="1" outlineLevel="1">
      <c r="B131" s="209"/>
      <c r="C131" s="198"/>
      <c r="D131" s="475">
        <f t="shared" si="50"/>
        <v>0</v>
      </c>
      <c r="E131" s="489">
        <f t="shared" si="51"/>
        <v>0</v>
      </c>
      <c r="F131" s="475"/>
      <c r="G131" s="301">
        <f t="shared" si="57"/>
        <v>0</v>
      </c>
      <c r="H131" s="174"/>
      <c r="I131" s="479">
        <f t="shared" si="58"/>
        <v>0</v>
      </c>
      <c r="J131" s="174"/>
      <c r="K131" s="476">
        <f t="shared" si="52"/>
        <v>0</v>
      </c>
      <c r="L131" s="476">
        <f t="shared" si="53"/>
        <v>0</v>
      </c>
      <c r="M131" s="299">
        <v>12</v>
      </c>
      <c r="N131" s="299">
        <v>12</v>
      </c>
      <c r="O131" s="477">
        <f t="shared" si="54"/>
        <v>0</v>
      </c>
      <c r="P131" s="478">
        <f t="shared" si="55"/>
        <v>0</v>
      </c>
      <c r="Q131" s="290">
        <f t="shared" si="56"/>
        <v>0</v>
      </c>
      <c r="S131" s="264"/>
    </row>
    <row r="132" spans="2:19" ht="12" hidden="1" customHeight="1" outlineLevel="1">
      <c r="B132" s="209"/>
      <c r="C132" s="198"/>
      <c r="D132" s="475">
        <f t="shared" si="50"/>
        <v>0</v>
      </c>
      <c r="E132" s="489">
        <f t="shared" si="51"/>
        <v>0</v>
      </c>
      <c r="F132" s="475"/>
      <c r="G132" s="301">
        <f t="shared" si="57"/>
        <v>0</v>
      </c>
      <c r="H132" s="174"/>
      <c r="I132" s="479">
        <f t="shared" si="58"/>
        <v>0</v>
      </c>
      <c r="J132" s="174"/>
      <c r="K132" s="476">
        <f t="shared" si="52"/>
        <v>0</v>
      </c>
      <c r="L132" s="476">
        <f t="shared" si="53"/>
        <v>0</v>
      </c>
      <c r="M132" s="299">
        <v>12</v>
      </c>
      <c r="N132" s="299">
        <v>12</v>
      </c>
      <c r="O132" s="477">
        <f t="shared" si="54"/>
        <v>0</v>
      </c>
      <c r="P132" s="478">
        <f t="shared" si="55"/>
        <v>0</v>
      </c>
      <c r="Q132" s="290">
        <f t="shared" si="56"/>
        <v>0</v>
      </c>
      <c r="S132" s="264"/>
    </row>
    <row r="133" spans="2:19" ht="12" hidden="1" customHeight="1" outlineLevel="1">
      <c r="B133" s="209"/>
      <c r="C133" s="198"/>
      <c r="D133" s="475">
        <f t="shared" si="50"/>
        <v>0</v>
      </c>
      <c r="E133" s="489">
        <f t="shared" si="51"/>
        <v>0</v>
      </c>
      <c r="F133" s="475"/>
      <c r="G133" s="301">
        <f t="shared" si="57"/>
        <v>0</v>
      </c>
      <c r="H133" s="174"/>
      <c r="I133" s="479">
        <f t="shared" si="58"/>
        <v>0</v>
      </c>
      <c r="J133" s="174"/>
      <c r="K133" s="476">
        <f t="shared" si="52"/>
        <v>0</v>
      </c>
      <c r="L133" s="476">
        <f t="shared" si="53"/>
        <v>0</v>
      </c>
      <c r="M133" s="299">
        <v>12</v>
      </c>
      <c r="N133" s="299">
        <v>12</v>
      </c>
      <c r="O133" s="477">
        <f t="shared" si="54"/>
        <v>0</v>
      </c>
      <c r="P133" s="478">
        <f t="shared" si="55"/>
        <v>0</v>
      </c>
      <c r="Q133" s="290">
        <f t="shared" si="56"/>
        <v>0</v>
      </c>
      <c r="S133" s="264"/>
    </row>
    <row r="134" spans="2:19" ht="12" hidden="1" customHeight="1" outlineLevel="1">
      <c r="B134" s="209"/>
      <c r="C134" s="198"/>
      <c r="D134" s="475">
        <f t="shared" si="50"/>
        <v>0</v>
      </c>
      <c r="E134" s="489">
        <f t="shared" si="51"/>
        <v>0</v>
      </c>
      <c r="F134" s="475"/>
      <c r="G134" s="301">
        <f t="shared" si="57"/>
        <v>0</v>
      </c>
      <c r="H134" s="174"/>
      <c r="I134" s="479">
        <f t="shared" si="58"/>
        <v>0</v>
      </c>
      <c r="J134" s="174"/>
      <c r="K134" s="476">
        <f t="shared" si="52"/>
        <v>0</v>
      </c>
      <c r="L134" s="476">
        <f t="shared" si="53"/>
        <v>0</v>
      </c>
      <c r="M134" s="299">
        <v>12</v>
      </c>
      <c r="N134" s="299">
        <v>12</v>
      </c>
      <c r="O134" s="477">
        <f t="shared" si="54"/>
        <v>0</v>
      </c>
      <c r="P134" s="478">
        <f t="shared" si="55"/>
        <v>0</v>
      </c>
      <c r="Q134" s="290">
        <f t="shared" si="56"/>
        <v>0</v>
      </c>
      <c r="S134" s="264"/>
    </row>
    <row r="135" spans="2:19" ht="12" hidden="1" customHeight="1" outlineLevel="1">
      <c r="B135" s="209"/>
      <c r="C135" s="198"/>
      <c r="D135" s="475">
        <f t="shared" si="50"/>
        <v>0</v>
      </c>
      <c r="E135" s="489">
        <f t="shared" si="51"/>
        <v>0</v>
      </c>
      <c r="F135" s="475"/>
      <c r="G135" s="301">
        <f t="shared" si="57"/>
        <v>0</v>
      </c>
      <c r="H135" s="174"/>
      <c r="I135" s="479">
        <f t="shared" si="58"/>
        <v>0</v>
      </c>
      <c r="J135" s="174"/>
      <c r="K135" s="476">
        <f t="shared" si="52"/>
        <v>0</v>
      </c>
      <c r="L135" s="476">
        <f t="shared" si="53"/>
        <v>0</v>
      </c>
      <c r="M135" s="299">
        <v>12</v>
      </c>
      <c r="N135" s="299">
        <v>12</v>
      </c>
      <c r="O135" s="477">
        <f t="shared" si="54"/>
        <v>0</v>
      </c>
      <c r="P135" s="478">
        <f t="shared" si="55"/>
        <v>0</v>
      </c>
      <c r="Q135" s="290">
        <f t="shared" si="56"/>
        <v>0</v>
      </c>
      <c r="S135" s="264"/>
    </row>
    <row r="136" spans="2:19" ht="12" hidden="1" customHeight="1" outlineLevel="1">
      <c r="B136" s="209"/>
      <c r="C136" s="198"/>
      <c r="D136" s="475">
        <f t="shared" si="50"/>
        <v>0</v>
      </c>
      <c r="E136" s="489">
        <f t="shared" si="51"/>
        <v>0</v>
      </c>
      <c r="F136" s="475"/>
      <c r="G136" s="301">
        <f t="shared" si="57"/>
        <v>0</v>
      </c>
      <c r="H136" s="303"/>
      <c r="I136" s="479">
        <f>L136+K136</f>
        <v>0</v>
      </c>
      <c r="J136" s="283"/>
      <c r="K136" s="476">
        <f t="shared" si="52"/>
        <v>0</v>
      </c>
      <c r="L136" s="476">
        <f t="shared" si="53"/>
        <v>0</v>
      </c>
      <c r="M136" s="299">
        <v>12</v>
      </c>
      <c r="N136" s="299">
        <v>12</v>
      </c>
      <c r="O136" s="477">
        <f t="shared" si="54"/>
        <v>0</v>
      </c>
      <c r="P136" s="478">
        <f t="shared" si="55"/>
        <v>0</v>
      </c>
      <c r="Q136" s="290">
        <f t="shared" si="56"/>
        <v>0</v>
      </c>
      <c r="S136" s="264"/>
    </row>
    <row r="137" spans="2:19" ht="5.25" hidden="1" customHeight="1" outlineLevel="1" thickBot="1">
      <c r="B137" s="209"/>
      <c r="D137" s="174"/>
      <c r="E137" s="230"/>
      <c r="F137" s="174"/>
      <c r="G137" s="301"/>
      <c r="H137" s="174"/>
      <c r="I137" s="479"/>
      <c r="J137" s="174"/>
      <c r="K137" s="263"/>
      <c r="L137" s="263"/>
      <c r="M137" s="211"/>
      <c r="N137" s="211"/>
      <c r="O137" s="231"/>
      <c r="P137" s="174"/>
      <c r="Q137" s="174"/>
      <c r="S137" s="264"/>
    </row>
    <row r="138" spans="2:19" ht="21.95" hidden="1" customHeight="1" outlineLevel="1" thickTop="1">
      <c r="B138" s="209"/>
      <c r="C138" s="11"/>
      <c r="D138" s="467">
        <f>SUM(D127:D136)</f>
        <v>0</v>
      </c>
      <c r="E138" s="1588" t="e">
        <f>NPER(O138,-I138,D138,,0)</f>
        <v>#DIV/0!</v>
      </c>
      <c r="F138" s="304"/>
      <c r="G138" s="284">
        <f>SUM(G127:G136)</f>
        <v>0</v>
      </c>
      <c r="H138" s="263"/>
      <c r="I138" s="285">
        <f>SUM(I127:I136)</f>
        <v>0</v>
      </c>
      <c r="J138" s="263"/>
      <c r="K138" s="467">
        <f>SUM(K127:K136)</f>
        <v>0</v>
      </c>
      <c r="L138" s="467">
        <f>SUM(L127:L136)</f>
        <v>0</v>
      </c>
      <c r="M138" s="210"/>
      <c r="N138" s="210"/>
      <c r="O138" s="212" t="e">
        <f>L138/D138</f>
        <v>#DIV/0!</v>
      </c>
      <c r="P138" s="467">
        <f>SUM(P127:P136)</f>
        <v>0</v>
      </c>
      <c r="Q138" s="467">
        <f>SUM(Q127:Q136)</f>
        <v>0</v>
      </c>
      <c r="S138" s="264"/>
    </row>
    <row r="139" spans="2:19" s="241" customFormat="1" ht="15" hidden="1" customHeight="1" outlineLevel="1">
      <c r="B139" s="232"/>
      <c r="C139" s="233"/>
      <c r="D139" s="234"/>
      <c r="E139" s="235"/>
      <c r="F139" s="235"/>
      <c r="G139" s="236"/>
      <c r="H139" s="237"/>
      <c r="I139" s="237"/>
      <c r="J139" s="238" t="s">
        <v>158</v>
      </c>
      <c r="K139" s="239">
        <f>IFERROR((SUMIF(K127:K136,0,D127:D136)/D138),0%)</f>
        <v>0</v>
      </c>
      <c r="L139" s="237"/>
      <c r="M139" s="237"/>
      <c r="N139" s="237"/>
      <c r="O139" s="240"/>
      <c r="P139" s="237"/>
      <c r="Q139" s="234"/>
      <c r="S139" s="242"/>
    </row>
    <row r="140" spans="2:19" ht="14.25" hidden="1" outlineLevel="1" thickBot="1">
      <c r="B140" s="209"/>
      <c r="C140" s="11"/>
      <c r="D140" s="263"/>
      <c r="E140" s="249"/>
      <c r="F140" s="174"/>
      <c r="G140" s="263"/>
      <c r="H140" s="263"/>
      <c r="I140" s="263"/>
      <c r="J140" s="263"/>
      <c r="K140" s="274"/>
      <c r="L140" s="274"/>
      <c r="M140" s="213"/>
      <c r="N140" s="213"/>
      <c r="O140" s="248"/>
      <c r="P140" s="263"/>
      <c r="Q140" s="263"/>
      <c r="S140" s="264"/>
    </row>
    <row r="141" spans="2:19" ht="14.25" hidden="1" collapsed="1" thickTop="1">
      <c r="B141" s="209"/>
      <c r="C141" s="5" t="s">
        <v>142</v>
      </c>
      <c r="D141" s="480">
        <f>D116+D124+D138</f>
        <v>4127035.3078446761</v>
      </c>
      <c r="E141" s="1589">
        <f>NPER(O141,-I141,D141,,0)</f>
        <v>16.000000000000018</v>
      </c>
      <c r="F141" s="175"/>
      <c r="G141" s="1590">
        <f>G116+G124+G138</f>
        <v>394472.50915532338</v>
      </c>
      <c r="H141" s="275"/>
      <c r="I141" s="276">
        <f>I116+I124+I138</f>
        <v>394472.50915532338</v>
      </c>
      <c r="J141" s="275"/>
      <c r="K141" s="480">
        <f>K116+K124+K138</f>
        <v>167485.56722386615</v>
      </c>
      <c r="L141" s="480">
        <f>L116+L124+L138</f>
        <v>226986.9419314572</v>
      </c>
      <c r="M141" s="215"/>
      <c r="N141" s="215"/>
      <c r="O141" s="216">
        <f>L141/D141</f>
        <v>5.5000000000000007E-2</v>
      </c>
      <c r="P141" s="482">
        <f>G141/12</f>
        <v>32872.709096276951</v>
      </c>
      <c r="Q141" s="480">
        <f>Q116+Q124+Q138</f>
        <v>3959549.7406208101</v>
      </c>
      <c r="S141" s="264"/>
    </row>
    <row r="142" spans="2:19" s="241" customFormat="1" ht="15" hidden="1" customHeight="1">
      <c r="B142" s="232"/>
      <c r="C142" s="233"/>
      <c r="D142" s="234"/>
      <c r="E142" s="243"/>
      <c r="F142" s="217"/>
      <c r="G142" s="244"/>
      <c r="H142" s="245"/>
      <c r="I142" s="245"/>
      <c r="J142" s="238" t="s">
        <v>158</v>
      </c>
      <c r="K142" s="239">
        <f>(IFERROR((K139*D138),0)+IFERROR((K125*D124),0)+IFERROR((K117*D116),0))/D141</f>
        <v>0</v>
      </c>
      <c r="L142" s="245"/>
      <c r="M142" s="245"/>
      <c r="N142" s="245"/>
      <c r="O142" s="246"/>
      <c r="P142" s="247"/>
      <c r="Q142" s="234"/>
      <c r="S142" s="242"/>
    </row>
    <row r="143" spans="2:19" ht="6.95" hidden="1" customHeight="1" thickBot="1">
      <c r="B143" s="483"/>
      <c r="C143" s="484"/>
      <c r="D143" s="485"/>
      <c r="E143" s="486"/>
      <c r="F143" s="485"/>
      <c r="G143" s="485"/>
      <c r="H143" s="485"/>
      <c r="I143" s="485"/>
      <c r="J143" s="485"/>
      <c r="K143" s="485"/>
      <c r="L143" s="485"/>
      <c r="M143" s="486"/>
      <c r="N143" s="486"/>
      <c r="O143" s="486"/>
      <c r="P143" s="485"/>
      <c r="Q143" s="485"/>
      <c r="R143" s="487"/>
      <c r="S143" s="488"/>
    </row>
    <row r="144" spans="2:19" ht="20.25" hidden="1" customHeight="1" thickBot="1"/>
    <row r="145" spans="1:19" s="269" customFormat="1" ht="21" hidden="1" customHeight="1">
      <c r="A145" s="3"/>
      <c r="B145" s="2004">
        <v>2025</v>
      </c>
      <c r="C145" s="2005"/>
      <c r="D145" s="1990" t="s">
        <v>166</v>
      </c>
      <c r="E145" s="2008" t="s">
        <v>150</v>
      </c>
      <c r="F145" s="471"/>
      <c r="G145" s="2010" t="s">
        <v>151</v>
      </c>
      <c r="H145" s="472"/>
      <c r="I145" s="2010" t="s">
        <v>152</v>
      </c>
      <c r="J145" s="472"/>
      <c r="K145" s="2012" t="s">
        <v>153</v>
      </c>
      <c r="L145" s="2012" t="s">
        <v>154</v>
      </c>
      <c r="M145" s="2014" t="s">
        <v>155</v>
      </c>
      <c r="N145" s="2014"/>
      <c r="O145" s="2015" t="s">
        <v>156</v>
      </c>
      <c r="P145" s="2010" t="s">
        <v>157</v>
      </c>
      <c r="Q145" s="1990" t="s">
        <v>167</v>
      </c>
      <c r="R145" s="1990" t="s">
        <v>0</v>
      </c>
      <c r="S145" s="473"/>
    </row>
    <row r="146" spans="1:19" s="269" customFormat="1" ht="21" hidden="1" customHeight="1">
      <c r="A146" s="3"/>
      <c r="B146" s="2006"/>
      <c r="C146" s="2007"/>
      <c r="D146" s="1991"/>
      <c r="E146" s="2009"/>
      <c r="F146" s="175"/>
      <c r="G146" s="2011"/>
      <c r="H146" s="218"/>
      <c r="I146" s="2011"/>
      <c r="J146" s="218"/>
      <c r="K146" s="2013"/>
      <c r="L146" s="2013"/>
      <c r="M146" s="206" t="s">
        <v>153</v>
      </c>
      <c r="N146" s="206" t="s">
        <v>154</v>
      </c>
      <c r="O146" s="2016"/>
      <c r="P146" s="2011"/>
      <c r="Q146" s="1991"/>
      <c r="R146" s="1991"/>
      <c r="S146" s="270"/>
    </row>
    <row r="147" spans="1:19" s="269" customFormat="1" ht="5.25" hidden="1" customHeight="1">
      <c r="A147" s="3"/>
      <c r="B147" s="229"/>
      <c r="C147" s="1579"/>
      <c r="D147" s="1580"/>
      <c r="E147" s="1581"/>
      <c r="F147" s="1580"/>
      <c r="G147" s="1582"/>
      <c r="H147" s="1582"/>
      <c r="I147" s="1582"/>
      <c r="J147" s="1582"/>
      <c r="K147" s="1583"/>
      <c r="L147" s="1583"/>
      <c r="M147" s="1584"/>
      <c r="N147" s="1584"/>
      <c r="O147" s="1585"/>
      <c r="P147" s="1582"/>
      <c r="Q147" s="1580"/>
      <c r="R147" s="1580"/>
      <c r="S147" s="1586"/>
    </row>
    <row r="148" spans="1:19" s="269" customFormat="1" ht="11.25" hidden="1" customHeight="1">
      <c r="A148" s="3"/>
      <c r="B148" s="229"/>
      <c r="C148" s="170" t="s">
        <v>6</v>
      </c>
      <c r="D148" s="175"/>
      <c r="E148" s="205"/>
      <c r="F148" s="175"/>
      <c r="G148" s="175"/>
      <c r="H148" s="175"/>
      <c r="I148" s="175"/>
      <c r="J148" s="175"/>
      <c r="K148" s="274"/>
      <c r="L148" s="274"/>
      <c r="M148" s="208">
        <v>12</v>
      </c>
      <c r="N148" s="208">
        <v>12</v>
      </c>
      <c r="O148" s="207"/>
      <c r="P148" s="175"/>
      <c r="Q148" s="175"/>
      <c r="S148" s="270"/>
    </row>
    <row r="149" spans="1:19" hidden="1">
      <c r="B149" s="209"/>
      <c r="C149" s="13">
        <f>C110</f>
        <v>0</v>
      </c>
      <c r="D149" s="475">
        <f>(D110-K110)</f>
        <v>804727.95272498124</v>
      </c>
      <c r="E149" s="489">
        <f>IF(K110=0,E110,(IF((E110-1)&lt;=0,0,IF(K110=0,E110,(E110-1)))))</f>
        <v>15</v>
      </c>
      <c r="F149" s="475"/>
      <c r="G149" s="1558">
        <f>IF(E149=0,0,(-PMT(O149,E149,D149,0,0)))</f>
        <v>80171.503199522485</v>
      </c>
      <c r="H149" s="174"/>
      <c r="I149" s="1587">
        <f>L149+K149</f>
        <v>80171.503199522485</v>
      </c>
      <c r="J149" s="174"/>
      <c r="K149" s="476">
        <f t="shared" ref="K149:K153" si="59">IF(D149&lt;((G149-L149)*M149/$M$70),D149,((G149-L149)*M149/$M$70))</f>
        <v>35911.465799648511</v>
      </c>
      <c r="L149" s="476">
        <f t="shared" ref="L149:L153" si="60">((D149*O149)*N149/$N$148)</f>
        <v>44260.037399873974</v>
      </c>
      <c r="M149" s="299">
        <v>12</v>
      </c>
      <c r="N149" s="299">
        <v>12</v>
      </c>
      <c r="O149" s="477">
        <f>O110</f>
        <v>5.5E-2</v>
      </c>
      <c r="P149" s="478">
        <f t="shared" ref="P149:P153" si="61">I149/N149</f>
        <v>6680.9585999602068</v>
      </c>
      <c r="Q149" s="290">
        <f t="shared" ref="Q149:Q153" si="62">D149-K149</f>
        <v>768816.48692533269</v>
      </c>
      <c r="S149" s="264"/>
    </row>
    <row r="150" spans="1:19" hidden="1">
      <c r="B150" s="209"/>
      <c r="C150" s="13">
        <f>C111</f>
        <v>0</v>
      </c>
      <c r="D150" s="475">
        <f>(D111-K111)</f>
        <v>0</v>
      </c>
      <c r="E150" s="489">
        <f>IF(K111=0,E111,(IF((E111-1)&lt;=0,0,IF(K111=0,E111,(E111-1)))))</f>
        <v>0</v>
      </c>
      <c r="F150" s="475"/>
      <c r="G150" s="301">
        <f t="shared" ref="G150:G153" si="63">IF(E150=0,0,(-PMT(O150,E150,D150,0,0)))</f>
        <v>0</v>
      </c>
      <c r="H150" s="174"/>
      <c r="I150" s="479">
        <f>K150+L150</f>
        <v>0</v>
      </c>
      <c r="J150" s="174"/>
      <c r="K150" s="476">
        <f t="shared" si="59"/>
        <v>0</v>
      </c>
      <c r="L150" s="476">
        <f t="shared" si="60"/>
        <v>0</v>
      </c>
      <c r="M150" s="299">
        <v>12</v>
      </c>
      <c r="N150" s="299">
        <v>12</v>
      </c>
      <c r="O150" s="477">
        <f>O111</f>
        <v>0</v>
      </c>
      <c r="P150" s="478">
        <f t="shared" si="61"/>
        <v>0</v>
      </c>
      <c r="Q150" s="290">
        <f t="shared" si="62"/>
        <v>0</v>
      </c>
      <c r="S150" s="264"/>
    </row>
    <row r="151" spans="1:19" hidden="1">
      <c r="B151" s="209"/>
      <c r="C151" s="13">
        <f>C112</f>
        <v>0</v>
      </c>
      <c r="D151" s="475">
        <f>(D112-K112)</f>
        <v>0</v>
      </c>
      <c r="E151" s="489">
        <f>IF(K112=0,E112,(IF((E112-1)&lt;=0,0,IF(K112=0,E112,(E112-1)))))</f>
        <v>0</v>
      </c>
      <c r="F151" s="475"/>
      <c r="G151" s="301">
        <f t="shared" si="63"/>
        <v>0</v>
      </c>
      <c r="H151" s="174"/>
      <c r="I151" s="479">
        <f t="shared" ref="I151:I152" si="64">K151+L151</f>
        <v>0</v>
      </c>
      <c r="J151" s="174"/>
      <c r="K151" s="476">
        <f t="shared" si="59"/>
        <v>0</v>
      </c>
      <c r="L151" s="476">
        <f t="shared" si="60"/>
        <v>0</v>
      </c>
      <c r="M151" s="299">
        <v>12</v>
      </c>
      <c r="N151" s="299">
        <v>12</v>
      </c>
      <c r="O151" s="477">
        <f>O112</f>
        <v>0</v>
      </c>
      <c r="P151" s="478">
        <f t="shared" si="61"/>
        <v>0</v>
      </c>
      <c r="Q151" s="290">
        <f t="shared" si="62"/>
        <v>0</v>
      </c>
      <c r="S151" s="264"/>
    </row>
    <row r="152" spans="1:19" hidden="1">
      <c r="B152" s="209"/>
      <c r="C152" s="13">
        <f>C113</f>
        <v>0</v>
      </c>
      <c r="D152" s="475">
        <f>(D113-K113)</f>
        <v>0</v>
      </c>
      <c r="E152" s="489">
        <f>IF(K113=0,E113,(IF((E113-1)&lt;=0,0,IF(K113=0,E113,(E113-1)))))</f>
        <v>0</v>
      </c>
      <c r="F152" s="475"/>
      <c r="G152" s="301">
        <f t="shared" si="63"/>
        <v>0</v>
      </c>
      <c r="H152" s="174"/>
      <c r="I152" s="479">
        <f t="shared" si="64"/>
        <v>0</v>
      </c>
      <c r="J152" s="174"/>
      <c r="K152" s="476">
        <f t="shared" si="59"/>
        <v>0</v>
      </c>
      <c r="L152" s="476">
        <f t="shared" si="60"/>
        <v>0</v>
      </c>
      <c r="M152" s="299">
        <v>12</v>
      </c>
      <c r="N152" s="299">
        <v>12</v>
      </c>
      <c r="O152" s="477">
        <f>O113</f>
        <v>0</v>
      </c>
      <c r="P152" s="478">
        <f t="shared" si="61"/>
        <v>0</v>
      </c>
      <c r="Q152" s="290">
        <f t="shared" si="62"/>
        <v>0</v>
      </c>
      <c r="S152" s="264"/>
    </row>
    <row r="153" spans="1:19" hidden="1">
      <c r="B153" s="209"/>
      <c r="C153" s="13">
        <f>C114</f>
        <v>0</v>
      </c>
      <c r="D153" s="475">
        <f>(D114-K114)</f>
        <v>0</v>
      </c>
      <c r="E153" s="489">
        <f>IF(K114=0,E114,(IF((E114-1)&lt;=0,0,IF(K114=0,E114,(E114-1)))))</f>
        <v>0</v>
      </c>
      <c r="F153" s="475"/>
      <c r="G153" s="301">
        <f t="shared" si="63"/>
        <v>0</v>
      </c>
      <c r="H153" s="303"/>
      <c r="I153" s="479">
        <f>L153+K153</f>
        <v>0</v>
      </c>
      <c r="J153" s="283"/>
      <c r="K153" s="476">
        <f t="shared" si="59"/>
        <v>0</v>
      </c>
      <c r="L153" s="476">
        <f t="shared" si="60"/>
        <v>0</v>
      </c>
      <c r="M153" s="299">
        <v>12</v>
      </c>
      <c r="N153" s="299">
        <v>12</v>
      </c>
      <c r="O153" s="477">
        <f>O114</f>
        <v>0</v>
      </c>
      <c r="P153" s="478">
        <f t="shared" si="61"/>
        <v>0</v>
      </c>
      <c r="Q153" s="290">
        <f t="shared" si="62"/>
        <v>0</v>
      </c>
      <c r="S153" s="264"/>
    </row>
    <row r="154" spans="1:19" ht="5.25" hidden="1" customHeight="1" thickBot="1">
      <c r="B154" s="209"/>
      <c r="D154" s="174"/>
      <c r="E154" s="230"/>
      <c r="F154" s="174"/>
      <c r="G154" s="301"/>
      <c r="H154" s="174"/>
      <c r="I154" s="479"/>
      <c r="J154" s="174"/>
      <c r="K154" s="263"/>
      <c r="L154" s="263"/>
      <c r="M154" s="211"/>
      <c r="N154" s="211"/>
      <c r="O154" s="231"/>
      <c r="P154" s="174"/>
      <c r="Q154" s="174"/>
      <c r="S154" s="264"/>
    </row>
    <row r="155" spans="1:19" ht="21.95" hidden="1" customHeight="1" outlineLevel="1" thickTop="1">
      <c r="B155" s="209"/>
      <c r="C155" s="11" t="s">
        <v>18</v>
      </c>
      <c r="D155" s="467">
        <f>SUM(D149:D153)</f>
        <v>804727.95272498124</v>
      </c>
      <c r="E155" s="1588">
        <f>NPER(O155,-I155,D155,,0)</f>
        <v>15.000000000000023</v>
      </c>
      <c r="F155" s="304"/>
      <c r="G155" s="284">
        <f>SUM(G149:G153)</f>
        <v>80171.503199522485</v>
      </c>
      <c r="H155" s="263"/>
      <c r="I155" s="285">
        <f>SUM(I149:I153)</f>
        <v>80171.503199522485</v>
      </c>
      <c r="J155" s="263"/>
      <c r="K155" s="467">
        <f>SUM(K149:K153)</f>
        <v>35911.465799648511</v>
      </c>
      <c r="L155" s="467">
        <f>SUM(L149:L153)</f>
        <v>44260.037399873974</v>
      </c>
      <c r="M155" s="210"/>
      <c r="N155" s="210"/>
      <c r="O155" s="212">
        <f>L155/D155</f>
        <v>5.5000000000000007E-2</v>
      </c>
      <c r="P155" s="467">
        <f>SUM(P149:P153)</f>
        <v>6680.9585999602068</v>
      </c>
      <c r="Q155" s="467">
        <f>SUM(Q149:Q153)</f>
        <v>768816.48692533269</v>
      </c>
      <c r="S155" s="264"/>
    </row>
    <row r="156" spans="1:19" s="241" customFormat="1" ht="15" hidden="1" customHeight="1" outlineLevel="1">
      <c r="B156" s="232"/>
      <c r="C156" s="233"/>
      <c r="D156" s="234"/>
      <c r="E156" s="235"/>
      <c r="F156" s="235"/>
      <c r="G156" s="236"/>
      <c r="H156" s="237"/>
      <c r="I156" s="237"/>
      <c r="J156" s="238" t="s">
        <v>158</v>
      </c>
      <c r="K156" s="239">
        <f>IFERROR((SUMIF(K149:K153,0,D149:D153)/D155),0%)</f>
        <v>0</v>
      </c>
      <c r="L156" s="237"/>
      <c r="M156" s="237"/>
      <c r="N156" s="237"/>
      <c r="O156" s="240"/>
      <c r="P156" s="237"/>
      <c r="Q156" s="234"/>
      <c r="S156" s="242"/>
    </row>
    <row r="157" spans="1:19" hidden="1" outlineLevel="1">
      <c r="B157" s="209"/>
      <c r="C157" s="228" t="s">
        <v>7</v>
      </c>
      <c r="D157" s="288"/>
      <c r="E157" s="12"/>
      <c r="F157" s="174"/>
      <c r="G157" s="282"/>
      <c r="H157" s="282"/>
      <c r="I157" s="282"/>
      <c r="J157" s="282"/>
      <c r="K157" s="274"/>
      <c r="L157" s="274"/>
      <c r="M157" s="213"/>
      <c r="N157" s="213"/>
      <c r="O157" s="169" t="s">
        <v>18</v>
      </c>
      <c r="P157" s="268"/>
      <c r="Q157" s="288"/>
      <c r="S157" s="264"/>
    </row>
    <row r="158" spans="1:19" hidden="1" outlineLevel="1">
      <c r="B158" s="209"/>
      <c r="C158" s="198">
        <f>C119</f>
        <v>0</v>
      </c>
      <c r="D158" s="475">
        <f>(D119-K119)</f>
        <v>0</v>
      </c>
      <c r="E158" s="489">
        <f>IF(K119=0,E119,(IF((E119-1)&lt;=0,0,IF(K119=0,E119,(E119-1)))))</f>
        <v>17</v>
      </c>
      <c r="F158" s="475"/>
      <c r="G158" s="1558">
        <f>IF(E158=0,0,(-PMT(O158,E158,D158,0,0)))</f>
        <v>0</v>
      </c>
      <c r="H158" s="174"/>
      <c r="I158" s="1587">
        <f>L158+K158</f>
        <v>0</v>
      </c>
      <c r="J158" s="174"/>
      <c r="K158" s="476">
        <f t="shared" ref="K158:K161" si="65">IF(D158&lt;((G158-L158)*M158/$M$70),D158,((G158-L158)*M158/$M$70))</f>
        <v>0</v>
      </c>
      <c r="L158" s="476">
        <f t="shared" ref="L158:L161" si="66">((D158*O158)*N158/$N$148)</f>
        <v>0</v>
      </c>
      <c r="M158" s="299">
        <v>12</v>
      </c>
      <c r="N158" s="299">
        <v>12</v>
      </c>
      <c r="O158" s="477">
        <f>O119</f>
        <v>5.5E-2</v>
      </c>
      <c r="P158" s="478">
        <f t="shared" ref="P158:P161" si="67">I158/N158</f>
        <v>0</v>
      </c>
      <c r="Q158" s="290">
        <f t="shared" ref="Q158:Q161" si="68">D158-K158</f>
        <v>0</v>
      </c>
      <c r="S158" s="264"/>
    </row>
    <row r="159" spans="1:19" hidden="1" outlineLevel="1">
      <c r="B159" s="209"/>
      <c r="C159" s="198">
        <f>C120</f>
        <v>0</v>
      </c>
      <c r="D159" s="475">
        <f>(D120-K120)</f>
        <v>1655351.0419337871</v>
      </c>
      <c r="E159" s="489">
        <f>IF(K120=0,E120,(IF((E120-1)&lt;=0,0,IF(K120=0,E120,(E120-1)))))</f>
        <v>15</v>
      </c>
      <c r="F159" s="475"/>
      <c r="G159" s="301">
        <f t="shared" ref="G159:G161" si="69">IF(E159=0,0,(-PMT(O159,E159,D159,0,0)))</f>
        <v>164915.33679840039</v>
      </c>
      <c r="H159" s="174"/>
      <c r="I159" s="479">
        <f t="shared" ref="I159:I160" si="70">K159+L159</f>
        <v>164915.33679840039</v>
      </c>
      <c r="J159" s="174"/>
      <c r="K159" s="476">
        <f t="shared" si="65"/>
        <v>73871.0294920421</v>
      </c>
      <c r="L159" s="476">
        <f t="shared" si="66"/>
        <v>91044.307306358285</v>
      </c>
      <c r="M159" s="299">
        <v>12</v>
      </c>
      <c r="N159" s="299">
        <v>12</v>
      </c>
      <c r="O159" s="477">
        <f>O120</f>
        <v>5.5E-2</v>
      </c>
      <c r="P159" s="478">
        <f t="shared" si="67"/>
        <v>13742.944733200033</v>
      </c>
      <c r="Q159" s="290">
        <f t="shared" si="68"/>
        <v>1581480.012441745</v>
      </c>
      <c r="S159" s="264"/>
    </row>
    <row r="160" spans="1:19" hidden="1" outlineLevel="1">
      <c r="B160" s="209"/>
      <c r="C160" s="198">
        <f>C121</f>
        <v>0</v>
      </c>
      <c r="D160" s="475">
        <f>(D121-K121)</f>
        <v>1499470.7459620419</v>
      </c>
      <c r="E160" s="489">
        <f>IF(K121=0,E121,(IF((E121-1)&lt;=0,0,IF(K121=0,E121,(E121-1)))))</f>
        <v>15</v>
      </c>
      <c r="F160" s="475"/>
      <c r="G160" s="301">
        <f t="shared" si="69"/>
        <v>149385.66915740041</v>
      </c>
      <c r="H160" s="174"/>
      <c r="I160" s="479">
        <f t="shared" si="70"/>
        <v>149385.66915740041</v>
      </c>
      <c r="J160" s="174"/>
      <c r="K160" s="476">
        <f t="shared" si="65"/>
        <v>66914.778129488099</v>
      </c>
      <c r="L160" s="476">
        <f t="shared" si="66"/>
        <v>82470.891027912308</v>
      </c>
      <c r="M160" s="299">
        <v>12</v>
      </c>
      <c r="N160" s="299">
        <v>12</v>
      </c>
      <c r="O160" s="477">
        <f>O121</f>
        <v>5.5E-2</v>
      </c>
      <c r="P160" s="478">
        <f t="shared" si="67"/>
        <v>12448.805763116701</v>
      </c>
      <c r="Q160" s="290">
        <f t="shared" si="68"/>
        <v>1432555.9678325539</v>
      </c>
      <c r="S160" s="264"/>
    </row>
    <row r="161" spans="2:19" hidden="1" outlineLevel="1">
      <c r="B161" s="209"/>
      <c r="C161" s="198">
        <f>C122</f>
        <v>0</v>
      </c>
      <c r="D161" s="475">
        <f>(D122-K122)</f>
        <v>0</v>
      </c>
      <c r="E161" s="489">
        <f>IF(K122=0,E122,(IF((E122-1)&lt;=0,0,IF(K122=0,E122,(E122-1)))))</f>
        <v>0</v>
      </c>
      <c r="F161" s="475"/>
      <c r="G161" s="301">
        <f t="shared" si="69"/>
        <v>0</v>
      </c>
      <c r="H161" s="303"/>
      <c r="I161" s="479">
        <f>L161+K161</f>
        <v>0</v>
      </c>
      <c r="J161" s="283"/>
      <c r="K161" s="476">
        <f t="shared" si="65"/>
        <v>0</v>
      </c>
      <c r="L161" s="476">
        <f t="shared" si="66"/>
        <v>0</v>
      </c>
      <c r="M161" s="299">
        <v>12</v>
      </c>
      <c r="N161" s="299">
        <v>12</v>
      </c>
      <c r="O161" s="477">
        <f>O122</f>
        <v>0</v>
      </c>
      <c r="P161" s="478">
        <f t="shared" si="67"/>
        <v>0</v>
      </c>
      <c r="Q161" s="290">
        <f t="shared" si="68"/>
        <v>0</v>
      </c>
      <c r="S161" s="264"/>
    </row>
    <row r="162" spans="2:19" ht="5.25" hidden="1" customHeight="1" outlineLevel="1" thickBot="1">
      <c r="B162" s="209"/>
      <c r="D162" s="174"/>
      <c r="E162" s="230"/>
      <c r="F162" s="174"/>
      <c r="G162" s="301"/>
      <c r="H162" s="174"/>
      <c r="I162" s="479"/>
      <c r="J162" s="174"/>
      <c r="K162" s="263"/>
      <c r="L162" s="263"/>
      <c r="M162" s="211"/>
      <c r="N162" s="211"/>
      <c r="O162" s="231"/>
      <c r="P162" s="174"/>
      <c r="Q162" s="174"/>
      <c r="S162" s="264"/>
    </row>
    <row r="163" spans="2:19" ht="21.95" hidden="1" customHeight="1" outlineLevel="1" thickTop="1">
      <c r="B163" s="209"/>
      <c r="C163" s="11" t="s">
        <v>18</v>
      </c>
      <c r="D163" s="467">
        <f>SUM(D158:D161)</f>
        <v>3154821.787895829</v>
      </c>
      <c r="E163" s="1588">
        <f>NPER(O163,-I163,D163,,0)</f>
        <v>15.000000000000023</v>
      </c>
      <c r="F163" s="304"/>
      <c r="G163" s="284">
        <f>SUM(G158:G161)</f>
        <v>314301.00595580076</v>
      </c>
      <c r="H163" s="263"/>
      <c r="I163" s="285">
        <f>SUM(I158:I161)</f>
        <v>314301.00595580076</v>
      </c>
      <c r="J163" s="263"/>
      <c r="K163" s="467">
        <f>SUM(K158:K161)</f>
        <v>140785.8076215302</v>
      </c>
      <c r="L163" s="467">
        <f>SUM(L158:L161)</f>
        <v>173515.19833427059</v>
      </c>
      <c r="M163" s="210"/>
      <c r="N163" s="210"/>
      <c r="O163" s="212">
        <f>L163/D163</f>
        <v>5.5E-2</v>
      </c>
      <c r="P163" s="467">
        <f>SUM(P158:P161)</f>
        <v>26191.750496316734</v>
      </c>
      <c r="Q163" s="467">
        <f>SUM(Q158:Q161)</f>
        <v>3014035.9802742992</v>
      </c>
      <c r="S163" s="264"/>
    </row>
    <row r="164" spans="2:19" s="241" customFormat="1" ht="15" hidden="1" customHeight="1" outlineLevel="1">
      <c r="B164" s="232"/>
      <c r="C164" s="233"/>
      <c r="D164" s="234"/>
      <c r="E164" s="235"/>
      <c r="F164" s="235"/>
      <c r="G164" s="236"/>
      <c r="H164" s="237"/>
      <c r="I164" s="237"/>
      <c r="J164" s="238" t="s">
        <v>158</v>
      </c>
      <c r="K164" s="239">
        <f>IFERROR((SUMIF(K158:K161,0,D158:D161)/D163),0%)</f>
        <v>0</v>
      </c>
      <c r="L164" s="237"/>
      <c r="M164" s="237"/>
      <c r="N164" s="237"/>
      <c r="O164" s="240"/>
      <c r="P164" s="237"/>
      <c r="Q164" s="234"/>
      <c r="S164" s="242"/>
    </row>
    <row r="165" spans="2:19" ht="12" hidden="1" customHeight="1" outlineLevel="1">
      <c r="B165" s="209"/>
      <c r="C165" s="228" t="s">
        <v>8</v>
      </c>
      <c r="D165" s="288"/>
      <c r="E165" s="12"/>
      <c r="F165" s="174"/>
      <c r="G165" s="282"/>
      <c r="H165" s="282"/>
      <c r="I165" s="282"/>
      <c r="J165" s="282"/>
      <c r="K165" s="274"/>
      <c r="L165" s="274"/>
      <c r="M165" s="213"/>
      <c r="N165" s="213"/>
      <c r="O165" s="169" t="s">
        <v>18</v>
      </c>
      <c r="P165" s="268"/>
      <c r="Q165" s="288"/>
      <c r="S165" s="264"/>
    </row>
    <row r="166" spans="2:19" ht="12" hidden="1" customHeight="1" outlineLevel="1">
      <c r="B166" s="209"/>
      <c r="C166" s="198">
        <f t="shared" ref="C166:C175" si="71">C127</f>
        <v>0</v>
      </c>
      <c r="D166" s="475">
        <f t="shared" ref="D166:D175" si="72">(D127-K127)</f>
        <v>0</v>
      </c>
      <c r="E166" s="489">
        <f t="shared" ref="E166:E175" si="73">IF(K127=0,E127,(IF((E127-1)&lt;=0,0,IF(K127=0,E127,(E127-1)))))</f>
        <v>0</v>
      </c>
      <c r="F166" s="475"/>
      <c r="G166" s="1558">
        <f>IF(E166=0,0,(-PMT(O166,E166,D166,0,0)))</f>
        <v>0</v>
      </c>
      <c r="H166" s="174"/>
      <c r="I166" s="1587">
        <f>L166+K166</f>
        <v>0</v>
      </c>
      <c r="J166" s="174"/>
      <c r="K166" s="476">
        <f t="shared" ref="K166:K175" si="74">IF(D166&lt;((G166-L166)*M166/$M$70),D166,((G166-L166)*M166/$M$70))</f>
        <v>0</v>
      </c>
      <c r="L166" s="476">
        <f t="shared" ref="L166:L175" si="75">((D166*O166)*N166/$N$148)</f>
        <v>0</v>
      </c>
      <c r="M166" s="299">
        <v>12</v>
      </c>
      <c r="N166" s="299">
        <v>12</v>
      </c>
      <c r="O166" s="477">
        <f t="shared" ref="O166:O175" si="76">O127</f>
        <v>0</v>
      </c>
      <c r="P166" s="478">
        <f t="shared" ref="P166:P175" si="77">I166/N166</f>
        <v>0</v>
      </c>
      <c r="Q166" s="290">
        <f t="shared" ref="Q166:Q175" si="78">D166-K166</f>
        <v>0</v>
      </c>
      <c r="S166" s="264"/>
    </row>
    <row r="167" spans="2:19" ht="12" hidden="1" customHeight="1" outlineLevel="1">
      <c r="B167" s="209"/>
      <c r="C167" s="198">
        <f t="shared" si="71"/>
        <v>0</v>
      </c>
      <c r="D167" s="475">
        <f t="shared" si="72"/>
        <v>0</v>
      </c>
      <c r="E167" s="489">
        <f t="shared" si="73"/>
        <v>0</v>
      </c>
      <c r="F167" s="475"/>
      <c r="G167" s="301">
        <f t="shared" ref="G167:G175" si="79">IF(E167=0,0,(-PMT(O167,E167,D167,0,0)))</f>
        <v>0</v>
      </c>
      <c r="H167" s="174"/>
      <c r="I167" s="479">
        <f t="shared" ref="I167:I174" si="80">K167+L167</f>
        <v>0</v>
      </c>
      <c r="J167" s="174"/>
      <c r="K167" s="476">
        <f t="shared" si="74"/>
        <v>0</v>
      </c>
      <c r="L167" s="476">
        <f t="shared" si="75"/>
        <v>0</v>
      </c>
      <c r="M167" s="299">
        <v>12</v>
      </c>
      <c r="N167" s="299">
        <v>12</v>
      </c>
      <c r="O167" s="477">
        <f t="shared" si="76"/>
        <v>0</v>
      </c>
      <c r="P167" s="478">
        <f t="shared" si="77"/>
        <v>0</v>
      </c>
      <c r="Q167" s="290">
        <f t="shared" si="78"/>
        <v>0</v>
      </c>
      <c r="S167" s="264"/>
    </row>
    <row r="168" spans="2:19" ht="12" hidden="1" customHeight="1" outlineLevel="1">
      <c r="B168" s="209"/>
      <c r="C168" s="198">
        <f t="shared" si="71"/>
        <v>0</v>
      </c>
      <c r="D168" s="475">
        <f t="shared" si="72"/>
        <v>0</v>
      </c>
      <c r="E168" s="489">
        <f t="shared" si="73"/>
        <v>0</v>
      </c>
      <c r="F168" s="475"/>
      <c r="G168" s="301">
        <f t="shared" si="79"/>
        <v>0</v>
      </c>
      <c r="H168" s="174"/>
      <c r="I168" s="479">
        <f t="shared" si="80"/>
        <v>0</v>
      </c>
      <c r="J168" s="174"/>
      <c r="K168" s="476">
        <f t="shared" si="74"/>
        <v>0</v>
      </c>
      <c r="L168" s="476">
        <f t="shared" si="75"/>
        <v>0</v>
      </c>
      <c r="M168" s="299">
        <v>12</v>
      </c>
      <c r="N168" s="299">
        <v>12</v>
      </c>
      <c r="O168" s="477">
        <f t="shared" si="76"/>
        <v>0</v>
      </c>
      <c r="P168" s="478">
        <f t="shared" si="77"/>
        <v>0</v>
      </c>
      <c r="Q168" s="290">
        <f t="shared" si="78"/>
        <v>0</v>
      </c>
      <c r="S168" s="264"/>
    </row>
    <row r="169" spans="2:19" ht="12" hidden="1" customHeight="1" outlineLevel="1">
      <c r="B169" s="209"/>
      <c r="C169" s="198">
        <f t="shared" si="71"/>
        <v>0</v>
      </c>
      <c r="D169" s="475">
        <f t="shared" si="72"/>
        <v>0</v>
      </c>
      <c r="E169" s="489">
        <f t="shared" si="73"/>
        <v>0</v>
      </c>
      <c r="F169" s="475"/>
      <c r="G169" s="301">
        <f t="shared" si="79"/>
        <v>0</v>
      </c>
      <c r="H169" s="174"/>
      <c r="I169" s="479">
        <f t="shared" si="80"/>
        <v>0</v>
      </c>
      <c r="J169" s="174"/>
      <c r="K169" s="476">
        <f t="shared" si="74"/>
        <v>0</v>
      </c>
      <c r="L169" s="476">
        <f t="shared" si="75"/>
        <v>0</v>
      </c>
      <c r="M169" s="299">
        <v>12</v>
      </c>
      <c r="N169" s="299">
        <v>12</v>
      </c>
      <c r="O169" s="477">
        <f t="shared" si="76"/>
        <v>0</v>
      </c>
      <c r="P169" s="478">
        <f t="shared" si="77"/>
        <v>0</v>
      </c>
      <c r="Q169" s="290">
        <f t="shared" si="78"/>
        <v>0</v>
      </c>
      <c r="S169" s="264"/>
    </row>
    <row r="170" spans="2:19" ht="12" hidden="1" customHeight="1" outlineLevel="1">
      <c r="B170" s="209"/>
      <c r="C170" s="198">
        <f t="shared" si="71"/>
        <v>0</v>
      </c>
      <c r="D170" s="475">
        <f t="shared" si="72"/>
        <v>0</v>
      </c>
      <c r="E170" s="489">
        <f t="shared" si="73"/>
        <v>0</v>
      </c>
      <c r="F170" s="475"/>
      <c r="G170" s="301">
        <f t="shared" si="79"/>
        <v>0</v>
      </c>
      <c r="H170" s="174"/>
      <c r="I170" s="479">
        <f t="shared" si="80"/>
        <v>0</v>
      </c>
      <c r="J170" s="174"/>
      <c r="K170" s="476">
        <f t="shared" si="74"/>
        <v>0</v>
      </c>
      <c r="L170" s="476">
        <f t="shared" si="75"/>
        <v>0</v>
      </c>
      <c r="M170" s="299">
        <v>12</v>
      </c>
      <c r="N170" s="299">
        <v>12</v>
      </c>
      <c r="O170" s="477">
        <f t="shared" si="76"/>
        <v>0</v>
      </c>
      <c r="P170" s="478">
        <f t="shared" si="77"/>
        <v>0</v>
      </c>
      <c r="Q170" s="290">
        <f t="shared" si="78"/>
        <v>0</v>
      </c>
      <c r="S170" s="264"/>
    </row>
    <row r="171" spans="2:19" ht="12" hidden="1" customHeight="1" outlineLevel="1">
      <c r="B171" s="209"/>
      <c r="C171" s="198">
        <f t="shared" si="71"/>
        <v>0</v>
      </c>
      <c r="D171" s="475">
        <f t="shared" si="72"/>
        <v>0</v>
      </c>
      <c r="E171" s="489">
        <f t="shared" si="73"/>
        <v>0</v>
      </c>
      <c r="F171" s="475"/>
      <c r="G171" s="301">
        <f t="shared" si="79"/>
        <v>0</v>
      </c>
      <c r="H171" s="174"/>
      <c r="I171" s="479">
        <f t="shared" si="80"/>
        <v>0</v>
      </c>
      <c r="J171" s="174"/>
      <c r="K171" s="476">
        <f t="shared" si="74"/>
        <v>0</v>
      </c>
      <c r="L171" s="476">
        <f t="shared" si="75"/>
        <v>0</v>
      </c>
      <c r="M171" s="299">
        <v>12</v>
      </c>
      <c r="N171" s="299">
        <v>12</v>
      </c>
      <c r="O171" s="477">
        <f t="shared" si="76"/>
        <v>0</v>
      </c>
      <c r="P171" s="478">
        <f t="shared" si="77"/>
        <v>0</v>
      </c>
      <c r="Q171" s="290">
        <f t="shared" si="78"/>
        <v>0</v>
      </c>
      <c r="S171" s="264"/>
    </row>
    <row r="172" spans="2:19" ht="12" hidden="1" customHeight="1" outlineLevel="1">
      <c r="B172" s="209"/>
      <c r="C172" s="198">
        <f t="shared" si="71"/>
        <v>0</v>
      </c>
      <c r="D172" s="475">
        <f t="shared" si="72"/>
        <v>0</v>
      </c>
      <c r="E172" s="489">
        <f t="shared" si="73"/>
        <v>0</v>
      </c>
      <c r="F172" s="475"/>
      <c r="G172" s="301">
        <f t="shared" si="79"/>
        <v>0</v>
      </c>
      <c r="H172" s="174"/>
      <c r="I172" s="479">
        <f t="shared" si="80"/>
        <v>0</v>
      </c>
      <c r="J172" s="174"/>
      <c r="K172" s="476">
        <f t="shared" si="74"/>
        <v>0</v>
      </c>
      <c r="L172" s="476">
        <f t="shared" si="75"/>
        <v>0</v>
      </c>
      <c r="M172" s="299">
        <v>12</v>
      </c>
      <c r="N172" s="299">
        <v>12</v>
      </c>
      <c r="O172" s="477">
        <f t="shared" si="76"/>
        <v>0</v>
      </c>
      <c r="P172" s="478">
        <f t="shared" si="77"/>
        <v>0</v>
      </c>
      <c r="Q172" s="290">
        <f t="shared" si="78"/>
        <v>0</v>
      </c>
      <c r="S172" s="264"/>
    </row>
    <row r="173" spans="2:19" ht="12" hidden="1" customHeight="1" outlineLevel="1">
      <c r="B173" s="209"/>
      <c r="C173" s="198">
        <f t="shared" si="71"/>
        <v>0</v>
      </c>
      <c r="D173" s="475">
        <f t="shared" si="72"/>
        <v>0</v>
      </c>
      <c r="E173" s="489">
        <f t="shared" si="73"/>
        <v>0</v>
      </c>
      <c r="F173" s="475"/>
      <c r="G173" s="301">
        <f t="shared" si="79"/>
        <v>0</v>
      </c>
      <c r="H173" s="174"/>
      <c r="I173" s="479">
        <f t="shared" si="80"/>
        <v>0</v>
      </c>
      <c r="J173" s="174"/>
      <c r="K173" s="476">
        <f t="shared" si="74"/>
        <v>0</v>
      </c>
      <c r="L173" s="476">
        <f t="shared" si="75"/>
        <v>0</v>
      </c>
      <c r="M173" s="299">
        <v>12</v>
      </c>
      <c r="N173" s="299">
        <v>12</v>
      </c>
      <c r="O173" s="477">
        <f t="shared" si="76"/>
        <v>0</v>
      </c>
      <c r="P173" s="478">
        <f t="shared" si="77"/>
        <v>0</v>
      </c>
      <c r="Q173" s="290">
        <f t="shared" si="78"/>
        <v>0</v>
      </c>
      <c r="S173" s="264"/>
    </row>
    <row r="174" spans="2:19" ht="12" hidden="1" customHeight="1" outlineLevel="1">
      <c r="B174" s="209"/>
      <c r="C174" s="198">
        <f t="shared" si="71"/>
        <v>0</v>
      </c>
      <c r="D174" s="475">
        <f t="shared" si="72"/>
        <v>0</v>
      </c>
      <c r="E174" s="489">
        <f t="shared" si="73"/>
        <v>0</v>
      </c>
      <c r="F174" s="475"/>
      <c r="G174" s="301">
        <f t="shared" si="79"/>
        <v>0</v>
      </c>
      <c r="H174" s="174"/>
      <c r="I174" s="479">
        <f t="shared" si="80"/>
        <v>0</v>
      </c>
      <c r="J174" s="174"/>
      <c r="K174" s="476">
        <f t="shared" si="74"/>
        <v>0</v>
      </c>
      <c r="L174" s="476">
        <f t="shared" si="75"/>
        <v>0</v>
      </c>
      <c r="M174" s="299">
        <v>12</v>
      </c>
      <c r="N174" s="299">
        <v>12</v>
      </c>
      <c r="O174" s="477">
        <f t="shared" si="76"/>
        <v>0</v>
      </c>
      <c r="P174" s="478">
        <f t="shared" si="77"/>
        <v>0</v>
      </c>
      <c r="Q174" s="290">
        <f t="shared" si="78"/>
        <v>0</v>
      </c>
      <c r="S174" s="264"/>
    </row>
    <row r="175" spans="2:19" ht="12" hidden="1" customHeight="1" outlineLevel="1">
      <c r="B175" s="209"/>
      <c r="C175" s="198">
        <f t="shared" si="71"/>
        <v>0</v>
      </c>
      <c r="D175" s="475">
        <f t="shared" si="72"/>
        <v>0</v>
      </c>
      <c r="E175" s="489">
        <f t="shared" si="73"/>
        <v>0</v>
      </c>
      <c r="F175" s="475"/>
      <c r="G175" s="301">
        <f t="shared" si="79"/>
        <v>0</v>
      </c>
      <c r="H175" s="303"/>
      <c r="I175" s="479">
        <f>L175+K175</f>
        <v>0</v>
      </c>
      <c r="J175" s="283"/>
      <c r="K175" s="476">
        <f t="shared" si="74"/>
        <v>0</v>
      </c>
      <c r="L175" s="476">
        <f t="shared" si="75"/>
        <v>0</v>
      </c>
      <c r="M175" s="299">
        <v>12</v>
      </c>
      <c r="N175" s="299">
        <v>12</v>
      </c>
      <c r="O175" s="477">
        <f t="shared" si="76"/>
        <v>0</v>
      </c>
      <c r="P175" s="478">
        <f t="shared" si="77"/>
        <v>0</v>
      </c>
      <c r="Q175" s="290">
        <f t="shared" si="78"/>
        <v>0</v>
      </c>
      <c r="S175" s="264"/>
    </row>
    <row r="176" spans="2:19" ht="5.25" hidden="1" customHeight="1" outlineLevel="1" thickBot="1">
      <c r="B176" s="209"/>
      <c r="D176" s="174"/>
      <c r="E176" s="230"/>
      <c r="F176" s="174"/>
      <c r="G176" s="301"/>
      <c r="H176" s="174"/>
      <c r="I176" s="479"/>
      <c r="J176" s="174"/>
      <c r="K176" s="263"/>
      <c r="L176" s="263"/>
      <c r="M176" s="211"/>
      <c r="N176" s="211"/>
      <c r="O176" s="231"/>
      <c r="P176" s="174"/>
      <c r="Q176" s="174"/>
      <c r="S176" s="264"/>
    </row>
    <row r="177" spans="1:19" ht="21.95" hidden="1" customHeight="1" outlineLevel="1" thickTop="1">
      <c r="B177" s="209"/>
      <c r="C177" s="11" t="s">
        <v>18</v>
      </c>
      <c r="D177" s="467">
        <f>SUM(D166:D175)</f>
        <v>0</v>
      </c>
      <c r="E177" s="1588" t="e">
        <f>NPER(O177,-I177,D177,,0)</f>
        <v>#DIV/0!</v>
      </c>
      <c r="F177" s="304"/>
      <c r="G177" s="284">
        <f>SUM(G166:G175)</f>
        <v>0</v>
      </c>
      <c r="H177" s="263"/>
      <c r="I177" s="285">
        <f>SUM(I166:I175)</f>
        <v>0</v>
      </c>
      <c r="J177" s="263"/>
      <c r="K177" s="467">
        <f>SUM(K166:K175)</f>
        <v>0</v>
      </c>
      <c r="L177" s="467">
        <f>SUM(L166:L175)</f>
        <v>0</v>
      </c>
      <c r="M177" s="210"/>
      <c r="N177" s="210"/>
      <c r="O177" s="212" t="e">
        <f>L177/D177</f>
        <v>#DIV/0!</v>
      </c>
      <c r="P177" s="467">
        <f>SUM(P166:P175)</f>
        <v>0</v>
      </c>
      <c r="Q177" s="467">
        <f>SUM(Q166:Q175)</f>
        <v>0</v>
      </c>
      <c r="S177" s="264"/>
    </row>
    <row r="178" spans="1:19" s="241" customFormat="1" ht="15" hidden="1" customHeight="1" outlineLevel="1">
      <c r="B178" s="232"/>
      <c r="C178" s="233"/>
      <c r="D178" s="234"/>
      <c r="E178" s="235"/>
      <c r="F178" s="235"/>
      <c r="G178" s="236"/>
      <c r="H178" s="237"/>
      <c r="I178" s="237"/>
      <c r="J178" s="238" t="s">
        <v>158</v>
      </c>
      <c r="K178" s="239">
        <f>IFERROR((SUMIF(K166:K175,0,D166:D175)/D177),0%)</f>
        <v>0</v>
      </c>
      <c r="L178" s="237"/>
      <c r="M178" s="237"/>
      <c r="N178" s="237"/>
      <c r="O178" s="240"/>
      <c r="P178" s="237"/>
      <c r="Q178" s="234"/>
      <c r="S178" s="242"/>
    </row>
    <row r="179" spans="1:19" ht="14.25" hidden="1" outlineLevel="1" thickBot="1">
      <c r="B179" s="209"/>
      <c r="C179" s="11"/>
      <c r="D179" s="263"/>
      <c r="E179" s="249"/>
      <c r="F179" s="174"/>
      <c r="G179" s="263"/>
      <c r="H179" s="263"/>
      <c r="I179" s="263"/>
      <c r="J179" s="263"/>
      <c r="K179" s="274"/>
      <c r="L179" s="274"/>
      <c r="M179" s="213"/>
      <c r="N179" s="213"/>
      <c r="O179" s="248"/>
      <c r="P179" s="263"/>
      <c r="Q179" s="263"/>
      <c r="S179" s="264"/>
    </row>
    <row r="180" spans="1:19" ht="14.25" hidden="1" collapsed="1" thickTop="1">
      <c r="B180" s="209"/>
      <c r="C180" s="5" t="s">
        <v>142</v>
      </c>
      <c r="D180" s="480">
        <f>D155+D163+D177</f>
        <v>3959549.7406208101</v>
      </c>
      <c r="E180" s="1589">
        <f>NPER(O180,-I180,D180,,0)</f>
        <v>15.000000000000023</v>
      </c>
      <c r="F180" s="175"/>
      <c r="G180" s="1590">
        <f>G155+G163+G177</f>
        <v>394472.50915532326</v>
      </c>
      <c r="H180" s="275"/>
      <c r="I180" s="276">
        <f>I155+I163+I177</f>
        <v>394472.50915532326</v>
      </c>
      <c r="J180" s="275"/>
      <c r="K180" s="480">
        <f>K155+K163+K177</f>
        <v>176697.27342117872</v>
      </c>
      <c r="L180" s="480">
        <f>L155+L163+L177</f>
        <v>217775.23573414457</v>
      </c>
      <c r="M180" s="215"/>
      <c r="N180" s="215"/>
      <c r="O180" s="216">
        <f>L180/D180</f>
        <v>5.5000000000000007E-2</v>
      </c>
      <c r="P180" s="482">
        <f>G180/12</f>
        <v>32872.709096276936</v>
      </c>
      <c r="Q180" s="480">
        <f>Q155+Q163+Q177</f>
        <v>3782852.467199632</v>
      </c>
      <c r="S180" s="264"/>
    </row>
    <row r="181" spans="1:19" s="266" customFormat="1" ht="15" hidden="1" customHeight="1">
      <c r="A181" s="241"/>
      <c r="B181" s="232"/>
      <c r="C181" s="233"/>
      <c r="D181" s="287"/>
      <c r="E181" s="243"/>
      <c r="F181" s="277"/>
      <c r="G181" s="278"/>
      <c r="H181" s="279"/>
      <c r="I181" s="279"/>
      <c r="J181" s="280" t="s">
        <v>158</v>
      </c>
      <c r="K181" s="281">
        <f>(IFERROR((K178*D177),0)+IFERROR((K164*D163),0)+IFERROR((K156*D155),0))/D180</f>
        <v>0</v>
      </c>
      <c r="L181" s="279"/>
      <c r="M181" s="245"/>
      <c r="N181" s="245"/>
      <c r="O181" s="246"/>
      <c r="P181" s="265"/>
      <c r="Q181" s="287"/>
      <c r="S181" s="267"/>
    </row>
    <row r="182" spans="1:19" ht="6.95" hidden="1" customHeight="1" thickBot="1">
      <c r="B182" s="483"/>
      <c r="C182" s="484"/>
      <c r="D182" s="485"/>
      <c r="E182" s="486"/>
      <c r="F182" s="485"/>
      <c r="G182" s="485"/>
      <c r="H182" s="485"/>
      <c r="I182" s="485"/>
      <c r="J182" s="485"/>
      <c r="K182" s="485"/>
      <c r="L182" s="485"/>
      <c r="M182" s="486"/>
      <c r="N182" s="486"/>
      <c r="O182" s="486"/>
      <c r="P182" s="485"/>
      <c r="Q182" s="485"/>
      <c r="R182" s="487"/>
      <c r="S182" s="488"/>
    </row>
    <row r="183" spans="1:19" ht="20.25" hidden="1" customHeight="1" thickBot="1"/>
    <row r="184" spans="1:19" s="269" customFormat="1" ht="21" hidden="1" customHeight="1">
      <c r="A184" s="3"/>
      <c r="B184" s="2004">
        <v>2026</v>
      </c>
      <c r="C184" s="2005"/>
      <c r="D184" s="1990" t="s">
        <v>168</v>
      </c>
      <c r="E184" s="2008" t="s">
        <v>150</v>
      </c>
      <c r="F184" s="471"/>
      <c r="G184" s="2010" t="s">
        <v>151</v>
      </c>
      <c r="H184" s="472"/>
      <c r="I184" s="2010" t="s">
        <v>152</v>
      </c>
      <c r="J184" s="472"/>
      <c r="K184" s="2012" t="s">
        <v>153</v>
      </c>
      <c r="L184" s="2012" t="s">
        <v>154</v>
      </c>
      <c r="M184" s="2014" t="s">
        <v>155</v>
      </c>
      <c r="N184" s="2014"/>
      <c r="O184" s="2015" t="s">
        <v>156</v>
      </c>
      <c r="P184" s="2010" t="s">
        <v>157</v>
      </c>
      <c r="Q184" s="1990" t="s">
        <v>169</v>
      </c>
      <c r="R184" s="1990" t="s">
        <v>0</v>
      </c>
      <c r="S184" s="473"/>
    </row>
    <row r="185" spans="1:19" s="269" customFormat="1" ht="21" hidden="1" customHeight="1">
      <c r="A185" s="3"/>
      <c r="B185" s="2006"/>
      <c r="C185" s="2007"/>
      <c r="D185" s="1991"/>
      <c r="E185" s="2009"/>
      <c r="F185" s="175"/>
      <c r="G185" s="2011"/>
      <c r="H185" s="218"/>
      <c r="I185" s="2011"/>
      <c r="J185" s="218"/>
      <c r="K185" s="2013"/>
      <c r="L185" s="2013"/>
      <c r="M185" s="206" t="s">
        <v>153</v>
      </c>
      <c r="N185" s="206" t="s">
        <v>154</v>
      </c>
      <c r="O185" s="2016"/>
      <c r="P185" s="2011"/>
      <c r="Q185" s="1991"/>
      <c r="R185" s="1991"/>
      <c r="S185" s="270"/>
    </row>
    <row r="186" spans="1:19" s="269" customFormat="1" ht="5.25" hidden="1" customHeight="1">
      <c r="A186" s="3"/>
      <c r="B186" s="229"/>
      <c r="C186" s="1579"/>
      <c r="D186" s="1580"/>
      <c r="E186" s="1581"/>
      <c r="F186" s="1580"/>
      <c r="G186" s="1582"/>
      <c r="H186" s="1582"/>
      <c r="I186" s="1582"/>
      <c r="J186" s="1582"/>
      <c r="K186" s="1583"/>
      <c r="L186" s="1583"/>
      <c r="M186" s="1584"/>
      <c r="N186" s="1584"/>
      <c r="O186" s="1585"/>
      <c r="P186" s="1582"/>
      <c r="Q186" s="1580"/>
      <c r="R186" s="1580"/>
      <c r="S186" s="1586"/>
    </row>
    <row r="187" spans="1:19" s="269" customFormat="1" ht="11.25" hidden="1" customHeight="1">
      <c r="A187" s="3"/>
      <c r="B187" s="229"/>
      <c r="C187" s="170" t="s">
        <v>6</v>
      </c>
      <c r="D187" s="175"/>
      <c r="E187" s="205"/>
      <c r="F187" s="175"/>
      <c r="G187" s="175"/>
      <c r="H187" s="175"/>
      <c r="I187" s="175"/>
      <c r="J187" s="175"/>
      <c r="K187" s="274"/>
      <c r="L187" s="274"/>
      <c r="M187" s="208">
        <v>12</v>
      </c>
      <c r="N187" s="208">
        <v>12</v>
      </c>
      <c r="O187" s="207"/>
      <c r="P187" s="175"/>
      <c r="Q187" s="175"/>
      <c r="S187" s="270"/>
    </row>
    <row r="188" spans="1:19" hidden="1">
      <c r="B188" s="209"/>
      <c r="C188" s="13">
        <f>C149</f>
        <v>0</v>
      </c>
      <c r="D188" s="475">
        <f>(D149-K149)</f>
        <v>768816.48692533269</v>
      </c>
      <c r="E188" s="489">
        <f>IF(K149=0,E149,(IF((E149-1)&lt;=0,0,IF(K149=0,E149,(E149-1)))))</f>
        <v>14</v>
      </c>
      <c r="F188" s="475"/>
      <c r="G188" s="1558">
        <f>IF(E188=0,0,(-PMT(O188,E188,D188,0,0)))</f>
        <v>80171.503199522485</v>
      </c>
      <c r="H188" s="174"/>
      <c r="I188" s="1587">
        <f>L188+K188</f>
        <v>80171.503199522485</v>
      </c>
      <c r="J188" s="174"/>
      <c r="K188" s="476">
        <f t="shared" ref="K188:K192" si="81">IF(D188&lt;((G188-L188)*M188/$M$70),D188,((G188-L188)*M188/$M$70))</f>
        <v>37886.596418629189</v>
      </c>
      <c r="L188" s="476">
        <f>((D188*O188)*N188/$N$187)</f>
        <v>42284.906780893296</v>
      </c>
      <c r="M188" s="299">
        <v>12</v>
      </c>
      <c r="N188" s="299">
        <v>12</v>
      </c>
      <c r="O188" s="477">
        <f>O149</f>
        <v>5.5E-2</v>
      </c>
      <c r="P188" s="478">
        <f t="shared" ref="P188:P192" si="82">I188/N188</f>
        <v>6680.9585999602068</v>
      </c>
      <c r="Q188" s="290">
        <f t="shared" ref="Q188:Q192" si="83">D188-K188</f>
        <v>730929.89050670352</v>
      </c>
      <c r="S188" s="264"/>
    </row>
    <row r="189" spans="1:19" hidden="1">
      <c r="B189" s="209"/>
      <c r="C189" s="13">
        <f>C150</f>
        <v>0</v>
      </c>
      <c r="D189" s="475">
        <f>(D150-K150)</f>
        <v>0</v>
      </c>
      <c r="E189" s="489">
        <f>IF(K150=0,E150,(IF((E150-1)&lt;=0,0,IF(K150=0,E150,(E150-1)))))</f>
        <v>0</v>
      </c>
      <c r="F189" s="475"/>
      <c r="G189" s="301">
        <f t="shared" ref="G189:G192" si="84">IF(E189=0,0,(-PMT(O189,E189,D189,0,0)))</f>
        <v>0</v>
      </c>
      <c r="H189" s="174"/>
      <c r="I189" s="479">
        <f t="shared" ref="I189:I191" si="85">L189+K189</f>
        <v>0</v>
      </c>
      <c r="J189" s="174"/>
      <c r="K189" s="476">
        <f t="shared" si="81"/>
        <v>0</v>
      </c>
      <c r="L189" s="476">
        <f t="shared" ref="L189:L192" si="86">((D189*O189)*N189/$N$187)</f>
        <v>0</v>
      </c>
      <c r="M189" s="299">
        <v>12</v>
      </c>
      <c r="N189" s="299">
        <v>12</v>
      </c>
      <c r="O189" s="477">
        <f>O150</f>
        <v>0</v>
      </c>
      <c r="P189" s="478">
        <f t="shared" si="82"/>
        <v>0</v>
      </c>
      <c r="Q189" s="290">
        <f t="shared" si="83"/>
        <v>0</v>
      </c>
      <c r="S189" s="264"/>
    </row>
    <row r="190" spans="1:19" hidden="1">
      <c r="B190" s="209"/>
      <c r="C190" s="13">
        <f>C151</f>
        <v>0</v>
      </c>
      <c r="D190" s="475">
        <f>(D151-K151)</f>
        <v>0</v>
      </c>
      <c r="E190" s="489">
        <f>IF(K151=0,E151,(IF((E151-1)&lt;=0,0,IF(K151=0,E151,(E151-1)))))</f>
        <v>0</v>
      </c>
      <c r="F190" s="475"/>
      <c r="G190" s="301">
        <f t="shared" si="84"/>
        <v>0</v>
      </c>
      <c r="H190" s="174"/>
      <c r="I190" s="479">
        <f t="shared" si="85"/>
        <v>0</v>
      </c>
      <c r="J190" s="174"/>
      <c r="K190" s="476">
        <f t="shared" si="81"/>
        <v>0</v>
      </c>
      <c r="L190" s="476">
        <f t="shared" si="86"/>
        <v>0</v>
      </c>
      <c r="M190" s="299">
        <v>12</v>
      </c>
      <c r="N190" s="299">
        <v>12</v>
      </c>
      <c r="O190" s="477">
        <f>O151</f>
        <v>0</v>
      </c>
      <c r="P190" s="478">
        <f t="shared" si="82"/>
        <v>0</v>
      </c>
      <c r="Q190" s="290">
        <f t="shared" si="83"/>
        <v>0</v>
      </c>
      <c r="S190" s="264"/>
    </row>
    <row r="191" spans="1:19" hidden="1">
      <c r="B191" s="209"/>
      <c r="C191" s="13">
        <f>C152</f>
        <v>0</v>
      </c>
      <c r="D191" s="475">
        <f>(D152-K152)</f>
        <v>0</v>
      </c>
      <c r="E191" s="489">
        <f>IF(K152=0,E152,(IF((E152-1)&lt;=0,0,IF(K152=0,E152,(E152-1)))))</f>
        <v>0</v>
      </c>
      <c r="F191" s="475"/>
      <c r="G191" s="301">
        <f t="shared" si="84"/>
        <v>0</v>
      </c>
      <c r="H191" s="174"/>
      <c r="I191" s="479">
        <f t="shared" si="85"/>
        <v>0</v>
      </c>
      <c r="J191" s="174"/>
      <c r="K191" s="476">
        <f t="shared" si="81"/>
        <v>0</v>
      </c>
      <c r="L191" s="476">
        <f t="shared" si="86"/>
        <v>0</v>
      </c>
      <c r="M191" s="299">
        <v>12</v>
      </c>
      <c r="N191" s="299">
        <v>12</v>
      </c>
      <c r="O191" s="477">
        <f>O152</f>
        <v>0</v>
      </c>
      <c r="P191" s="478">
        <f t="shared" si="82"/>
        <v>0</v>
      </c>
      <c r="Q191" s="290">
        <f t="shared" si="83"/>
        <v>0</v>
      </c>
      <c r="S191" s="264"/>
    </row>
    <row r="192" spans="1:19" hidden="1">
      <c r="B192" s="209"/>
      <c r="C192" s="13">
        <f>C153</f>
        <v>0</v>
      </c>
      <c r="D192" s="475">
        <f>(D153-K153)</f>
        <v>0</v>
      </c>
      <c r="E192" s="489">
        <f>IF(K153=0,E153,(IF((E153-1)&lt;=0,0,IF(K153=0,E153,(E153-1)))))</f>
        <v>0</v>
      </c>
      <c r="F192" s="475"/>
      <c r="G192" s="301">
        <f t="shared" si="84"/>
        <v>0</v>
      </c>
      <c r="H192" s="303"/>
      <c r="I192" s="479">
        <f>L192+K192</f>
        <v>0</v>
      </c>
      <c r="J192" s="283"/>
      <c r="K192" s="476">
        <f t="shared" si="81"/>
        <v>0</v>
      </c>
      <c r="L192" s="476">
        <f t="shared" si="86"/>
        <v>0</v>
      </c>
      <c r="M192" s="299">
        <v>12</v>
      </c>
      <c r="N192" s="299">
        <v>12</v>
      </c>
      <c r="O192" s="477">
        <f>O153</f>
        <v>0</v>
      </c>
      <c r="P192" s="478">
        <f t="shared" si="82"/>
        <v>0</v>
      </c>
      <c r="Q192" s="290">
        <f t="shared" si="83"/>
        <v>0</v>
      </c>
      <c r="S192" s="264"/>
    </row>
    <row r="193" spans="2:19" ht="5.25" hidden="1" customHeight="1" thickBot="1">
      <c r="B193" s="209"/>
      <c r="D193" s="174"/>
      <c r="E193" s="230"/>
      <c r="F193" s="174"/>
      <c r="G193" s="301"/>
      <c r="H193" s="174"/>
      <c r="I193" s="479"/>
      <c r="J193" s="174"/>
      <c r="K193" s="263"/>
      <c r="L193" s="263"/>
      <c r="M193" s="211"/>
      <c r="N193" s="211"/>
      <c r="O193" s="231"/>
      <c r="P193" s="174"/>
      <c r="Q193" s="174"/>
      <c r="S193" s="264"/>
    </row>
    <row r="194" spans="2:19" ht="21.95" hidden="1" customHeight="1" outlineLevel="1" thickTop="1">
      <c r="B194" s="209"/>
      <c r="C194" s="11" t="s">
        <v>18</v>
      </c>
      <c r="D194" s="467">
        <f>SUM(D188:D192)</f>
        <v>768816.48692533269</v>
      </c>
      <c r="E194" s="1588">
        <f>NPER(O194,-I194,D194,,0)</f>
        <v>14.000000000000018</v>
      </c>
      <c r="F194" s="304"/>
      <c r="G194" s="284">
        <f>SUM(G188:G192)</f>
        <v>80171.503199522485</v>
      </c>
      <c r="H194" s="263"/>
      <c r="I194" s="285">
        <f>SUM(I188:I192)</f>
        <v>80171.503199522485</v>
      </c>
      <c r="J194" s="263"/>
      <c r="K194" s="467">
        <f>SUM(K188:K192)</f>
        <v>37886.596418629189</v>
      </c>
      <c r="L194" s="467">
        <f>SUM(L188:L192)</f>
        <v>42284.906780893296</v>
      </c>
      <c r="M194" s="210"/>
      <c r="N194" s="210"/>
      <c r="O194" s="212">
        <f>L194/D194</f>
        <v>5.5E-2</v>
      </c>
      <c r="P194" s="467">
        <f>SUM(P188:P192)</f>
        <v>6680.9585999602068</v>
      </c>
      <c r="Q194" s="467">
        <f>SUM(Q188:Q192)</f>
        <v>730929.89050670352</v>
      </c>
      <c r="S194" s="264"/>
    </row>
    <row r="195" spans="2:19" s="241" customFormat="1" ht="15" hidden="1" customHeight="1" outlineLevel="1">
      <c r="B195" s="232"/>
      <c r="C195" s="233"/>
      <c r="D195" s="234"/>
      <c r="E195" s="235"/>
      <c r="F195" s="235"/>
      <c r="G195" s="236"/>
      <c r="H195" s="237"/>
      <c r="I195" s="237"/>
      <c r="J195" s="238" t="s">
        <v>158</v>
      </c>
      <c r="K195" s="239">
        <f>IFERROR((SUMIF(K188:K192,0,D188:D192)/D194),0%)</f>
        <v>0</v>
      </c>
      <c r="L195" s="237"/>
      <c r="M195" s="237"/>
      <c r="N195" s="237"/>
      <c r="O195" s="240"/>
      <c r="P195" s="237"/>
      <c r="Q195" s="234"/>
      <c r="S195" s="242"/>
    </row>
    <row r="196" spans="2:19" hidden="1" outlineLevel="1">
      <c r="B196" s="209"/>
      <c r="C196" s="228" t="s">
        <v>7</v>
      </c>
      <c r="D196" s="288"/>
      <c r="E196" s="12"/>
      <c r="F196" s="174"/>
      <c r="G196" s="282"/>
      <c r="H196" s="282"/>
      <c r="I196" s="282"/>
      <c r="J196" s="282"/>
      <c r="K196" s="274"/>
      <c r="L196" s="274"/>
      <c r="M196" s="213"/>
      <c r="N196" s="213"/>
      <c r="O196" s="169" t="s">
        <v>18</v>
      </c>
      <c r="P196" s="268"/>
      <c r="Q196" s="288"/>
      <c r="S196" s="264"/>
    </row>
    <row r="197" spans="2:19" hidden="1" outlineLevel="1">
      <c r="B197" s="209"/>
      <c r="C197" s="198">
        <f>C158</f>
        <v>0</v>
      </c>
      <c r="D197" s="475">
        <f>(D158-K158)</f>
        <v>0</v>
      </c>
      <c r="E197" s="489">
        <f>IF(K158=0,E158,(IF((E158-1)&lt;=0,0,IF(K158=0,E158,(E158-1)))))</f>
        <v>17</v>
      </c>
      <c r="F197" s="475"/>
      <c r="G197" s="1558">
        <f>IF(E197=0,0,(-PMT(O197,E197,D197,0,0)))</f>
        <v>0</v>
      </c>
      <c r="H197" s="174"/>
      <c r="I197" s="1587">
        <f>L197+K197</f>
        <v>0</v>
      </c>
      <c r="J197" s="174"/>
      <c r="K197" s="476">
        <f t="shared" ref="K197:K200" si="87">IF(D197&lt;((G197-L197)*M197/$M$70),D197,((G197-L197)*M197/$M$70))</f>
        <v>0</v>
      </c>
      <c r="L197" s="476">
        <f t="shared" ref="L197:L200" si="88">((D197*O197)*N197/$N$187)</f>
        <v>0</v>
      </c>
      <c r="M197" s="299">
        <v>12</v>
      </c>
      <c r="N197" s="299">
        <v>12</v>
      </c>
      <c r="O197" s="477">
        <f>O158</f>
        <v>5.5E-2</v>
      </c>
      <c r="P197" s="478">
        <f t="shared" ref="P197:P200" si="89">I197/N197</f>
        <v>0</v>
      </c>
      <c r="Q197" s="290">
        <f t="shared" ref="Q197:Q200" si="90">D197-K197</f>
        <v>0</v>
      </c>
      <c r="S197" s="264"/>
    </row>
    <row r="198" spans="2:19" hidden="1" outlineLevel="1">
      <c r="B198" s="209"/>
      <c r="C198" s="198">
        <f>C159</f>
        <v>0</v>
      </c>
      <c r="D198" s="475">
        <f>(D159-K159)</f>
        <v>1581480.012441745</v>
      </c>
      <c r="E198" s="489">
        <f>IF(K159=0,E159,(IF((E159-1)&lt;=0,0,IF(K159=0,E159,(E159-1)))))</f>
        <v>14</v>
      </c>
      <c r="F198" s="475"/>
      <c r="G198" s="301">
        <f t="shared" ref="G198:G200" si="91">IF(E198=0,0,(-PMT(O198,E198,D198,0,0)))</f>
        <v>164915.33679840041</v>
      </c>
      <c r="H198" s="174"/>
      <c r="I198" s="479">
        <f t="shared" ref="I198:I199" si="92">L198+K198</f>
        <v>164915.33679840041</v>
      </c>
      <c r="J198" s="174"/>
      <c r="K198" s="476">
        <f t="shared" si="87"/>
        <v>77933.936114104436</v>
      </c>
      <c r="L198" s="476">
        <f t="shared" si="88"/>
        <v>86981.400684295979</v>
      </c>
      <c r="M198" s="299">
        <v>12</v>
      </c>
      <c r="N198" s="299">
        <v>12</v>
      </c>
      <c r="O198" s="477">
        <f>O159</f>
        <v>5.5E-2</v>
      </c>
      <c r="P198" s="478">
        <f t="shared" si="89"/>
        <v>13742.944733200035</v>
      </c>
      <c r="Q198" s="290">
        <f t="shared" si="90"/>
        <v>1503546.0763276406</v>
      </c>
      <c r="S198" s="264"/>
    </row>
    <row r="199" spans="2:19" hidden="1" outlineLevel="1">
      <c r="B199" s="209"/>
      <c r="C199" s="198">
        <f>C160</f>
        <v>0</v>
      </c>
      <c r="D199" s="475">
        <f>(D160-K160)</f>
        <v>1432555.9678325539</v>
      </c>
      <c r="E199" s="489">
        <f>IF(K160=0,E160,(IF((E160-1)&lt;=0,0,IF(K160=0,E160,(E160-1)))))</f>
        <v>14</v>
      </c>
      <c r="F199" s="475"/>
      <c r="G199" s="301">
        <f t="shared" si="91"/>
        <v>149385.66915740044</v>
      </c>
      <c r="H199" s="174"/>
      <c r="I199" s="479">
        <f t="shared" si="92"/>
        <v>149385.66915740044</v>
      </c>
      <c r="J199" s="174"/>
      <c r="K199" s="476">
        <f t="shared" si="87"/>
        <v>70595.090926609977</v>
      </c>
      <c r="L199" s="476">
        <f t="shared" si="88"/>
        <v>78790.578230790459</v>
      </c>
      <c r="M199" s="299">
        <v>12</v>
      </c>
      <c r="N199" s="299">
        <v>12</v>
      </c>
      <c r="O199" s="477">
        <f>O160</f>
        <v>5.5E-2</v>
      </c>
      <c r="P199" s="478">
        <f t="shared" si="89"/>
        <v>12448.805763116703</v>
      </c>
      <c r="Q199" s="290">
        <f t="shared" si="90"/>
        <v>1361960.876905944</v>
      </c>
      <c r="S199" s="264"/>
    </row>
    <row r="200" spans="2:19" ht="12" hidden="1" customHeight="1" outlineLevel="1">
      <c r="B200" s="209"/>
      <c r="C200" s="198">
        <f>C161</f>
        <v>0</v>
      </c>
      <c r="D200" s="475">
        <f>(D161-K161)</f>
        <v>0</v>
      </c>
      <c r="E200" s="489">
        <f>IF(K161=0,E161,(IF((E161-1)&lt;=0,0,IF(K161=0,E161,(E161-1)))))</f>
        <v>0</v>
      </c>
      <c r="F200" s="475"/>
      <c r="G200" s="301">
        <f t="shared" si="91"/>
        <v>0</v>
      </c>
      <c r="H200" s="303"/>
      <c r="I200" s="479">
        <f>L200+K200</f>
        <v>0</v>
      </c>
      <c r="J200" s="283"/>
      <c r="K200" s="476">
        <f t="shared" si="87"/>
        <v>0</v>
      </c>
      <c r="L200" s="476">
        <f t="shared" si="88"/>
        <v>0</v>
      </c>
      <c r="M200" s="299">
        <v>12</v>
      </c>
      <c r="N200" s="299">
        <v>12</v>
      </c>
      <c r="O200" s="477">
        <f>O161</f>
        <v>0</v>
      </c>
      <c r="P200" s="478">
        <f t="shared" si="89"/>
        <v>0</v>
      </c>
      <c r="Q200" s="290">
        <f t="shared" si="90"/>
        <v>0</v>
      </c>
      <c r="S200" s="264"/>
    </row>
    <row r="201" spans="2:19" ht="5.25" hidden="1" customHeight="1" outlineLevel="1" thickBot="1">
      <c r="B201" s="209"/>
      <c r="D201" s="174"/>
      <c r="E201" s="230"/>
      <c r="F201" s="174"/>
      <c r="G201" s="301"/>
      <c r="H201" s="174"/>
      <c r="I201" s="479"/>
      <c r="J201" s="174"/>
      <c r="K201" s="263"/>
      <c r="L201" s="263"/>
      <c r="M201" s="211"/>
      <c r="N201" s="211"/>
      <c r="O201" s="231"/>
      <c r="P201" s="174"/>
      <c r="Q201" s="174"/>
      <c r="S201" s="264"/>
    </row>
    <row r="202" spans="2:19" ht="21.95" hidden="1" customHeight="1" outlineLevel="1" thickTop="1">
      <c r="B202" s="209"/>
      <c r="C202" s="11" t="s">
        <v>18</v>
      </c>
      <c r="D202" s="467">
        <f>SUM(D197:D200)</f>
        <v>3014035.9802742992</v>
      </c>
      <c r="E202" s="1588">
        <f>NPER(O202,-I202,D202,,0)</f>
        <v>14.000000000000014</v>
      </c>
      <c r="F202" s="304"/>
      <c r="G202" s="284">
        <f>SUM(G197:G200)</f>
        <v>314301.00595580088</v>
      </c>
      <c r="H202" s="263"/>
      <c r="I202" s="285">
        <f>SUM(I197:I200)</f>
        <v>314301.00595580088</v>
      </c>
      <c r="J202" s="263"/>
      <c r="K202" s="467">
        <f>SUM(K197:K200)</f>
        <v>148529.0270407144</v>
      </c>
      <c r="L202" s="467">
        <f>SUM(L197:L200)</f>
        <v>165771.97891508642</v>
      </c>
      <c r="M202" s="210"/>
      <c r="N202" s="210"/>
      <c r="O202" s="212">
        <f>L202/D202</f>
        <v>5.4999999999999993E-2</v>
      </c>
      <c r="P202" s="467">
        <f>SUM(P197:P200)</f>
        <v>26191.750496316738</v>
      </c>
      <c r="Q202" s="467">
        <f>SUM(Q197:Q200)</f>
        <v>2865506.9532335848</v>
      </c>
      <c r="S202" s="264"/>
    </row>
    <row r="203" spans="2:19" s="241" customFormat="1" ht="15" hidden="1" customHeight="1" outlineLevel="1">
      <c r="B203" s="232"/>
      <c r="C203" s="233"/>
      <c r="D203" s="234"/>
      <c r="E203" s="235"/>
      <c r="F203" s="235"/>
      <c r="G203" s="236"/>
      <c r="H203" s="237"/>
      <c r="I203" s="237"/>
      <c r="J203" s="238" t="s">
        <v>158</v>
      </c>
      <c r="K203" s="239">
        <f>IFERROR((SUMIF(K197:K200,0,D197:D200)/D202),0%)</f>
        <v>0</v>
      </c>
      <c r="L203" s="237"/>
      <c r="M203" s="237"/>
      <c r="N203" s="237"/>
      <c r="O203" s="240"/>
      <c r="P203" s="237"/>
      <c r="Q203" s="234"/>
      <c r="S203" s="242"/>
    </row>
    <row r="204" spans="2:19" ht="12" hidden="1" customHeight="1" outlineLevel="1">
      <c r="B204" s="209"/>
      <c r="C204" s="228" t="s">
        <v>8</v>
      </c>
      <c r="D204" s="288"/>
      <c r="E204" s="12"/>
      <c r="F204" s="174"/>
      <c r="G204" s="282"/>
      <c r="H204" s="282"/>
      <c r="I204" s="282"/>
      <c r="J204" s="282"/>
      <c r="K204" s="274"/>
      <c r="L204" s="274"/>
      <c r="M204" s="213"/>
      <c r="N204" s="213"/>
      <c r="O204" s="169" t="s">
        <v>18</v>
      </c>
      <c r="P204" s="268"/>
      <c r="Q204" s="288"/>
      <c r="S204" s="264"/>
    </row>
    <row r="205" spans="2:19" ht="12" hidden="1" customHeight="1" outlineLevel="1">
      <c r="B205" s="209"/>
      <c r="C205" s="198">
        <f t="shared" ref="C205:C214" si="93">C166</f>
        <v>0</v>
      </c>
      <c r="D205" s="475">
        <f t="shared" ref="D205:D214" si="94">(D166-K166)</f>
        <v>0</v>
      </c>
      <c r="E205" s="489">
        <f t="shared" ref="E205:E214" si="95">IF(K166=0,E166,(IF((E166-1)&lt;=0,0,IF(K166=0,E166,(E166-1)))))</f>
        <v>0</v>
      </c>
      <c r="F205" s="475"/>
      <c r="G205" s="1558">
        <f>IF(E205=0,0,(-PMT(O205,E205,D205,0,0)))</f>
        <v>0</v>
      </c>
      <c r="H205" s="174"/>
      <c r="I205" s="1587">
        <f>L205+K205</f>
        <v>0</v>
      </c>
      <c r="J205" s="174"/>
      <c r="K205" s="476">
        <f t="shared" ref="K205:K214" si="96">IF(D205&lt;((G205-L205)*M205/$M$70),D205,((G205-L205)*M205/$M$70))</f>
        <v>0</v>
      </c>
      <c r="L205" s="476">
        <f t="shared" ref="L205:L214" si="97">((D205*O205)*N205/$N$187)</f>
        <v>0</v>
      </c>
      <c r="M205" s="299">
        <v>12</v>
      </c>
      <c r="N205" s="299">
        <v>12</v>
      </c>
      <c r="O205" s="477">
        <f t="shared" ref="O205:O214" si="98">O166</f>
        <v>0</v>
      </c>
      <c r="P205" s="478">
        <f t="shared" ref="P205:P214" si="99">I205/N205</f>
        <v>0</v>
      </c>
      <c r="Q205" s="290">
        <f t="shared" ref="Q205:Q214" si="100">D205-K205</f>
        <v>0</v>
      </c>
      <c r="S205" s="264"/>
    </row>
    <row r="206" spans="2:19" ht="12" hidden="1" customHeight="1" outlineLevel="1">
      <c r="B206" s="209"/>
      <c r="C206" s="198">
        <f t="shared" si="93"/>
        <v>0</v>
      </c>
      <c r="D206" s="475">
        <f t="shared" si="94"/>
        <v>0</v>
      </c>
      <c r="E206" s="489">
        <f t="shared" si="95"/>
        <v>0</v>
      </c>
      <c r="F206" s="475"/>
      <c r="G206" s="301">
        <f t="shared" ref="G206:G214" si="101">IF(E206=0,0,(-PMT(O206,E206,D206,0,0)))</f>
        <v>0</v>
      </c>
      <c r="H206" s="174"/>
      <c r="I206" s="479">
        <f>L206+K206</f>
        <v>0</v>
      </c>
      <c r="J206" s="174"/>
      <c r="K206" s="476">
        <f t="shared" si="96"/>
        <v>0</v>
      </c>
      <c r="L206" s="476">
        <f t="shared" si="97"/>
        <v>0</v>
      </c>
      <c r="M206" s="299">
        <v>12</v>
      </c>
      <c r="N206" s="299">
        <v>12</v>
      </c>
      <c r="O206" s="477">
        <f t="shared" si="98"/>
        <v>0</v>
      </c>
      <c r="P206" s="478">
        <f t="shared" si="99"/>
        <v>0</v>
      </c>
      <c r="Q206" s="290">
        <f t="shared" si="100"/>
        <v>0</v>
      </c>
      <c r="S206" s="264"/>
    </row>
    <row r="207" spans="2:19" ht="12" hidden="1" customHeight="1" outlineLevel="1">
      <c r="B207" s="209"/>
      <c r="C207" s="198">
        <f t="shared" si="93"/>
        <v>0</v>
      </c>
      <c r="D207" s="475">
        <f t="shared" si="94"/>
        <v>0</v>
      </c>
      <c r="E207" s="489">
        <f t="shared" si="95"/>
        <v>0</v>
      </c>
      <c r="F207" s="475"/>
      <c r="G207" s="301">
        <f t="shared" si="101"/>
        <v>0</v>
      </c>
      <c r="H207" s="174"/>
      <c r="I207" s="479">
        <f t="shared" ref="I207:I213" si="102">L207+K207</f>
        <v>0</v>
      </c>
      <c r="J207" s="174"/>
      <c r="K207" s="476">
        <f t="shared" si="96"/>
        <v>0</v>
      </c>
      <c r="L207" s="476">
        <f t="shared" si="97"/>
        <v>0</v>
      </c>
      <c r="M207" s="299">
        <v>12</v>
      </c>
      <c r="N207" s="299">
        <v>12</v>
      </c>
      <c r="O207" s="477">
        <f t="shared" si="98"/>
        <v>0</v>
      </c>
      <c r="P207" s="478">
        <f t="shared" si="99"/>
        <v>0</v>
      </c>
      <c r="Q207" s="290">
        <f t="shared" si="100"/>
        <v>0</v>
      </c>
      <c r="S207" s="264"/>
    </row>
    <row r="208" spans="2:19" ht="12" hidden="1" customHeight="1" outlineLevel="1">
      <c r="B208" s="209"/>
      <c r="C208" s="198">
        <f t="shared" si="93"/>
        <v>0</v>
      </c>
      <c r="D208" s="475">
        <f t="shared" si="94"/>
        <v>0</v>
      </c>
      <c r="E208" s="489">
        <f t="shared" si="95"/>
        <v>0</v>
      </c>
      <c r="F208" s="475"/>
      <c r="G208" s="301">
        <f t="shared" si="101"/>
        <v>0</v>
      </c>
      <c r="H208" s="174"/>
      <c r="I208" s="479">
        <f t="shared" si="102"/>
        <v>0</v>
      </c>
      <c r="J208" s="174"/>
      <c r="K208" s="476">
        <f t="shared" si="96"/>
        <v>0</v>
      </c>
      <c r="L208" s="476">
        <f t="shared" si="97"/>
        <v>0</v>
      </c>
      <c r="M208" s="299">
        <v>12</v>
      </c>
      <c r="N208" s="299">
        <v>12</v>
      </c>
      <c r="O208" s="477">
        <f t="shared" si="98"/>
        <v>0</v>
      </c>
      <c r="P208" s="478">
        <f t="shared" si="99"/>
        <v>0</v>
      </c>
      <c r="Q208" s="290">
        <f t="shared" si="100"/>
        <v>0</v>
      </c>
      <c r="S208" s="264"/>
    </row>
    <row r="209" spans="2:19" ht="12" hidden="1" customHeight="1" outlineLevel="1">
      <c r="B209" s="209"/>
      <c r="C209" s="198">
        <f t="shared" si="93"/>
        <v>0</v>
      </c>
      <c r="D209" s="475">
        <f t="shared" si="94"/>
        <v>0</v>
      </c>
      <c r="E209" s="489">
        <f t="shared" si="95"/>
        <v>0</v>
      </c>
      <c r="F209" s="475"/>
      <c r="G209" s="301">
        <f t="shared" si="101"/>
        <v>0</v>
      </c>
      <c r="H209" s="174"/>
      <c r="I209" s="479">
        <f t="shared" si="102"/>
        <v>0</v>
      </c>
      <c r="J209" s="174"/>
      <c r="K209" s="476">
        <f t="shared" si="96"/>
        <v>0</v>
      </c>
      <c r="L209" s="476">
        <f t="shared" si="97"/>
        <v>0</v>
      </c>
      <c r="M209" s="299">
        <v>12</v>
      </c>
      <c r="N209" s="299">
        <v>12</v>
      </c>
      <c r="O209" s="477">
        <f t="shared" si="98"/>
        <v>0</v>
      </c>
      <c r="P209" s="478">
        <f t="shared" si="99"/>
        <v>0</v>
      </c>
      <c r="Q209" s="290">
        <f t="shared" si="100"/>
        <v>0</v>
      </c>
      <c r="S209" s="264"/>
    </row>
    <row r="210" spans="2:19" ht="12" hidden="1" customHeight="1" outlineLevel="1">
      <c r="B210" s="209"/>
      <c r="C210" s="198">
        <f t="shared" si="93"/>
        <v>0</v>
      </c>
      <c r="D210" s="475">
        <f t="shared" si="94"/>
        <v>0</v>
      </c>
      <c r="E210" s="489">
        <f t="shared" si="95"/>
        <v>0</v>
      </c>
      <c r="F210" s="475"/>
      <c r="G210" s="301">
        <f t="shared" si="101"/>
        <v>0</v>
      </c>
      <c r="H210" s="174"/>
      <c r="I210" s="479">
        <f t="shared" si="102"/>
        <v>0</v>
      </c>
      <c r="J210" s="174"/>
      <c r="K210" s="476">
        <f t="shared" si="96"/>
        <v>0</v>
      </c>
      <c r="L210" s="476">
        <f t="shared" si="97"/>
        <v>0</v>
      </c>
      <c r="M210" s="299">
        <v>12</v>
      </c>
      <c r="N210" s="299">
        <v>12</v>
      </c>
      <c r="O210" s="477">
        <f t="shared" si="98"/>
        <v>0</v>
      </c>
      <c r="P210" s="478">
        <f t="shared" si="99"/>
        <v>0</v>
      </c>
      <c r="Q210" s="290">
        <f t="shared" si="100"/>
        <v>0</v>
      </c>
      <c r="S210" s="264"/>
    </row>
    <row r="211" spans="2:19" ht="12" hidden="1" customHeight="1" outlineLevel="1">
      <c r="B211" s="209"/>
      <c r="C211" s="198">
        <f t="shared" si="93"/>
        <v>0</v>
      </c>
      <c r="D211" s="475">
        <f t="shared" si="94"/>
        <v>0</v>
      </c>
      <c r="E211" s="489">
        <f t="shared" si="95"/>
        <v>0</v>
      </c>
      <c r="F211" s="475"/>
      <c r="G211" s="301">
        <f t="shared" si="101"/>
        <v>0</v>
      </c>
      <c r="H211" s="174"/>
      <c r="I211" s="479">
        <f t="shared" si="102"/>
        <v>0</v>
      </c>
      <c r="J211" s="174"/>
      <c r="K211" s="476">
        <f t="shared" si="96"/>
        <v>0</v>
      </c>
      <c r="L211" s="476">
        <f t="shared" si="97"/>
        <v>0</v>
      </c>
      <c r="M211" s="299">
        <v>12</v>
      </c>
      <c r="N211" s="299">
        <v>12</v>
      </c>
      <c r="O211" s="477">
        <f t="shared" si="98"/>
        <v>0</v>
      </c>
      <c r="P211" s="478">
        <f t="shared" si="99"/>
        <v>0</v>
      </c>
      <c r="Q211" s="290">
        <f t="shared" si="100"/>
        <v>0</v>
      </c>
      <c r="S211" s="264"/>
    </row>
    <row r="212" spans="2:19" ht="12" hidden="1" customHeight="1" outlineLevel="1">
      <c r="B212" s="209"/>
      <c r="C212" s="198">
        <f t="shared" si="93"/>
        <v>0</v>
      </c>
      <c r="D212" s="475">
        <f t="shared" si="94"/>
        <v>0</v>
      </c>
      <c r="E212" s="489">
        <f t="shared" si="95"/>
        <v>0</v>
      </c>
      <c r="F212" s="475"/>
      <c r="G212" s="301">
        <f t="shared" si="101"/>
        <v>0</v>
      </c>
      <c r="H212" s="174"/>
      <c r="I212" s="479">
        <f t="shared" si="102"/>
        <v>0</v>
      </c>
      <c r="J212" s="174"/>
      <c r="K212" s="476">
        <f t="shared" si="96"/>
        <v>0</v>
      </c>
      <c r="L212" s="476">
        <f t="shared" si="97"/>
        <v>0</v>
      </c>
      <c r="M212" s="299">
        <v>12</v>
      </c>
      <c r="N212" s="299">
        <v>12</v>
      </c>
      <c r="O212" s="477">
        <f t="shared" si="98"/>
        <v>0</v>
      </c>
      <c r="P212" s="478">
        <f t="shared" si="99"/>
        <v>0</v>
      </c>
      <c r="Q212" s="290">
        <f t="shared" si="100"/>
        <v>0</v>
      </c>
      <c r="S212" s="264"/>
    </row>
    <row r="213" spans="2:19" ht="12" hidden="1" customHeight="1" outlineLevel="1">
      <c r="B213" s="209"/>
      <c r="C213" s="198">
        <f t="shared" si="93"/>
        <v>0</v>
      </c>
      <c r="D213" s="475">
        <f t="shared" si="94"/>
        <v>0</v>
      </c>
      <c r="E213" s="489">
        <f t="shared" si="95"/>
        <v>0</v>
      </c>
      <c r="F213" s="475"/>
      <c r="G213" s="301">
        <f t="shared" si="101"/>
        <v>0</v>
      </c>
      <c r="H213" s="174"/>
      <c r="I213" s="479">
        <f t="shared" si="102"/>
        <v>0</v>
      </c>
      <c r="J213" s="174"/>
      <c r="K213" s="476">
        <f t="shared" si="96"/>
        <v>0</v>
      </c>
      <c r="L213" s="476">
        <f t="shared" si="97"/>
        <v>0</v>
      </c>
      <c r="M213" s="299">
        <v>12</v>
      </c>
      <c r="N213" s="299">
        <v>12</v>
      </c>
      <c r="O213" s="477">
        <f t="shared" si="98"/>
        <v>0</v>
      </c>
      <c r="P213" s="478">
        <f t="shared" si="99"/>
        <v>0</v>
      </c>
      <c r="Q213" s="290">
        <f t="shared" si="100"/>
        <v>0</v>
      </c>
      <c r="S213" s="264"/>
    </row>
    <row r="214" spans="2:19" ht="12" hidden="1" customHeight="1" outlineLevel="1">
      <c r="B214" s="209"/>
      <c r="C214" s="198">
        <f t="shared" si="93"/>
        <v>0</v>
      </c>
      <c r="D214" s="475">
        <f t="shared" si="94"/>
        <v>0</v>
      </c>
      <c r="E214" s="489">
        <f t="shared" si="95"/>
        <v>0</v>
      </c>
      <c r="F214" s="475"/>
      <c r="G214" s="301">
        <f t="shared" si="101"/>
        <v>0</v>
      </c>
      <c r="H214" s="303"/>
      <c r="I214" s="479">
        <f>L214+K214</f>
        <v>0</v>
      </c>
      <c r="J214" s="283"/>
      <c r="K214" s="476">
        <f t="shared" si="96"/>
        <v>0</v>
      </c>
      <c r="L214" s="476">
        <f t="shared" si="97"/>
        <v>0</v>
      </c>
      <c r="M214" s="299">
        <v>12</v>
      </c>
      <c r="N214" s="299">
        <v>12</v>
      </c>
      <c r="O214" s="477">
        <f t="shared" si="98"/>
        <v>0</v>
      </c>
      <c r="P214" s="478">
        <f t="shared" si="99"/>
        <v>0</v>
      </c>
      <c r="Q214" s="290">
        <f t="shared" si="100"/>
        <v>0</v>
      </c>
      <c r="S214" s="264"/>
    </row>
    <row r="215" spans="2:19" ht="5.25" hidden="1" customHeight="1" outlineLevel="1" thickBot="1">
      <c r="B215" s="209"/>
      <c r="D215" s="174"/>
      <c r="E215" s="230"/>
      <c r="F215" s="174"/>
      <c r="G215" s="301"/>
      <c r="H215" s="174"/>
      <c r="I215" s="479"/>
      <c r="J215" s="174"/>
      <c r="K215" s="263"/>
      <c r="L215" s="263"/>
      <c r="M215" s="211"/>
      <c r="N215" s="211"/>
      <c r="O215" s="231"/>
      <c r="P215" s="174"/>
      <c r="Q215" s="174"/>
      <c r="S215" s="264"/>
    </row>
    <row r="216" spans="2:19" ht="21.95" hidden="1" customHeight="1" outlineLevel="1" thickTop="1">
      <c r="B216" s="209"/>
      <c r="C216" s="11" t="s">
        <v>18</v>
      </c>
      <c r="D216" s="467">
        <f>SUM(D205:D214)</f>
        <v>0</v>
      </c>
      <c r="E216" s="1588" t="e">
        <f>NPER(O216,-I216,D216,,0)</f>
        <v>#DIV/0!</v>
      </c>
      <c r="F216" s="304"/>
      <c r="G216" s="284">
        <f>SUM(G205:G214)</f>
        <v>0</v>
      </c>
      <c r="H216" s="263"/>
      <c r="I216" s="285">
        <f>SUM(I205:I214)</f>
        <v>0</v>
      </c>
      <c r="J216" s="263"/>
      <c r="K216" s="467">
        <f>SUM(K205:K214)</f>
        <v>0</v>
      </c>
      <c r="L216" s="467">
        <f>SUM(L205:L214)</f>
        <v>0</v>
      </c>
      <c r="M216" s="210"/>
      <c r="N216" s="210"/>
      <c r="O216" s="212" t="e">
        <f>L216/D216</f>
        <v>#DIV/0!</v>
      </c>
      <c r="P216" s="467">
        <f>SUM(P205:P214)</f>
        <v>0</v>
      </c>
      <c r="Q216" s="467">
        <f>SUM(Q205:Q214)</f>
        <v>0</v>
      </c>
      <c r="S216" s="264"/>
    </row>
    <row r="217" spans="2:19" s="241" customFormat="1" ht="15" hidden="1" customHeight="1" outlineLevel="1">
      <c r="B217" s="232"/>
      <c r="C217" s="233"/>
      <c r="D217" s="234"/>
      <c r="E217" s="235"/>
      <c r="F217" s="235"/>
      <c r="G217" s="236"/>
      <c r="H217" s="237"/>
      <c r="I217" s="237"/>
      <c r="J217" s="238" t="s">
        <v>158</v>
      </c>
      <c r="K217" s="239">
        <f>IFERROR((SUMIF(K205:K214,0,D205:D214)/D216),0%)</f>
        <v>0</v>
      </c>
      <c r="L217" s="237"/>
      <c r="M217" s="237"/>
      <c r="N217" s="237"/>
      <c r="O217" s="240"/>
      <c r="P217" s="237"/>
      <c r="Q217" s="234"/>
      <c r="S217" s="242"/>
    </row>
    <row r="218" spans="2:19" ht="14.25" hidden="1" outlineLevel="1" thickBot="1">
      <c r="B218" s="209"/>
      <c r="C218" s="11"/>
      <c r="D218" s="288"/>
      <c r="E218" s="250"/>
      <c r="F218" s="174"/>
      <c r="G218" s="282"/>
      <c r="H218" s="282"/>
      <c r="I218" s="282"/>
      <c r="J218" s="282"/>
      <c r="K218" s="274"/>
      <c r="L218" s="274"/>
      <c r="M218" s="213"/>
      <c r="N218" s="213"/>
      <c r="O218" s="251"/>
      <c r="P218" s="268"/>
      <c r="Q218" s="288"/>
      <c r="S218" s="264"/>
    </row>
    <row r="219" spans="2:19" ht="14.25" hidden="1" collapsed="1" thickTop="1">
      <c r="B219" s="209"/>
      <c r="C219" s="5" t="s">
        <v>142</v>
      </c>
      <c r="D219" s="480">
        <f>D194+D202+D216</f>
        <v>3782852.467199632</v>
      </c>
      <c r="E219" s="1589">
        <f>NPER(O219,-I219,D219,,0)</f>
        <v>14.000000000000014</v>
      </c>
      <c r="F219" s="175"/>
      <c r="G219" s="1590">
        <f>G194+G202+G216</f>
        <v>394472.50915532338</v>
      </c>
      <c r="H219" s="275"/>
      <c r="I219" s="276">
        <f>I216+I202+I194</f>
        <v>394472.50915532338</v>
      </c>
      <c r="J219" s="275"/>
      <c r="K219" s="480">
        <f>K194+K202+K216</f>
        <v>186415.62345934359</v>
      </c>
      <c r="L219" s="480">
        <f>L194+L202+L216</f>
        <v>208056.88569597973</v>
      </c>
      <c r="M219" s="215"/>
      <c r="N219" s="215"/>
      <c r="O219" s="216">
        <f>L219/D219</f>
        <v>5.4999999999999993E-2</v>
      </c>
      <c r="P219" s="482">
        <f>G219/12</f>
        <v>32872.709096276951</v>
      </c>
      <c r="Q219" s="480">
        <f>Q194+Q202+Q216</f>
        <v>3596436.8437402882</v>
      </c>
      <c r="S219" s="264"/>
    </row>
    <row r="220" spans="2:19" s="241" customFormat="1" ht="15" hidden="1" customHeight="1">
      <c r="B220" s="232"/>
      <c r="C220" s="233"/>
      <c r="D220" s="234"/>
      <c r="E220" s="243"/>
      <c r="F220" s="217"/>
      <c r="G220" s="244"/>
      <c r="H220" s="245"/>
      <c r="I220" s="245"/>
      <c r="J220" s="238" t="s">
        <v>158</v>
      </c>
      <c r="K220" s="239">
        <f>(IFERROR((K217*D216),0)+IFERROR((K203*D202),0)+IFERROR((K195*D194),0))/D219</f>
        <v>0</v>
      </c>
      <c r="L220" s="245"/>
      <c r="M220" s="245"/>
      <c r="N220" s="245"/>
      <c r="O220" s="246"/>
      <c r="P220" s="247"/>
      <c r="Q220" s="234"/>
      <c r="S220" s="242"/>
    </row>
    <row r="221" spans="2:19" ht="6.95" hidden="1" customHeight="1" thickBot="1">
      <c r="B221" s="483"/>
      <c r="C221" s="484"/>
      <c r="D221" s="485"/>
      <c r="E221" s="486"/>
      <c r="F221" s="485"/>
      <c r="G221" s="485"/>
      <c r="H221" s="485"/>
      <c r="I221" s="485"/>
      <c r="J221" s="485"/>
      <c r="K221" s="485"/>
      <c r="L221" s="485"/>
      <c r="M221" s="486"/>
      <c r="N221" s="486"/>
      <c r="O221" s="486"/>
      <c r="P221" s="485"/>
      <c r="Q221" s="485"/>
      <c r="R221" s="487"/>
      <c r="S221" s="488"/>
    </row>
    <row r="222" spans="2:19" ht="20.25" hidden="1" customHeight="1"/>
    <row r="223" spans="2:19" hidden="1"/>
    <row r="224" spans="2:19" hidden="1"/>
    <row r="225" hidden="1"/>
    <row r="226" hidden="1"/>
    <row r="227" hidden="1"/>
    <row r="228" hidden="1"/>
  </sheetData>
  <mergeCells count="62">
    <mergeCell ref="R66:R67"/>
    <mergeCell ref="D66:D67"/>
    <mergeCell ref="E66:E67"/>
    <mergeCell ref="K66:K67"/>
    <mergeCell ref="L66:L67"/>
    <mergeCell ref="M66:N66"/>
    <mergeCell ref="O66:O67"/>
    <mergeCell ref="P66:P67"/>
    <mergeCell ref="I106:I107"/>
    <mergeCell ref="B2:S3"/>
    <mergeCell ref="B63:S64"/>
    <mergeCell ref="C5:C6"/>
    <mergeCell ref="D5:D6"/>
    <mergeCell ref="E5:E6"/>
    <mergeCell ref="G5:G6"/>
    <mergeCell ref="I5:I6"/>
    <mergeCell ref="K5:K6"/>
    <mergeCell ref="L5:L6"/>
    <mergeCell ref="M5:N5"/>
    <mergeCell ref="O5:O6"/>
    <mergeCell ref="P5:P6"/>
    <mergeCell ref="R5:R6"/>
    <mergeCell ref="G66:G67"/>
    <mergeCell ref="I66:I67"/>
    <mergeCell ref="R145:R146"/>
    <mergeCell ref="K106:K107"/>
    <mergeCell ref="L106:L107"/>
    <mergeCell ref="M106:N106"/>
    <mergeCell ref="O106:O107"/>
    <mergeCell ref="K145:K146"/>
    <mergeCell ref="L145:L146"/>
    <mergeCell ref="M145:N145"/>
    <mergeCell ref="O145:O146"/>
    <mergeCell ref="P145:P146"/>
    <mergeCell ref="R106:R107"/>
    <mergeCell ref="P106:P107"/>
    <mergeCell ref="M184:N184"/>
    <mergeCell ref="O184:O185"/>
    <mergeCell ref="P184:P185"/>
    <mergeCell ref="R184:R185"/>
    <mergeCell ref="K184:K185"/>
    <mergeCell ref="B66:C67"/>
    <mergeCell ref="B106:C107"/>
    <mergeCell ref="B145:C146"/>
    <mergeCell ref="B184:C185"/>
    <mergeCell ref="L184:L185"/>
    <mergeCell ref="D184:D185"/>
    <mergeCell ref="E184:E185"/>
    <mergeCell ref="G184:G185"/>
    <mergeCell ref="I184:I185"/>
    <mergeCell ref="D145:D146"/>
    <mergeCell ref="E145:E146"/>
    <mergeCell ref="G145:G146"/>
    <mergeCell ref="I145:I146"/>
    <mergeCell ref="D106:D107"/>
    <mergeCell ref="E106:E107"/>
    <mergeCell ref="G106:G107"/>
    <mergeCell ref="Q5:Q6"/>
    <mergeCell ref="Q66:Q67"/>
    <mergeCell ref="Q106:Q107"/>
    <mergeCell ref="Q145:Q146"/>
    <mergeCell ref="Q184:Q185"/>
  </mergeCells>
  <printOptions horizontalCentered="1" verticalCentered="1"/>
  <pageMargins left="0.7" right="0.7" top="0.75" bottom="0.75" header="0.3" footer="0.3"/>
  <pageSetup scale="63" fitToHeight="3" orientation="landscape" verticalDpi="300"/>
  <rowBreaks count="1" manualBreakCount="1">
    <brk id="221"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35C37FF0B7BF40A469807B3557D740" ma:contentTypeVersion="19" ma:contentTypeDescription="Crée un document." ma:contentTypeScope="" ma:versionID="4ab4dfc8dda79bec05c407b6a75d6ebe">
  <xsd:schema xmlns:xsd="http://www.w3.org/2001/XMLSchema" xmlns:xs="http://www.w3.org/2001/XMLSchema" xmlns:p="http://schemas.microsoft.com/office/2006/metadata/properties" xmlns:ns2="b9bbbdfe-e28d-4400-a787-fa8689654ece" xmlns:ns3="b995caa8-c599-465c-85e6-d061a0aa3d29" targetNamespace="http://schemas.microsoft.com/office/2006/metadata/properties" ma:root="true" ma:fieldsID="60e9b83ce8d4b0950cd7acf541dfaa15" ns2:_="" ns3:_="">
    <xsd:import namespace="b9bbbdfe-e28d-4400-a787-fa8689654ece"/>
    <xsd:import namespace="b995caa8-c599-465c-85e6-d061a0aa3d29"/>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bbbdfe-e28d-4400-a787-fa8689654e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3e165e1e-8df5-4a15-b652-d937b5ab2d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95caa8-c599-465c-85e6-d061a0aa3d29"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40efd461-0863-4a5d-8e34-26da13f49d40}" ma:internalName="TaxCatchAll" ma:showField="CatchAllData" ma:web="b995caa8-c599-465c-85e6-d061a0aa3d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995caa8-c599-465c-85e6-d061a0aa3d29" xsi:nil="true"/>
    <lcf76f155ced4ddcb4097134ff3c332f xmlns="b9bbbdfe-e28d-4400-a787-fa8689654ec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EF20E1-0BFA-448F-B3D2-D48959E6F5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bbbdfe-e28d-4400-a787-fa8689654ece"/>
    <ds:schemaRef ds:uri="b995caa8-c599-465c-85e6-d061a0aa3d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E81361-9392-46C4-A79E-6C802371F4D7}">
  <ds:schemaRefs>
    <ds:schemaRef ds:uri="http://schemas.microsoft.com/sharepoint/v3/contenttype/forms"/>
  </ds:schemaRefs>
</ds:datastoreItem>
</file>

<file path=customXml/itemProps3.xml><?xml version="1.0" encoding="utf-8"?>
<ds:datastoreItem xmlns:ds="http://schemas.openxmlformats.org/officeDocument/2006/customXml" ds:itemID="{B19D71A8-E1AD-4483-87C7-25ECDA09C146}">
  <ds:schemaRefs>
    <ds:schemaRef ds:uri="http://schemas.microsoft.com/office/2006/metadata/properties"/>
    <ds:schemaRef ds:uri="http://schemas.microsoft.com/office/infopath/2007/PartnerControls"/>
    <ds:schemaRef ds:uri="b995caa8-c599-465c-85e6-d061a0aa3d29"/>
    <ds:schemaRef ds:uri="b9bbbdfe-e28d-4400-a787-fa8689654e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10</vt:i4>
      </vt:variant>
    </vt:vector>
  </HeadingPairs>
  <TitlesOfParts>
    <vt:vector size="27" baseType="lpstr">
      <vt:lpstr>Guide d'utilisation</vt:lpstr>
      <vt:lpstr>Simulation_Mouche Soldat Noire</vt:lpstr>
      <vt:lpstr>Simulation_Ténébrion</vt:lpstr>
      <vt:lpstr>Scénarios</vt:lpstr>
      <vt:lpstr>Fin Mouches Soldat noir-simul</vt:lpstr>
      <vt:lpstr>Financement Ténébrions-simul</vt:lpstr>
      <vt:lpstr>Etats des Resultats</vt:lpstr>
      <vt:lpstr>Projet Investissement</vt:lpstr>
      <vt:lpstr>Fin Mouches Soldat noir</vt:lpstr>
      <vt:lpstr>Prévision </vt:lpstr>
      <vt:lpstr>Financement Ténébrions</vt:lpstr>
      <vt:lpstr>Graph</vt:lpstr>
      <vt:lpstr>Scenarios dettes(2)</vt:lpstr>
      <vt:lpstr>Hypothèses MSN</vt:lpstr>
      <vt:lpstr>Budget MSN</vt:lpstr>
      <vt:lpstr>Hypothèses TM</vt:lpstr>
      <vt:lpstr>Budget (TM)</vt:lpstr>
      <vt:lpstr>'Etats des Resultats'!Impression_des_titres</vt:lpstr>
      <vt:lpstr>'Etats des Resultats'!Zone_d_impression</vt:lpstr>
      <vt:lpstr>'Fin Mouches Soldat noir'!Zone_d_impression</vt:lpstr>
      <vt:lpstr>'Fin Mouches Soldat noir-simul'!Zone_d_impression</vt:lpstr>
      <vt:lpstr>'Financement Ténébrions'!Zone_d_impression</vt:lpstr>
      <vt:lpstr>'Financement Ténébrions-simul'!Zone_d_impression</vt:lpstr>
      <vt:lpstr>'Guide d''utilisation'!Zone_d_impression</vt:lpstr>
      <vt:lpstr>'Projet Investissement'!Zone_d_impression</vt:lpstr>
      <vt:lpstr>'Scenarios dettes(2)'!Zone_d_impression</vt:lpstr>
      <vt:lpstr>'Simulation_Mouche Soldat Noire'!Zone_d_impression</vt:lpstr>
    </vt:vector>
  </TitlesOfParts>
  <Manager>Dean Vey</Manager>
  <Company>FDMS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Horizon</dc:title>
  <dc:subject>FDMS Financial Statements</dc:subject>
  <dc:creator>Brian Ludwig</dc:creator>
  <cp:keywords/>
  <dc:description/>
  <cp:lastModifiedBy>Florent Pechereau</cp:lastModifiedBy>
  <cp:revision/>
  <cp:lastPrinted>2025-11-17T14:47:39Z</cp:lastPrinted>
  <dcterms:created xsi:type="dcterms:W3CDTF">1998-09-08T19:56:13Z</dcterms:created>
  <dcterms:modified xsi:type="dcterms:W3CDTF">2025-12-18T14:45:26Z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0x0101001235C37FF0B7BF40A469807B3557D740</vt:lpwstr>
  </property>
  <property fmtid="{D5CDD505-2E9C-101B-9397-08002B2CF9AE}" pid="3" name="MediaServiceImageTags">
    <vt:lpwstr/>
  </property>
</Properties>
</file>