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3" documentId="8_{304AA366-3AD0-4D69-9BC8-2144B5DF507B}" xr6:coauthVersionLast="47" xr6:coauthVersionMax="47" xr10:uidLastSave="{522D525D-0C91-407A-950D-335C21C5A789}"/>
  <bookViews>
    <workbookView xWindow="12" yWindow="0" windowWidth="23028" windowHeight="12240" xr2:uid="{00000000-000D-0000-FFFF-FFFF00000000}"/>
  </bookViews>
  <sheets>
    <sheet name="Sch6" sheetId="76" r:id="rId1"/>
  </sheets>
  <definedNames>
    <definedName name="bbb" localSheetId="0">#REF!</definedName>
    <definedName name="bbb">#REF!</definedName>
    <definedName name="bbbbbb" localSheetId="0">#REF!</definedName>
    <definedName name="bbbbbb">#REF!</definedName>
    <definedName name="BJBK" localSheetId="0">#REF!</definedName>
    <definedName name="BJBK">#REF!</definedName>
    <definedName name="Bongo" localSheetId="0">#REF!</definedName>
    <definedName name="Bongo">#REF!</definedName>
    <definedName name="bonho" localSheetId="0">#REF!</definedName>
    <definedName name="bonho">#REF!</definedName>
    <definedName name="Compound_interest_rate" localSheetId="0">#REF!</definedName>
    <definedName name="Compound_interest_rate">#REF!</definedName>
    <definedName name="Compound_interest_rate_with_tax" localSheetId="0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 localSheetId="0">#REF!</definedName>
    <definedName name="dffgfg">#REF!</definedName>
    <definedName name="dfsfdsfd" localSheetId="0">#REF!</definedName>
    <definedName name="dfsfdsfd">#REF!</definedName>
    <definedName name="FH" localSheetId="0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 localSheetId="0">#REF!</definedName>
    <definedName name="gsdgffsd">#REF!</definedName>
    <definedName name="hhkl" localSheetId="0">#REF!</definedName>
    <definedName name="hhkl">#REF!</definedName>
    <definedName name="int">#REF!</definedName>
    <definedName name="jhbbj" localSheetId="0">#REF!</definedName>
    <definedName name="jhbbj">#REF!</definedName>
    <definedName name="jjknljl" localSheetId="0">#REF!</definedName>
    <definedName name="jjknljl">#REF!</definedName>
    <definedName name="JKHKJ" localSheetId="0">#REF!</definedName>
    <definedName name="JKHKJ">#REF!</definedName>
    <definedName name="lhhhk" localSheetId="0">#REF!</definedName>
    <definedName name="lhhhk">#REF!</definedName>
    <definedName name="loan_amount">#REF!</definedName>
    <definedName name="mmm" localSheetId="0">#REF!</definedName>
    <definedName name="mmm">#REF!</definedName>
    <definedName name="nknknkn" localSheetId="0">#REF!</definedName>
    <definedName name="nknknkn">#REF!</definedName>
    <definedName name="nnn" localSheetId="0">#REF!</definedName>
    <definedName name="nnn">#REF!</definedName>
    <definedName name="nnnn" localSheetId="0">#REF!</definedName>
    <definedName name="nnnn">#REF!</definedName>
    <definedName name="nper">term*periods_per_year</definedName>
    <definedName name="periods_per_year">INDEX({12,24,26,52,26,52},MATCH(#REF!,frequency,0))</definedName>
    <definedName name="Rate_of_tax" localSheetId="0">#REF!</definedName>
    <definedName name="Rate_of_tax">#REF!</definedName>
    <definedName name="reerwwer">#REF!</definedName>
    <definedName name="rrwwrewr">#REF!</definedName>
    <definedName name="sddS" localSheetId="0">#REF!</definedName>
    <definedName name="sddS">#REF!</definedName>
    <definedName name="sdsdsd" localSheetId="0">#REF!</definedName>
    <definedName name="sdsdsd">#REF!</definedName>
    <definedName name="sfsafsd" localSheetId="0">#REF!</definedName>
    <definedName name="sfsafsd">#REF!</definedName>
    <definedName name="sgsdfgs">#REF!</definedName>
    <definedName name="Sinking_fund_effect" localSheetId="0">#REF!</definedName>
    <definedName name="Sinking_fund_effect">#REF!</definedName>
    <definedName name="Sinking_fund_rate" localSheetId="0">#REF!</definedName>
    <definedName name="Sinking_fund_rate">#REF!</definedName>
    <definedName name="start_rate">#REF!</definedName>
    <definedName name="Tax_effect" localSheetId="0">#REF!</definedName>
    <definedName name="Tax_effect">#REF!</definedName>
    <definedName name="term">#REF!</definedName>
    <definedName name="Unexpired" localSheetId="0">#REF!</definedName>
    <definedName name="Unexpired">#REF!</definedName>
    <definedName name="Unexpired_years" localSheetId="0">#REF!</definedName>
    <definedName name="Unexpired_years">#REF!</definedName>
    <definedName name="variable">IF(#REF!="Variable Rate",TRUE,FALSE)</definedName>
    <definedName name="vvv" localSheetId="0">#REF!</definedName>
    <definedName name="vvv">#REF!</definedName>
    <definedName name="wrewerwer">#REF!</definedName>
    <definedName name="xxx" localSheetId="0">#REF!</definedName>
    <definedName name="xxx">#REF!</definedName>
    <definedName name="xxxxxxx" localSheetId="0">#REF!</definedName>
    <definedName name="xxxxxxx">#REF!</definedName>
    <definedName name="Yield" localSheetId="0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76" l="1"/>
  <c r="I56" i="76"/>
  <c r="F48" i="76"/>
  <c r="I47" i="76"/>
  <c r="F43" i="76"/>
  <c r="D48" i="76" s="1"/>
  <c r="K47" i="76" s="1"/>
  <c r="I42" i="76"/>
  <c r="F38" i="76"/>
  <c r="D43" i="76" s="1"/>
  <c r="K42" i="76" s="1"/>
  <c r="I37" i="76"/>
  <c r="F33" i="76"/>
  <c r="D38" i="76" s="1"/>
  <c r="K37" i="76" s="1"/>
  <c r="I32" i="76"/>
  <c r="F29" i="76"/>
  <c r="D29" i="76" s="1"/>
  <c r="K28" i="76" s="1"/>
  <c r="I28" i="76"/>
  <c r="K20" i="76"/>
  <c r="K14" i="76"/>
  <c r="L15" i="76" s="1"/>
  <c r="K55" i="76" l="1"/>
  <c r="K66" i="76"/>
  <c r="M67" i="76" s="1"/>
  <c r="K17" i="76"/>
  <c r="K15" i="76"/>
  <c r="F56" i="76" s="1"/>
  <c r="K56" i="76" s="1"/>
  <c r="M12" i="76"/>
  <c r="D33" i="76"/>
  <c r="D34" i="76" s="1"/>
  <c r="K24" i="76"/>
  <c r="K60" i="76" s="1"/>
  <c r="K63" i="76" s="1"/>
  <c r="K48" i="76"/>
  <c r="K43" i="76"/>
  <c r="K38" i="76"/>
  <c r="K29" i="76"/>
  <c r="M30" i="76" s="1"/>
  <c r="M56" i="76" l="1"/>
  <c r="K34" i="76"/>
  <c r="D39" i="76"/>
  <c r="K33" i="76"/>
  <c r="K32" i="76"/>
  <c r="M35" i="76" l="1"/>
  <c r="K39" i="76"/>
  <c r="M40" i="76" s="1"/>
  <c r="D44" i="76"/>
  <c r="K44" i="76" l="1"/>
  <c r="M45" i="76" s="1"/>
  <c r="D49" i="76"/>
  <c r="K49" i="76" s="1"/>
  <c r="M50" i="76" s="1"/>
  <c r="O51" i="76" l="1"/>
  <c r="O57" i="76" s="1"/>
  <c r="K61" i="76" l="1"/>
  <c r="M61" i="76" s="1"/>
  <c r="M68" i="76" s="1"/>
  <c r="O70" i="76" s="1"/>
  <c r="O69" i="76" l="1"/>
  <c r="O71" i="76"/>
  <c r="O74" i="76" s="1"/>
</calcChain>
</file>

<file path=xl/sharedStrings.xml><?xml version="1.0" encoding="utf-8"?>
<sst xmlns="http://schemas.openxmlformats.org/spreadsheetml/2006/main" count="79" uniqueCount="55">
  <si>
    <t xml:space="preserve">Years Purchase for </t>
  </si>
  <si>
    <t xml:space="preserve">PV of £1 in </t>
  </si>
  <si>
    <t>Valuing the Term</t>
  </si>
  <si>
    <t>Valuing the Reversion</t>
  </si>
  <si>
    <t xml:space="preserve">Ground rent @ </t>
  </si>
  <si>
    <t xml:space="preserve">Ground rent @  </t>
  </si>
  <si>
    <t>Relativity</t>
  </si>
  <si>
    <t>for</t>
  </si>
  <si>
    <t>@</t>
  </si>
  <si>
    <t>Marriage Value</t>
  </si>
  <si>
    <t>Date Lease Commences</t>
  </si>
  <si>
    <t xml:space="preserve">Date of Valuation </t>
  </si>
  <si>
    <t>Unexpired Term</t>
  </si>
  <si>
    <t>Capitalisation Rate</t>
  </si>
  <si>
    <t xml:space="preserve">Deferment Rate </t>
  </si>
  <si>
    <t xml:space="preserve">Freehold Value </t>
  </si>
  <si>
    <t>Value of Flat</t>
  </si>
  <si>
    <t>Lease Extension Valuation</t>
  </si>
  <si>
    <t>Subject to Contract &amp; Without Prejudice</t>
  </si>
  <si>
    <t>Lease Expiry Date</t>
  </si>
  <si>
    <t>Extension</t>
  </si>
  <si>
    <t>Extended Lease Expiry Date</t>
  </si>
  <si>
    <t>Existing Lease Value</t>
  </si>
  <si>
    <t>Loss of Reversion</t>
  </si>
  <si>
    <t xml:space="preserve"> to </t>
  </si>
  <si>
    <t>PV of £1 deferred for</t>
  </si>
  <si>
    <t xml:space="preserve">Leaseholder's Present Interest : </t>
  </si>
  <si>
    <t xml:space="preserve">Freeholder's Present Interest : </t>
  </si>
  <si>
    <t xml:space="preserve">Leaseholder's New Interest : </t>
  </si>
  <si>
    <t xml:space="preserve">Freeholder's New Interest : </t>
  </si>
  <si>
    <t xml:space="preserve">Marriage Gain : </t>
  </si>
  <si>
    <t xml:space="preserve">Say : </t>
  </si>
  <si>
    <t>Leasehold Reform, Housing and Urban Development Act 1993, as</t>
  </si>
  <si>
    <t>amended by the Housing Act 1996 and the Commonhold and</t>
  </si>
  <si>
    <t>Leasehold Reform Act 2002</t>
  </si>
  <si>
    <t>Uplift for Freehold</t>
  </si>
  <si>
    <t>Long Leasehold Value</t>
  </si>
  <si>
    <t>+</t>
  </si>
  <si>
    <t>Term of Lease - Years</t>
  </si>
  <si>
    <t>Term of Lease - Days</t>
  </si>
  <si>
    <t>Term of Lease - Months</t>
  </si>
  <si>
    <t>In addition, freeholders' resonable costs are payable and can include solicitors and surveyors fees &amp; any ground rent arrears</t>
  </si>
  <si>
    <t xml:space="preserve">Price Payable to Freeholder (before any additions) : </t>
  </si>
  <si>
    <t xml:space="preserve">Freeholder's Share Plus - Value of Apurtenant Land : </t>
  </si>
  <si>
    <t xml:space="preserve">Freeholder's Share Plus - Value of Development Land (Hope Value) : </t>
  </si>
  <si>
    <t xml:space="preserve">Leaseholder's Share of Marriage Value : </t>
  </si>
  <si>
    <t xml:space="preserve">Freeholder's Share of Marriage Value : </t>
  </si>
  <si>
    <t xml:space="preserve">Less 'No Act World' adjustment : </t>
  </si>
  <si>
    <t>N/A</t>
  </si>
  <si>
    <t>Schedule 6 - Collective Enfranchisement of 2+ Flats Valuation</t>
  </si>
  <si>
    <t>The simplest collective enfranchisement case concerns two flats where both tenants are participating (as they must</t>
  </si>
  <si>
    <t xml:space="preserve">has a fixed ground rent of £50 pa. The existing leases have 70 years unexpired so marriage value is payable. </t>
  </si>
  <si>
    <t>if there are only two flats in the building). Both flats are valued in the hands of the freeholder at £500,000 and each</t>
  </si>
  <si>
    <t xml:space="preserve">Total Price Payable to Freeholder (after additions) : </t>
  </si>
  <si>
    <t>Flats &lt;80yrs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</si>
</sst>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6" formatCode="_-&quot;£&quot;* #,##0_-;\-&quot;£&quot;* #,##0_-;_-&quot;£&quot;* &quot;-&quot;??_-;_-@_-"/>
    <numFmt numFmtId="167" formatCode="#,##0.0000"/>
    <numFmt numFmtId="168" formatCode="_-[$£-809]* #,##0_-;\-[$£-809]* #,##0_-;_-[$£-809]* &quot;-&quot;??_-;_-@_-"/>
    <numFmt numFmtId="169" formatCode="#,##0.00\ &quot;years&quot;"/>
    <numFmt numFmtId="170" formatCode="&quot;£&quot;#,##0"/>
    <numFmt numFmtId="172" formatCode="[$-F800]dddd\,\ mmmm\ dd\,\ yyyy"/>
    <numFmt numFmtId="174" formatCode="_-* #,##0.0000_-;\-* #,##0.0000_-;_-* &quot;-&quot;??_-;_-@_-"/>
    <numFmt numFmtId="175" formatCode="#,##0.00\ &quot; years&quot;"/>
    <numFmt numFmtId="176" formatCode="#,##0\ &quot; months&quot;"/>
    <numFmt numFmtId="177" formatCode="#,##0\ &quot; days&quot;"/>
    <numFmt numFmtId="178" formatCode="#,##0.000\ &quot;years&quot;"/>
  </numFmts>
  <fonts count="23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000000"/>
      <name val="Trebuchet MS"/>
      <family val="2"/>
    </font>
    <font>
      <u/>
      <sz val="14"/>
      <name val="Arial"/>
      <family val="2"/>
    </font>
    <font>
      <b/>
      <sz val="14"/>
      <color rgb="FF0070C0"/>
      <name val="Arial"/>
      <family val="2"/>
    </font>
    <font>
      <sz val="14"/>
      <color rgb="FFFF00FF"/>
      <name val="Arial"/>
      <family val="2"/>
    </font>
    <font>
      <b/>
      <sz val="14"/>
      <color rgb="FF7030A0"/>
      <name val="Arial"/>
      <family val="2"/>
    </font>
    <font>
      <u val="singleAccounting"/>
      <sz val="14"/>
      <name val="Arial"/>
      <family val="2"/>
    </font>
    <font>
      <b/>
      <u/>
      <sz val="23"/>
      <color rgb="FF3399FF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b/>
      <sz val="14"/>
      <color rgb="FF3E0DF1"/>
      <name val="Arial"/>
      <family val="2"/>
    </font>
    <font>
      <b/>
      <sz val="12"/>
      <color rgb="FF3E0DF1"/>
      <name val="Arial"/>
      <family val="2"/>
    </font>
    <font>
      <b/>
      <sz val="23"/>
      <color rgb="FF002060"/>
      <name val="Arial"/>
      <family val="2"/>
    </font>
    <font>
      <b/>
      <sz val="23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8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8">
    <xf numFmtId="168" fontId="0" fillId="0" borderId="0" xfId="0"/>
    <xf numFmtId="168" fontId="4" fillId="0" borderId="0" xfId="0" applyFont="1"/>
    <xf numFmtId="164" fontId="2" fillId="3" borderId="0" xfId="0" applyNumberFormat="1" applyFont="1" applyFill="1"/>
    <xf numFmtId="168" fontId="2" fillId="3" borderId="0" xfId="0" applyFont="1" applyFill="1"/>
    <xf numFmtId="168" fontId="0" fillId="3" borderId="0" xfId="0" applyFill="1"/>
    <xf numFmtId="168" fontId="1" fillId="3" borderId="8" xfId="0" applyFont="1" applyFill="1" applyBorder="1"/>
    <xf numFmtId="168" fontId="0" fillId="3" borderId="9" xfId="0" applyFill="1" applyBorder="1"/>
    <xf numFmtId="168" fontId="0" fillId="3" borderId="6" xfId="0" applyFill="1" applyBorder="1"/>
    <xf numFmtId="168" fontId="0" fillId="3" borderId="7" xfId="0" applyFill="1" applyBorder="1"/>
    <xf numFmtId="168" fontId="2" fillId="3" borderId="9" xfId="0" applyFont="1" applyFill="1" applyBorder="1"/>
    <xf numFmtId="168" fontId="5" fillId="0" borderId="0" xfId="0" applyFont="1"/>
    <xf numFmtId="164" fontId="0" fillId="3" borderId="0" xfId="0" applyNumberFormat="1" applyFill="1"/>
    <xf numFmtId="168" fontId="9" fillId="3" borderId="0" xfId="0" applyFont="1" applyFill="1" applyAlignment="1">
      <alignment horizontal="center"/>
    </xf>
    <xf numFmtId="168" fontId="9" fillId="3" borderId="0" xfId="0" applyFont="1" applyFill="1"/>
    <xf numFmtId="164" fontId="7" fillId="3" borderId="0" xfId="0" applyNumberFormat="1" applyFont="1" applyFill="1"/>
    <xf numFmtId="168" fontId="7" fillId="3" borderId="0" xfId="0" applyFont="1" applyFill="1"/>
    <xf numFmtId="168" fontId="7" fillId="3" borderId="2" xfId="0" applyFont="1" applyFill="1" applyBorder="1"/>
    <xf numFmtId="168" fontId="7" fillId="3" borderId="0" xfId="0" applyFont="1" applyFill="1" applyAlignment="1">
      <alignment horizontal="right"/>
    </xf>
    <xf numFmtId="168" fontId="8" fillId="3" borderId="0" xfId="0" applyFont="1" applyFill="1"/>
    <xf numFmtId="6" fontId="7" fillId="3" borderId="2" xfId="0" applyNumberFormat="1" applyFont="1" applyFill="1" applyBorder="1"/>
    <xf numFmtId="170" fontId="7" fillId="3" borderId="0" xfId="0" applyNumberFormat="1" applyFont="1" applyFill="1"/>
    <xf numFmtId="170" fontId="7" fillId="3" borderId="3" xfId="0" applyNumberFormat="1" applyFont="1" applyFill="1" applyBorder="1"/>
    <xf numFmtId="168" fontId="7" fillId="5" borderId="0" xfId="0" applyFont="1" applyFill="1"/>
    <xf numFmtId="168" fontId="7" fillId="5" borderId="2" xfId="0" applyFont="1" applyFill="1" applyBorder="1"/>
    <xf numFmtId="170" fontId="7" fillId="5" borderId="3" xfId="0" applyNumberFormat="1" applyFont="1" applyFill="1" applyBorder="1"/>
    <xf numFmtId="164" fontId="7" fillId="5" borderId="0" xfId="0" applyNumberFormat="1" applyFont="1" applyFill="1"/>
    <xf numFmtId="6" fontId="7" fillId="5" borderId="2" xfId="0" applyNumberFormat="1" applyFont="1" applyFill="1" applyBorder="1"/>
    <xf numFmtId="164" fontId="7" fillId="5" borderId="3" xfId="0" applyNumberFormat="1" applyFont="1" applyFill="1" applyBorder="1"/>
    <xf numFmtId="164" fontId="8" fillId="5" borderId="0" xfId="0" applyNumberFormat="1" applyFont="1" applyFill="1"/>
    <xf numFmtId="167" fontId="7" fillId="3" borderId="2" xfId="0" applyNumberFormat="1" applyFont="1" applyFill="1" applyBorder="1"/>
    <xf numFmtId="3" fontId="7" fillId="3" borderId="2" xfId="0" applyNumberFormat="1" applyFont="1" applyFill="1" applyBorder="1"/>
    <xf numFmtId="167" fontId="7" fillId="3" borderId="2" xfId="0" applyNumberFormat="1" applyFont="1" applyFill="1" applyBorder="1" applyAlignment="1">
      <alignment horizontal="right"/>
    </xf>
    <xf numFmtId="43" fontId="7" fillId="5" borderId="2" xfId="0" applyNumberFormat="1" applyFont="1" applyFill="1" applyBorder="1"/>
    <xf numFmtId="44" fontId="7" fillId="3" borderId="3" xfId="0" applyNumberFormat="1" applyFont="1" applyFill="1" applyBorder="1"/>
    <xf numFmtId="167" fontId="13" fillId="3" borderId="2" xfId="0" applyNumberFormat="1" applyFont="1" applyFill="1" applyBorder="1"/>
    <xf numFmtId="175" fontId="8" fillId="3" borderId="0" xfId="1" applyNumberFormat="1" applyFont="1" applyFill="1" applyBorder="1" applyAlignment="1">
      <alignment horizontal="center"/>
    </xf>
    <xf numFmtId="168" fontId="6" fillId="3" borderId="5" xfId="0" applyFont="1" applyFill="1" applyBorder="1"/>
    <xf numFmtId="168" fontId="14" fillId="3" borderId="6" xfId="0" applyFont="1" applyFill="1" applyBorder="1"/>
    <xf numFmtId="164" fontId="0" fillId="3" borderId="6" xfId="0" applyNumberFormat="1" applyFill="1" applyBorder="1"/>
    <xf numFmtId="168" fontId="10" fillId="3" borderId="9" xfId="0" applyFont="1" applyFill="1" applyBorder="1" applyAlignment="1">
      <alignment vertical="center"/>
    </xf>
    <xf numFmtId="17" fontId="8" fillId="3" borderId="0" xfId="0" applyNumberFormat="1" applyFont="1" applyFill="1" applyAlignment="1">
      <alignment horizontal="left"/>
    </xf>
    <xf numFmtId="168" fontId="8" fillId="3" borderId="0" xfId="0" applyFont="1" applyFill="1" applyAlignment="1">
      <alignment horizontal="right"/>
    </xf>
    <xf numFmtId="166" fontId="8" fillId="3" borderId="0" xfId="2" applyNumberFormat="1" applyFont="1" applyFill="1" applyBorder="1" applyAlignment="1">
      <alignment horizontal="right"/>
    </xf>
    <xf numFmtId="170" fontId="10" fillId="3" borderId="9" xfId="0" applyNumberFormat="1" applyFont="1" applyFill="1" applyBorder="1" applyAlignment="1">
      <alignment vertical="center"/>
    </xf>
    <xf numFmtId="168" fontId="11" fillId="3" borderId="8" xfId="0" applyFont="1" applyFill="1" applyBorder="1"/>
    <xf numFmtId="168" fontId="7" fillId="3" borderId="8" xfId="0" applyFont="1" applyFill="1" applyBorder="1" applyAlignment="1">
      <alignment horizontal="left"/>
    </xf>
    <xf numFmtId="170" fontId="7" fillId="3" borderId="9" xfId="0" applyNumberFormat="1" applyFont="1" applyFill="1" applyBorder="1"/>
    <xf numFmtId="168" fontId="7" fillId="3" borderId="8" xfId="0" applyFont="1" applyFill="1" applyBorder="1"/>
    <xf numFmtId="174" fontId="7" fillId="3" borderId="9" xfId="1" applyNumberFormat="1" applyFont="1" applyFill="1" applyBorder="1"/>
    <xf numFmtId="170" fontId="7" fillId="3" borderId="22" xfId="0" applyNumberFormat="1" applyFont="1" applyFill="1" applyBorder="1"/>
    <xf numFmtId="170" fontId="8" fillId="3" borderId="9" xfId="0" applyNumberFormat="1" applyFont="1" applyFill="1" applyBorder="1"/>
    <xf numFmtId="168" fontId="7" fillId="3" borderId="6" xfId="0" applyFont="1" applyFill="1" applyBorder="1"/>
    <xf numFmtId="3" fontId="7" fillId="3" borderId="19" xfId="0" applyNumberFormat="1" applyFont="1" applyFill="1" applyBorder="1"/>
    <xf numFmtId="168" fontId="7" fillId="3" borderId="19" xfId="0" applyFont="1" applyFill="1" applyBorder="1"/>
    <xf numFmtId="170" fontId="7" fillId="3" borderId="17" xfId="0" applyNumberFormat="1" applyFont="1" applyFill="1" applyBorder="1"/>
    <xf numFmtId="164" fontId="7" fillId="3" borderId="6" xfId="0" applyNumberFormat="1" applyFont="1" applyFill="1" applyBorder="1"/>
    <xf numFmtId="170" fontId="7" fillId="3" borderId="7" xfId="0" applyNumberFormat="1" applyFont="1" applyFill="1" applyBorder="1"/>
    <xf numFmtId="170" fontId="11" fillId="3" borderId="3" xfId="0" applyNumberFormat="1" applyFont="1" applyFill="1" applyBorder="1"/>
    <xf numFmtId="168" fontId="7" fillId="3" borderId="10" xfId="0" applyFont="1" applyFill="1" applyBorder="1"/>
    <xf numFmtId="168" fontId="7" fillId="3" borderId="11" xfId="0" applyFont="1" applyFill="1" applyBorder="1" applyAlignment="1">
      <alignment horizontal="right"/>
    </xf>
    <xf numFmtId="168" fontId="7" fillId="3" borderId="11" xfId="0" applyFont="1" applyFill="1" applyBorder="1"/>
    <xf numFmtId="168" fontId="7" fillId="3" borderId="20" xfId="0" applyFont="1" applyFill="1" applyBorder="1"/>
    <xf numFmtId="170" fontId="7" fillId="3" borderId="18" xfId="0" applyNumberFormat="1" applyFont="1" applyFill="1" applyBorder="1"/>
    <xf numFmtId="164" fontId="7" fillId="3" borderId="11" xfId="0" applyNumberFormat="1" applyFont="1" applyFill="1" applyBorder="1"/>
    <xf numFmtId="170" fontId="7" fillId="3" borderId="12" xfId="0" applyNumberFormat="1" applyFont="1" applyFill="1" applyBorder="1"/>
    <xf numFmtId="168" fontId="7" fillId="5" borderId="6" xfId="0" applyFont="1" applyFill="1" applyBorder="1"/>
    <xf numFmtId="168" fontId="7" fillId="5" borderId="19" xfId="0" applyFont="1" applyFill="1" applyBorder="1"/>
    <xf numFmtId="170" fontId="7" fillId="5" borderId="17" xfId="0" applyNumberFormat="1" applyFont="1" applyFill="1" applyBorder="1"/>
    <xf numFmtId="164" fontId="7" fillId="5" borderId="6" xfId="0" applyNumberFormat="1" applyFont="1" applyFill="1" applyBorder="1"/>
    <xf numFmtId="170" fontId="7" fillId="5" borderId="7" xfId="0" applyNumberFormat="1" applyFont="1" applyFill="1" applyBorder="1"/>
    <xf numFmtId="168" fontId="7" fillId="5" borderId="8" xfId="0" applyFont="1" applyFill="1" applyBorder="1"/>
    <xf numFmtId="170" fontId="7" fillId="5" borderId="9" xfId="0" applyNumberFormat="1" applyFont="1" applyFill="1" applyBorder="1"/>
    <xf numFmtId="170" fontId="8" fillId="5" borderId="21" xfId="0" applyNumberFormat="1" applyFont="1" applyFill="1" applyBorder="1"/>
    <xf numFmtId="168" fontId="7" fillId="5" borderId="10" xfId="0" applyFont="1" applyFill="1" applyBorder="1"/>
    <xf numFmtId="168" fontId="14" fillId="5" borderId="11" xfId="0" applyFont="1" applyFill="1" applyBorder="1"/>
    <xf numFmtId="168" fontId="7" fillId="5" borderId="11" xfId="0" applyFont="1" applyFill="1" applyBorder="1"/>
    <xf numFmtId="164" fontId="8" fillId="5" borderId="11" xfId="0" applyNumberFormat="1" applyFont="1" applyFill="1" applyBorder="1"/>
    <xf numFmtId="170" fontId="8" fillId="5" borderId="12" xfId="0" applyNumberFormat="1" applyFont="1" applyFill="1" applyBorder="1"/>
    <xf numFmtId="168" fontId="7" fillId="3" borderId="0" xfId="0" applyFont="1" applyFill="1" applyAlignment="1">
      <alignment horizontal="left"/>
    </xf>
    <xf numFmtId="168" fontId="7" fillId="5" borderId="0" xfId="0" applyFont="1" applyFill="1" applyAlignment="1">
      <alignment horizontal="right"/>
    </xf>
    <xf numFmtId="164" fontId="7" fillId="3" borderId="2" xfId="0" applyNumberFormat="1" applyFont="1" applyFill="1" applyBorder="1"/>
    <xf numFmtId="169" fontId="8" fillId="3" borderId="0" xfId="0" applyNumberFormat="1" applyFont="1" applyFill="1"/>
    <xf numFmtId="168" fontId="8" fillId="3" borderId="8" xfId="0" applyFont="1" applyFill="1" applyBorder="1"/>
    <xf numFmtId="43" fontId="8" fillId="3" borderId="0" xfId="1" applyFont="1" applyFill="1" applyBorder="1"/>
    <xf numFmtId="9" fontId="9" fillId="3" borderId="0" xfId="3" applyFont="1" applyFill="1" applyBorder="1" applyAlignment="1">
      <alignment horizontal="left"/>
    </xf>
    <xf numFmtId="14" fontId="7" fillId="3" borderId="0" xfId="0" applyNumberFormat="1" applyFont="1" applyFill="1"/>
    <xf numFmtId="168" fontId="7" fillId="3" borderId="0" xfId="0" applyFont="1" applyFill="1" applyAlignment="1">
      <alignment horizontal="center"/>
    </xf>
    <xf numFmtId="8" fontId="7" fillId="3" borderId="2" xfId="2" applyNumberFormat="1" applyFont="1" applyFill="1" applyBorder="1"/>
    <xf numFmtId="169" fontId="8" fillId="3" borderId="0" xfId="0" applyNumberFormat="1" applyFont="1" applyFill="1" applyAlignment="1">
      <alignment horizontal="left"/>
    </xf>
    <xf numFmtId="169" fontId="7" fillId="3" borderId="0" xfId="0" applyNumberFormat="1" applyFont="1" applyFill="1" applyAlignment="1">
      <alignment horizontal="right"/>
    </xf>
    <xf numFmtId="168" fontId="11" fillId="3" borderId="5" xfId="0" applyFont="1" applyFill="1" applyBorder="1" applyAlignment="1">
      <alignment horizontal="left"/>
    </xf>
    <xf numFmtId="168" fontId="7" fillId="3" borderId="8" xfId="0" applyFont="1" applyFill="1" applyBorder="1" applyAlignment="1">
      <alignment horizontal="right"/>
    </xf>
    <xf numFmtId="169" fontId="7" fillId="3" borderId="0" xfId="0" applyNumberFormat="1" applyFont="1" applyFill="1"/>
    <xf numFmtId="168" fontId="11" fillId="5" borderId="5" xfId="0" applyFont="1" applyFill="1" applyBorder="1"/>
    <xf numFmtId="9" fontId="9" fillId="5" borderId="0" xfId="3" applyFont="1" applyFill="1" applyBorder="1"/>
    <xf numFmtId="164" fontId="8" fillId="5" borderId="3" xfId="0" applyNumberFormat="1" applyFont="1" applyFill="1" applyBorder="1" applyAlignment="1">
      <alignment horizontal="right"/>
    </xf>
    <xf numFmtId="166" fontId="7" fillId="3" borderId="3" xfId="2" applyNumberFormat="1" applyFont="1" applyFill="1" applyBorder="1" applyAlignment="1">
      <alignment horizontal="right"/>
    </xf>
    <xf numFmtId="166" fontId="7" fillId="3" borderId="3" xfId="0" applyNumberFormat="1" applyFont="1" applyFill="1" applyBorder="1"/>
    <xf numFmtId="10" fontId="12" fillId="6" borderId="13" xfId="3" applyNumberFormat="1" applyFont="1" applyFill="1" applyBorder="1"/>
    <xf numFmtId="10" fontId="7" fillId="3" borderId="0" xfId="3" applyNumberFormat="1" applyFont="1" applyFill="1" applyBorder="1"/>
    <xf numFmtId="178" fontId="8" fillId="3" borderId="0" xfId="0" applyNumberFormat="1" applyFont="1" applyFill="1" applyAlignment="1">
      <alignment horizontal="left"/>
    </xf>
    <xf numFmtId="10" fontId="12" fillId="7" borderId="13" xfId="3" applyNumberFormat="1" applyFont="1" applyFill="1" applyBorder="1"/>
    <xf numFmtId="14" fontId="0" fillId="0" borderId="0" xfId="0" applyNumberFormat="1"/>
    <xf numFmtId="170" fontId="8" fillId="5" borderId="9" xfId="0" applyNumberFormat="1" applyFont="1" applyFill="1" applyBorder="1"/>
    <xf numFmtId="168" fontId="2" fillId="3" borderId="0" xfId="0" applyFont="1" applyFill="1" applyAlignment="1">
      <alignment horizontal="center"/>
    </xf>
    <xf numFmtId="175" fontId="9" fillId="2" borderId="13" xfId="0" applyNumberFormat="1" applyFont="1" applyFill="1" applyBorder="1"/>
    <xf numFmtId="10" fontId="9" fillId="6" borderId="13" xfId="1" applyNumberFormat="1" applyFont="1" applyFill="1" applyBorder="1"/>
    <xf numFmtId="10" fontId="9" fillId="7" borderId="13" xfId="1" applyNumberFormat="1" applyFont="1" applyFill="1" applyBorder="1"/>
    <xf numFmtId="166" fontId="9" fillId="2" borderId="13" xfId="2" applyNumberFormat="1" applyFont="1" applyFill="1" applyBorder="1" applyAlignment="1">
      <alignment horizontal="right"/>
    </xf>
    <xf numFmtId="10" fontId="9" fillId="2" borderId="13" xfId="3" applyNumberFormat="1" applyFont="1" applyFill="1" applyBorder="1" applyAlignment="1">
      <alignment horizontal="right"/>
    </xf>
    <xf numFmtId="8" fontId="9" fillId="2" borderId="13" xfId="0" applyNumberFormat="1" applyFont="1" applyFill="1" applyBorder="1"/>
    <xf numFmtId="168" fontId="16" fillId="3" borderId="0" xfId="0" applyFont="1" applyFill="1" applyAlignment="1">
      <alignment horizontal="center"/>
    </xf>
    <xf numFmtId="168" fontId="14" fillId="3" borderId="6" xfId="0" applyFont="1" applyFill="1" applyBorder="1" applyAlignment="1">
      <alignment horizontal="right"/>
    </xf>
    <xf numFmtId="175" fontId="9" fillId="2" borderId="13" xfId="1" applyNumberFormat="1" applyFont="1" applyFill="1" applyBorder="1" applyAlignment="1">
      <alignment horizontal="center"/>
    </xf>
    <xf numFmtId="168" fontId="8" fillId="5" borderId="0" xfId="0" applyFont="1" applyFill="1" applyAlignment="1">
      <alignment horizontal="right"/>
    </xf>
    <xf numFmtId="176" fontId="9" fillId="2" borderId="14" xfId="0" applyNumberFormat="1" applyFont="1" applyFill="1" applyBorder="1" applyAlignment="1">
      <alignment horizontal="center"/>
    </xf>
    <xf numFmtId="177" fontId="9" fillId="2" borderId="16" xfId="0" applyNumberFormat="1" applyFont="1" applyFill="1" applyBorder="1" applyAlignment="1">
      <alignment horizontal="center"/>
    </xf>
    <xf numFmtId="14" fontId="17" fillId="3" borderId="0" xfId="0" applyNumberFormat="1" applyFont="1" applyFill="1" applyAlignment="1">
      <alignment horizontal="left"/>
    </xf>
    <xf numFmtId="172" fontId="9" fillId="2" borderId="15" xfId="0" applyNumberFormat="1" applyFont="1" applyFill="1" applyBorder="1" applyAlignment="1">
      <alignment horizontal="center"/>
    </xf>
    <xf numFmtId="172" fontId="9" fillId="2" borderId="16" xfId="0" applyNumberFormat="1" applyFont="1" applyFill="1" applyBorder="1" applyAlignment="1">
      <alignment horizontal="center"/>
    </xf>
    <xf numFmtId="172" fontId="8" fillId="3" borderId="1" xfId="0" applyNumberFormat="1" applyFont="1" applyFill="1" applyBorder="1" applyAlignment="1">
      <alignment horizontal="center"/>
    </xf>
    <xf numFmtId="172" fontId="8" fillId="3" borderId="0" xfId="0" applyNumberFormat="1" applyFont="1" applyFill="1" applyAlignment="1">
      <alignment horizontal="center"/>
    </xf>
    <xf numFmtId="10" fontId="7" fillId="5" borderId="0" xfId="3" applyNumberFormat="1" applyFont="1" applyFill="1" applyBorder="1"/>
    <xf numFmtId="175" fontId="9" fillId="2" borderId="15" xfId="1" applyNumberFormat="1" applyFont="1" applyFill="1" applyBorder="1" applyAlignment="1">
      <alignment horizontal="center"/>
    </xf>
    <xf numFmtId="164" fontId="8" fillId="5" borderId="0" xfId="0" applyNumberFormat="1" applyFont="1" applyFill="1" applyAlignment="1">
      <alignment horizontal="right"/>
    </xf>
    <xf numFmtId="170" fontId="9" fillId="5" borderId="9" xfId="0" applyNumberFormat="1" applyFont="1" applyFill="1" applyBorder="1"/>
    <xf numFmtId="168" fontId="12" fillId="5" borderId="0" xfId="0" applyFont="1" applyFill="1" applyAlignment="1">
      <alignment horizontal="right"/>
    </xf>
    <xf numFmtId="170" fontId="12" fillId="5" borderId="3" xfId="0" applyNumberFormat="1" applyFont="1" applyFill="1" applyBorder="1"/>
    <xf numFmtId="9" fontId="8" fillId="5" borderId="0" xfId="3" applyFont="1" applyFill="1" applyBorder="1"/>
    <xf numFmtId="10" fontId="0" fillId="3" borderId="0" xfId="3" applyNumberFormat="1" applyFont="1" applyFill="1" applyBorder="1"/>
    <xf numFmtId="168" fontId="8" fillId="3" borderId="0" xfId="0" applyFont="1" applyFill="1" applyAlignment="1">
      <alignment horizontal="center"/>
    </xf>
    <xf numFmtId="43" fontId="8" fillId="3" borderId="0" xfId="1" applyFont="1" applyFill="1" applyBorder="1" applyAlignment="1">
      <alignment horizontal="left"/>
    </xf>
    <xf numFmtId="168" fontId="0" fillId="3" borderId="6" xfId="0" applyFill="1" applyBorder="1" applyAlignment="1">
      <alignment horizontal="center"/>
    </xf>
    <xf numFmtId="10" fontId="9" fillId="2" borderId="13" xfId="3" applyNumberFormat="1" applyFont="1" applyFill="1" applyBorder="1"/>
    <xf numFmtId="168" fontId="15" fillId="5" borderId="2" xfId="0" applyFont="1" applyFill="1" applyBorder="1"/>
    <xf numFmtId="168" fontId="7" fillId="5" borderId="2" xfId="0" applyFont="1" applyFill="1" applyBorder="1" applyAlignment="1">
      <alignment horizontal="right"/>
    </xf>
    <xf numFmtId="168" fontId="7" fillId="5" borderId="14" xfId="0" applyFont="1" applyFill="1" applyBorder="1"/>
    <xf numFmtId="170" fontId="19" fillId="3" borderId="9" xfId="0" applyNumberFormat="1" applyFont="1" applyFill="1" applyBorder="1"/>
    <xf numFmtId="168" fontId="20" fillId="3" borderId="0" xfId="0" applyFont="1" applyFill="1" applyAlignment="1">
      <alignment horizontal="center"/>
    </xf>
    <xf numFmtId="168" fontId="0" fillId="4" borderId="0" xfId="0" applyFill="1"/>
    <xf numFmtId="168" fontId="2" fillId="4" borderId="0" xfId="0" applyFont="1" applyFill="1"/>
    <xf numFmtId="168" fontId="21" fillId="4" borderId="0" xfId="0" applyFont="1" applyFill="1" applyAlignment="1">
      <alignment horizontal="left"/>
    </xf>
    <xf numFmtId="168" fontId="18" fillId="0" borderId="0" xfId="0" applyFont="1" applyAlignment="1">
      <alignment horizontal="right"/>
    </xf>
    <xf numFmtId="168" fontId="15" fillId="5" borderId="2" xfId="0" applyFont="1" applyFill="1" applyBorder="1" applyAlignment="1">
      <alignment horizontal="right"/>
    </xf>
    <xf numFmtId="168" fontId="22" fillId="4" borderId="4" xfId="0" applyFont="1" applyFill="1" applyBorder="1" applyAlignment="1">
      <alignment horizontal="left"/>
    </xf>
    <xf numFmtId="175" fontId="8" fillId="3" borderId="0" xfId="1" applyNumberFormat="1" applyFont="1" applyFill="1" applyBorder="1" applyAlignment="1">
      <alignment horizontal="left"/>
    </xf>
    <xf numFmtId="168" fontId="0" fillId="0" borderId="0" xfId="0"/>
    <xf numFmtId="168" fontId="0" fillId="0" borderId="9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3">
    <tabColor theme="5" tint="0.59999389629810485"/>
  </sheetPr>
  <dimension ref="B1:P76"/>
  <sheetViews>
    <sheetView tabSelected="1" zoomScale="65" zoomScaleNormal="65" workbookViewId="0">
      <selection activeCell="F106" sqref="F106"/>
    </sheetView>
  </sheetViews>
  <sheetFormatPr defaultRowHeight="13.2" x14ac:dyDescent="0.25"/>
  <cols>
    <col min="1" max="1" width="2.109375" customWidth="1"/>
    <col min="2" max="2" width="30" bestFit="1" customWidth="1"/>
    <col min="3" max="3" width="13.88671875" customWidth="1"/>
    <col min="4" max="4" width="32.88671875" bestFit="1" customWidth="1"/>
    <col min="5" max="5" width="11.5546875" customWidth="1"/>
    <col min="6" max="6" width="44.44140625" customWidth="1"/>
    <col min="7" max="7" width="17.33203125" customWidth="1"/>
    <col min="8" max="8" width="11.5546875" bestFit="1" customWidth="1"/>
    <col min="9" max="9" width="17.109375" bestFit="1" customWidth="1"/>
    <col min="10" max="10" width="19" bestFit="1" customWidth="1"/>
    <col min="11" max="11" width="45.33203125" bestFit="1" customWidth="1"/>
    <col min="12" max="12" width="2.109375" customWidth="1"/>
    <col min="13" max="13" width="17.33203125" bestFit="1" customWidth="1"/>
    <col min="14" max="14" width="4.109375" customWidth="1"/>
    <col min="15" max="15" width="15.44140625" bestFit="1" customWidth="1"/>
    <col min="16" max="16" width="19.109375" bestFit="1" customWidth="1"/>
    <col min="19" max="19" width="23.109375" bestFit="1" customWidth="1"/>
  </cols>
  <sheetData>
    <row r="1" spans="2:16" ht="15" x14ac:dyDescent="0.25">
      <c r="B1" s="1"/>
      <c r="G1" s="10"/>
      <c r="O1" s="142"/>
    </row>
    <row r="2" spans="2:16" ht="28.8" x14ac:dyDescent="0.5">
      <c r="B2" s="141" t="s">
        <v>50</v>
      </c>
      <c r="C2" s="139"/>
      <c r="D2" s="139"/>
      <c r="E2" s="139"/>
      <c r="F2" s="139"/>
      <c r="G2" s="140"/>
      <c r="H2" s="139"/>
      <c r="I2" s="139"/>
      <c r="J2" s="139"/>
      <c r="K2" s="139"/>
      <c r="L2" s="139"/>
      <c r="M2" s="139"/>
      <c r="N2" s="139"/>
      <c r="O2" s="139"/>
    </row>
    <row r="3" spans="2:16" ht="28.8" x14ac:dyDescent="0.5">
      <c r="B3" s="141" t="s">
        <v>52</v>
      </c>
      <c r="C3" s="139"/>
      <c r="D3" s="139"/>
      <c r="E3" s="139"/>
      <c r="F3" s="139"/>
      <c r="G3" s="140"/>
      <c r="H3" s="139"/>
      <c r="I3" s="139"/>
      <c r="J3" s="139"/>
      <c r="K3" s="139"/>
      <c r="L3" s="139"/>
      <c r="M3" s="139"/>
      <c r="N3" s="139"/>
      <c r="O3" s="139"/>
    </row>
    <row r="4" spans="2:16" ht="29.4" thickBot="1" x14ac:dyDescent="0.55000000000000004">
      <c r="B4" s="141" t="s">
        <v>51</v>
      </c>
      <c r="C4" s="139"/>
      <c r="D4" s="139"/>
      <c r="E4" s="139"/>
      <c r="F4" s="139"/>
      <c r="G4" s="140"/>
      <c r="H4" s="139"/>
      <c r="I4" s="139"/>
      <c r="J4" s="139"/>
      <c r="K4" s="139"/>
      <c r="L4" s="139"/>
      <c r="M4" s="139"/>
      <c r="N4" s="139"/>
      <c r="O4" s="139"/>
    </row>
    <row r="5" spans="2:16" ht="18" customHeight="1" x14ac:dyDescent="0.3">
      <c r="B5" s="36" t="s">
        <v>17</v>
      </c>
      <c r="C5" s="7"/>
      <c r="D5" s="7"/>
      <c r="E5" s="7"/>
      <c r="F5" s="132"/>
      <c r="G5" s="37"/>
      <c r="H5" s="7"/>
      <c r="I5" s="7"/>
      <c r="J5" s="7"/>
      <c r="K5" s="7"/>
      <c r="L5" s="7"/>
      <c r="M5" s="38"/>
      <c r="N5" s="112" t="s">
        <v>18</v>
      </c>
      <c r="O5" s="8"/>
    </row>
    <row r="6" spans="2:16" ht="18" customHeight="1" thickBot="1" x14ac:dyDescent="0.35">
      <c r="B6" s="82"/>
      <c r="C6" s="15"/>
      <c r="D6" s="15"/>
      <c r="E6" s="15"/>
      <c r="F6" s="18"/>
      <c r="G6" s="40"/>
      <c r="H6" s="4"/>
      <c r="I6" s="15"/>
      <c r="J6" s="35"/>
      <c r="K6" s="83"/>
      <c r="L6" s="15"/>
      <c r="M6" s="14"/>
      <c r="N6" s="14"/>
      <c r="O6" s="39"/>
    </row>
    <row r="7" spans="2:16" ht="29.4" thickBot="1" x14ac:dyDescent="0.55000000000000004">
      <c r="B7" s="144" t="s">
        <v>54</v>
      </c>
      <c r="C7" s="3"/>
      <c r="D7" s="3"/>
      <c r="E7" s="3"/>
      <c r="F7" s="111" t="s">
        <v>49</v>
      </c>
      <c r="G7" s="3"/>
      <c r="H7" s="3"/>
      <c r="I7" s="3"/>
      <c r="J7" s="3"/>
      <c r="K7" s="3"/>
      <c r="L7" s="3"/>
      <c r="M7" s="2"/>
      <c r="N7" s="2"/>
      <c r="O7" s="9"/>
    </row>
    <row r="8" spans="2:16" ht="15.6" x14ac:dyDescent="0.3">
      <c r="B8" s="5"/>
      <c r="C8" s="4"/>
      <c r="D8" s="4"/>
      <c r="E8" s="3"/>
      <c r="F8" s="138" t="s">
        <v>32</v>
      </c>
      <c r="G8" s="104"/>
      <c r="H8" s="4"/>
      <c r="I8" s="4"/>
      <c r="J8" s="4"/>
      <c r="K8" s="4"/>
      <c r="L8" s="4"/>
      <c r="M8" s="11"/>
      <c r="N8" s="11"/>
      <c r="O8" s="6"/>
    </row>
    <row r="9" spans="2:16" ht="18" x14ac:dyDescent="0.3">
      <c r="B9" s="82" t="s">
        <v>10</v>
      </c>
      <c r="C9" s="15"/>
      <c r="D9" s="15"/>
      <c r="E9" s="3"/>
      <c r="F9" s="138" t="s">
        <v>33</v>
      </c>
      <c r="G9" s="104"/>
      <c r="H9" s="4"/>
      <c r="I9" s="15"/>
      <c r="J9" s="15"/>
      <c r="K9" s="118">
        <v>28209</v>
      </c>
      <c r="L9" s="4"/>
      <c r="M9" s="11"/>
      <c r="N9" s="14"/>
      <c r="O9" s="39"/>
    </row>
    <row r="10" spans="2:16" ht="18" x14ac:dyDescent="0.3">
      <c r="B10" s="82" t="s">
        <v>38</v>
      </c>
      <c r="C10" s="15"/>
      <c r="D10" s="15"/>
      <c r="E10" s="3"/>
      <c r="F10" s="138" t="s">
        <v>34</v>
      </c>
      <c r="G10" s="104"/>
      <c r="H10" s="4"/>
      <c r="I10" s="18"/>
      <c r="J10" s="15"/>
      <c r="K10" s="123">
        <v>99</v>
      </c>
      <c r="L10" s="4"/>
      <c r="M10" s="11"/>
      <c r="N10" s="14"/>
      <c r="O10" s="39"/>
    </row>
    <row r="11" spans="2:16" ht="18" x14ac:dyDescent="0.3">
      <c r="B11" s="82" t="s">
        <v>40</v>
      </c>
      <c r="C11" s="15"/>
      <c r="D11" s="15"/>
      <c r="E11" s="3"/>
      <c r="F11" s="138"/>
      <c r="G11" s="104"/>
      <c r="H11" s="4"/>
      <c r="I11" s="18"/>
      <c r="J11" s="15"/>
      <c r="K11" s="115">
        <v>0</v>
      </c>
      <c r="L11" s="4"/>
      <c r="M11" s="11"/>
      <c r="N11" s="14"/>
      <c r="O11" s="39"/>
    </row>
    <row r="12" spans="2:16" ht="17.399999999999999" x14ac:dyDescent="0.3">
      <c r="B12" s="82" t="s">
        <v>39</v>
      </c>
      <c r="C12" s="15"/>
      <c r="D12" s="15"/>
      <c r="E12" s="3"/>
      <c r="F12" s="138"/>
      <c r="G12" s="104"/>
      <c r="H12" s="4"/>
      <c r="I12" s="18"/>
      <c r="J12" s="15"/>
      <c r="K12" s="116">
        <v>0</v>
      </c>
      <c r="L12" s="4"/>
      <c r="M12" s="145">
        <f>DATEDIF(K9,K14,"D")/365.25</f>
        <v>98.997946611909654</v>
      </c>
      <c r="N12" s="146"/>
      <c r="O12" s="147"/>
    </row>
    <row r="13" spans="2:16" ht="18" x14ac:dyDescent="0.3">
      <c r="B13" s="82" t="s">
        <v>11</v>
      </c>
      <c r="C13" s="15"/>
      <c r="D13" s="15"/>
      <c r="E13" s="3"/>
      <c r="F13" s="104"/>
      <c r="G13" s="104"/>
      <c r="H13" s="4"/>
      <c r="I13" s="18"/>
      <c r="J13" s="15"/>
      <c r="K13" s="119">
        <v>43383</v>
      </c>
      <c r="L13" s="4"/>
      <c r="M13" s="11"/>
      <c r="N13" s="14"/>
      <c r="O13" s="39"/>
    </row>
    <row r="14" spans="2:16" ht="18" x14ac:dyDescent="0.3">
      <c r="B14" s="82" t="s">
        <v>19</v>
      </c>
      <c r="C14" s="15"/>
      <c r="D14" s="15"/>
      <c r="E14" s="3"/>
      <c r="F14" s="104"/>
      <c r="G14" s="104"/>
      <c r="H14" s="4"/>
      <c r="I14" s="18"/>
      <c r="J14" s="15"/>
      <c r="K14" s="120">
        <f>DATE(YEAR(K9)+K10,MONTH(K9)+K11,DAY(K9)+K12-1)</f>
        <v>64368</v>
      </c>
      <c r="L14" s="4"/>
      <c r="M14" s="11"/>
      <c r="N14" s="14"/>
      <c r="O14" s="39"/>
      <c r="P14" s="102"/>
    </row>
    <row r="15" spans="2:16" ht="18" x14ac:dyDescent="0.3">
      <c r="B15" s="82" t="s">
        <v>12</v>
      </c>
      <c r="C15" s="15"/>
      <c r="D15" s="15"/>
      <c r="E15" s="15"/>
      <c r="F15" s="18"/>
      <c r="G15" s="40"/>
      <c r="H15" s="4"/>
      <c r="I15" s="18"/>
      <c r="J15" s="15"/>
      <c r="K15" s="35">
        <f>DATEDIF(K13,K14,"D")/365.25</f>
        <v>57.453798767967143</v>
      </c>
      <c r="L15" s="117" t="str">
        <f>DATEDIF(K13,K14,"y")&amp;" years,"&amp; DATEDIF(K13,K14,"ym") &amp;" month(s), "&amp; DATEDIF(K13,K14,"md")&amp;" Days"</f>
        <v>57 years,5 month(s), 14 Days</v>
      </c>
      <c r="M15" s="4"/>
      <c r="N15" s="11"/>
      <c r="O15" s="39"/>
    </row>
    <row r="16" spans="2:16" ht="18" x14ac:dyDescent="0.3">
      <c r="B16" s="82" t="s">
        <v>20</v>
      </c>
      <c r="C16" s="15"/>
      <c r="D16" s="15"/>
      <c r="E16" s="15"/>
      <c r="F16" s="18"/>
      <c r="G16" s="40"/>
      <c r="H16" s="4"/>
      <c r="I16" s="83"/>
      <c r="J16" s="15"/>
      <c r="K16" s="113">
        <v>90</v>
      </c>
      <c r="L16" s="4"/>
      <c r="M16" s="4"/>
      <c r="N16" s="11"/>
      <c r="O16" s="39"/>
    </row>
    <row r="17" spans="2:15" ht="18" x14ac:dyDescent="0.3">
      <c r="B17" s="82" t="s">
        <v>21</v>
      </c>
      <c r="C17" s="15"/>
      <c r="D17" s="15"/>
      <c r="E17" s="15"/>
      <c r="F17" s="18"/>
      <c r="G17" s="40"/>
      <c r="H17" s="4"/>
      <c r="I17" s="83"/>
      <c r="J17" s="15"/>
      <c r="K17" s="120">
        <f>DATE(YEAR(K14)+K16,MONTH(K14),DAY(K14))</f>
        <v>97239</v>
      </c>
      <c r="L17" s="4"/>
      <c r="M17" s="4"/>
      <c r="N17" s="11"/>
      <c r="O17" s="39"/>
    </row>
    <row r="18" spans="2:15" ht="18" x14ac:dyDescent="0.3">
      <c r="B18" s="82" t="s">
        <v>13</v>
      </c>
      <c r="C18" s="15"/>
      <c r="D18" s="15"/>
      <c r="E18" s="15"/>
      <c r="F18" s="18"/>
      <c r="G18" s="40"/>
      <c r="H18" s="12"/>
      <c r="I18" s="18"/>
      <c r="J18" s="12"/>
      <c r="K18" s="106">
        <v>0.08</v>
      </c>
      <c r="L18" s="4"/>
      <c r="M18" s="4"/>
      <c r="N18" s="11"/>
      <c r="O18" s="39"/>
    </row>
    <row r="19" spans="2:15" ht="18" x14ac:dyDescent="0.3">
      <c r="B19" s="82" t="s">
        <v>14</v>
      </c>
      <c r="C19" s="15"/>
      <c r="D19" s="15"/>
      <c r="E19" s="15"/>
      <c r="F19" s="18"/>
      <c r="G19" s="40"/>
      <c r="H19" s="12"/>
      <c r="I19" s="18"/>
      <c r="J19" s="12"/>
      <c r="K19" s="107">
        <v>0.05</v>
      </c>
      <c r="L19" s="4"/>
      <c r="M19" s="4"/>
      <c r="N19" s="11"/>
      <c r="O19" s="39"/>
    </row>
    <row r="20" spans="2:15" ht="18" x14ac:dyDescent="0.3">
      <c r="B20" s="82" t="s">
        <v>15</v>
      </c>
      <c r="C20" s="15"/>
      <c r="D20" s="15"/>
      <c r="E20" s="15"/>
      <c r="F20" s="83"/>
      <c r="G20" s="131"/>
      <c r="H20" s="41"/>
      <c r="I20" s="18"/>
      <c r="J20" s="12"/>
      <c r="K20" s="130">
        <f>K22/(1-K21)</f>
        <v>252525.25252525252</v>
      </c>
      <c r="L20" s="4"/>
      <c r="M20" s="4"/>
      <c r="N20" s="11"/>
      <c r="O20" s="39"/>
    </row>
    <row r="21" spans="2:15" ht="18" x14ac:dyDescent="0.3">
      <c r="B21" s="82" t="s">
        <v>35</v>
      </c>
      <c r="C21" s="15"/>
      <c r="D21" s="15"/>
      <c r="E21" s="15"/>
      <c r="F21" s="83"/>
      <c r="G21" s="40"/>
      <c r="H21" s="84"/>
      <c r="I21" s="18"/>
      <c r="J21" s="41"/>
      <c r="K21" s="109">
        <v>0.01</v>
      </c>
      <c r="L21" s="4"/>
      <c r="M21" s="4"/>
      <c r="N21" s="11"/>
      <c r="O21" s="39"/>
    </row>
    <row r="22" spans="2:15" ht="18" x14ac:dyDescent="0.3">
      <c r="B22" s="82" t="s">
        <v>36</v>
      </c>
      <c r="C22" s="15"/>
      <c r="D22" s="15"/>
      <c r="E22" s="15"/>
      <c r="F22" s="83"/>
      <c r="G22" s="131"/>
      <c r="H22" s="84"/>
      <c r="I22" s="18"/>
      <c r="J22" s="41"/>
      <c r="K22" s="108">
        <v>250000</v>
      </c>
      <c r="L22" s="4"/>
      <c r="M22" s="11"/>
      <c r="N22" s="14"/>
      <c r="O22" s="39"/>
    </row>
    <row r="23" spans="2:15" ht="18" x14ac:dyDescent="0.3">
      <c r="B23" s="82" t="s">
        <v>6</v>
      </c>
      <c r="C23" s="15"/>
      <c r="D23" s="15"/>
      <c r="E23" s="15"/>
      <c r="F23" s="83"/>
      <c r="G23" s="40"/>
      <c r="H23" s="12"/>
      <c r="I23" s="15"/>
      <c r="J23" s="12"/>
      <c r="K23" s="109">
        <v>0.75649999999999995</v>
      </c>
      <c r="L23" s="4"/>
      <c r="M23" s="11"/>
      <c r="N23" s="14"/>
      <c r="O23" s="43"/>
    </row>
    <row r="24" spans="2:15" ht="18" x14ac:dyDescent="0.3">
      <c r="B24" s="82" t="s">
        <v>22</v>
      </c>
      <c r="C24" s="15"/>
      <c r="D24" s="15"/>
      <c r="E24" s="15"/>
      <c r="F24" s="83"/>
      <c r="G24" s="15"/>
      <c r="H24" s="15"/>
      <c r="I24" s="15"/>
      <c r="J24" s="15"/>
      <c r="K24" s="42">
        <f>K20*K23</f>
        <v>191035.35353535353</v>
      </c>
      <c r="L24" s="4"/>
      <c r="M24" s="129"/>
      <c r="N24" s="14"/>
      <c r="O24" s="43"/>
    </row>
    <row r="25" spans="2:15" ht="18" x14ac:dyDescent="0.3">
      <c r="B25" s="82"/>
      <c r="C25" s="15"/>
      <c r="D25" s="15"/>
      <c r="E25" s="15"/>
      <c r="F25" s="83"/>
      <c r="G25" s="15"/>
      <c r="H25" s="15"/>
      <c r="I25" s="4"/>
      <c r="J25" s="4"/>
      <c r="K25" s="15"/>
      <c r="L25" s="4"/>
      <c r="M25" s="11"/>
      <c r="N25" s="14"/>
      <c r="O25" s="43"/>
    </row>
    <row r="26" spans="2:15" ht="18" x14ac:dyDescent="0.3">
      <c r="B26" s="44" t="s">
        <v>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4"/>
      <c r="N26" s="14"/>
      <c r="O26" s="43"/>
    </row>
    <row r="27" spans="2:15" ht="18" x14ac:dyDescent="0.3">
      <c r="B27" s="44"/>
      <c r="C27" s="15"/>
      <c r="D27" s="15"/>
      <c r="E27" s="15"/>
      <c r="F27" s="85"/>
      <c r="G27" s="15"/>
      <c r="H27" s="15"/>
      <c r="I27" s="15"/>
      <c r="J27" s="15"/>
      <c r="K27" s="15"/>
      <c r="L27" s="15"/>
      <c r="M27" s="20"/>
      <c r="N27" s="14"/>
      <c r="O27" s="43"/>
    </row>
    <row r="28" spans="2:15" ht="17.399999999999999" x14ac:dyDescent="0.3">
      <c r="B28" s="45" t="s">
        <v>4</v>
      </c>
      <c r="C28" s="15"/>
      <c r="D28" s="110">
        <v>30</v>
      </c>
      <c r="E28" s="86" t="s">
        <v>7</v>
      </c>
      <c r="F28" s="105">
        <v>99</v>
      </c>
      <c r="G28" s="15"/>
      <c r="H28" s="15" t="s">
        <v>8</v>
      </c>
      <c r="I28" s="98">
        <f>K18</f>
        <v>0.08</v>
      </c>
      <c r="J28" s="15"/>
      <c r="K28" s="87">
        <f>IF(D29&gt;0,D28,0)</f>
        <v>30</v>
      </c>
      <c r="L28" s="16"/>
      <c r="M28" s="21"/>
      <c r="N28" s="14"/>
      <c r="O28" s="46"/>
    </row>
    <row r="29" spans="2:15" ht="17.399999999999999" x14ac:dyDescent="0.3">
      <c r="B29" s="45" t="s">
        <v>0</v>
      </c>
      <c r="C29" s="15"/>
      <c r="D29" s="88">
        <f>IF(ISNUMBER(DATEDIF(K13,F29,"d")/365.25),DATEDIF(K13,F29,"d")/365.25,0)</f>
        <v>57.456536618754278</v>
      </c>
      <c r="E29" s="86" t="s">
        <v>24</v>
      </c>
      <c r="F29" s="121">
        <f>DATE(YEAR(K$9)+INT(F28),MONTH(K$9)+MOD(F28,1)*12,DAY(K$9)+MOD(MOD(F28,1)*12,1)*365/12)</f>
        <v>64369</v>
      </c>
      <c r="G29" s="15"/>
      <c r="H29" s="15"/>
      <c r="I29" s="99"/>
      <c r="J29" s="15"/>
      <c r="K29" s="31">
        <f>IF(ISNUMBER(1/(I28+((0%/(((1+(0%))^F28)-1))/(1-0%)))),(1/(I28+((0%/(((1+(0%))^F28)-1))/(1-0%)))),((1-(POWER(1+I28,-D29)))/I28))</f>
        <v>12.349859871947022</v>
      </c>
      <c r="L29" s="16"/>
      <c r="M29" s="21"/>
      <c r="N29" s="14"/>
      <c r="O29" s="46"/>
    </row>
    <row r="30" spans="2:15" ht="17.399999999999999" x14ac:dyDescent="0.3">
      <c r="B30" s="47"/>
      <c r="C30" s="15"/>
      <c r="D30" s="88"/>
      <c r="E30" s="15"/>
      <c r="F30" s="88"/>
      <c r="G30" s="15"/>
      <c r="H30" s="15"/>
      <c r="I30" s="99"/>
      <c r="J30" s="15"/>
      <c r="K30" s="30"/>
      <c r="L30" s="16"/>
      <c r="M30" s="96">
        <f>IF(ISNUMBER(K28*K29),K28*K29,0)</f>
        <v>370.49579615841066</v>
      </c>
      <c r="N30" s="80"/>
      <c r="O30" s="46"/>
    </row>
    <row r="31" spans="2:15" ht="17.399999999999999" x14ac:dyDescent="0.3">
      <c r="B31" s="47"/>
      <c r="C31" s="15"/>
      <c r="D31" s="15"/>
      <c r="E31" s="15"/>
      <c r="F31" s="15"/>
      <c r="G31" s="15"/>
      <c r="H31" s="15"/>
      <c r="I31" s="99"/>
      <c r="J31" s="15"/>
      <c r="K31" s="30"/>
      <c r="L31" s="16"/>
      <c r="M31" s="97"/>
      <c r="N31" s="14"/>
      <c r="O31" s="46"/>
    </row>
    <row r="32" spans="2:15" ht="17.399999999999999" x14ac:dyDescent="0.3">
      <c r="B32" s="45" t="s">
        <v>4</v>
      </c>
      <c r="C32" s="17"/>
      <c r="D32" s="110">
        <v>0</v>
      </c>
      <c r="E32" s="86" t="s">
        <v>7</v>
      </c>
      <c r="F32" s="105">
        <v>0</v>
      </c>
      <c r="G32" s="15"/>
      <c r="H32" s="15" t="s">
        <v>8</v>
      </c>
      <c r="I32" s="98">
        <f>K$18</f>
        <v>0.08</v>
      </c>
      <c r="J32" s="15"/>
      <c r="K32" s="87">
        <f>IF(D33&gt;0,D32,0)</f>
        <v>0</v>
      </c>
      <c r="L32" s="16"/>
      <c r="M32" s="97"/>
      <c r="N32" s="14"/>
      <c r="O32" s="46"/>
    </row>
    <row r="33" spans="2:15" ht="17.399999999999999" x14ac:dyDescent="0.3">
      <c r="B33" s="45" t="s">
        <v>0</v>
      </c>
      <c r="C33" s="15"/>
      <c r="D33" s="88">
        <f>IF(F29&gt;K13,F32,(F33-K13)/365.25)</f>
        <v>0</v>
      </c>
      <c r="E33" s="86" t="s">
        <v>24</v>
      </c>
      <c r="F33" s="121">
        <f>DATE(YEAR(K$9)+INT(F28+F32),MONTH(K$9)+MOD(F28+F32,1)*12,DAY(K$9)+MOD(MOD(F28+F32,1)*12,1)*365/12)</f>
        <v>64369</v>
      </c>
      <c r="G33" s="15"/>
      <c r="H33" s="15"/>
      <c r="I33" s="15"/>
      <c r="J33" s="15"/>
      <c r="K33" s="31">
        <f>IF(ISNUMBER(1/(I32+((0%/(((1+(0%))^F32)-1))/(1-0%)))),(1/(I32+((0%/(((1+(0%))^F32)-1))/(1-0%)))),((1-(POWER(1+I32,-D33)))/I32))</f>
        <v>0</v>
      </c>
      <c r="L33" s="16"/>
      <c r="M33" s="97"/>
      <c r="N33" s="14"/>
      <c r="O33" s="48"/>
    </row>
    <row r="34" spans="2:15" ht="17.399999999999999" x14ac:dyDescent="0.3">
      <c r="B34" s="45" t="s">
        <v>25</v>
      </c>
      <c r="C34" s="15"/>
      <c r="D34" s="88">
        <f>IF(F28&gt;M6,D33+D29,(F33-M6)/365.25)</f>
        <v>57.456536618754278</v>
      </c>
      <c r="E34" s="15"/>
      <c r="F34" s="89"/>
      <c r="G34" s="15"/>
      <c r="H34" s="15"/>
      <c r="I34" s="99"/>
      <c r="J34" s="15"/>
      <c r="K34" s="31">
        <f>IF(D34&gt;0,IF(D34&lt;=K10,SUM(1/(POWER(1+I32,D29))),1),1)</f>
        <v>1.201121024423819E-2</v>
      </c>
      <c r="L34" s="16"/>
      <c r="M34" s="97"/>
      <c r="N34" s="14"/>
      <c r="O34" s="48"/>
    </row>
    <row r="35" spans="2:15" ht="17.399999999999999" x14ac:dyDescent="0.3">
      <c r="B35" s="45"/>
      <c r="C35" s="15"/>
      <c r="D35" s="18"/>
      <c r="E35" s="15"/>
      <c r="F35" s="100"/>
      <c r="G35" s="15"/>
      <c r="H35" s="15"/>
      <c r="I35" s="99"/>
      <c r="J35" s="15"/>
      <c r="K35" s="34"/>
      <c r="L35" s="16"/>
      <c r="M35" s="96">
        <f>IF(ISNUMBER(K32*K33*K34),K32*K33*K34,0)</f>
        <v>0</v>
      </c>
      <c r="N35" s="14"/>
      <c r="O35" s="48"/>
    </row>
    <row r="36" spans="2:15" ht="17.399999999999999" x14ac:dyDescent="0.3">
      <c r="B36" s="45"/>
      <c r="C36" s="15"/>
      <c r="D36" s="18"/>
      <c r="E36" s="15"/>
      <c r="F36" s="15"/>
      <c r="G36" s="15"/>
      <c r="H36" s="15"/>
      <c r="I36" s="99"/>
      <c r="J36" s="15"/>
      <c r="K36" s="30"/>
      <c r="L36" s="16"/>
      <c r="M36" s="97"/>
      <c r="N36" s="14"/>
      <c r="O36" s="46"/>
    </row>
    <row r="37" spans="2:15" ht="17.399999999999999" x14ac:dyDescent="0.3">
      <c r="B37" s="45" t="s">
        <v>4</v>
      </c>
      <c r="C37" s="17"/>
      <c r="D37" s="110">
        <v>0</v>
      </c>
      <c r="E37" s="86" t="s">
        <v>7</v>
      </c>
      <c r="F37" s="105">
        <v>0</v>
      </c>
      <c r="G37" s="15"/>
      <c r="H37" s="15" t="s">
        <v>8</v>
      </c>
      <c r="I37" s="98">
        <f>K$18</f>
        <v>0.08</v>
      </c>
      <c r="J37" s="15"/>
      <c r="K37" s="87">
        <f>IF(D38&gt;0,D37,0)</f>
        <v>0</v>
      </c>
      <c r="L37" s="16"/>
      <c r="M37" s="97"/>
      <c r="N37" s="14"/>
      <c r="O37" s="46"/>
    </row>
    <row r="38" spans="2:15" ht="17.399999999999999" x14ac:dyDescent="0.3">
      <c r="B38" s="45" t="s">
        <v>0</v>
      </c>
      <c r="C38" s="15"/>
      <c r="D38" s="88">
        <f>IF(F33&gt;K13,F37,(F38-K13)/365.25)</f>
        <v>0</v>
      </c>
      <c r="E38" s="86" t="s">
        <v>24</v>
      </c>
      <c r="F38" s="121">
        <f>DATE(YEAR(K$9)+INT(F28+F32+F37),MONTH(K$9)+MOD(F28+F32+F37,1)*12,DAY(K$9)+MOD(MOD(F28+F32+F37,1)*12,1)*365/12)</f>
        <v>64369</v>
      </c>
      <c r="G38" s="15"/>
      <c r="H38" s="15"/>
      <c r="I38" s="15"/>
      <c r="J38" s="15"/>
      <c r="K38" s="31">
        <f>IF(ISNUMBER(1/(I37+((0%/(((1+(0%))^F37)-1))/(1-0%)))),(1/(I37+((0%/(((1+(0%))^F37)-1))/(1-0%)))),((1-(POWER(1+I37,-D38)))/I37))</f>
        <v>0</v>
      </c>
      <c r="L38" s="16"/>
      <c r="M38" s="97"/>
      <c r="N38" s="14"/>
      <c r="O38" s="48"/>
    </row>
    <row r="39" spans="2:15" ht="17.399999999999999" x14ac:dyDescent="0.3">
      <c r="B39" s="45" t="s">
        <v>25</v>
      </c>
      <c r="C39" s="15"/>
      <c r="D39" s="88">
        <f>IF(F33&gt;K13,D38+D34,(F38-K13)/365.25)</f>
        <v>57.456536618754278</v>
      </c>
      <c r="E39" s="15"/>
      <c r="F39" s="15"/>
      <c r="G39" s="15"/>
      <c r="H39" s="15"/>
      <c r="I39" s="99"/>
      <c r="J39" s="15"/>
      <c r="K39" s="31">
        <f>IF(D39&gt;0,IF(D39&lt;=K10,SUM(1/(POWER(1+I37,D34))),1),1)</f>
        <v>1.201121024423819E-2</v>
      </c>
      <c r="L39" s="16"/>
      <c r="M39" s="97"/>
      <c r="N39" s="14"/>
      <c r="O39" s="46"/>
    </row>
    <row r="40" spans="2:15" ht="17.399999999999999" x14ac:dyDescent="0.3">
      <c r="B40" s="45"/>
      <c r="C40" s="15"/>
      <c r="D40" s="18"/>
      <c r="E40" s="15"/>
      <c r="F40" s="88"/>
      <c r="G40" s="15"/>
      <c r="H40" s="15"/>
      <c r="I40" s="99"/>
      <c r="J40" s="15"/>
      <c r="K40" s="30"/>
      <c r="L40" s="16"/>
      <c r="M40" s="96">
        <f>IF(ISNUMBER(K37*K38*K39),K37*K38*K39,0)</f>
        <v>0</v>
      </c>
      <c r="N40" s="14"/>
      <c r="O40" s="46"/>
    </row>
    <row r="41" spans="2:15" ht="17.399999999999999" x14ac:dyDescent="0.3">
      <c r="B41" s="45"/>
      <c r="C41" s="15"/>
      <c r="D41" s="15"/>
      <c r="E41" s="15"/>
      <c r="F41" s="15"/>
      <c r="G41" s="15"/>
      <c r="H41" s="15"/>
      <c r="I41" s="99"/>
      <c r="J41" s="15"/>
      <c r="K41" s="30"/>
      <c r="L41" s="16"/>
      <c r="M41" s="97"/>
      <c r="N41" s="14"/>
      <c r="O41" s="46"/>
    </row>
    <row r="42" spans="2:15" ht="17.399999999999999" x14ac:dyDescent="0.3">
      <c r="B42" s="45" t="s">
        <v>4</v>
      </c>
      <c r="C42" s="17"/>
      <c r="D42" s="110">
        <v>0</v>
      </c>
      <c r="E42" s="86" t="s">
        <v>7</v>
      </c>
      <c r="F42" s="105">
        <v>0</v>
      </c>
      <c r="G42" s="15"/>
      <c r="H42" s="15" t="s">
        <v>8</v>
      </c>
      <c r="I42" s="98">
        <f>K$18</f>
        <v>0.08</v>
      </c>
      <c r="J42" s="15"/>
      <c r="K42" s="87">
        <f>IF(D43&gt;0,D42,0)</f>
        <v>0</v>
      </c>
      <c r="L42" s="16"/>
      <c r="M42" s="97"/>
      <c r="N42" s="14"/>
      <c r="O42" s="46"/>
    </row>
    <row r="43" spans="2:15" ht="17.399999999999999" x14ac:dyDescent="0.3">
      <c r="B43" s="45" t="s">
        <v>0</v>
      </c>
      <c r="C43" s="15"/>
      <c r="D43" s="88">
        <f>IF(F38&gt;K18,F42,(F43-K18)/365.25)</f>
        <v>0</v>
      </c>
      <c r="E43" s="86" t="s">
        <v>24</v>
      </c>
      <c r="F43" s="121">
        <f>DATE(YEAR(K$9)+INT(F28+F32+F37+F42),MONTH(K$9)+MOD(F28+F32+F37+F42,1)*12,DAY(K$9)+MOD(MOD(F28+F32+F37+F42,1)*12,1)*365/12)</f>
        <v>64369</v>
      </c>
      <c r="G43" s="15"/>
      <c r="H43" s="15"/>
      <c r="I43" s="15"/>
      <c r="J43" s="15"/>
      <c r="K43" s="31">
        <f>IF(ISNUMBER(1/(I42+((0%/(((1+(0%))^F42)-1))/(1-0%)))),(1/(I42+((0%/(((1+(0%))^F42)-1))/(1-0%)))),((1-(POWER(1+I42,-D43)))/I42))</f>
        <v>0</v>
      </c>
      <c r="L43" s="16"/>
      <c r="M43" s="97"/>
      <c r="N43" s="14"/>
      <c r="O43" s="46"/>
    </row>
    <row r="44" spans="2:15" ht="17.399999999999999" x14ac:dyDescent="0.3">
      <c r="B44" s="45" t="s">
        <v>25</v>
      </c>
      <c r="C44" s="15"/>
      <c r="D44" s="88">
        <f>IF(F38&gt;K18,D43+D39,(F43-K18)/365.25)</f>
        <v>57.456536618754278</v>
      </c>
      <c r="E44" s="15"/>
      <c r="F44" s="15"/>
      <c r="G44" s="15"/>
      <c r="H44" s="15"/>
      <c r="I44" s="99"/>
      <c r="J44" s="15"/>
      <c r="K44" s="31">
        <f>IF(D44&gt;0,IF(D44&lt;=K10,SUM(1/(POWER(1+I42,D39))),1),1)</f>
        <v>1.201121024423819E-2</v>
      </c>
      <c r="L44" s="16"/>
      <c r="M44" s="97"/>
      <c r="N44" s="14"/>
      <c r="O44" s="46"/>
    </row>
    <row r="45" spans="2:15" ht="17.399999999999999" x14ac:dyDescent="0.3">
      <c r="B45" s="45"/>
      <c r="C45" s="15"/>
      <c r="D45" s="18"/>
      <c r="E45" s="15"/>
      <c r="F45" s="88"/>
      <c r="G45" s="15"/>
      <c r="H45" s="15"/>
      <c r="I45" s="99"/>
      <c r="J45" s="15"/>
      <c r="K45" s="30"/>
      <c r="L45" s="16"/>
      <c r="M45" s="96">
        <f>IF(ISNUMBER(K42*K43*K44),K42*K43*K44,0)</f>
        <v>0</v>
      </c>
      <c r="N45" s="14"/>
      <c r="O45" s="46"/>
    </row>
    <row r="46" spans="2:15" ht="17.399999999999999" x14ac:dyDescent="0.3">
      <c r="B46" s="47"/>
      <c r="C46" s="15"/>
      <c r="D46" s="18"/>
      <c r="E46" s="15"/>
      <c r="F46" s="15"/>
      <c r="G46" s="15"/>
      <c r="H46" s="15"/>
      <c r="I46" s="99"/>
      <c r="J46" s="15"/>
      <c r="K46" s="30"/>
      <c r="L46" s="16"/>
      <c r="M46" s="97"/>
      <c r="N46" s="14"/>
      <c r="O46" s="46"/>
    </row>
    <row r="47" spans="2:15" ht="17.399999999999999" x14ac:dyDescent="0.3">
      <c r="B47" s="45" t="s">
        <v>5</v>
      </c>
      <c r="C47" s="17"/>
      <c r="D47" s="110">
        <v>0</v>
      </c>
      <c r="E47" s="86" t="s">
        <v>7</v>
      </c>
      <c r="F47" s="105">
        <v>0</v>
      </c>
      <c r="G47" s="15"/>
      <c r="H47" s="15" t="s">
        <v>8</v>
      </c>
      <c r="I47" s="98">
        <f>K$18</f>
        <v>0.08</v>
      </c>
      <c r="J47" s="15"/>
      <c r="K47" s="87">
        <f>IF(D48&gt;0,D47,0)</f>
        <v>0</v>
      </c>
      <c r="L47" s="16"/>
      <c r="M47" s="97"/>
      <c r="N47" s="14"/>
      <c r="O47" s="46"/>
    </row>
    <row r="48" spans="2:15" ht="17.399999999999999" x14ac:dyDescent="0.3">
      <c r="B48" s="45" t="s">
        <v>0</v>
      </c>
      <c r="C48" s="15"/>
      <c r="D48" s="88">
        <f>IF(F43&gt;K23,F47,(F48-K23)/365.25)</f>
        <v>0</v>
      </c>
      <c r="E48" s="86" t="s">
        <v>24</v>
      </c>
      <c r="F48" s="121">
        <f>DATE(YEAR(K$9)+INT(F28+F32+F37+F42+F47),MONTH(K$9)+MOD(F28+F32+F37+F42+F47,1)*12,DAY(K$9)+MOD(MOD(F28+F32+F37+F42+F47,1)*12,1)*365/12)</f>
        <v>64369</v>
      </c>
      <c r="G48" s="15"/>
      <c r="H48" s="15"/>
      <c r="I48" s="15"/>
      <c r="J48" s="15"/>
      <c r="K48" s="31">
        <f>IF(ISNUMBER(1/(I47+((0%/(((1+(0%))^F47)-1))/(1-0%)))),(1/(I47+((0%/(((1+(0%))^F47)-1))/(1-0%)))),((1-(POWER(1+I47,-D48)))/I47))</f>
        <v>0</v>
      </c>
      <c r="L48" s="16"/>
      <c r="M48" s="97"/>
      <c r="N48" s="14"/>
      <c r="O48" s="46"/>
    </row>
    <row r="49" spans="2:15" ht="17.399999999999999" x14ac:dyDescent="0.3">
      <c r="B49" s="45" t="s">
        <v>25</v>
      </c>
      <c r="C49" s="15"/>
      <c r="D49" s="88">
        <f>IF(F43&gt;K23,D48+D44,(F48-K23)/365.25)</f>
        <v>57.456536618754278</v>
      </c>
      <c r="E49" s="15"/>
      <c r="F49" s="88"/>
      <c r="G49" s="15"/>
      <c r="H49" s="15"/>
      <c r="I49" s="15"/>
      <c r="J49" s="15"/>
      <c r="K49" s="31">
        <f>IF(D49&gt;0,IF(D49&lt;=K10,SUM(1/(POWER(1+I47,D44))),1),1)</f>
        <v>1.201121024423819E-2</v>
      </c>
      <c r="L49" s="16"/>
      <c r="M49" s="97"/>
      <c r="N49" s="14"/>
      <c r="O49" s="46"/>
    </row>
    <row r="50" spans="2:15" ht="17.399999999999999" x14ac:dyDescent="0.3">
      <c r="B50" s="45"/>
      <c r="C50" s="15"/>
      <c r="D50" s="18"/>
      <c r="E50" s="15"/>
      <c r="F50" s="15"/>
      <c r="G50" s="15"/>
      <c r="H50" s="15"/>
      <c r="I50" s="15"/>
      <c r="J50" s="15"/>
      <c r="K50" s="30"/>
      <c r="L50" s="16"/>
      <c r="M50" s="96">
        <f>IF(ISNUMBER(K47*K48*K49),K47*K48*K49,0)</f>
        <v>0</v>
      </c>
      <c r="N50" s="14"/>
      <c r="O50" s="49"/>
    </row>
    <row r="51" spans="2:15" ht="17.399999999999999" x14ac:dyDescent="0.3">
      <c r="B51" s="47"/>
      <c r="C51" s="15"/>
      <c r="D51" s="15"/>
      <c r="E51" s="15"/>
      <c r="F51" s="15"/>
      <c r="G51" s="15"/>
      <c r="H51" s="15"/>
      <c r="I51" s="15"/>
      <c r="J51" s="15"/>
      <c r="K51" s="30"/>
      <c r="L51" s="16"/>
      <c r="M51" s="33"/>
      <c r="N51" s="14"/>
      <c r="O51" s="50">
        <f>SUM(M30:M50)</f>
        <v>370.49579615841066</v>
      </c>
    </row>
    <row r="52" spans="2:15" ht="18" thickBot="1" x14ac:dyDescent="0.35">
      <c r="B52" s="47"/>
      <c r="C52" s="15"/>
      <c r="D52" s="15"/>
      <c r="E52" s="15"/>
      <c r="F52" s="15"/>
      <c r="G52" s="15"/>
      <c r="H52" s="15"/>
      <c r="I52" s="15"/>
      <c r="J52" s="15"/>
      <c r="K52" s="30"/>
      <c r="L52" s="16"/>
      <c r="M52" s="21"/>
      <c r="N52" s="14"/>
      <c r="O52" s="46"/>
    </row>
    <row r="53" spans="2:15" ht="17.399999999999999" x14ac:dyDescent="0.3">
      <c r="B53" s="90" t="s">
        <v>3</v>
      </c>
      <c r="C53" s="51"/>
      <c r="D53" s="51"/>
      <c r="E53" s="51"/>
      <c r="F53" s="51"/>
      <c r="G53" s="51"/>
      <c r="H53" s="51"/>
      <c r="I53" s="51"/>
      <c r="J53" s="51"/>
      <c r="K53" s="52"/>
      <c r="L53" s="53"/>
      <c r="M53" s="54"/>
      <c r="N53" s="55"/>
      <c r="O53" s="56"/>
    </row>
    <row r="54" spans="2:15" ht="17.399999999999999" x14ac:dyDescent="0.3">
      <c r="B54" s="47"/>
      <c r="C54" s="15"/>
      <c r="D54" s="18" t="s">
        <v>23</v>
      </c>
      <c r="E54" s="15"/>
      <c r="F54" s="15"/>
      <c r="G54" s="15"/>
      <c r="H54" s="15"/>
      <c r="I54" s="15"/>
      <c r="J54" s="15"/>
      <c r="K54" s="30"/>
      <c r="L54" s="16"/>
      <c r="M54" s="21"/>
      <c r="N54" s="14"/>
      <c r="O54" s="46"/>
    </row>
    <row r="55" spans="2:15" ht="17.399999999999999" x14ac:dyDescent="0.3">
      <c r="B55" s="91"/>
      <c r="C55" s="15"/>
      <c r="D55" s="78" t="s">
        <v>16</v>
      </c>
      <c r="E55" s="17"/>
      <c r="F55" s="13"/>
      <c r="G55" s="92"/>
      <c r="H55" s="15"/>
      <c r="I55" s="15"/>
      <c r="J55" s="15"/>
      <c r="K55" s="30">
        <f>K20</f>
        <v>252525.25252525252</v>
      </c>
      <c r="L55" s="19"/>
      <c r="M55" s="21"/>
      <c r="N55" s="14"/>
      <c r="O55" s="46"/>
    </row>
    <row r="56" spans="2:15" ht="17.399999999999999" x14ac:dyDescent="0.3">
      <c r="B56" s="47"/>
      <c r="C56" s="17"/>
      <c r="D56" s="78" t="s">
        <v>1</v>
      </c>
      <c r="E56" s="17"/>
      <c r="F56" s="81">
        <f>K15</f>
        <v>57.453798767967143</v>
      </c>
      <c r="G56" s="92"/>
      <c r="H56" s="15" t="s">
        <v>8</v>
      </c>
      <c r="I56" s="101">
        <f>K$19</f>
        <v>0.05</v>
      </c>
      <c r="J56" s="15"/>
      <c r="K56" s="29">
        <f>SUM(1/(POWER(1+I56,F56)))</f>
        <v>6.0616977156370891E-2</v>
      </c>
      <c r="L56" s="16"/>
      <c r="M56" s="21">
        <f>SUM(K55*K56)</f>
        <v>15307.317463730024</v>
      </c>
      <c r="N56" s="14"/>
      <c r="O56" s="46"/>
    </row>
    <row r="57" spans="2:15" ht="17.399999999999999" x14ac:dyDescent="0.3">
      <c r="B57" s="47"/>
      <c r="C57" s="17"/>
      <c r="D57" s="78"/>
      <c r="E57" s="17"/>
      <c r="F57" s="81"/>
      <c r="G57" s="92"/>
      <c r="H57" s="15"/>
      <c r="I57" s="15"/>
      <c r="J57" s="15"/>
      <c r="K57" s="29"/>
      <c r="L57" s="16"/>
      <c r="M57" s="57"/>
      <c r="N57" s="14"/>
      <c r="O57" s="137">
        <f>O51+M56</f>
        <v>15677.813259888435</v>
      </c>
    </row>
    <row r="58" spans="2:15" ht="18" thickBot="1" x14ac:dyDescent="0.35">
      <c r="B58" s="58"/>
      <c r="C58" s="59"/>
      <c r="D58" s="60"/>
      <c r="E58" s="60"/>
      <c r="F58" s="60"/>
      <c r="G58" s="60"/>
      <c r="H58" s="60"/>
      <c r="I58" s="60"/>
      <c r="J58" s="60"/>
      <c r="K58" s="61"/>
      <c r="L58" s="61"/>
      <c r="M58" s="62"/>
      <c r="N58" s="63"/>
      <c r="O58" s="64"/>
    </row>
    <row r="59" spans="2:15" ht="17.399999999999999" x14ac:dyDescent="0.3">
      <c r="B59" s="93" t="s">
        <v>9</v>
      </c>
      <c r="C59" s="65"/>
      <c r="D59" s="65"/>
      <c r="E59" s="65"/>
      <c r="F59" s="65"/>
      <c r="G59" s="65"/>
      <c r="H59" s="65"/>
      <c r="I59" s="65"/>
      <c r="J59" s="65"/>
      <c r="K59" s="66"/>
      <c r="L59" s="66"/>
      <c r="M59" s="67"/>
      <c r="N59" s="68"/>
      <c r="O59" s="69"/>
    </row>
    <row r="60" spans="2:15" ht="17.399999999999999" x14ac:dyDescent="0.3">
      <c r="B60" s="70"/>
      <c r="C60" s="22"/>
      <c r="D60" s="22" t="s">
        <v>26</v>
      </c>
      <c r="E60" s="22"/>
      <c r="F60" s="22"/>
      <c r="G60" s="22"/>
      <c r="H60" s="22"/>
      <c r="I60" s="22"/>
      <c r="J60" s="122"/>
      <c r="K60" s="23">
        <f>K24</f>
        <v>191035.35353535353</v>
      </c>
      <c r="L60" s="26"/>
      <c r="M60" s="24"/>
      <c r="N60" s="25"/>
      <c r="O60" s="71"/>
    </row>
    <row r="61" spans="2:15" ht="17.399999999999999" x14ac:dyDescent="0.3">
      <c r="B61" s="70"/>
      <c r="C61" s="114" t="s">
        <v>37</v>
      </c>
      <c r="D61" s="22" t="s">
        <v>27</v>
      </c>
      <c r="E61" s="22"/>
      <c r="F61" s="22"/>
      <c r="G61" s="22"/>
      <c r="H61" s="22"/>
      <c r="I61" s="22"/>
      <c r="J61" s="22"/>
      <c r="K61" s="23">
        <f>M56+O51</f>
        <v>15677.813259888435</v>
      </c>
      <c r="L61" s="26"/>
      <c r="M61" s="24">
        <f>K60+K61</f>
        <v>206713.16679524197</v>
      </c>
      <c r="N61" s="25"/>
      <c r="O61" s="71"/>
    </row>
    <row r="62" spans="2:15" ht="17.399999999999999" x14ac:dyDescent="0.3">
      <c r="B62" s="70"/>
      <c r="C62" s="114"/>
      <c r="D62" s="22"/>
      <c r="E62" s="22"/>
      <c r="F62" s="22"/>
      <c r="G62" s="22"/>
      <c r="H62" s="22"/>
      <c r="I62" s="22"/>
      <c r="J62" s="22"/>
      <c r="K62" s="23"/>
      <c r="L62" s="26"/>
      <c r="M62" s="24"/>
      <c r="N62" s="25"/>
      <c r="O62" s="71"/>
    </row>
    <row r="63" spans="2:15" ht="21" x14ac:dyDescent="0.6">
      <c r="B63" s="70"/>
      <c r="C63" s="79"/>
      <c r="D63" s="22"/>
      <c r="E63" s="22"/>
      <c r="F63" s="22"/>
      <c r="G63" s="22"/>
      <c r="H63" s="79" t="s">
        <v>47</v>
      </c>
      <c r="I63" s="133">
        <v>0</v>
      </c>
      <c r="J63" s="22"/>
      <c r="K63" s="134">
        <f>K60*I63</f>
        <v>0</v>
      </c>
      <c r="L63" s="26"/>
      <c r="M63" s="24"/>
      <c r="N63" s="25"/>
      <c r="O63" s="71"/>
    </row>
    <row r="64" spans="2:15" ht="17.399999999999999" x14ac:dyDescent="0.3">
      <c r="B64" s="70"/>
      <c r="C64" s="79"/>
      <c r="D64" s="22"/>
      <c r="E64" s="22"/>
      <c r="F64" s="22"/>
      <c r="G64" s="22"/>
      <c r="H64" s="22"/>
      <c r="I64" s="22"/>
      <c r="J64" s="22"/>
      <c r="K64" s="135"/>
      <c r="L64" s="26"/>
      <c r="M64" s="24"/>
      <c r="N64" s="25"/>
      <c r="O64" s="71"/>
    </row>
    <row r="65" spans="2:15" ht="17.399999999999999" x14ac:dyDescent="0.3">
      <c r="B65" s="70"/>
      <c r="C65" s="79"/>
      <c r="D65" s="22"/>
      <c r="E65" s="22"/>
      <c r="F65" s="22"/>
      <c r="G65" s="22"/>
      <c r="H65" s="22"/>
      <c r="I65" s="22"/>
      <c r="J65" s="22"/>
      <c r="K65" s="135"/>
      <c r="L65" s="26"/>
      <c r="M65" s="24"/>
      <c r="N65" s="25"/>
      <c r="O65" s="71"/>
    </row>
    <row r="66" spans="2:15" ht="17.399999999999999" x14ac:dyDescent="0.3">
      <c r="B66" s="70"/>
      <c r="C66" s="79"/>
      <c r="D66" s="22" t="s">
        <v>28</v>
      </c>
      <c r="E66" s="22"/>
      <c r="F66" s="22"/>
      <c r="G66" s="22"/>
      <c r="H66" s="22"/>
      <c r="I66" s="22"/>
      <c r="J66" s="22"/>
      <c r="K66" s="136">
        <f>K20</f>
        <v>252525.25252525252</v>
      </c>
      <c r="L66" s="26"/>
      <c r="M66" s="24"/>
      <c r="N66" s="25"/>
      <c r="O66" s="71"/>
    </row>
    <row r="67" spans="2:15" ht="21" x14ac:dyDescent="0.6">
      <c r="B67" s="70"/>
      <c r="C67" s="114" t="s">
        <v>37</v>
      </c>
      <c r="D67" s="22" t="s">
        <v>29</v>
      </c>
      <c r="E67" s="22"/>
      <c r="F67" s="22"/>
      <c r="G67" s="22"/>
      <c r="H67" s="22"/>
      <c r="I67" s="122"/>
      <c r="J67" s="122"/>
      <c r="K67" s="143" t="s">
        <v>48</v>
      </c>
      <c r="L67" s="23"/>
      <c r="M67" s="24">
        <f>K66</f>
        <v>252525.25252525252</v>
      </c>
      <c r="N67" s="25"/>
      <c r="O67" s="71"/>
    </row>
    <row r="68" spans="2:15" ht="17.399999999999999" x14ac:dyDescent="0.3">
      <c r="B68" s="70"/>
      <c r="C68" s="22"/>
      <c r="D68" s="22"/>
      <c r="E68" s="22"/>
      <c r="F68" s="22"/>
      <c r="G68" s="22"/>
      <c r="H68" s="22"/>
      <c r="I68" s="22"/>
      <c r="J68" s="126" t="s">
        <v>30</v>
      </c>
      <c r="K68" s="32"/>
      <c r="L68" s="23"/>
      <c r="M68" s="127">
        <f>M67-M61+K63</f>
        <v>45812.085730010556</v>
      </c>
      <c r="N68" s="25"/>
      <c r="O68" s="71"/>
    </row>
    <row r="69" spans="2:15" ht="17.399999999999999" x14ac:dyDescent="0.3">
      <c r="B69" s="70"/>
      <c r="C69" s="22"/>
      <c r="D69" s="22"/>
      <c r="E69" s="22"/>
      <c r="F69" s="22"/>
      <c r="G69" s="22"/>
      <c r="H69" s="79" t="s">
        <v>45</v>
      </c>
      <c r="I69" s="128">
        <f>1-I70</f>
        <v>0.5</v>
      </c>
      <c r="J69" s="22"/>
      <c r="K69" s="23"/>
      <c r="L69" s="23"/>
      <c r="M69" s="27"/>
      <c r="N69" s="25"/>
      <c r="O69" s="103">
        <f>IF(K15&lt;=80,SUM(M68*I69),0)</f>
        <v>22906.042865005278</v>
      </c>
    </row>
    <row r="70" spans="2:15" ht="17.399999999999999" x14ac:dyDescent="0.3">
      <c r="B70" s="70"/>
      <c r="C70" s="22"/>
      <c r="D70" s="22"/>
      <c r="E70" s="22"/>
      <c r="F70" s="22"/>
      <c r="G70" s="22"/>
      <c r="H70" s="79" t="s">
        <v>46</v>
      </c>
      <c r="I70" s="94">
        <v>0.5</v>
      </c>
      <c r="J70" s="22"/>
      <c r="K70" s="23"/>
      <c r="L70" s="23"/>
      <c r="M70" s="27"/>
      <c r="N70" s="25"/>
      <c r="O70" s="103">
        <f>IF(K15&lt;=80,SUM(M68*I70),0)</f>
        <v>22906.042865005278</v>
      </c>
    </row>
    <row r="71" spans="2:15" ht="17.399999999999999" x14ac:dyDescent="0.3">
      <c r="B71" s="70"/>
      <c r="C71" s="22"/>
      <c r="D71" s="22"/>
      <c r="E71" s="22"/>
      <c r="F71" s="22"/>
      <c r="G71" s="22"/>
      <c r="H71" s="79" t="s">
        <v>42</v>
      </c>
      <c r="I71" s="22"/>
      <c r="J71" s="22"/>
      <c r="K71" s="23"/>
      <c r="L71" s="23"/>
      <c r="M71" s="27"/>
      <c r="N71" s="25"/>
      <c r="O71" s="72">
        <f>O57+O70</f>
        <v>38583.856124893711</v>
      </c>
    </row>
    <row r="72" spans="2:15" ht="17.399999999999999" x14ac:dyDescent="0.3">
      <c r="B72" s="70"/>
      <c r="C72" s="22"/>
      <c r="D72" s="22"/>
      <c r="E72" s="22"/>
      <c r="F72" s="22"/>
      <c r="G72" s="22"/>
      <c r="H72" s="79" t="s">
        <v>43</v>
      </c>
      <c r="I72" s="22"/>
      <c r="J72" s="22"/>
      <c r="K72" s="23"/>
      <c r="L72" s="23"/>
      <c r="M72" s="27"/>
      <c r="N72" s="25"/>
      <c r="O72" s="125">
        <v>0</v>
      </c>
    </row>
    <row r="73" spans="2:15" ht="17.399999999999999" x14ac:dyDescent="0.3">
      <c r="B73" s="70"/>
      <c r="C73" s="22"/>
      <c r="D73" s="22"/>
      <c r="E73" s="22"/>
      <c r="F73" s="22"/>
      <c r="G73" s="22"/>
      <c r="H73" s="79" t="s">
        <v>44</v>
      </c>
      <c r="I73" s="22"/>
      <c r="J73" s="22"/>
      <c r="K73" s="23"/>
      <c r="L73" s="23"/>
      <c r="M73" s="27"/>
      <c r="N73" s="25"/>
      <c r="O73" s="125">
        <v>0</v>
      </c>
    </row>
    <row r="74" spans="2:15" ht="17.399999999999999" x14ac:dyDescent="0.3">
      <c r="B74" s="70"/>
      <c r="C74" s="22"/>
      <c r="D74" s="22"/>
      <c r="E74" s="22"/>
      <c r="F74" s="22"/>
      <c r="G74" s="22"/>
      <c r="H74" s="79" t="s">
        <v>53</v>
      </c>
      <c r="I74" s="22"/>
      <c r="J74" s="22"/>
      <c r="K74" s="23"/>
      <c r="L74" s="23"/>
      <c r="M74" s="95" t="s">
        <v>31</v>
      </c>
      <c r="N74" s="28"/>
      <c r="O74" s="72">
        <f>ROUND((O71+O72+O73),0)</f>
        <v>38584</v>
      </c>
    </row>
    <row r="75" spans="2:15" ht="17.399999999999999" x14ac:dyDescent="0.3">
      <c r="B75" s="70"/>
      <c r="C75" s="22"/>
      <c r="D75" s="22"/>
      <c r="E75" s="22"/>
      <c r="F75" s="22"/>
      <c r="G75" s="22"/>
      <c r="H75" s="79"/>
      <c r="I75" s="22"/>
      <c r="J75" s="22"/>
      <c r="K75" s="22"/>
      <c r="L75" s="22"/>
      <c r="M75" s="124"/>
      <c r="N75" s="28"/>
      <c r="O75" s="103"/>
    </row>
    <row r="76" spans="2:15" ht="18" thickBot="1" x14ac:dyDescent="0.35">
      <c r="B76" s="73"/>
      <c r="C76" s="74" t="s">
        <v>41</v>
      </c>
      <c r="D76" s="75"/>
      <c r="E76" s="75"/>
      <c r="F76" s="75"/>
      <c r="G76" s="75"/>
      <c r="H76" s="75"/>
      <c r="I76" s="75"/>
      <c r="J76" s="75"/>
      <c r="K76" s="75"/>
      <c r="L76" s="75"/>
      <c r="M76" s="76"/>
      <c r="N76" s="76"/>
      <c r="O76" s="77"/>
    </row>
  </sheetData>
  <mergeCells count="1">
    <mergeCell ref="M12: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Sch6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2026-01-24T21:18:31Z</dcterms:modified>
</cp:coreProperties>
</file>