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3" documentId="8_{DAE36908-F68E-4E6A-BB2D-02DE968FBF53}" xr6:coauthVersionLast="47" xr6:coauthVersionMax="47" xr10:uidLastSave="{D0547B76-A284-4210-8F0C-19BA2543D4A3}"/>
  <bookViews>
    <workbookView xWindow="12" yWindow="0" windowWidth="23028" windowHeight="12240" xr2:uid="{00000000-000D-0000-FFFF-FFFF00000000}"/>
  </bookViews>
  <sheets>
    <sheet name="S9(1)" sheetId="67" r:id="rId1"/>
  </sheets>
  <definedNames>
    <definedName name="bbb">#REF!</definedName>
    <definedName name="bbbbbb">#REF!</definedName>
    <definedName name="BJBK">#REF!</definedName>
    <definedName name="Bongo" localSheetId="0">#REF!</definedName>
    <definedName name="Bongo">#REF!</definedName>
    <definedName name="bonho" localSheetId="0">#REF!</definedName>
    <definedName name="bonho">#REF!</definedName>
    <definedName name="Compound_interest_rate" localSheetId="0">#REF!</definedName>
    <definedName name="Compound_interest_rate">#REF!</definedName>
    <definedName name="Compound_interest_rate_with_tax" localSheetId="0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 localSheetId="0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 localSheetId="0">#REF!</definedName>
    <definedName name="gsdgffsd">#REF!</definedName>
    <definedName name="hhkl">#REF!</definedName>
    <definedName name="int">#REF!</definedName>
    <definedName name="jhbbj">#REF!</definedName>
    <definedName name="jjknljl">#REF!</definedName>
    <definedName name="JKHKJ" localSheetId="0">#REF!</definedName>
    <definedName name="JKHKJ">#REF!</definedName>
    <definedName name="lhhhk">#REF!</definedName>
    <definedName name="loan_amount">#REF!</definedName>
    <definedName name="mmm">#REF!</definedName>
    <definedName name="nknknkn">#REF!</definedName>
    <definedName name="nnn">#REF!</definedName>
    <definedName name="nnnn">#REF!</definedName>
    <definedName name="nper">term*periods_per_year</definedName>
    <definedName name="periods_per_year">INDEX({12,24,26,52,26,52},MATCH(#REF!,frequency,0))</definedName>
    <definedName name="Rate_of_tax" localSheetId="0">#REF!</definedName>
    <definedName name="Rate_of_tax">#REF!</definedName>
    <definedName name="reerwwer">#REF!</definedName>
    <definedName name="rrwwrewr">#REF!</definedName>
    <definedName name="sddS">#REF!</definedName>
    <definedName name="sdsdsd">#REF!</definedName>
    <definedName name="sfsafsd" localSheetId="0">#REF!</definedName>
    <definedName name="sfsafsd">#REF!</definedName>
    <definedName name="sgsdfgs">#REF!</definedName>
    <definedName name="Sinking_fund_effect" localSheetId="0">#REF!</definedName>
    <definedName name="Sinking_fund_effect">#REF!</definedName>
    <definedName name="Sinking_fund_rate" localSheetId="0">#REF!</definedName>
    <definedName name="Sinking_fund_rate">#REF!</definedName>
    <definedName name="start_rate">#REF!</definedName>
    <definedName name="Tax_effect" localSheetId="0">#REF!</definedName>
    <definedName name="Tax_effect">#REF!</definedName>
    <definedName name="term">#REF!</definedName>
    <definedName name="Unexpired" localSheetId="0">#REF!</definedName>
    <definedName name="Unexpired">#REF!</definedName>
    <definedName name="Unexpired_years" localSheetId="0">#REF!</definedName>
    <definedName name="Unexpired_years">#REF!</definedName>
    <definedName name="variable">IF(#REF!="Variable Rate",TRUE,FALSE)</definedName>
    <definedName name="vvv" localSheetId="0">#REF!</definedName>
    <definedName name="vvv">#REF!</definedName>
    <definedName name="wrewerwer">#REF!</definedName>
    <definedName name="xxx">#REF!</definedName>
    <definedName name="xxxxxxx" localSheetId="0">#REF!</definedName>
    <definedName name="xxxxxxx">#REF!</definedName>
    <definedName name="Yield" localSheetId="0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67" l="1"/>
  <c r="I58" i="67" s="1"/>
  <c r="F57" i="67" l="1"/>
  <c r="K23" i="67" l="1"/>
  <c r="K64" i="67" s="1"/>
  <c r="F54" i="67"/>
  <c r="I60" i="67"/>
  <c r="K14" i="67" l="1"/>
  <c r="M12" i="67" s="1"/>
  <c r="K15" i="67" l="1"/>
  <c r="F66" i="67" s="1"/>
  <c r="F58" i="67"/>
  <c r="K58" i="67" s="1"/>
  <c r="F60" i="67" l="1"/>
  <c r="K60" i="67" s="1"/>
  <c r="K65" i="67"/>
  <c r="M106" i="67" l="1"/>
  <c r="F56" i="67"/>
  <c r="K57" i="67" s="1"/>
  <c r="F49" i="67"/>
  <c r="M58" i="67" l="1"/>
  <c r="M60" i="67"/>
  <c r="K108" i="67"/>
  <c r="K107" i="67"/>
  <c r="F59" i="67"/>
  <c r="F39" i="67"/>
  <c r="F44" i="67"/>
  <c r="F34" i="67"/>
  <c r="F30" i="67"/>
  <c r="D30" i="67" s="1"/>
  <c r="I66" i="67"/>
  <c r="K66" i="67" s="1"/>
  <c r="I48" i="67"/>
  <c r="I43" i="67"/>
  <c r="I38" i="67"/>
  <c r="I33" i="67"/>
  <c r="I29" i="67"/>
  <c r="K30" i="67" l="1"/>
  <c r="K17" i="67"/>
  <c r="K109" i="67"/>
  <c r="D34" i="67"/>
  <c r="K34" i="67" s="1"/>
  <c r="K29" i="67"/>
  <c r="D44" i="67"/>
  <c r="K43" i="67" s="1"/>
  <c r="D35" i="67"/>
  <c r="D39" i="67"/>
  <c r="K38" i="67" s="1"/>
  <c r="L15" i="67"/>
  <c r="K35" i="67" l="1"/>
  <c r="D49" i="67"/>
  <c r="K49" i="67" s="1"/>
  <c r="D40" i="67"/>
  <c r="D45" i="67" s="1"/>
  <c r="K33" i="67"/>
  <c r="K39" i="67"/>
  <c r="K44" i="67"/>
  <c r="M66" i="67" l="1"/>
  <c r="O66" i="67" s="1"/>
  <c r="K48" i="67"/>
  <c r="M36" i="67"/>
  <c r="D50" i="67"/>
  <c r="O60" i="67" s="1"/>
  <c r="M31" i="67"/>
  <c r="K40" i="67"/>
  <c r="K50" i="67" l="1"/>
  <c r="K45" i="67"/>
  <c r="M41" i="67"/>
  <c r="M51" i="67" l="1"/>
  <c r="M46" i="67"/>
  <c r="O52" i="67" l="1"/>
  <c r="O68" i="67" l="1"/>
  <c r="K110" i="67" s="1"/>
  <c r="M111" i="67" s="1"/>
  <c r="M112" i="67" s="1"/>
  <c r="O113" i="67" s="1"/>
  <c r="O115" i="67" s="1"/>
  <c r="O121" i="67" s="1"/>
</calcChain>
</file>

<file path=xl/sharedStrings.xml><?xml version="1.0" encoding="utf-8"?>
<sst xmlns="http://schemas.openxmlformats.org/spreadsheetml/2006/main" count="102" uniqueCount="71">
  <si>
    <t xml:space="preserve">Years Purchase for </t>
  </si>
  <si>
    <t xml:space="preserve">PV of £1 in </t>
  </si>
  <si>
    <t>Valuing the Term</t>
  </si>
  <si>
    <t xml:space="preserve">Ground rent @ </t>
  </si>
  <si>
    <t xml:space="preserve">Ground rent @  </t>
  </si>
  <si>
    <t xml:space="preserve">Deferment Rate : </t>
  </si>
  <si>
    <t>for</t>
  </si>
  <si>
    <t>@</t>
  </si>
  <si>
    <t>Marriage Value</t>
  </si>
  <si>
    <t>Date Lease Commences</t>
  </si>
  <si>
    <t xml:space="preserve">Date of Valuation </t>
  </si>
  <si>
    <t>Unexpired Term</t>
  </si>
  <si>
    <t>Subject to Contract &amp; Without Prejudice</t>
  </si>
  <si>
    <t>Lease Expiry Date</t>
  </si>
  <si>
    <t>Extension</t>
  </si>
  <si>
    <t>Extended Lease Expiry Date</t>
  </si>
  <si>
    <t>Loss of Reversion</t>
  </si>
  <si>
    <t xml:space="preserve"> to </t>
  </si>
  <si>
    <t>PV of £1 deferred for</t>
  </si>
  <si>
    <t xml:space="preserve">Say : </t>
  </si>
  <si>
    <t>+</t>
  </si>
  <si>
    <t>Term of Lease - Years</t>
  </si>
  <si>
    <t>Term of Lease - Days</t>
  </si>
  <si>
    <t>Term of Lease - Months</t>
  </si>
  <si>
    <t>In addition, freeholders' resonable costs are payable and can include solicitors and surveyors fees &amp; any ground rent arrears</t>
  </si>
  <si>
    <t xml:space="preserve">Price Payable to Freeholder (before any additions) : </t>
  </si>
  <si>
    <t xml:space="preserve">Freeholder's Share Plus - Value of Apurtenant Land : </t>
  </si>
  <si>
    <t xml:space="preserve">Freeholder's Share Plus - Value of Development Land (Hope Value) : </t>
  </si>
  <si>
    <t xml:space="preserve">Freeholder's Share of Marriage Value : </t>
  </si>
  <si>
    <t xml:space="preserve">Price Payable to Freeholder (after additions) : </t>
  </si>
  <si>
    <t>Less Value for Improvents</t>
  </si>
  <si>
    <t>Plus Mesne Profits</t>
  </si>
  <si>
    <t>Less Costs for Possession</t>
  </si>
  <si>
    <t>Reversion to Full Market Value</t>
  </si>
  <si>
    <t>Freehold Acquisition Valuation</t>
  </si>
  <si>
    <t>Less Physical disadvantages of property</t>
  </si>
  <si>
    <t>Freehold Value - Gross</t>
  </si>
  <si>
    <t xml:space="preserve">Freeholder's Interest : </t>
  </si>
  <si>
    <t xml:space="preserve">Miunus 'No Act World' deduction : </t>
  </si>
  <si>
    <t xml:space="preserve">Gain of Marriage of Interests : </t>
  </si>
  <si>
    <t xml:space="preserve">Reversion to Section 15 Rent : </t>
  </si>
  <si>
    <t xml:space="preserve">Site Value : </t>
  </si>
  <si>
    <t xml:space="preserve">50 Year Extension : </t>
  </si>
  <si>
    <t>PLUS MARRIAGE VALUE IF APPLICABLE</t>
  </si>
  <si>
    <t xml:space="preserve">LESS - Existing Leasehold Interest : </t>
  </si>
  <si>
    <t xml:space="preserve">Capitalisation Rate (Term) : </t>
  </si>
  <si>
    <t xml:space="preserve">Adjusted Leasehold Value : </t>
  </si>
  <si>
    <t xml:space="preserve">Plus Value of Existing Freehold Interest : </t>
  </si>
  <si>
    <t xml:space="preserve">Determination of Price to be paid for the Freehold Interest </t>
  </si>
  <si>
    <t xml:space="preserve">PV of £1 deferred for : </t>
  </si>
  <si>
    <t>Plus Value of S.15 Statutory Ground Rent Extension</t>
  </si>
  <si>
    <t>Section 15 'Modern' Ground Rent Decapitalisation Rate @</t>
  </si>
  <si>
    <t xml:space="preserve">Decapitalisation Rate (Extension) : </t>
  </si>
  <si>
    <t xml:space="preserve">Notes; </t>
  </si>
  <si>
    <t>The price paid for lease extension is calculated in accordance with the Leasehold Reform Act 1967 as amended.</t>
  </si>
  <si>
    <t>Section 9(1) valuation basis in accordance with RV less than £1,000 as at March 1990.</t>
  </si>
  <si>
    <t xml:space="preserve">House Entirety Value : </t>
  </si>
  <si>
    <t xml:space="preserve">Plot / Site Value : </t>
  </si>
  <si>
    <t>Less - Subject to Sch 10 LGH Act 1989 / Clarisse Prop Uncertaiinty</t>
  </si>
  <si>
    <t>Entirety value' of a hypothetical house on the plot assuming it to have been fully 'developed to its best advantages'</t>
  </si>
  <si>
    <t>Section 9(1) - Enfranchisement of a House (‘Low Value') Valuation</t>
  </si>
  <si>
    <t>Current Standing Hse Val BEFORE Deduction for Uncertainty</t>
  </si>
  <si>
    <t>Adj F/H VP Value Net</t>
  </si>
  <si>
    <t>Standing House Value</t>
  </si>
  <si>
    <t>Overall Total Payable for Lease Enfranchisement (Exc Costs)</t>
  </si>
  <si>
    <t>In this case the rateable value history is such that the valuation falls under section 9(1), being the basis of valuation that</t>
  </si>
  <si>
    <t>Section 9(1) - No Marriage Value Payable</t>
  </si>
  <si>
    <t>RV 31st March 1990 &lt;£500</t>
  </si>
  <si>
    <t>under Section 9(1) of the Leasehold Reform Act 1967 (The Act)</t>
  </si>
  <si>
    <t>results in a more favourable enfranchisement price (i.e. lower) to the tenant. And for very long leases.</t>
  </si>
  <si>
    <t>House +80yrs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</si>
</sst>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_-&quot;£&quot;* #,##0_-;\-&quot;£&quot;* #,##0_-;_-&quot;£&quot;* &quot;-&quot;??_-;_-@_-"/>
    <numFmt numFmtId="166" formatCode="_-* #,##0_-;\-* #,##0_-;_-* &quot;-&quot;??_-;_-@_-"/>
    <numFmt numFmtId="167" formatCode="#,##0.0000"/>
    <numFmt numFmtId="168" formatCode="_-* #,##0.00000_-;\-* #,##0.00000_-;_-* &quot;-&quot;??_-;_-@_-"/>
    <numFmt numFmtId="169" formatCode="_-[$£-809]* #,##0_-;\-[$£-809]* #,##0_-;_-[$£-809]* &quot;-&quot;??_-;_-@_-"/>
    <numFmt numFmtId="170" formatCode="#,##0.00\ &quot;years&quot;"/>
    <numFmt numFmtId="173" formatCode="&quot;£&quot;#,##0"/>
    <numFmt numFmtId="175" formatCode="[$-F800]dddd\,\ mmmm\ dd\,\ yyyy"/>
    <numFmt numFmtId="176" formatCode="_-* #,##0.0000_-;\-* #,##0.0000_-;_-* &quot;-&quot;??_-;_-@_-"/>
    <numFmt numFmtId="177" formatCode="#,##0.00\ &quot; years&quot;"/>
    <numFmt numFmtId="178" formatCode="#,##0\ &quot; months&quot;"/>
    <numFmt numFmtId="179" formatCode="#,##0\ &quot; days&quot;"/>
    <numFmt numFmtId="180" formatCode="#,##0.000\ &quot;years&quot;"/>
    <numFmt numFmtId="181" formatCode="_-[$£-809]* #,##0.00_-;\-[$£-809]* #,##0.00_-;_-[$£-809]* &quot;-&quot;??_-;_-@_-"/>
    <numFmt numFmtId="182" formatCode="_-[$£-809]* #,##0.00000_-;\-[$£-809]* #,##0.00000_-;_-[$£-809]* &quot;-&quot;??_-;_-@_-"/>
  </numFmts>
  <fonts count="29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color rgb="FF000000"/>
      <name val="Trebuchet MS"/>
      <family val="2"/>
    </font>
    <font>
      <u/>
      <sz val="14"/>
      <name val="Arial"/>
      <family val="2"/>
    </font>
    <font>
      <b/>
      <sz val="14"/>
      <color rgb="FF0070C0"/>
      <name val="Arial"/>
      <family val="2"/>
    </font>
    <font>
      <sz val="14"/>
      <color rgb="FFFF00FF"/>
      <name val="Arial"/>
      <family val="2"/>
    </font>
    <font>
      <b/>
      <sz val="14"/>
      <color rgb="FF7030A0"/>
      <name val="Arial"/>
      <family val="2"/>
    </font>
    <font>
      <u val="singleAccounting"/>
      <sz val="14"/>
      <name val="Arial"/>
      <family val="2"/>
    </font>
    <font>
      <sz val="14"/>
      <color rgb="FF0070C0"/>
      <name val="Arial"/>
      <family val="2"/>
    </font>
    <font>
      <b/>
      <u/>
      <sz val="23"/>
      <color rgb="FF3399FF"/>
      <name val="Arial"/>
      <family val="2"/>
    </font>
    <font>
      <b/>
      <u/>
      <sz val="10"/>
      <color rgb="FF3399FF"/>
      <name val="Arial"/>
      <family val="2"/>
    </font>
    <font>
      <b/>
      <sz val="14"/>
      <color theme="1"/>
      <name val="Arial"/>
      <family val="2"/>
    </font>
    <font>
      <b/>
      <sz val="14"/>
      <color rgb="FF3E0DF1"/>
      <name val="Arial"/>
      <family val="2"/>
    </font>
    <font>
      <b/>
      <u/>
      <sz val="14"/>
      <color rgb="FF7030A0"/>
      <name val="Arial"/>
      <family val="2"/>
    </font>
    <font>
      <b/>
      <u val="singleAccounting"/>
      <sz val="14"/>
      <name val="Arial"/>
      <family val="2"/>
    </font>
    <font>
      <sz val="14"/>
      <color rgb="FF3E0DF1"/>
      <name val="Arial"/>
      <family val="2"/>
    </font>
    <font>
      <b/>
      <sz val="23"/>
      <color rgb="FF002060"/>
      <name val="Arial"/>
      <family val="2"/>
    </font>
    <font>
      <sz val="10"/>
      <color theme="1" tint="4.9989318521683403E-2"/>
      <name val="Arial"/>
      <family val="2"/>
    </font>
    <font>
      <b/>
      <sz val="22"/>
      <color theme="1" tint="4.9989318521683403E-2"/>
      <name val="Arial"/>
      <family val="2"/>
    </font>
    <font>
      <b/>
      <sz val="14"/>
      <color rgb="FFFF00FF"/>
      <name val="Arial"/>
      <family val="2"/>
    </font>
    <font>
      <b/>
      <sz val="23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FF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169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9">
    <xf numFmtId="169" fontId="0" fillId="0" borderId="0" xfId="0"/>
    <xf numFmtId="169" fontId="4" fillId="0" borderId="0" xfId="0" applyFont="1"/>
    <xf numFmtId="164" fontId="2" fillId="3" borderId="0" xfId="0" applyNumberFormat="1" applyFont="1" applyFill="1"/>
    <xf numFmtId="169" fontId="2" fillId="3" borderId="0" xfId="0" applyFont="1" applyFill="1"/>
    <xf numFmtId="169" fontId="0" fillId="3" borderId="0" xfId="0" applyFill="1"/>
    <xf numFmtId="169" fontId="1" fillId="3" borderId="7" xfId="0" applyFont="1" applyFill="1" applyBorder="1"/>
    <xf numFmtId="169" fontId="0" fillId="3" borderId="8" xfId="0" applyFill="1" applyBorder="1"/>
    <xf numFmtId="169" fontId="0" fillId="3" borderId="5" xfId="0" applyFill="1" applyBorder="1"/>
    <xf numFmtId="169" fontId="0" fillId="3" borderId="6" xfId="0" applyFill="1" applyBorder="1"/>
    <xf numFmtId="169" fontId="2" fillId="3" borderId="8" xfId="0" applyFont="1" applyFill="1" applyBorder="1"/>
    <xf numFmtId="10" fontId="0" fillId="0" borderId="0" xfId="3" applyNumberFormat="1" applyFont="1"/>
    <xf numFmtId="164" fontId="0" fillId="3" borderId="0" xfId="0" applyNumberFormat="1" applyFill="1"/>
    <xf numFmtId="169" fontId="9" fillId="3" borderId="0" xfId="0" applyFont="1" applyFill="1" applyAlignment="1">
      <alignment horizontal="center"/>
    </xf>
    <xf numFmtId="169" fontId="9" fillId="3" borderId="0" xfId="0" applyFont="1" applyFill="1"/>
    <xf numFmtId="164" fontId="7" fillId="3" borderId="0" xfId="0" applyNumberFormat="1" applyFont="1" applyFill="1"/>
    <xf numFmtId="169" fontId="7" fillId="3" borderId="0" xfId="0" applyFont="1" applyFill="1"/>
    <xf numFmtId="169" fontId="7" fillId="3" borderId="2" xfId="0" applyFont="1" applyFill="1" applyBorder="1"/>
    <xf numFmtId="169" fontId="7" fillId="3" borderId="0" xfId="0" applyFont="1" applyFill="1" applyAlignment="1">
      <alignment horizontal="right"/>
    </xf>
    <xf numFmtId="169" fontId="8" fillId="3" borderId="0" xfId="0" applyFont="1" applyFill="1"/>
    <xf numFmtId="6" fontId="7" fillId="3" borderId="2" xfId="0" applyNumberFormat="1" applyFont="1" applyFill="1" applyBorder="1"/>
    <xf numFmtId="173" fontId="7" fillId="3" borderId="0" xfId="0" applyNumberFormat="1" applyFont="1" applyFill="1"/>
    <xf numFmtId="173" fontId="7" fillId="3" borderId="3" xfId="0" applyNumberFormat="1" applyFont="1" applyFill="1" applyBorder="1"/>
    <xf numFmtId="169" fontId="7" fillId="6" borderId="0" xfId="0" applyFont="1" applyFill="1"/>
    <xf numFmtId="169" fontId="7" fillId="6" borderId="2" xfId="0" applyFont="1" applyFill="1" applyBorder="1"/>
    <xf numFmtId="173" fontId="7" fillId="6" borderId="3" xfId="0" applyNumberFormat="1" applyFont="1" applyFill="1" applyBorder="1"/>
    <xf numFmtId="164" fontId="7" fillId="6" borderId="0" xfId="0" applyNumberFormat="1" applyFont="1" applyFill="1"/>
    <xf numFmtId="6" fontId="7" fillId="6" borderId="2" xfId="0" applyNumberFormat="1" applyFont="1" applyFill="1" applyBorder="1"/>
    <xf numFmtId="166" fontId="7" fillId="6" borderId="2" xfId="0" applyNumberFormat="1" applyFont="1" applyFill="1" applyBorder="1"/>
    <xf numFmtId="164" fontId="7" fillId="6" borderId="3" xfId="0" applyNumberFormat="1" applyFont="1" applyFill="1" applyBorder="1"/>
    <xf numFmtId="164" fontId="8" fillId="6" borderId="0" xfId="0" applyNumberFormat="1" applyFont="1" applyFill="1"/>
    <xf numFmtId="167" fontId="7" fillId="3" borderId="2" xfId="0" applyNumberFormat="1" applyFont="1" applyFill="1" applyBorder="1"/>
    <xf numFmtId="3" fontId="7" fillId="3" borderId="2" xfId="0" applyNumberFormat="1" applyFont="1" applyFill="1" applyBorder="1"/>
    <xf numFmtId="167" fontId="7" fillId="3" borderId="2" xfId="0" applyNumberFormat="1" applyFont="1" applyFill="1" applyBorder="1" applyAlignment="1">
      <alignment horizontal="right"/>
    </xf>
    <xf numFmtId="43" fontId="7" fillId="6" borderId="2" xfId="0" applyNumberFormat="1" applyFont="1" applyFill="1" applyBorder="1"/>
    <xf numFmtId="166" fontId="7" fillId="6" borderId="2" xfId="0" applyNumberFormat="1" applyFont="1" applyFill="1" applyBorder="1" applyAlignment="1">
      <alignment horizontal="right"/>
    </xf>
    <xf numFmtId="44" fontId="7" fillId="3" borderId="3" xfId="0" applyNumberFormat="1" applyFont="1" applyFill="1" applyBorder="1"/>
    <xf numFmtId="167" fontId="13" fillId="3" borderId="2" xfId="0" applyNumberFormat="1" applyFont="1" applyFill="1" applyBorder="1"/>
    <xf numFmtId="177" fontId="8" fillId="3" borderId="0" xfId="1" applyNumberFormat="1" applyFont="1" applyFill="1" applyBorder="1" applyAlignment="1">
      <alignment horizontal="center"/>
    </xf>
    <xf numFmtId="169" fontId="6" fillId="3" borderId="4" xfId="0" applyFont="1" applyFill="1" applyBorder="1"/>
    <xf numFmtId="169" fontId="14" fillId="3" borderId="5" xfId="0" applyFont="1" applyFill="1" applyBorder="1"/>
    <xf numFmtId="164" fontId="0" fillId="3" borderId="5" xfId="0" applyNumberFormat="1" applyFill="1" applyBorder="1"/>
    <xf numFmtId="169" fontId="10" fillId="3" borderId="8" xfId="0" applyFont="1" applyFill="1" applyBorder="1" applyAlignment="1">
      <alignment vertical="center"/>
    </xf>
    <xf numFmtId="17" fontId="8" fillId="3" borderId="0" xfId="0" applyNumberFormat="1" applyFont="1" applyFill="1" applyAlignment="1">
      <alignment horizontal="left"/>
    </xf>
    <xf numFmtId="169" fontId="8" fillId="3" borderId="0" xfId="0" applyFont="1" applyFill="1" applyAlignment="1">
      <alignment horizontal="right"/>
    </xf>
    <xf numFmtId="165" fontId="8" fillId="3" borderId="0" xfId="2" applyNumberFormat="1" applyFont="1" applyFill="1" applyBorder="1" applyAlignment="1">
      <alignment horizontal="right"/>
    </xf>
    <xf numFmtId="173" fontId="10" fillId="3" borderId="8" xfId="0" applyNumberFormat="1" applyFont="1" applyFill="1" applyBorder="1" applyAlignment="1">
      <alignment vertical="center"/>
    </xf>
    <xf numFmtId="169" fontId="11" fillId="3" borderId="7" xfId="0" applyFont="1" applyFill="1" applyBorder="1"/>
    <xf numFmtId="169" fontId="7" fillId="3" borderId="7" xfId="0" applyFont="1" applyFill="1" applyBorder="1" applyAlignment="1">
      <alignment horizontal="left"/>
    </xf>
    <xf numFmtId="173" fontId="7" fillId="3" borderId="8" xfId="0" applyNumberFormat="1" applyFont="1" applyFill="1" applyBorder="1"/>
    <xf numFmtId="169" fontId="7" fillId="3" borderId="7" xfId="0" applyFont="1" applyFill="1" applyBorder="1"/>
    <xf numFmtId="176" fontId="7" fillId="3" borderId="8" xfId="1" applyNumberFormat="1" applyFont="1" applyFill="1" applyBorder="1"/>
    <xf numFmtId="173" fontId="7" fillId="3" borderId="26" xfId="0" applyNumberFormat="1" applyFont="1" applyFill="1" applyBorder="1"/>
    <xf numFmtId="173" fontId="8" fillId="3" borderId="8" xfId="0" applyNumberFormat="1" applyFont="1" applyFill="1" applyBorder="1"/>
    <xf numFmtId="169" fontId="7" fillId="3" borderId="5" xfId="0" applyFont="1" applyFill="1" applyBorder="1"/>
    <xf numFmtId="3" fontId="7" fillId="3" borderId="23" xfId="0" applyNumberFormat="1" applyFont="1" applyFill="1" applyBorder="1"/>
    <xf numFmtId="169" fontId="7" fillId="3" borderId="23" xfId="0" applyFont="1" applyFill="1" applyBorder="1"/>
    <xf numFmtId="173" fontId="7" fillId="3" borderId="21" xfId="0" applyNumberFormat="1" applyFont="1" applyFill="1" applyBorder="1"/>
    <xf numFmtId="164" fontId="7" fillId="3" borderId="5" xfId="0" applyNumberFormat="1" applyFont="1" applyFill="1" applyBorder="1"/>
    <xf numFmtId="173" fontId="7" fillId="3" borderId="6" xfId="0" applyNumberFormat="1" applyFont="1" applyFill="1" applyBorder="1"/>
    <xf numFmtId="173" fontId="6" fillId="3" borderId="8" xfId="0" applyNumberFormat="1" applyFont="1" applyFill="1" applyBorder="1"/>
    <xf numFmtId="169" fontId="7" fillId="3" borderId="10" xfId="0" applyFont="1" applyFill="1" applyBorder="1" applyAlignment="1">
      <alignment horizontal="right"/>
    </xf>
    <xf numFmtId="169" fontId="7" fillId="3" borderId="10" xfId="0" applyFont="1" applyFill="1" applyBorder="1"/>
    <xf numFmtId="169" fontId="7" fillId="3" borderId="24" xfId="0" applyFont="1" applyFill="1" applyBorder="1"/>
    <xf numFmtId="173" fontId="7" fillId="3" borderId="22" xfId="0" applyNumberFormat="1" applyFont="1" applyFill="1" applyBorder="1"/>
    <xf numFmtId="164" fontId="7" fillId="3" borderId="10" xfId="0" applyNumberFormat="1" applyFont="1" applyFill="1" applyBorder="1"/>
    <xf numFmtId="173" fontId="7" fillId="3" borderId="11" xfId="0" applyNumberFormat="1" applyFont="1" applyFill="1" applyBorder="1"/>
    <xf numFmtId="169" fontId="7" fillId="6" borderId="5" xfId="0" applyFont="1" applyFill="1" applyBorder="1"/>
    <xf numFmtId="169" fontId="7" fillId="6" borderId="23" xfId="0" applyFont="1" applyFill="1" applyBorder="1"/>
    <xf numFmtId="173" fontId="7" fillId="6" borderId="21" xfId="0" applyNumberFormat="1" applyFont="1" applyFill="1" applyBorder="1"/>
    <xf numFmtId="164" fontId="7" fillId="6" borderId="5" xfId="0" applyNumberFormat="1" applyFont="1" applyFill="1" applyBorder="1"/>
    <xf numFmtId="173" fontId="7" fillId="6" borderId="6" xfId="0" applyNumberFormat="1" applyFont="1" applyFill="1" applyBorder="1"/>
    <xf numFmtId="169" fontId="7" fillId="6" borderId="7" xfId="0" applyFont="1" applyFill="1" applyBorder="1"/>
    <xf numFmtId="173" fontId="7" fillId="6" borderId="8" xfId="0" applyNumberFormat="1" applyFont="1" applyFill="1" applyBorder="1"/>
    <xf numFmtId="173" fontId="8" fillId="6" borderId="25" xfId="0" applyNumberFormat="1" applyFont="1" applyFill="1" applyBorder="1"/>
    <xf numFmtId="169" fontId="7" fillId="6" borderId="9" xfId="0" applyFont="1" applyFill="1" applyBorder="1"/>
    <xf numFmtId="169" fontId="14" fillId="6" borderId="10" xfId="0" applyFont="1" applyFill="1" applyBorder="1"/>
    <xf numFmtId="169" fontId="7" fillId="6" borderId="10" xfId="0" applyFont="1" applyFill="1" applyBorder="1"/>
    <xf numFmtId="164" fontId="8" fillId="6" borderId="10" xfId="0" applyNumberFormat="1" applyFont="1" applyFill="1" applyBorder="1"/>
    <xf numFmtId="173" fontId="8" fillId="6" borderId="11" xfId="0" applyNumberFormat="1" applyFont="1" applyFill="1" applyBorder="1"/>
    <xf numFmtId="169" fontId="7" fillId="3" borderId="0" xfId="0" applyFont="1" applyFill="1" applyAlignment="1">
      <alignment horizontal="left"/>
    </xf>
    <xf numFmtId="169" fontId="7" fillId="6" borderId="0" xfId="0" applyFont="1" applyFill="1" applyAlignment="1">
      <alignment horizontal="right"/>
    </xf>
    <xf numFmtId="164" fontId="7" fillId="3" borderId="2" xfId="0" applyNumberFormat="1" applyFont="1" applyFill="1" applyBorder="1"/>
    <xf numFmtId="170" fontId="8" fillId="3" borderId="0" xfId="0" applyNumberFormat="1" applyFont="1" applyFill="1"/>
    <xf numFmtId="169" fontId="8" fillId="3" borderId="7" xfId="0" applyFont="1" applyFill="1" applyBorder="1"/>
    <xf numFmtId="43" fontId="8" fillId="3" borderId="0" xfId="1" applyFont="1" applyFill="1" applyBorder="1"/>
    <xf numFmtId="9" fontId="9" fillId="3" borderId="0" xfId="3" applyFont="1" applyFill="1" applyBorder="1" applyAlignment="1">
      <alignment horizontal="left"/>
    </xf>
    <xf numFmtId="14" fontId="7" fillId="3" borderId="0" xfId="0" applyNumberFormat="1" applyFont="1" applyFill="1"/>
    <xf numFmtId="169" fontId="7" fillId="3" borderId="0" xfId="0" applyFont="1" applyFill="1" applyAlignment="1">
      <alignment horizontal="center"/>
    </xf>
    <xf numFmtId="8" fontId="7" fillId="3" borderId="2" xfId="2" applyNumberFormat="1" applyFont="1" applyFill="1" applyBorder="1"/>
    <xf numFmtId="170" fontId="8" fillId="3" borderId="0" xfId="0" applyNumberFormat="1" applyFont="1" applyFill="1" applyAlignment="1">
      <alignment horizontal="left"/>
    </xf>
    <xf numFmtId="170" fontId="7" fillId="3" borderId="0" xfId="0" applyNumberFormat="1" applyFont="1" applyFill="1" applyAlignment="1">
      <alignment horizontal="right"/>
    </xf>
    <xf numFmtId="169" fontId="7" fillId="3" borderId="7" xfId="0" applyFont="1" applyFill="1" applyBorder="1" applyAlignment="1">
      <alignment horizontal="right"/>
    </xf>
    <xf numFmtId="170" fontId="7" fillId="3" borderId="0" xfId="0" applyNumberFormat="1" applyFont="1" applyFill="1"/>
    <xf numFmtId="169" fontId="11" fillId="6" borderId="4" xfId="0" applyFont="1" applyFill="1" applyBorder="1"/>
    <xf numFmtId="6" fontId="11" fillId="6" borderId="2" xfId="0" applyNumberFormat="1" applyFont="1" applyFill="1" applyBorder="1"/>
    <xf numFmtId="173" fontId="7" fillId="6" borderId="18" xfId="0" applyNumberFormat="1" applyFont="1" applyFill="1" applyBorder="1"/>
    <xf numFmtId="164" fontId="8" fillId="6" borderId="3" xfId="0" applyNumberFormat="1" applyFont="1" applyFill="1" applyBorder="1" applyAlignment="1">
      <alignment horizontal="right"/>
    </xf>
    <xf numFmtId="165" fontId="7" fillId="3" borderId="3" xfId="2" applyNumberFormat="1" applyFont="1" applyFill="1" applyBorder="1" applyAlignment="1">
      <alignment horizontal="right"/>
    </xf>
    <xf numFmtId="165" fontId="7" fillId="3" borderId="3" xfId="0" applyNumberFormat="1" applyFont="1" applyFill="1" applyBorder="1"/>
    <xf numFmtId="10" fontId="7" fillId="3" borderId="0" xfId="3" applyNumberFormat="1" applyFont="1" applyFill="1" applyBorder="1"/>
    <xf numFmtId="180" fontId="8" fillId="3" borderId="0" xfId="0" applyNumberFormat="1" applyFont="1" applyFill="1" applyAlignment="1">
      <alignment horizontal="left"/>
    </xf>
    <xf numFmtId="10" fontId="12" fillId="7" borderId="17" xfId="3" applyNumberFormat="1" applyFont="1" applyFill="1" applyBorder="1"/>
    <xf numFmtId="169" fontId="5" fillId="0" borderId="0" xfId="0" applyFont="1"/>
    <xf numFmtId="173" fontId="8" fillId="6" borderId="8" xfId="0" applyNumberFormat="1" applyFont="1" applyFill="1" applyBorder="1"/>
    <xf numFmtId="169" fontId="2" fillId="3" borderId="0" xfId="0" applyFont="1" applyFill="1" applyAlignment="1">
      <alignment horizontal="center"/>
    </xf>
    <xf numFmtId="177" fontId="9" fillId="2" borderId="17" xfId="0" applyNumberFormat="1" applyFont="1" applyFill="1" applyBorder="1"/>
    <xf numFmtId="10" fontId="9" fillId="7" borderId="17" xfId="1" applyNumberFormat="1" applyFont="1" applyFill="1" applyBorder="1"/>
    <xf numFmtId="165" fontId="9" fillId="2" borderId="17" xfId="2" applyNumberFormat="1" applyFont="1" applyFill="1" applyBorder="1" applyAlignment="1">
      <alignment horizontal="right"/>
    </xf>
    <xf numFmtId="8" fontId="9" fillId="2" borderId="17" xfId="0" applyNumberFormat="1" applyFont="1" applyFill="1" applyBorder="1"/>
    <xf numFmtId="169" fontId="18" fillId="3" borderId="7" xfId="0" applyFont="1" applyFill="1" applyBorder="1"/>
    <xf numFmtId="169" fontId="17" fillId="3" borderId="0" xfId="0" applyFont="1" applyFill="1" applyAlignment="1">
      <alignment horizontal="center"/>
    </xf>
    <xf numFmtId="169" fontId="14" fillId="3" borderId="5" xfId="0" applyFont="1" applyFill="1" applyBorder="1" applyAlignment="1">
      <alignment horizontal="right"/>
    </xf>
    <xf numFmtId="177" fontId="9" fillId="2" borderId="17" xfId="1" applyNumberFormat="1" applyFont="1" applyFill="1" applyBorder="1" applyAlignment="1">
      <alignment horizontal="center"/>
    </xf>
    <xf numFmtId="169" fontId="8" fillId="6" borderId="0" xfId="0" applyFont="1" applyFill="1" applyAlignment="1">
      <alignment horizontal="right"/>
    </xf>
    <xf numFmtId="178" fontId="9" fillId="2" borderId="18" xfId="0" applyNumberFormat="1" applyFont="1" applyFill="1" applyBorder="1" applyAlignment="1">
      <alignment horizontal="center"/>
    </xf>
    <xf numFmtId="179" fontId="9" fillId="2" borderId="20" xfId="0" applyNumberFormat="1" applyFont="1" applyFill="1" applyBorder="1" applyAlignment="1">
      <alignment horizontal="center"/>
    </xf>
    <xf numFmtId="14" fontId="19" fillId="3" borderId="0" xfId="0" applyNumberFormat="1" applyFont="1" applyFill="1" applyAlignment="1">
      <alignment horizontal="left"/>
    </xf>
    <xf numFmtId="175" fontId="9" fillId="2" borderId="19" xfId="0" applyNumberFormat="1" applyFont="1" applyFill="1" applyBorder="1" applyAlignment="1">
      <alignment horizontal="center"/>
    </xf>
    <xf numFmtId="175" fontId="9" fillId="2" borderId="20" xfId="0" applyNumberFormat="1" applyFont="1" applyFill="1" applyBorder="1" applyAlignment="1">
      <alignment horizontal="center"/>
    </xf>
    <xf numFmtId="175" fontId="8" fillId="3" borderId="1" xfId="0" applyNumberFormat="1" applyFont="1" applyFill="1" applyBorder="1" applyAlignment="1">
      <alignment horizontal="center"/>
    </xf>
    <xf numFmtId="175" fontId="8" fillId="3" borderId="0" xfId="0" applyNumberFormat="1" applyFont="1" applyFill="1" applyAlignment="1">
      <alignment horizontal="center"/>
    </xf>
    <xf numFmtId="10" fontId="7" fillId="6" borderId="0" xfId="3" applyNumberFormat="1" applyFont="1" applyFill="1" applyBorder="1"/>
    <xf numFmtId="177" fontId="9" fillId="2" borderId="19" xfId="1" applyNumberFormat="1" applyFont="1" applyFill="1" applyBorder="1" applyAlignment="1">
      <alignment horizontal="center"/>
    </xf>
    <xf numFmtId="164" fontId="8" fillId="6" borderId="0" xfId="0" applyNumberFormat="1" applyFont="1" applyFill="1" applyAlignment="1">
      <alignment horizontal="right"/>
    </xf>
    <xf numFmtId="173" fontId="9" fillId="6" borderId="8" xfId="0" applyNumberFormat="1" applyFont="1" applyFill="1" applyBorder="1"/>
    <xf numFmtId="173" fontId="11" fillId="6" borderId="3" xfId="0" applyNumberFormat="1" applyFont="1" applyFill="1" applyBorder="1"/>
    <xf numFmtId="10" fontId="0" fillId="3" borderId="0" xfId="3" applyNumberFormat="1" applyFont="1" applyFill="1" applyBorder="1"/>
    <xf numFmtId="43" fontId="8" fillId="3" borderId="0" xfId="1" applyFont="1" applyFill="1" applyBorder="1" applyAlignment="1">
      <alignment horizontal="left"/>
    </xf>
    <xf numFmtId="168" fontId="0" fillId="0" borderId="0" xfId="1" applyNumberFormat="1" applyFont="1"/>
    <xf numFmtId="169" fontId="21" fillId="3" borderId="7" xfId="0" applyFont="1" applyFill="1" applyBorder="1"/>
    <xf numFmtId="169" fontId="21" fillId="3" borderId="4" xfId="0" applyFont="1" applyFill="1" applyBorder="1" applyAlignment="1">
      <alignment horizontal="left"/>
    </xf>
    <xf numFmtId="169" fontId="0" fillId="3" borderId="5" xfId="0" applyFill="1" applyBorder="1" applyAlignment="1">
      <alignment horizontal="center"/>
    </xf>
    <xf numFmtId="10" fontId="9" fillId="8" borderId="17" xfId="1" applyNumberFormat="1" applyFont="1" applyFill="1" applyBorder="1"/>
    <xf numFmtId="169" fontId="7" fillId="4" borderId="0" xfId="0" applyFont="1" applyFill="1"/>
    <xf numFmtId="3" fontId="7" fillId="4" borderId="2" xfId="0" applyNumberFormat="1" applyFont="1" applyFill="1" applyBorder="1"/>
    <xf numFmtId="169" fontId="7" fillId="4" borderId="2" xfId="0" applyFont="1" applyFill="1" applyBorder="1"/>
    <xf numFmtId="173" fontId="7" fillId="4" borderId="3" xfId="0" applyNumberFormat="1" applyFont="1" applyFill="1" applyBorder="1"/>
    <xf numFmtId="164" fontId="7" fillId="4" borderId="0" xfId="0" applyNumberFormat="1" applyFont="1" applyFill="1"/>
    <xf numFmtId="173" fontId="7" fillId="4" borderId="8" xfId="0" applyNumberFormat="1" applyFont="1" applyFill="1" applyBorder="1"/>
    <xf numFmtId="169" fontId="7" fillId="4" borderId="7" xfId="0" applyFont="1" applyFill="1" applyBorder="1" applyAlignment="1">
      <alignment horizontal="left"/>
    </xf>
    <xf numFmtId="169" fontId="7" fillId="4" borderId="0" xfId="0" applyFont="1" applyFill="1" applyAlignment="1">
      <alignment horizontal="right"/>
    </xf>
    <xf numFmtId="169" fontId="7" fillId="4" borderId="0" xfId="0" applyFont="1" applyFill="1" applyAlignment="1">
      <alignment horizontal="center"/>
    </xf>
    <xf numFmtId="165" fontId="7" fillId="4" borderId="3" xfId="0" applyNumberFormat="1" applyFont="1" applyFill="1" applyBorder="1"/>
    <xf numFmtId="175" fontId="8" fillId="4" borderId="0" xfId="0" applyNumberFormat="1" applyFont="1" applyFill="1" applyAlignment="1">
      <alignment horizontal="center"/>
    </xf>
    <xf numFmtId="167" fontId="7" fillId="4" borderId="2" xfId="0" applyNumberFormat="1" applyFont="1" applyFill="1" applyBorder="1" applyAlignment="1">
      <alignment horizontal="right"/>
    </xf>
    <xf numFmtId="176" fontId="7" fillId="4" borderId="8" xfId="1" applyNumberFormat="1" applyFont="1" applyFill="1" applyBorder="1"/>
    <xf numFmtId="165" fontId="7" fillId="4" borderId="3" xfId="2" applyNumberFormat="1" applyFont="1" applyFill="1" applyBorder="1" applyAlignment="1">
      <alignment horizontal="right"/>
    </xf>
    <xf numFmtId="169" fontId="7" fillId="4" borderId="7" xfId="0" applyFont="1" applyFill="1" applyBorder="1"/>
    <xf numFmtId="169" fontId="7" fillId="4" borderId="1" xfId="0" applyFont="1" applyFill="1" applyBorder="1"/>
    <xf numFmtId="3" fontId="7" fillId="4" borderId="15" xfId="0" applyNumberFormat="1" applyFont="1" applyFill="1" applyBorder="1"/>
    <xf numFmtId="169" fontId="7" fillId="4" borderId="15" xfId="0" applyFont="1" applyFill="1" applyBorder="1"/>
    <xf numFmtId="173" fontId="7" fillId="4" borderId="16" xfId="0" applyNumberFormat="1" applyFont="1" applyFill="1" applyBorder="1"/>
    <xf numFmtId="164" fontId="7" fillId="4" borderId="1" xfId="0" applyNumberFormat="1" applyFont="1" applyFill="1" applyBorder="1"/>
    <xf numFmtId="173" fontId="7" fillId="4" borderId="25" xfId="0" applyNumberFormat="1" applyFont="1" applyFill="1" applyBorder="1"/>
    <xf numFmtId="165" fontId="8" fillId="4" borderId="8" xfId="2" applyNumberFormat="1" applyFont="1" applyFill="1" applyBorder="1"/>
    <xf numFmtId="10" fontId="12" fillId="8" borderId="17" xfId="3" applyNumberFormat="1" applyFont="1" applyFill="1" applyBorder="1"/>
    <xf numFmtId="169" fontId="16" fillId="4" borderId="0" xfId="0" applyFont="1" applyFill="1"/>
    <xf numFmtId="182" fontId="0" fillId="0" borderId="0" xfId="0" applyNumberFormat="1"/>
    <xf numFmtId="169" fontId="11" fillId="6" borderId="7" xfId="0" applyFont="1" applyFill="1" applyBorder="1"/>
    <xf numFmtId="169" fontId="8" fillId="3" borderId="0" xfId="0" quotePrefix="1" applyFont="1" applyFill="1" applyAlignment="1">
      <alignment horizontal="right"/>
    </xf>
    <xf numFmtId="169" fontId="7" fillId="6" borderId="0" xfId="0" applyFont="1" applyFill="1" applyAlignment="1">
      <alignment horizontal="left"/>
    </xf>
    <xf numFmtId="9" fontId="9" fillId="6" borderId="3" xfId="3" applyFont="1" applyFill="1" applyBorder="1"/>
    <xf numFmtId="169" fontId="7" fillId="6" borderId="3" xfId="0" applyFont="1" applyFill="1" applyBorder="1" applyAlignment="1">
      <alignment horizontal="right"/>
    </xf>
    <xf numFmtId="169" fontId="22" fillId="4" borderId="7" xfId="0" applyFont="1" applyFill="1" applyBorder="1"/>
    <xf numFmtId="169" fontId="15" fillId="4" borderId="7" xfId="0" applyFont="1" applyFill="1" applyBorder="1"/>
    <xf numFmtId="169" fontId="8" fillId="4" borderId="17" xfId="0" applyFont="1" applyFill="1" applyBorder="1"/>
    <xf numFmtId="10" fontId="9" fillId="2" borderId="17" xfId="3" applyNumberFormat="1" applyFont="1" applyFill="1" applyBorder="1"/>
    <xf numFmtId="181" fontId="7" fillId="4" borderId="2" xfId="0" applyNumberFormat="1" applyFont="1" applyFill="1" applyBorder="1"/>
    <xf numFmtId="169" fontId="8" fillId="4" borderId="27" xfId="0" applyFont="1" applyFill="1" applyBorder="1"/>
    <xf numFmtId="169" fontId="7" fillId="4" borderId="0" xfId="0" applyFont="1" applyFill="1" applyAlignment="1">
      <alignment horizontal="left"/>
    </xf>
    <xf numFmtId="169" fontId="20" fillId="3" borderId="0" xfId="0" applyFont="1" applyFill="1" applyAlignment="1">
      <alignment horizontal="center"/>
    </xf>
    <xf numFmtId="170" fontId="8" fillId="4" borderId="17" xfId="0" applyNumberFormat="1" applyFont="1" applyFill="1" applyBorder="1" applyAlignment="1">
      <alignment horizontal="center"/>
    </xf>
    <xf numFmtId="167" fontId="7" fillId="4" borderId="2" xfId="0" applyNumberFormat="1" applyFont="1" applyFill="1" applyBorder="1"/>
    <xf numFmtId="169" fontId="8" fillId="3" borderId="0" xfId="0" applyFont="1" applyFill="1" applyAlignment="1">
      <alignment horizontal="left"/>
    </xf>
    <xf numFmtId="169" fontId="20" fillId="3" borderId="7" xfId="0" applyFont="1" applyFill="1" applyBorder="1"/>
    <xf numFmtId="169" fontId="23" fillId="3" borderId="7" xfId="0" applyFont="1" applyFill="1" applyBorder="1"/>
    <xf numFmtId="169" fontId="23" fillId="3" borderId="9" xfId="0" applyFont="1" applyFill="1" applyBorder="1"/>
    <xf numFmtId="169" fontId="9" fillId="4" borderId="1" xfId="0" applyFont="1" applyFill="1" applyBorder="1" applyAlignment="1">
      <alignment horizontal="center"/>
    </xf>
    <xf numFmtId="169" fontId="7" fillId="3" borderId="0" xfId="0" quotePrefix="1" applyFont="1" applyFill="1"/>
    <xf numFmtId="169" fontId="25" fillId="5" borderId="13" xfId="0" applyFont="1" applyFill="1" applyBorder="1"/>
    <xf numFmtId="169" fontId="25" fillId="5" borderId="14" xfId="0" applyFont="1" applyFill="1" applyBorder="1"/>
    <xf numFmtId="169" fontId="26" fillId="5" borderId="13" xfId="0" applyFont="1" applyFill="1" applyBorder="1"/>
    <xf numFmtId="169" fontId="24" fillId="5" borderId="4" xfId="0" applyFont="1" applyFill="1" applyBorder="1" applyAlignment="1">
      <alignment horizontal="left"/>
    </xf>
    <xf numFmtId="169" fontId="0" fillId="5" borderId="5" xfId="0" applyFill="1" applyBorder="1"/>
    <xf numFmtId="169" fontId="2" fillId="5" borderId="5" xfId="0" applyFont="1" applyFill="1" applyBorder="1"/>
    <xf numFmtId="169" fontId="0" fillId="5" borderId="6" xfId="0" applyFill="1" applyBorder="1"/>
    <xf numFmtId="169" fontId="24" fillId="5" borderId="9" xfId="0" applyFont="1" applyFill="1" applyBorder="1" applyAlignment="1">
      <alignment horizontal="left"/>
    </xf>
    <xf numFmtId="169" fontId="0" fillId="5" borderId="10" xfId="0" applyFill="1" applyBorder="1"/>
    <xf numFmtId="169" fontId="2" fillId="5" borderId="10" xfId="0" applyFont="1" applyFill="1" applyBorder="1"/>
    <xf numFmtId="169" fontId="0" fillId="5" borderId="11" xfId="0" applyFill="1" applyBorder="1"/>
    <xf numFmtId="177" fontId="8" fillId="4" borderId="17" xfId="0" applyNumberFormat="1" applyFont="1" applyFill="1" applyBorder="1" applyAlignment="1">
      <alignment horizontal="center"/>
    </xf>
    <xf numFmtId="181" fontId="7" fillId="3" borderId="2" xfId="0" applyNumberFormat="1" applyFont="1" applyFill="1" applyBorder="1"/>
    <xf numFmtId="10" fontId="27" fillId="6" borderId="17" xfId="1" applyNumberFormat="1" applyFont="1" applyFill="1" applyBorder="1"/>
    <xf numFmtId="10" fontId="8" fillId="6" borderId="17" xfId="1" applyNumberFormat="1" applyFont="1" applyFill="1" applyBorder="1"/>
    <xf numFmtId="169" fontId="8" fillId="3" borderId="8" xfId="0" applyFont="1" applyFill="1" applyBorder="1"/>
    <xf numFmtId="169" fontId="28" fillId="5" borderId="12" xfId="0" applyFont="1" applyFill="1" applyBorder="1" applyAlignment="1">
      <alignment horizontal="left"/>
    </xf>
    <xf numFmtId="177" fontId="8" fillId="3" borderId="0" xfId="1" applyNumberFormat="1" applyFont="1" applyFill="1" applyBorder="1" applyAlignment="1">
      <alignment horizontal="left"/>
    </xf>
    <xf numFmtId="169" fontId="0" fillId="0" borderId="0" xfId="0"/>
    <xf numFmtId="169" fontId="0" fillId="0" borderId="8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3E0DF1"/>
      <color rgb="FF99FFCC"/>
      <color rgb="FFFF3399"/>
      <color rgb="FFCCFFCC"/>
      <color rgb="FFFFFFCC"/>
      <color rgb="FF990000"/>
      <color rgb="FFCC66FF"/>
      <color rgb="FFFFCCFF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0000"/>
  </sheetPr>
  <dimension ref="B1:O123"/>
  <sheetViews>
    <sheetView tabSelected="1" zoomScale="65" zoomScaleNormal="65" workbookViewId="0">
      <selection activeCell="K19" sqref="K19"/>
    </sheetView>
  </sheetViews>
  <sheetFormatPr defaultRowHeight="13.2" x14ac:dyDescent="0.25"/>
  <cols>
    <col min="1" max="1" width="2.109375" customWidth="1"/>
    <col min="2" max="2" width="34.33203125" customWidth="1"/>
    <col min="3" max="3" width="13.88671875" customWidth="1"/>
    <col min="4" max="4" width="32.88671875" bestFit="1" customWidth="1"/>
    <col min="5" max="5" width="11.5546875" customWidth="1"/>
    <col min="6" max="6" width="44.44140625" customWidth="1"/>
    <col min="7" max="7" width="17.33203125" customWidth="1"/>
    <col min="8" max="8" width="11.5546875" bestFit="1" customWidth="1"/>
    <col min="9" max="9" width="17.109375" bestFit="1" customWidth="1"/>
    <col min="10" max="10" width="19" bestFit="1" customWidth="1"/>
    <col min="11" max="11" width="45.33203125" bestFit="1" customWidth="1"/>
    <col min="12" max="12" width="2.109375" customWidth="1"/>
    <col min="13" max="13" width="17.33203125" bestFit="1" customWidth="1"/>
    <col min="14" max="14" width="4.109375" customWidth="1"/>
    <col min="15" max="15" width="15.44140625" bestFit="1" customWidth="1"/>
  </cols>
  <sheetData>
    <row r="1" spans="2:15" ht="13.8" thickBot="1" x14ac:dyDescent="0.3">
      <c r="B1" s="1"/>
    </row>
    <row r="2" spans="2:15" ht="28.8" x14ac:dyDescent="0.5">
      <c r="B2" s="182" t="s">
        <v>65</v>
      </c>
      <c r="C2" s="183"/>
      <c r="D2" s="183"/>
      <c r="E2" s="183"/>
      <c r="F2" s="183"/>
      <c r="G2" s="184"/>
      <c r="H2" s="183"/>
      <c r="I2" s="183"/>
      <c r="J2" s="183"/>
      <c r="K2" s="183"/>
      <c r="L2" s="183"/>
      <c r="M2" s="183"/>
      <c r="N2" s="183"/>
      <c r="O2" s="185"/>
    </row>
    <row r="3" spans="2:15" ht="29.4" thickBot="1" x14ac:dyDescent="0.55000000000000004">
      <c r="B3" s="186" t="s">
        <v>69</v>
      </c>
      <c r="C3" s="187"/>
      <c r="D3" s="187"/>
      <c r="E3" s="187"/>
      <c r="F3" s="187"/>
      <c r="G3" s="188"/>
      <c r="H3" s="187"/>
      <c r="I3" s="187"/>
      <c r="J3" s="187"/>
      <c r="K3" s="187"/>
      <c r="L3" s="187"/>
      <c r="M3" s="187"/>
      <c r="N3" s="187"/>
      <c r="O3" s="189"/>
    </row>
    <row r="4" spans="2:15" ht="29.4" thickBot="1" x14ac:dyDescent="0.55000000000000004">
      <c r="B4" s="195" t="s">
        <v>70</v>
      </c>
      <c r="C4" s="179"/>
      <c r="D4" s="179"/>
      <c r="E4" s="179"/>
      <c r="F4" s="181" t="s">
        <v>66</v>
      </c>
      <c r="G4" s="179"/>
      <c r="H4" s="179"/>
      <c r="I4" s="179"/>
      <c r="J4" s="179"/>
      <c r="K4" s="179"/>
      <c r="L4" s="179"/>
      <c r="M4" s="179"/>
      <c r="N4" s="179"/>
      <c r="O4" s="180"/>
    </row>
    <row r="5" spans="2:15" ht="17.399999999999999" x14ac:dyDescent="0.3">
      <c r="B5" s="38" t="s">
        <v>34</v>
      </c>
      <c r="C5" s="7"/>
      <c r="D5" s="7"/>
      <c r="E5" s="7"/>
      <c r="F5" s="131"/>
      <c r="G5" s="39"/>
      <c r="H5" s="7"/>
      <c r="I5" s="7"/>
      <c r="J5" s="7"/>
      <c r="K5" s="7"/>
      <c r="L5" s="7"/>
      <c r="M5" s="40"/>
      <c r="N5" s="111" t="s">
        <v>12</v>
      </c>
      <c r="O5" s="8"/>
    </row>
    <row r="6" spans="2:15" ht="18" x14ac:dyDescent="0.3">
      <c r="B6" s="83"/>
      <c r="C6" s="15"/>
      <c r="D6" s="15"/>
      <c r="E6" s="15"/>
      <c r="F6" s="18"/>
      <c r="G6" s="42"/>
      <c r="H6" s="4"/>
      <c r="I6" s="15"/>
      <c r="J6" s="37"/>
      <c r="K6" s="84"/>
      <c r="L6" s="15"/>
      <c r="M6" s="14"/>
      <c r="N6" s="14"/>
      <c r="O6" s="41"/>
    </row>
    <row r="7" spans="2:15" ht="28.8" x14ac:dyDescent="0.5">
      <c r="B7" s="109"/>
      <c r="C7" s="3"/>
      <c r="D7" s="3"/>
      <c r="E7" s="3"/>
      <c r="F7" s="110" t="s">
        <v>60</v>
      </c>
      <c r="G7" s="3"/>
      <c r="H7" s="3"/>
      <c r="I7" s="3"/>
      <c r="J7" s="3"/>
      <c r="K7" s="3"/>
      <c r="L7" s="3"/>
      <c r="M7" s="2"/>
      <c r="N7" s="2"/>
      <c r="O7" s="9"/>
    </row>
    <row r="8" spans="2:15" ht="17.399999999999999" x14ac:dyDescent="0.3">
      <c r="B8" s="5"/>
      <c r="C8" s="4"/>
      <c r="D8" s="4"/>
      <c r="E8" s="3"/>
      <c r="F8" s="170" t="s">
        <v>48</v>
      </c>
      <c r="G8" s="104"/>
      <c r="H8" s="4"/>
      <c r="I8" s="4"/>
      <c r="J8" s="4"/>
      <c r="K8" s="4"/>
      <c r="L8" s="4"/>
      <c r="M8" s="11"/>
      <c r="N8" s="11"/>
      <c r="O8" s="6"/>
    </row>
    <row r="9" spans="2:15" ht="18" x14ac:dyDescent="0.3">
      <c r="B9" s="83" t="s">
        <v>9</v>
      </c>
      <c r="C9" s="15"/>
      <c r="D9" s="15"/>
      <c r="E9" s="3"/>
      <c r="F9" s="170" t="s">
        <v>68</v>
      </c>
      <c r="G9" s="104"/>
      <c r="H9" s="4"/>
      <c r="I9" s="15"/>
      <c r="J9" s="15"/>
      <c r="K9" s="117">
        <v>31952</v>
      </c>
      <c r="L9" s="4"/>
      <c r="M9" s="11"/>
      <c r="N9" s="14"/>
      <c r="O9" s="41"/>
    </row>
    <row r="10" spans="2:15" ht="18" x14ac:dyDescent="0.3">
      <c r="B10" s="83" t="s">
        <v>21</v>
      </c>
      <c r="C10" s="15"/>
      <c r="D10" s="15"/>
      <c r="E10" s="3"/>
      <c r="F10" s="104"/>
      <c r="G10" s="104"/>
      <c r="H10" s="4"/>
      <c r="I10" s="18"/>
      <c r="J10" s="15"/>
      <c r="K10" s="122">
        <v>99</v>
      </c>
      <c r="L10" s="4"/>
      <c r="M10" s="11"/>
      <c r="N10" s="14"/>
      <c r="O10" s="41"/>
    </row>
    <row r="11" spans="2:15" ht="18" x14ac:dyDescent="0.3">
      <c r="B11" s="83" t="s">
        <v>23</v>
      </c>
      <c r="C11" s="15"/>
      <c r="D11" s="15"/>
      <c r="E11" s="3"/>
      <c r="F11" s="104"/>
      <c r="G11" s="104"/>
      <c r="H11" s="4"/>
      <c r="I11" s="18"/>
      <c r="J11" s="15"/>
      <c r="K11" s="114">
        <v>0</v>
      </c>
      <c r="L11" s="4"/>
      <c r="M11" s="11"/>
      <c r="N11" s="14"/>
      <c r="O11" s="41"/>
    </row>
    <row r="12" spans="2:15" ht="17.399999999999999" x14ac:dyDescent="0.3">
      <c r="B12" s="83" t="s">
        <v>22</v>
      </c>
      <c r="C12" s="15"/>
      <c r="D12" s="15"/>
      <c r="E12" s="3"/>
      <c r="F12" s="104"/>
      <c r="G12" s="104"/>
      <c r="H12" s="4"/>
      <c r="I12" s="18"/>
      <c r="J12" s="15"/>
      <c r="K12" s="115">
        <v>0</v>
      </c>
      <c r="L12" s="4"/>
      <c r="M12" s="196">
        <f>DATEDIF(K9,K14,"D")/365.25</f>
        <v>98.997946611909654</v>
      </c>
      <c r="N12" s="197"/>
      <c r="O12" s="198"/>
    </row>
    <row r="13" spans="2:15" ht="18" x14ac:dyDescent="0.3">
      <c r="B13" s="83" t="s">
        <v>10</v>
      </c>
      <c r="C13" s="15"/>
      <c r="D13" s="15"/>
      <c r="E13" s="3"/>
      <c r="F13" s="104"/>
      <c r="G13" s="104"/>
      <c r="H13" s="4"/>
      <c r="I13" s="18"/>
      <c r="J13" s="15"/>
      <c r="K13" s="118">
        <v>43754</v>
      </c>
      <c r="L13" s="4"/>
      <c r="M13" s="11"/>
      <c r="N13" s="14"/>
      <c r="O13" s="41"/>
    </row>
    <row r="14" spans="2:15" ht="18" x14ac:dyDescent="0.3">
      <c r="B14" s="83" t="s">
        <v>13</v>
      </c>
      <c r="C14" s="15"/>
      <c r="D14" s="15"/>
      <c r="E14" s="3"/>
      <c r="F14" s="104"/>
      <c r="G14" s="104"/>
      <c r="H14" s="4"/>
      <c r="I14" s="18"/>
      <c r="J14" s="15"/>
      <c r="K14" s="119">
        <f>DATE(YEAR(K9)+K10,MONTH(K9)+K11,DAY(K9)+K12-1)</f>
        <v>68111</v>
      </c>
      <c r="L14" s="4"/>
      <c r="M14" s="11"/>
      <c r="N14" s="14"/>
      <c r="O14" s="41"/>
    </row>
    <row r="15" spans="2:15" ht="18" x14ac:dyDescent="0.3">
      <c r="B15" s="83" t="s">
        <v>11</v>
      </c>
      <c r="C15" s="15"/>
      <c r="D15" s="15"/>
      <c r="E15" s="15"/>
      <c r="F15" s="104"/>
      <c r="G15" s="104"/>
      <c r="H15" s="4"/>
      <c r="I15" s="18"/>
      <c r="J15" s="15"/>
      <c r="K15" s="37">
        <f>DATEDIF(K13,K14,"D")/365.25</f>
        <v>66.685831622176593</v>
      </c>
      <c r="L15" s="116" t="str">
        <f>DATEDIF(K13,K14,"y")&amp;" years,"&amp; DATEDIF(K13,K14,"ym") &amp;" month(s), "&amp; DATEDIF(K13,K14,"md")&amp;" Days"</f>
        <v>66 years,8 month(s), 7 Days</v>
      </c>
      <c r="M15" s="4"/>
      <c r="N15" s="11"/>
      <c r="O15" s="41"/>
    </row>
    <row r="16" spans="2:15" ht="18" x14ac:dyDescent="0.3">
      <c r="B16" s="83" t="s">
        <v>14</v>
      </c>
      <c r="C16" s="15"/>
      <c r="D16" s="15"/>
      <c r="E16" s="15"/>
      <c r="F16" s="104"/>
      <c r="G16" s="104"/>
      <c r="H16" s="15"/>
      <c r="I16" s="84"/>
      <c r="J16" s="15"/>
      <c r="K16" s="112">
        <v>50</v>
      </c>
      <c r="L16" s="4"/>
      <c r="M16" s="4"/>
      <c r="N16" s="11"/>
      <c r="O16" s="41"/>
    </row>
    <row r="17" spans="2:15" ht="18" x14ac:dyDescent="0.3">
      <c r="B17" s="83" t="s">
        <v>15</v>
      </c>
      <c r="C17" s="15"/>
      <c r="D17" s="178"/>
      <c r="E17" s="15"/>
      <c r="F17" s="104"/>
      <c r="G17" s="42"/>
      <c r="H17" s="4"/>
      <c r="I17" s="84"/>
      <c r="J17" s="15"/>
      <c r="K17" s="119">
        <f>DATE(YEAR(K14)+K16,MONTH(K14),DAY(K14))</f>
        <v>86373</v>
      </c>
      <c r="L17" s="4"/>
      <c r="M17" s="4"/>
      <c r="N17" s="11"/>
      <c r="O17" s="41"/>
    </row>
    <row r="18" spans="2:15" ht="18" x14ac:dyDescent="0.3">
      <c r="B18" s="83" t="s">
        <v>36</v>
      </c>
      <c r="C18" s="178" t="s">
        <v>59</v>
      </c>
      <c r="D18" s="15"/>
      <c r="E18" s="15"/>
      <c r="F18" s="84"/>
      <c r="G18" s="127"/>
      <c r="H18" s="43"/>
      <c r="I18" s="18"/>
      <c r="J18" s="12"/>
      <c r="K18" s="107">
        <v>545000</v>
      </c>
      <c r="L18" s="4"/>
      <c r="M18" s="4"/>
      <c r="N18" s="11"/>
      <c r="O18" s="41"/>
    </row>
    <row r="19" spans="2:15" ht="18" x14ac:dyDescent="0.3">
      <c r="B19" s="83"/>
      <c r="C19" s="15" t="s">
        <v>30</v>
      </c>
      <c r="D19" s="15"/>
      <c r="E19" s="15"/>
      <c r="F19" s="84"/>
      <c r="G19" s="42"/>
      <c r="H19" s="85"/>
      <c r="I19" s="18"/>
      <c r="J19" s="43"/>
      <c r="K19" s="107">
        <v>0</v>
      </c>
      <c r="L19" s="4"/>
      <c r="M19" s="4"/>
      <c r="N19" s="11"/>
      <c r="O19" s="41"/>
    </row>
    <row r="20" spans="2:15" ht="18" x14ac:dyDescent="0.3">
      <c r="B20" s="83"/>
      <c r="C20" s="15" t="s">
        <v>35</v>
      </c>
      <c r="D20" s="15"/>
      <c r="E20" s="15"/>
      <c r="F20" s="84"/>
      <c r="G20" s="42"/>
      <c r="H20" s="85"/>
      <c r="I20" s="18"/>
      <c r="J20" s="43"/>
      <c r="K20" s="107">
        <v>0</v>
      </c>
      <c r="L20" s="4"/>
      <c r="M20" s="4"/>
      <c r="N20" s="11"/>
      <c r="O20" s="41"/>
    </row>
    <row r="21" spans="2:15" ht="18" x14ac:dyDescent="0.3">
      <c r="B21" s="83"/>
      <c r="C21" s="15" t="s">
        <v>32</v>
      </c>
      <c r="D21" s="15"/>
      <c r="E21" s="15"/>
      <c r="F21" s="84"/>
      <c r="G21" s="42"/>
      <c r="H21" s="85"/>
      <c r="I21" s="18"/>
      <c r="J21" s="43"/>
      <c r="K21" s="107">
        <v>0</v>
      </c>
      <c r="L21" s="4"/>
      <c r="M21" s="4"/>
      <c r="N21" s="11"/>
      <c r="O21" s="41"/>
    </row>
    <row r="22" spans="2:15" ht="18" x14ac:dyDescent="0.3">
      <c r="B22" s="83"/>
      <c r="C22" s="15" t="s">
        <v>31</v>
      </c>
      <c r="D22" s="15"/>
      <c r="E22" s="15"/>
      <c r="F22" s="84"/>
      <c r="G22" s="42"/>
      <c r="H22" s="85"/>
      <c r="I22" s="18"/>
      <c r="J22" s="43"/>
      <c r="K22" s="107">
        <v>0</v>
      </c>
      <c r="L22" s="4"/>
      <c r="M22" s="4"/>
      <c r="N22" s="11"/>
      <c r="O22" s="41"/>
    </row>
    <row r="23" spans="2:15" ht="18" x14ac:dyDescent="0.3">
      <c r="B23" s="83" t="s">
        <v>62</v>
      </c>
      <c r="C23" s="15" t="s">
        <v>63</v>
      </c>
      <c r="D23" s="15"/>
      <c r="E23" s="15"/>
      <c r="F23" s="84"/>
      <c r="G23" s="42"/>
      <c r="H23" s="85"/>
      <c r="I23" s="18"/>
      <c r="J23" s="159"/>
      <c r="K23" s="44">
        <f>K18-K19-K20-K21+K22</f>
        <v>545000</v>
      </c>
      <c r="L23" s="4"/>
      <c r="M23" s="126"/>
      <c r="N23" s="14"/>
      <c r="O23" s="45"/>
    </row>
    <row r="24" spans="2:15" ht="18" x14ac:dyDescent="0.3">
      <c r="B24" s="83"/>
      <c r="C24" s="15"/>
      <c r="D24" s="15"/>
      <c r="E24" s="15"/>
      <c r="F24" s="84"/>
      <c r="G24" s="42"/>
      <c r="H24" s="12"/>
      <c r="I24" s="18"/>
      <c r="J24" s="43" t="s">
        <v>45</v>
      </c>
      <c r="K24" s="132">
        <v>7.0000000000000007E-2</v>
      </c>
      <c r="L24" s="4"/>
      <c r="M24" s="4"/>
      <c r="N24" s="11"/>
      <c r="O24" s="41"/>
    </row>
    <row r="25" spans="2:15" ht="18" x14ac:dyDescent="0.3">
      <c r="B25" s="83"/>
      <c r="C25" s="15"/>
      <c r="D25" s="15"/>
      <c r="E25" s="15"/>
      <c r="F25" s="43"/>
      <c r="G25" s="42"/>
      <c r="H25" s="12"/>
      <c r="I25" s="18"/>
      <c r="J25" s="43" t="s">
        <v>52</v>
      </c>
      <c r="K25" s="192">
        <f>K26</f>
        <v>0.05</v>
      </c>
      <c r="L25" s="4"/>
      <c r="M25" s="4"/>
      <c r="N25" s="11"/>
      <c r="O25" s="41"/>
    </row>
    <row r="26" spans="2:15" ht="18" x14ac:dyDescent="0.3">
      <c r="B26" s="83"/>
      <c r="C26" s="15"/>
      <c r="D26" s="15"/>
      <c r="E26" s="15"/>
      <c r="F26" s="43"/>
      <c r="G26" s="42"/>
      <c r="H26" s="12"/>
      <c r="I26" s="18"/>
      <c r="J26" s="43" t="s">
        <v>5</v>
      </c>
      <c r="K26" s="106">
        <v>0.05</v>
      </c>
      <c r="L26" s="4"/>
      <c r="M26" s="4"/>
      <c r="N26" s="11"/>
      <c r="O26" s="41"/>
    </row>
    <row r="27" spans="2:15" ht="18" x14ac:dyDescent="0.3">
      <c r="B27" s="129" t="s">
        <v>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4"/>
      <c r="N27" s="14"/>
      <c r="O27" s="45"/>
    </row>
    <row r="28" spans="2:15" ht="18" x14ac:dyDescent="0.3">
      <c r="B28" s="46"/>
      <c r="C28" s="15"/>
      <c r="D28" s="15"/>
      <c r="E28" s="15"/>
      <c r="F28" s="86"/>
      <c r="G28" s="15"/>
      <c r="H28" s="15"/>
      <c r="I28" s="15"/>
      <c r="J28" s="15"/>
      <c r="K28" s="15"/>
      <c r="L28" s="15"/>
      <c r="M28" s="20"/>
      <c r="N28" s="14"/>
      <c r="O28" s="45"/>
    </row>
    <row r="29" spans="2:15" ht="17.399999999999999" x14ac:dyDescent="0.3">
      <c r="B29" s="47" t="s">
        <v>3</v>
      </c>
      <c r="C29" s="15"/>
      <c r="D29" s="108">
        <v>50</v>
      </c>
      <c r="E29" s="87" t="s">
        <v>6</v>
      </c>
      <c r="F29" s="105">
        <v>33</v>
      </c>
      <c r="G29" s="15"/>
      <c r="H29" s="15"/>
      <c r="I29" s="155">
        <f>K24</f>
        <v>7.0000000000000007E-2</v>
      </c>
      <c r="J29" s="15"/>
      <c r="K29" s="88">
        <f>IF(D30&gt;0,D29,0)</f>
        <v>50</v>
      </c>
      <c r="L29" s="16"/>
      <c r="M29" s="21"/>
      <c r="N29" s="14"/>
      <c r="O29" s="48"/>
    </row>
    <row r="30" spans="2:15" ht="17.399999999999999" x14ac:dyDescent="0.3">
      <c r="B30" s="47" t="s">
        <v>0</v>
      </c>
      <c r="C30" s="15"/>
      <c r="D30" s="89">
        <f>IF(ISNUMBER(DATEDIF(K13,F30,"d")/365.25),DATEDIF(K13,F30,"d")/365.25,0)</f>
        <v>0.68993839835728954</v>
      </c>
      <c r="E30" s="87" t="s">
        <v>17</v>
      </c>
      <c r="F30" s="120">
        <f>DATE(YEAR(K9)+INT(F29),MONTH(K9)+MOD(F29,1)*12,DAY(K9)+MOD(MOD(F29,1)*12,1)*365/12)</f>
        <v>44006</v>
      </c>
      <c r="G30" s="15"/>
      <c r="H30" s="15"/>
      <c r="I30" s="99"/>
      <c r="J30" s="15"/>
      <c r="K30" s="32">
        <f>IF(ISNUMBER(1/(I29+((0%/(((1+(0%))^F29)-1))/(1-0%)))),(1/(I29+((0%/(((1+(0%))^F29)-1))/(1-0%)))),((1-(POWER(1+I29,-D30)))/I29))</f>
        <v>0.65153616412384008</v>
      </c>
      <c r="L30" s="16"/>
      <c r="M30" s="21"/>
      <c r="N30" s="14"/>
      <c r="O30" s="48"/>
    </row>
    <row r="31" spans="2:15" ht="17.399999999999999" x14ac:dyDescent="0.3">
      <c r="B31" s="49"/>
      <c r="C31" s="15"/>
      <c r="D31" s="89"/>
      <c r="E31" s="15"/>
      <c r="F31" s="89"/>
      <c r="G31" s="15"/>
      <c r="H31" s="15"/>
      <c r="I31" s="99"/>
      <c r="J31" s="15"/>
      <c r="K31" s="31"/>
      <c r="L31" s="16"/>
      <c r="M31" s="97">
        <f>IF(ISNUMBER(K29*K30),K29*K30,0)</f>
        <v>32.576808206192005</v>
      </c>
      <c r="N31" s="81"/>
      <c r="O31" s="48"/>
    </row>
    <row r="32" spans="2:15" ht="17.399999999999999" x14ac:dyDescent="0.3">
      <c r="B32" s="49"/>
      <c r="C32" s="15"/>
      <c r="D32" s="15"/>
      <c r="E32" s="15"/>
      <c r="F32" s="15"/>
      <c r="G32" s="15"/>
      <c r="H32" s="15"/>
      <c r="I32" s="99"/>
      <c r="J32" s="15"/>
      <c r="K32" s="31"/>
      <c r="L32" s="16"/>
      <c r="M32" s="98"/>
      <c r="N32" s="14"/>
      <c r="O32" s="48"/>
    </row>
    <row r="33" spans="2:15" ht="17.399999999999999" x14ac:dyDescent="0.3">
      <c r="B33" s="47" t="s">
        <v>3</v>
      </c>
      <c r="C33" s="17"/>
      <c r="D33" s="108">
        <v>100</v>
      </c>
      <c r="E33" s="87" t="s">
        <v>6</v>
      </c>
      <c r="F33" s="105">
        <v>33</v>
      </c>
      <c r="G33" s="15"/>
      <c r="H33" s="15" t="s">
        <v>7</v>
      </c>
      <c r="I33" s="155">
        <f>K24</f>
        <v>7.0000000000000007E-2</v>
      </c>
      <c r="J33" s="15"/>
      <c r="K33" s="88">
        <f>IF(D34&gt;0,D33,0)</f>
        <v>100</v>
      </c>
      <c r="L33" s="16"/>
      <c r="M33" s="98"/>
      <c r="N33" s="14"/>
      <c r="O33" s="48"/>
    </row>
    <row r="34" spans="2:15" ht="17.399999999999999" x14ac:dyDescent="0.3">
      <c r="B34" s="47" t="s">
        <v>0</v>
      </c>
      <c r="C34" s="15"/>
      <c r="D34" s="89">
        <f>IF(F30&gt;K13,F33,(F34-K13)/365.25)</f>
        <v>33</v>
      </c>
      <c r="E34" s="87" t="s">
        <v>17</v>
      </c>
      <c r="F34" s="120">
        <f>DATE(YEAR(K9)+INT(F29+F33),MONTH(K9)+MOD(F29+F33,1)*12,DAY(K9)+MOD(MOD(F29+F33,1)*12,1)*365/12)</f>
        <v>56059</v>
      </c>
      <c r="G34" s="15"/>
      <c r="H34" s="15"/>
      <c r="I34" s="15"/>
      <c r="J34" s="15"/>
      <c r="K34" s="32">
        <f>IF(ISNUMBER(1/(I33+((0%/(((1+(0%))^F33)-1))/(1-0%)))),(1/(I33+((0%/(((1+(0%))^F33)-1))/(1-0%)))),((1-(POWER(1+I33,-D34)))/I33))</f>
        <v>12.753790016763379</v>
      </c>
      <c r="L34" s="16"/>
      <c r="M34" s="98"/>
      <c r="N34" s="14"/>
      <c r="O34" s="50"/>
    </row>
    <row r="35" spans="2:15" ht="17.399999999999999" x14ac:dyDescent="0.3">
      <c r="B35" s="47" t="s">
        <v>18</v>
      </c>
      <c r="C35" s="15"/>
      <c r="D35" s="89">
        <f>IF(F29&gt;K13,D34+D30,(F34-K13)/365.25)</f>
        <v>33.68925393566051</v>
      </c>
      <c r="E35" s="15"/>
      <c r="F35" s="90"/>
      <c r="G35" s="15"/>
      <c r="H35" s="15"/>
      <c r="I35" s="99"/>
      <c r="J35" s="15"/>
      <c r="K35" s="32">
        <f>IF(D35&gt;0,IF(D35&lt;=K10,SUM(1/(POWER(1+I33,D30))),1),1)</f>
        <v>0.95439246851133119</v>
      </c>
      <c r="L35" s="16"/>
      <c r="M35" s="98"/>
      <c r="N35" s="14"/>
      <c r="O35" s="50"/>
    </row>
    <row r="36" spans="2:15" ht="17.399999999999999" x14ac:dyDescent="0.3">
      <c r="B36" s="47"/>
      <c r="C36" s="15"/>
      <c r="D36" s="18"/>
      <c r="E36" s="15"/>
      <c r="F36" s="100"/>
      <c r="G36" s="15"/>
      <c r="H36" s="15"/>
      <c r="I36" s="99"/>
      <c r="J36" s="15"/>
      <c r="K36" s="36"/>
      <c r="L36" s="16"/>
      <c r="M36" s="97">
        <f>IF(ISNUMBER(K33*K34*K35),K33*K34*K35,0)</f>
        <v>1217.2121136973972</v>
      </c>
      <c r="N36" s="14"/>
      <c r="O36" s="50"/>
    </row>
    <row r="37" spans="2:15" ht="17.399999999999999" x14ac:dyDescent="0.3">
      <c r="B37" s="47"/>
      <c r="C37" s="15"/>
      <c r="D37" s="18"/>
      <c r="E37" s="15"/>
      <c r="F37" s="15"/>
      <c r="G37" s="15"/>
      <c r="H37" s="15"/>
      <c r="I37" s="99"/>
      <c r="J37" s="15"/>
      <c r="K37" s="31"/>
      <c r="L37" s="16"/>
      <c r="M37" s="98"/>
      <c r="N37" s="14"/>
      <c r="O37" s="48"/>
    </row>
    <row r="38" spans="2:15" ht="17.399999999999999" x14ac:dyDescent="0.3">
      <c r="B38" s="47" t="s">
        <v>3</v>
      </c>
      <c r="C38" s="17"/>
      <c r="D38" s="108">
        <v>150</v>
      </c>
      <c r="E38" s="87" t="s">
        <v>6</v>
      </c>
      <c r="F38" s="105">
        <v>33</v>
      </c>
      <c r="G38" s="15"/>
      <c r="H38" s="15" t="s">
        <v>7</v>
      </c>
      <c r="I38" s="155">
        <f>K24</f>
        <v>7.0000000000000007E-2</v>
      </c>
      <c r="J38" s="15"/>
      <c r="K38" s="88">
        <f>IF(D39&gt;0,D38,0)</f>
        <v>150</v>
      </c>
      <c r="L38" s="16"/>
      <c r="M38" s="98"/>
      <c r="N38" s="14"/>
      <c r="O38" s="48"/>
    </row>
    <row r="39" spans="2:15" ht="17.399999999999999" x14ac:dyDescent="0.3">
      <c r="B39" s="47" t="s">
        <v>0</v>
      </c>
      <c r="C39" s="15"/>
      <c r="D39" s="89">
        <f>IF(F34&gt;K13,F38,(F39-K13)/365.25)</f>
        <v>33</v>
      </c>
      <c r="E39" s="87" t="s">
        <v>17</v>
      </c>
      <c r="F39" s="120">
        <f>DATE(YEAR(K9)+INT(F29+F33+F38),MONTH(K9)+MOD(F29+F33+F38,1)*12,DAY(K9)+MOD(MOD(F29+F33+F38,1)*12,1)*365/12)</f>
        <v>68112</v>
      </c>
      <c r="G39" s="15"/>
      <c r="H39" s="15"/>
      <c r="I39" s="15"/>
      <c r="J39" s="15"/>
      <c r="K39" s="32">
        <f>IF(ISNUMBER(1/(I38+((0%/(((1+(0%))^F38)-1))/(1-0%)))),(1/(I38+((0%/(((1+(0%))^F38)-1))/(1-0%)))),((1-(POWER(1+I38,-D39)))/I38))</f>
        <v>12.753790016763379</v>
      </c>
      <c r="L39" s="16"/>
      <c r="M39" s="98"/>
      <c r="N39" s="14"/>
      <c r="O39" s="50"/>
    </row>
    <row r="40" spans="2:15" ht="17.399999999999999" x14ac:dyDescent="0.3">
      <c r="B40" s="47" t="s">
        <v>18</v>
      </c>
      <c r="C40" s="15"/>
      <c r="D40" s="89">
        <f>IF(F34&gt;K13,D39+D35,(F39-K13)/365.25)</f>
        <v>66.689253935660503</v>
      </c>
      <c r="E40" s="15"/>
      <c r="F40" s="15"/>
      <c r="G40" s="15"/>
      <c r="H40" s="15"/>
      <c r="I40" s="99"/>
      <c r="J40" s="15"/>
      <c r="K40" s="32">
        <f>IF(D40&gt;0,IF(D40&lt;=K10,SUM(1/(POWER(1+I38,D35))),1),1)</f>
        <v>0.10234872856470496</v>
      </c>
      <c r="L40" s="16"/>
      <c r="M40" s="98"/>
      <c r="N40" s="14"/>
      <c r="O40" s="48"/>
    </row>
    <row r="41" spans="2:15" ht="17.399999999999999" x14ac:dyDescent="0.3">
      <c r="B41" s="47"/>
      <c r="C41" s="15"/>
      <c r="D41" s="18"/>
      <c r="E41" s="15"/>
      <c r="F41" s="89"/>
      <c r="G41" s="15"/>
      <c r="H41" s="15"/>
      <c r="I41" s="99"/>
      <c r="J41" s="15"/>
      <c r="K41" s="31"/>
      <c r="L41" s="16"/>
      <c r="M41" s="97">
        <f>IF(ISNUMBER(K38*K39*K40),K38*K39*K40,0)</f>
        <v>195.80012888954383</v>
      </c>
      <c r="N41" s="14"/>
      <c r="O41" s="48"/>
    </row>
    <row r="42" spans="2:15" ht="17.399999999999999" x14ac:dyDescent="0.3">
      <c r="B42" s="47"/>
      <c r="C42" s="15"/>
      <c r="D42" s="15"/>
      <c r="E42" s="15"/>
      <c r="F42" s="15"/>
      <c r="G42" s="15"/>
      <c r="H42" s="15"/>
      <c r="I42" s="99"/>
      <c r="J42" s="15"/>
      <c r="K42" s="31"/>
      <c r="L42" s="16"/>
      <c r="M42" s="98"/>
      <c r="N42" s="14"/>
      <c r="O42" s="48"/>
    </row>
    <row r="43" spans="2:15" ht="17.399999999999999" x14ac:dyDescent="0.3">
      <c r="B43" s="47" t="s">
        <v>3</v>
      </c>
      <c r="C43" s="17"/>
      <c r="D43" s="108">
        <v>0</v>
      </c>
      <c r="E43" s="87" t="s">
        <v>6</v>
      </c>
      <c r="F43" s="105">
        <v>0</v>
      </c>
      <c r="G43" s="15"/>
      <c r="H43" s="15" t="s">
        <v>7</v>
      </c>
      <c r="I43" s="155">
        <f>K24</f>
        <v>7.0000000000000007E-2</v>
      </c>
      <c r="J43" s="15"/>
      <c r="K43" s="88">
        <f>IF(D44&gt;0,D43,0)</f>
        <v>0</v>
      </c>
      <c r="L43" s="16"/>
      <c r="M43" s="98"/>
      <c r="N43" s="14"/>
      <c r="O43" s="48"/>
    </row>
    <row r="44" spans="2:15" ht="17.399999999999999" x14ac:dyDescent="0.3">
      <c r="B44" s="47" t="s">
        <v>0</v>
      </c>
      <c r="C44" s="15"/>
      <c r="D44" s="89">
        <f>IF(F39&gt;K13,F43,(F44-K24)/365.25)</f>
        <v>0</v>
      </c>
      <c r="E44" s="87" t="s">
        <v>17</v>
      </c>
      <c r="F44" s="120">
        <f>DATE(YEAR(K9)+INT(F29+F33+F38+F43),MONTH(K9)+MOD(F29+F33+F38+F43,1)*12,DAY(K9)+MOD(MOD(F29+F33+F38+F43,1)*12,1)*365/12)</f>
        <v>68112</v>
      </c>
      <c r="G44" s="15"/>
      <c r="H44" s="15"/>
      <c r="I44" s="15"/>
      <c r="J44" s="15"/>
      <c r="K44" s="32">
        <f>IF(ISNUMBER(1/(I43+((0%/(((1+(0%))^F43)-1))/(1-0%)))),(1/(I43+((0%/(((1+(0%))^F43)-1))/(1-0%)))),((1-(POWER(1+I43,-D44)))/I43))</f>
        <v>0</v>
      </c>
      <c r="L44" s="16"/>
      <c r="M44" s="98"/>
      <c r="N44" s="14"/>
      <c r="O44" s="48"/>
    </row>
    <row r="45" spans="2:15" ht="17.399999999999999" x14ac:dyDescent="0.3">
      <c r="B45" s="47" t="s">
        <v>18</v>
      </c>
      <c r="C45" s="15"/>
      <c r="D45" s="89">
        <f>IF(F39&gt;K13,D44+D40,(F44-K13)/365.25)</f>
        <v>66.689253935660503</v>
      </c>
      <c r="E45" s="15"/>
      <c r="F45" s="15"/>
      <c r="G45" s="15"/>
      <c r="H45" s="15"/>
      <c r="I45" s="99"/>
      <c r="J45" s="15"/>
      <c r="K45" s="32">
        <f>IF(D45&gt;0,IF(D45&lt;=K10,SUM(1/(POWER(1+I43,D40))),1),1)</f>
        <v>1.0975335082917816E-2</v>
      </c>
      <c r="L45" s="16"/>
      <c r="M45" s="98"/>
      <c r="N45" s="14"/>
      <c r="O45" s="48"/>
    </row>
    <row r="46" spans="2:15" ht="17.399999999999999" x14ac:dyDescent="0.3">
      <c r="B46" s="47"/>
      <c r="C46" s="15"/>
      <c r="D46" s="18"/>
      <c r="E46" s="15"/>
      <c r="F46" s="89"/>
      <c r="G46" s="15"/>
      <c r="H46" s="15"/>
      <c r="I46" s="99"/>
      <c r="J46" s="15"/>
      <c r="K46" s="31"/>
      <c r="L46" s="16"/>
      <c r="M46" s="97">
        <f>IF(ISNUMBER(K43*K44*K45),K43*K44*K45,0)</f>
        <v>0</v>
      </c>
      <c r="N46" s="14"/>
      <c r="O46" s="48"/>
    </row>
    <row r="47" spans="2:15" ht="17.399999999999999" x14ac:dyDescent="0.3">
      <c r="B47" s="49"/>
      <c r="C47" s="15"/>
      <c r="D47" s="18"/>
      <c r="E47" s="15"/>
      <c r="F47" s="15"/>
      <c r="G47" s="15"/>
      <c r="H47" s="15"/>
      <c r="I47" s="99"/>
      <c r="J47" s="15"/>
      <c r="K47" s="31"/>
      <c r="L47" s="16"/>
      <c r="M47" s="98"/>
      <c r="N47" s="14"/>
      <c r="O47" s="48"/>
    </row>
    <row r="48" spans="2:15" ht="17.399999999999999" x14ac:dyDescent="0.3">
      <c r="B48" s="47" t="s">
        <v>4</v>
      </c>
      <c r="C48" s="17"/>
      <c r="D48" s="108">
        <v>0</v>
      </c>
      <c r="E48" s="87" t="s">
        <v>6</v>
      </c>
      <c r="F48" s="105">
        <v>0</v>
      </c>
      <c r="G48" s="15"/>
      <c r="H48" s="15" t="s">
        <v>7</v>
      </c>
      <c r="I48" s="155">
        <f>K24</f>
        <v>7.0000000000000007E-2</v>
      </c>
      <c r="J48" s="15"/>
      <c r="K48" s="88">
        <f>IF(D49&gt;0,D48,0)</f>
        <v>0</v>
      </c>
      <c r="L48" s="16"/>
      <c r="M48" s="98"/>
      <c r="N48" s="14"/>
      <c r="O48" s="48"/>
    </row>
    <row r="49" spans="2:15" ht="17.399999999999999" x14ac:dyDescent="0.3">
      <c r="B49" s="47" t="s">
        <v>0</v>
      </c>
      <c r="C49" s="15"/>
      <c r="D49" s="89">
        <f>IF(F44&gt;K13,F48,(F49-K30)/365.25)</f>
        <v>0</v>
      </c>
      <c r="E49" s="87" t="s">
        <v>17</v>
      </c>
      <c r="F49" s="120">
        <f>DATE(YEAR(K9)+INT(F29+F33+F38+F43+F48),MONTH(K9)+MOD(F29+F33+F38+F43+F48,1)*12,DAY(K9)+MOD(MOD(F29+F33+F38+F43+F48,1)*12,1)*365/12)</f>
        <v>68112</v>
      </c>
      <c r="G49" s="15"/>
      <c r="H49" s="15"/>
      <c r="I49" s="15"/>
      <c r="J49" s="15"/>
      <c r="K49" s="32">
        <f>IF(ISNUMBER(1/(I48+((0%/(((1+(0%))^F48)-1))/(1-0%)))),(1/(I48+((0%/(((1+(0%))^F48)-1))/(1-0%)))),((1-(POWER(1+I48,-D49)))/I48))</f>
        <v>0</v>
      </c>
      <c r="L49" s="16"/>
      <c r="M49" s="98"/>
      <c r="N49" s="14"/>
      <c r="O49" s="48"/>
    </row>
    <row r="50" spans="2:15" ht="17.399999999999999" x14ac:dyDescent="0.3">
      <c r="B50" s="47" t="s">
        <v>18</v>
      </c>
      <c r="C50" s="15"/>
      <c r="D50" s="89">
        <f>IF(F44&gt;K13,D49+D45,(F49-K13)/365.25)</f>
        <v>66.689253935660503</v>
      </c>
      <c r="E50" s="15"/>
      <c r="F50" s="89"/>
      <c r="G50" s="15"/>
      <c r="H50" s="15"/>
      <c r="I50" s="15"/>
      <c r="J50" s="15"/>
      <c r="K50" s="32">
        <f>IF(D50&gt;0,IF(D50&lt;=K10,SUM(1/(POWER(1+I48,D45))),1),1)</f>
        <v>1.0975335082917816E-2</v>
      </c>
      <c r="L50" s="16"/>
      <c r="M50" s="98"/>
      <c r="N50" s="14"/>
      <c r="O50" s="48"/>
    </row>
    <row r="51" spans="2:15" ht="17.399999999999999" x14ac:dyDescent="0.3">
      <c r="B51" s="47"/>
      <c r="C51" s="15"/>
      <c r="D51" s="18"/>
      <c r="E51" s="15"/>
      <c r="F51" s="15"/>
      <c r="G51" s="15"/>
      <c r="H51" s="15"/>
      <c r="I51" s="15"/>
      <c r="J51" s="15"/>
      <c r="K51" s="31"/>
      <c r="L51" s="16"/>
      <c r="M51" s="97">
        <f>IF(ISNUMBER(K48*K49*K50),K48*K49*K50,0)</f>
        <v>0</v>
      </c>
      <c r="N51" s="14"/>
      <c r="O51" s="51"/>
    </row>
    <row r="52" spans="2:15" ht="17.399999999999999" x14ac:dyDescent="0.3">
      <c r="B52" s="49"/>
      <c r="C52" s="15"/>
      <c r="D52" s="15"/>
      <c r="E52" s="15"/>
      <c r="F52" s="15"/>
      <c r="G52" s="15"/>
      <c r="H52" s="15"/>
      <c r="I52" s="15"/>
      <c r="J52" s="15"/>
      <c r="K52" s="31"/>
      <c r="L52" s="16"/>
      <c r="M52" s="35"/>
      <c r="N52" s="14"/>
      <c r="O52" s="194">
        <f>SUM(M31:M51)</f>
        <v>1445.5890507931331</v>
      </c>
    </row>
    <row r="53" spans="2:15" ht="17.399999999999999" x14ac:dyDescent="0.3">
      <c r="B53" s="168" t="s">
        <v>50</v>
      </c>
      <c r="C53" s="148"/>
      <c r="D53" s="148"/>
      <c r="E53" s="148"/>
      <c r="F53" s="177" t="s">
        <v>67</v>
      </c>
      <c r="G53" s="148"/>
      <c r="H53" s="148"/>
      <c r="I53" s="148"/>
      <c r="J53" s="148"/>
      <c r="K53" s="149"/>
      <c r="L53" s="150"/>
      <c r="M53" s="151"/>
      <c r="N53" s="152"/>
      <c r="O53" s="153"/>
    </row>
    <row r="54" spans="2:15" ht="21" x14ac:dyDescent="0.6">
      <c r="B54" s="164" t="s">
        <v>40</v>
      </c>
      <c r="C54" s="133"/>
      <c r="D54" s="140"/>
      <c r="E54" s="140" t="s">
        <v>56</v>
      </c>
      <c r="F54" s="165">
        <f>K18</f>
        <v>545000</v>
      </c>
      <c r="G54" s="133"/>
      <c r="H54" s="133"/>
      <c r="I54" s="133"/>
      <c r="J54" s="133"/>
      <c r="K54" s="134"/>
      <c r="L54" s="135"/>
      <c r="M54" s="136"/>
      <c r="N54" s="137"/>
      <c r="O54" s="138"/>
    </row>
    <row r="55" spans="2:15" ht="21" x14ac:dyDescent="0.6">
      <c r="B55" s="163"/>
      <c r="C55" s="133"/>
      <c r="D55" s="140"/>
      <c r="E55" s="140" t="s">
        <v>57</v>
      </c>
      <c r="F55" s="166">
        <v>0.34</v>
      </c>
      <c r="G55" s="133"/>
      <c r="H55" s="133"/>
      <c r="I55" s="133"/>
      <c r="J55" s="133"/>
      <c r="K55" s="134"/>
      <c r="L55" s="135"/>
      <c r="M55" s="136"/>
      <c r="N55" s="137"/>
      <c r="O55" s="138"/>
    </row>
    <row r="56" spans="2:15" ht="21" x14ac:dyDescent="0.6">
      <c r="B56" s="163"/>
      <c r="C56" s="133"/>
      <c r="D56" s="140"/>
      <c r="E56" s="140" t="s">
        <v>41</v>
      </c>
      <c r="F56" s="165">
        <f>F54*F55</f>
        <v>185300</v>
      </c>
      <c r="G56" s="133"/>
      <c r="H56" s="133"/>
      <c r="I56" s="133"/>
      <c r="J56" s="133"/>
      <c r="K56" s="134"/>
      <c r="L56" s="135"/>
      <c r="M56" s="136"/>
      <c r="N56" s="137"/>
      <c r="O56" s="138"/>
    </row>
    <row r="57" spans="2:15" ht="21" x14ac:dyDescent="0.6">
      <c r="B57" s="163"/>
      <c r="C57" s="133"/>
      <c r="D57" s="140"/>
      <c r="E57" s="140" t="s">
        <v>51</v>
      </c>
      <c r="F57" s="193">
        <f>K25</f>
        <v>0.05</v>
      </c>
      <c r="G57" s="133"/>
      <c r="H57" s="133"/>
      <c r="I57" s="133"/>
      <c r="J57" s="133"/>
      <c r="K57" s="167">
        <f>F56*F57</f>
        <v>9265</v>
      </c>
      <c r="L57" s="135"/>
      <c r="M57" s="136"/>
      <c r="N57" s="137"/>
      <c r="O57" s="138"/>
    </row>
    <row r="58" spans="2:15" ht="21" x14ac:dyDescent="0.6">
      <c r="B58" s="164" t="s">
        <v>42</v>
      </c>
      <c r="C58" s="140"/>
      <c r="D58" s="133"/>
      <c r="E58" s="141" t="s">
        <v>6</v>
      </c>
      <c r="F58" s="190">
        <f>K16</f>
        <v>50</v>
      </c>
      <c r="G58" s="133"/>
      <c r="H58" s="133" t="s">
        <v>7</v>
      </c>
      <c r="I58" s="193">
        <f>K25</f>
        <v>0.05</v>
      </c>
      <c r="J58" s="133"/>
      <c r="K58" s="172">
        <f>IF(ISNUMBER(1/(I58+((0%/(((1+(0%))^F58)-1))/(1-0%)))),(1/(I58+((0%/(((1+(0%))^F58)-1))/(1-0%)))),((1-(POWER(1+I58,-F58)))/I58))</f>
        <v>18.255925460552387</v>
      </c>
      <c r="L58" s="135"/>
      <c r="M58" s="146">
        <f>K57*K58</f>
        <v>169141.14939201786</v>
      </c>
      <c r="N58" s="137"/>
      <c r="O58" s="145"/>
    </row>
    <row r="59" spans="2:15" ht="21" x14ac:dyDescent="0.6">
      <c r="B59" s="163"/>
      <c r="C59" s="133"/>
      <c r="D59" s="133"/>
      <c r="E59" s="141" t="s">
        <v>17</v>
      </c>
      <c r="F59" s="143">
        <f>DATE(YEAR(F49)+INT(F58),MONTH(F49)+MOD(F58,1)*12,DAY(F49)+MOD(MOD(F58,1)*12,1)*365/12)</f>
        <v>86374</v>
      </c>
      <c r="G59" s="133"/>
      <c r="H59" s="133"/>
      <c r="I59" s="156"/>
      <c r="J59" s="133"/>
      <c r="K59" s="144"/>
      <c r="L59" s="135"/>
      <c r="M59" s="142"/>
      <c r="N59" s="137"/>
      <c r="O59" s="145"/>
    </row>
    <row r="60" spans="2:15" ht="17.399999999999999" x14ac:dyDescent="0.3">
      <c r="B60" s="139"/>
      <c r="C60" s="133"/>
      <c r="D60" s="169"/>
      <c r="E60" s="140" t="s">
        <v>49</v>
      </c>
      <c r="F60" s="171">
        <f>K15</f>
        <v>66.685831622176593</v>
      </c>
      <c r="G60" s="133"/>
      <c r="H60" s="133" t="s">
        <v>7</v>
      </c>
      <c r="I60" s="101">
        <f>K26</f>
        <v>0.05</v>
      </c>
      <c r="J60" s="133"/>
      <c r="K60" s="172">
        <f>IF(F60&gt;0,IF(F60&lt;=K10,SUM(1/(POWER(1+I60,F60))),1),1)</f>
        <v>3.8634382037170255E-2</v>
      </c>
      <c r="L60" s="135"/>
      <c r="M60" s="146">
        <f>IF(ISNUMBER(K57*K58*K60),K57*K58*K60,0)</f>
        <v>6534.6637838173056</v>
      </c>
      <c r="N60" s="137"/>
      <c r="O60" s="154">
        <f>M60</f>
        <v>6534.6637838173056</v>
      </c>
    </row>
    <row r="61" spans="2:15" ht="18" thickBot="1" x14ac:dyDescent="0.35">
      <c r="B61" s="147"/>
      <c r="C61" s="133"/>
      <c r="D61" s="133"/>
      <c r="E61" s="133"/>
      <c r="F61" s="133"/>
      <c r="G61" s="133"/>
      <c r="H61" s="133"/>
      <c r="I61" s="156"/>
      <c r="J61" s="133"/>
      <c r="K61" s="134"/>
      <c r="L61" s="135"/>
      <c r="M61" s="136"/>
      <c r="N61" s="137"/>
      <c r="O61" s="138"/>
    </row>
    <row r="62" spans="2:15" ht="17.399999999999999" x14ac:dyDescent="0.3">
      <c r="B62" s="130" t="s">
        <v>33</v>
      </c>
      <c r="C62" s="53"/>
      <c r="D62" s="53"/>
      <c r="E62" s="53"/>
      <c r="F62" s="53"/>
      <c r="G62" s="53"/>
      <c r="H62" s="53"/>
      <c r="I62" s="53"/>
      <c r="J62" s="53"/>
      <c r="K62" s="54"/>
      <c r="L62" s="55"/>
      <c r="M62" s="56"/>
      <c r="N62" s="57"/>
      <c r="O62" s="58"/>
    </row>
    <row r="63" spans="2:15" ht="17.399999999999999" x14ac:dyDescent="0.3">
      <c r="B63" s="49"/>
      <c r="C63" s="15"/>
      <c r="D63" s="18" t="s">
        <v>16</v>
      </c>
      <c r="E63" s="15"/>
      <c r="F63" s="15"/>
      <c r="G63" s="15"/>
      <c r="H63" s="15"/>
      <c r="I63" s="15"/>
      <c r="J63" s="15"/>
      <c r="K63" s="31"/>
      <c r="L63" s="16"/>
      <c r="M63" s="21"/>
      <c r="N63" s="14"/>
      <c r="O63" s="48"/>
    </row>
    <row r="64" spans="2:15" ht="17.399999999999999" x14ac:dyDescent="0.3">
      <c r="B64" s="91"/>
      <c r="C64" s="15"/>
      <c r="D64" s="79"/>
      <c r="E64" s="17" t="s">
        <v>61</v>
      </c>
      <c r="F64" s="13"/>
      <c r="G64" s="92"/>
      <c r="H64" s="15"/>
      <c r="I64" s="15"/>
      <c r="J64" s="15"/>
      <c r="K64" s="16">
        <f>K23</f>
        <v>545000</v>
      </c>
      <c r="L64" s="19"/>
      <c r="M64" s="21"/>
      <c r="N64" s="14"/>
      <c r="O64" s="48"/>
    </row>
    <row r="65" spans="2:15" ht="17.399999999999999" x14ac:dyDescent="0.3">
      <c r="B65" s="91"/>
      <c r="C65" s="15"/>
      <c r="D65" s="79"/>
      <c r="E65" s="17" t="s">
        <v>58</v>
      </c>
      <c r="F65" s="166">
        <v>0</v>
      </c>
      <c r="G65" s="92"/>
      <c r="H65" s="15"/>
      <c r="I65" s="15"/>
      <c r="J65" s="15"/>
      <c r="K65" s="191">
        <f>(1-F65)*K64</f>
        <v>545000</v>
      </c>
      <c r="L65" s="19"/>
      <c r="M65" s="21"/>
      <c r="N65" s="14"/>
      <c r="O65" s="48"/>
    </row>
    <row r="66" spans="2:15" ht="17.399999999999999" x14ac:dyDescent="0.3">
      <c r="B66" s="49"/>
      <c r="C66" s="17"/>
      <c r="D66" s="79"/>
      <c r="E66" s="17" t="s">
        <v>1</v>
      </c>
      <c r="F66" s="82">
        <f>K15+K16</f>
        <v>116.68583162217659</v>
      </c>
      <c r="G66" s="92"/>
      <c r="H66" s="15" t="s">
        <v>7</v>
      </c>
      <c r="I66" s="101">
        <f>K26</f>
        <v>0.05</v>
      </c>
      <c r="J66" s="15"/>
      <c r="K66" s="30">
        <f>SUM(1/(POWER(1+I66,F66)))</f>
        <v>3.3690621029160359E-3</v>
      </c>
      <c r="L66" s="16"/>
      <c r="M66" s="21">
        <f>SUM(K65*K66)</f>
        <v>1836.1388460892395</v>
      </c>
      <c r="N66" s="14"/>
      <c r="O66" s="59">
        <f>M66</f>
        <v>1836.1388460892395</v>
      </c>
    </row>
    <row r="67" spans="2:15" ht="17.399999999999999" x14ac:dyDescent="0.3">
      <c r="B67" s="49"/>
      <c r="C67" s="17"/>
      <c r="D67" s="79"/>
      <c r="E67" s="17"/>
      <c r="F67" s="82"/>
      <c r="G67" s="92"/>
      <c r="H67" s="15"/>
      <c r="I67" s="15"/>
      <c r="J67" s="15"/>
      <c r="K67" s="30"/>
      <c r="L67" s="16"/>
      <c r="M67" s="21"/>
      <c r="N67" s="14"/>
      <c r="O67" s="52"/>
    </row>
    <row r="68" spans="2:15" ht="17.399999999999999" x14ac:dyDescent="0.3">
      <c r="B68" s="49"/>
      <c r="C68" s="17"/>
      <c r="D68" s="173" t="s">
        <v>64</v>
      </c>
      <c r="E68" s="17"/>
      <c r="F68" s="82"/>
      <c r="G68" s="92"/>
      <c r="H68" s="15"/>
      <c r="I68" s="15"/>
      <c r="J68" s="15"/>
      <c r="K68" s="30"/>
      <c r="L68" s="16"/>
      <c r="M68" s="21"/>
      <c r="N68" s="14"/>
      <c r="O68" s="52">
        <f>O52+O60+O66</f>
        <v>9816.3916806996785</v>
      </c>
    </row>
    <row r="69" spans="2:15" ht="17.399999999999999" x14ac:dyDescent="0.3">
      <c r="B69" s="174" t="s">
        <v>53</v>
      </c>
      <c r="C69" s="17"/>
      <c r="D69" s="173"/>
      <c r="E69" s="17"/>
      <c r="F69" s="82"/>
      <c r="G69" s="92"/>
      <c r="H69" s="15"/>
      <c r="I69" s="15"/>
      <c r="J69" s="15"/>
      <c r="K69" s="30"/>
      <c r="L69" s="16"/>
      <c r="M69" s="21"/>
      <c r="N69" s="14"/>
      <c r="O69" s="52"/>
    </row>
    <row r="70" spans="2:15" ht="17.399999999999999" x14ac:dyDescent="0.3">
      <c r="B70" s="175" t="s">
        <v>54</v>
      </c>
      <c r="C70" s="17"/>
      <c r="D70" s="173"/>
      <c r="E70" s="17"/>
      <c r="F70" s="82"/>
      <c r="G70" s="92"/>
      <c r="H70" s="15"/>
      <c r="I70" s="15"/>
      <c r="J70" s="15"/>
      <c r="K70" s="30"/>
      <c r="L70" s="16"/>
      <c r="M70" s="21"/>
      <c r="N70" s="14"/>
      <c r="O70" s="52"/>
    </row>
    <row r="71" spans="2:15" ht="18" thickBot="1" x14ac:dyDescent="0.35">
      <c r="B71" s="176" t="s">
        <v>55</v>
      </c>
      <c r="C71" s="60"/>
      <c r="D71" s="61"/>
      <c r="E71" s="61"/>
      <c r="F71" s="61"/>
      <c r="G71" s="61"/>
      <c r="H71" s="61"/>
      <c r="I71" s="61"/>
      <c r="J71" s="61"/>
      <c r="K71" s="62"/>
      <c r="L71" s="62"/>
      <c r="M71" s="63"/>
      <c r="N71" s="64"/>
      <c r="O71" s="65"/>
    </row>
    <row r="75" spans="2:15" x14ac:dyDescent="0.25">
      <c r="J75" s="10"/>
    </row>
    <row r="103" spans="2:15" x14ac:dyDescent="0.25">
      <c r="B103" s="102" t="s">
        <v>43</v>
      </c>
      <c r="E103" s="102" t="s">
        <v>43</v>
      </c>
      <c r="F103" s="157"/>
      <c r="H103" s="102" t="s">
        <v>43</v>
      </c>
      <c r="L103" s="102" t="s">
        <v>43</v>
      </c>
    </row>
    <row r="104" spans="2:15" ht="13.8" thickBot="1" x14ac:dyDescent="0.3">
      <c r="E104" s="128"/>
      <c r="F104" s="157"/>
    </row>
    <row r="105" spans="2:15" ht="17.399999999999999" x14ac:dyDescent="0.3">
      <c r="B105" s="93" t="s">
        <v>8</v>
      </c>
      <c r="C105" s="66"/>
      <c r="D105" s="66"/>
      <c r="E105" s="66"/>
      <c r="F105" s="66"/>
      <c r="G105" s="66"/>
      <c r="H105" s="66"/>
      <c r="I105" s="66"/>
      <c r="J105" s="66"/>
      <c r="K105" s="67"/>
      <c r="L105" s="67"/>
      <c r="M105" s="68"/>
      <c r="N105" s="69"/>
      <c r="O105" s="70"/>
    </row>
    <row r="106" spans="2:15" ht="17.399999999999999" x14ac:dyDescent="0.3">
      <c r="B106" s="158"/>
      <c r="C106" s="113" t="s">
        <v>20</v>
      </c>
      <c r="D106" s="22" t="s">
        <v>37</v>
      </c>
      <c r="E106" s="22"/>
      <c r="F106" s="22"/>
      <c r="G106" s="22"/>
      <c r="H106" s="22"/>
      <c r="I106" s="22"/>
      <c r="J106" s="22"/>
      <c r="K106" s="95"/>
      <c r="L106" s="23"/>
      <c r="M106" s="24" t="e">
        <f>#REF!</f>
        <v>#REF!</v>
      </c>
      <c r="N106" s="25"/>
      <c r="O106" s="72"/>
    </row>
    <row r="107" spans="2:15" ht="17.399999999999999" x14ac:dyDescent="0.3">
      <c r="B107" s="71"/>
      <c r="C107" s="113"/>
      <c r="D107" s="22" t="s">
        <v>44</v>
      </c>
      <c r="E107" s="22"/>
      <c r="F107" s="22"/>
      <c r="G107" s="22"/>
      <c r="H107" s="22"/>
      <c r="I107" s="22"/>
      <c r="J107" s="121"/>
      <c r="K107" s="27" t="e">
        <f>#REF!</f>
        <v>#REF!</v>
      </c>
      <c r="L107" s="26"/>
      <c r="M107" s="24"/>
      <c r="N107" s="25"/>
      <c r="O107" s="72"/>
    </row>
    <row r="108" spans="2:15" ht="17.399999999999999" x14ac:dyDescent="0.3">
      <c r="B108" s="71"/>
      <c r="C108" s="113"/>
      <c r="D108" s="22"/>
      <c r="E108" s="22"/>
      <c r="F108" s="22"/>
      <c r="G108" s="22"/>
      <c r="H108" s="22"/>
      <c r="I108" s="22"/>
      <c r="J108" s="80" t="s">
        <v>38</v>
      </c>
      <c r="K108" s="94" t="e">
        <f>#REF!*#REF!</f>
        <v>#REF!</v>
      </c>
      <c r="L108" s="26"/>
      <c r="M108" s="24"/>
      <c r="N108" s="25"/>
      <c r="O108" s="72"/>
    </row>
    <row r="109" spans="2:15" ht="17.399999999999999" x14ac:dyDescent="0.3">
      <c r="B109" s="71"/>
      <c r="C109" s="113"/>
      <c r="D109" s="22"/>
      <c r="E109" s="22"/>
      <c r="F109" s="22"/>
      <c r="G109" s="22"/>
      <c r="H109" s="22"/>
      <c r="I109" s="22"/>
      <c r="J109" s="80" t="s">
        <v>46</v>
      </c>
      <c r="K109" s="34" t="e">
        <f>K107-K108</f>
        <v>#REF!</v>
      </c>
      <c r="L109" s="26"/>
      <c r="M109" s="24"/>
      <c r="N109" s="25"/>
      <c r="O109" s="72"/>
    </row>
    <row r="110" spans="2:15" ht="17.399999999999999" x14ac:dyDescent="0.3">
      <c r="B110" s="71"/>
      <c r="C110" s="113"/>
      <c r="D110" s="22"/>
      <c r="E110" s="22"/>
      <c r="F110" s="22"/>
      <c r="G110" s="22"/>
      <c r="H110" s="22"/>
      <c r="I110" s="22"/>
      <c r="J110" s="162" t="s">
        <v>47</v>
      </c>
      <c r="K110" s="94">
        <f>O68</f>
        <v>9816.3916806996785</v>
      </c>
      <c r="L110" s="26"/>
      <c r="M110" s="24"/>
      <c r="N110" s="25"/>
      <c r="O110" s="72"/>
    </row>
    <row r="111" spans="2:15" ht="17.399999999999999" x14ac:dyDescent="0.3">
      <c r="B111" s="71"/>
      <c r="C111" s="22"/>
      <c r="D111" s="22"/>
      <c r="E111" s="22"/>
      <c r="F111" s="22"/>
      <c r="G111" s="22"/>
      <c r="H111" s="22"/>
      <c r="I111" s="22"/>
      <c r="J111" s="162"/>
      <c r="K111" s="27"/>
      <c r="L111" s="23"/>
      <c r="M111" s="125" t="e">
        <f>K109+K110</f>
        <v>#REF!</v>
      </c>
      <c r="N111" s="25"/>
      <c r="O111" s="72"/>
    </row>
    <row r="112" spans="2:15" ht="17.399999999999999" x14ac:dyDescent="0.3">
      <c r="B112" s="71"/>
      <c r="C112" s="113"/>
      <c r="D112" s="160"/>
      <c r="E112" s="22"/>
      <c r="F112" s="22"/>
      <c r="G112" s="22"/>
      <c r="H112" s="22"/>
      <c r="I112" s="22"/>
      <c r="J112" s="162" t="s">
        <v>39</v>
      </c>
      <c r="K112" s="33"/>
      <c r="L112" s="23"/>
      <c r="M112" s="24" t="e">
        <f>M106-M111</f>
        <v>#REF!</v>
      </c>
      <c r="N112" s="25"/>
      <c r="O112" s="72"/>
    </row>
    <row r="113" spans="2:15" ht="17.399999999999999" x14ac:dyDescent="0.3">
      <c r="B113" s="71"/>
      <c r="C113" s="113"/>
      <c r="D113" s="160"/>
      <c r="E113" s="22"/>
      <c r="F113" s="22"/>
      <c r="G113" s="22"/>
      <c r="H113" s="22"/>
      <c r="I113" s="22"/>
      <c r="J113" s="162" t="s">
        <v>28</v>
      </c>
      <c r="K113" s="33"/>
      <c r="L113" s="23"/>
      <c r="M113" s="161">
        <v>0.5</v>
      </c>
      <c r="N113" s="25"/>
      <c r="O113" s="103" t="e">
        <f>M112*M113</f>
        <v>#REF!</v>
      </c>
    </row>
    <row r="114" spans="2:15" ht="17.399999999999999" x14ac:dyDescent="0.3">
      <c r="B114" s="71"/>
      <c r="C114" s="22"/>
      <c r="D114" s="160"/>
      <c r="E114" s="22"/>
      <c r="F114" s="22"/>
      <c r="G114" s="22"/>
      <c r="H114" s="22"/>
      <c r="I114" s="22"/>
      <c r="J114" s="22"/>
      <c r="K114" s="33"/>
      <c r="L114" s="23"/>
      <c r="M114" s="28"/>
      <c r="N114" s="25"/>
      <c r="O114" s="103"/>
    </row>
    <row r="115" spans="2:15" ht="17.399999999999999" x14ac:dyDescent="0.3">
      <c r="B115" s="71"/>
      <c r="C115" s="113" t="s">
        <v>20</v>
      </c>
      <c r="D115" s="160" t="s">
        <v>25</v>
      </c>
      <c r="E115" s="22"/>
      <c r="F115" s="22"/>
      <c r="G115" s="22"/>
      <c r="H115" s="22"/>
      <c r="I115" s="22"/>
      <c r="J115" s="22"/>
      <c r="K115" s="23"/>
      <c r="L115" s="23"/>
      <c r="M115" s="28"/>
      <c r="N115" s="25"/>
      <c r="O115" s="73" t="e">
        <f>O68+O113</f>
        <v>#REF!</v>
      </c>
    </row>
    <row r="116" spans="2:15" ht="17.399999999999999" x14ac:dyDescent="0.3">
      <c r="B116" s="71"/>
      <c r="C116" s="22"/>
      <c r="D116" s="160"/>
      <c r="E116" s="22"/>
      <c r="F116" s="22"/>
      <c r="G116" s="22"/>
      <c r="H116" s="22"/>
      <c r="I116" s="22"/>
      <c r="J116" s="22"/>
      <c r="K116" s="23"/>
      <c r="L116" s="23"/>
      <c r="M116" s="28"/>
      <c r="N116" s="25"/>
      <c r="O116" s="72"/>
    </row>
    <row r="117" spans="2:15" ht="17.399999999999999" x14ac:dyDescent="0.3">
      <c r="B117" s="71"/>
      <c r="C117" s="113"/>
      <c r="D117" s="80"/>
      <c r="E117" s="22"/>
      <c r="F117" s="22"/>
      <c r="G117" s="22"/>
      <c r="H117" s="22"/>
      <c r="I117" s="22"/>
      <c r="J117" s="162" t="s">
        <v>26</v>
      </c>
      <c r="K117" s="23"/>
      <c r="L117" s="23"/>
      <c r="M117" s="28"/>
      <c r="N117" s="25"/>
      <c r="O117" s="124">
        <v>0</v>
      </c>
    </row>
    <row r="118" spans="2:15" ht="17.399999999999999" x14ac:dyDescent="0.3">
      <c r="B118" s="71"/>
      <c r="C118" s="22"/>
      <c r="D118" s="80"/>
      <c r="E118" s="22"/>
      <c r="F118" s="22"/>
      <c r="G118" s="22"/>
      <c r="H118" s="22"/>
      <c r="I118" s="22"/>
      <c r="J118" s="162"/>
      <c r="K118" s="23"/>
      <c r="L118" s="23"/>
      <c r="M118" s="28"/>
      <c r="N118" s="25"/>
      <c r="O118" s="72"/>
    </row>
    <row r="119" spans="2:15" ht="17.399999999999999" x14ac:dyDescent="0.3">
      <c r="B119" s="71"/>
      <c r="C119" s="113"/>
      <c r="D119" s="80"/>
      <c r="E119" s="22"/>
      <c r="F119" s="22"/>
      <c r="G119" s="22"/>
      <c r="H119" s="22"/>
      <c r="I119" s="22"/>
      <c r="J119" s="162" t="s">
        <v>27</v>
      </c>
      <c r="K119" s="23"/>
      <c r="L119" s="23"/>
      <c r="M119" s="28"/>
      <c r="N119" s="25"/>
      <c r="O119" s="124">
        <v>0</v>
      </c>
    </row>
    <row r="120" spans="2:15" ht="17.399999999999999" x14ac:dyDescent="0.3">
      <c r="B120" s="71"/>
      <c r="C120" s="22"/>
      <c r="D120" s="160"/>
      <c r="E120" s="22"/>
      <c r="F120" s="22"/>
      <c r="G120" s="22"/>
      <c r="H120" s="22"/>
      <c r="I120" s="22"/>
      <c r="J120" s="22"/>
      <c r="K120" s="23"/>
      <c r="L120" s="23"/>
      <c r="M120" s="28"/>
      <c r="N120" s="25"/>
      <c r="O120" s="72"/>
    </row>
    <row r="121" spans="2:15" ht="17.399999999999999" x14ac:dyDescent="0.3">
      <c r="B121" s="71"/>
      <c r="C121" s="113" t="s">
        <v>20</v>
      </c>
      <c r="D121" s="160" t="s">
        <v>29</v>
      </c>
      <c r="E121" s="22"/>
      <c r="F121" s="22"/>
      <c r="G121" s="22"/>
      <c r="H121" s="22"/>
      <c r="I121" s="22"/>
      <c r="J121" s="22"/>
      <c r="K121" s="23"/>
      <c r="L121" s="23"/>
      <c r="M121" s="96" t="s">
        <v>19</v>
      </c>
      <c r="N121" s="29"/>
      <c r="O121" s="73" t="e">
        <f>ROUND((O115+O117+O119),-2)</f>
        <v>#REF!</v>
      </c>
    </row>
    <row r="122" spans="2:15" ht="17.399999999999999" x14ac:dyDescent="0.3">
      <c r="B122" s="71"/>
      <c r="C122" s="22"/>
      <c r="D122" s="160"/>
      <c r="E122" s="22"/>
      <c r="F122" s="22"/>
      <c r="G122" s="22"/>
      <c r="H122" s="22"/>
      <c r="I122" s="22"/>
      <c r="J122" s="22"/>
      <c r="K122" s="22"/>
      <c r="L122" s="22"/>
      <c r="M122" s="123"/>
      <c r="N122" s="29"/>
      <c r="O122" s="103"/>
    </row>
    <row r="123" spans="2:15" ht="18" thickBot="1" x14ac:dyDescent="0.35">
      <c r="B123" s="74"/>
      <c r="C123" s="75" t="s">
        <v>24</v>
      </c>
      <c r="D123" s="76"/>
      <c r="E123" s="76"/>
      <c r="F123" s="76"/>
      <c r="G123" s="76"/>
      <c r="H123" s="76"/>
      <c r="I123" s="76"/>
      <c r="J123" s="76"/>
      <c r="K123" s="76"/>
      <c r="L123" s="76"/>
      <c r="M123" s="77"/>
      <c r="N123" s="77"/>
      <c r="O123" s="78"/>
    </row>
  </sheetData>
  <mergeCells count="1">
    <mergeCell ref="M12:O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S9(1)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2026-01-24T21:43:31Z</dcterms:modified>
</cp:coreProperties>
</file>