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"/>
    </mc:Choice>
  </mc:AlternateContent>
  <xr:revisionPtr revIDLastSave="256" documentId="8_{E466F8C1-6ED4-413A-BF5B-E6A716F8B169}" xr6:coauthVersionLast="47" xr6:coauthVersionMax="47" xr10:uidLastSave="{AD8BC601-5115-4750-A9B9-4D87C303E82B}"/>
  <bookViews>
    <workbookView xWindow="-108" yWindow="-108" windowWidth="23256" windowHeight="12456" xr2:uid="{00000000-000D-0000-FFFF-FFFF00000000}"/>
  </bookViews>
  <sheets>
    <sheet name="Rate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5" l="1"/>
  <c r="F37" i="5"/>
  <c r="I36" i="5"/>
  <c r="E37" i="5"/>
  <c r="F36" i="5"/>
  <c r="E36" i="5"/>
  <c r="D37" i="5"/>
  <c r="D36" i="5"/>
  <c r="I19" i="5"/>
  <c r="I17" i="5"/>
  <c r="E17" i="5"/>
  <c r="I13" i="5"/>
  <c r="I12" i="5"/>
  <c r="I11" i="5"/>
  <c r="I10" i="5"/>
  <c r="I9" i="5"/>
  <c r="I8" i="5"/>
  <c r="I7" i="5"/>
  <c r="I6" i="5"/>
  <c r="I5" i="5"/>
  <c r="I4" i="5"/>
  <c r="G30" i="5"/>
  <c r="C25" i="5"/>
  <c r="C26" i="5"/>
  <c r="C27" i="5"/>
  <c r="E27" i="5" s="1"/>
  <c r="C28" i="5"/>
  <c r="E28" i="5" s="1"/>
  <c r="C29" i="5"/>
  <c r="C30" i="5"/>
  <c r="E30" i="5" s="1"/>
  <c r="C31" i="5"/>
  <c r="E31" i="5" s="1"/>
  <c r="C32" i="5"/>
  <c r="E32" i="5" s="1"/>
  <c r="C24" i="5"/>
  <c r="C23" i="5"/>
  <c r="C14" i="5"/>
  <c r="E29" i="5"/>
  <c r="E26" i="5"/>
  <c r="E25" i="5"/>
  <c r="E24" i="5"/>
  <c r="E23" i="5"/>
  <c r="E13" i="5"/>
  <c r="E12" i="5"/>
  <c r="E11" i="5"/>
  <c r="E10" i="5"/>
  <c r="E9" i="5"/>
  <c r="E8" i="5"/>
  <c r="E7" i="5"/>
  <c r="E6" i="5"/>
  <c r="E5" i="5"/>
  <c r="E4" i="5"/>
  <c r="H4" i="5" s="1"/>
  <c r="G4" i="5"/>
  <c r="B25" i="5"/>
  <c r="B26" i="5"/>
  <c r="B27" i="5"/>
  <c r="B28" i="5"/>
  <c r="B29" i="5"/>
  <c r="B30" i="5"/>
  <c r="B31" i="5"/>
  <c r="B32" i="5"/>
  <c r="B24" i="5"/>
  <c r="F23" i="5"/>
  <c r="B23" i="5"/>
  <c r="B21" i="5"/>
  <c r="G13" i="5"/>
  <c r="G32" i="5" s="1"/>
  <c r="F13" i="5"/>
  <c r="G12" i="5"/>
  <c r="G31" i="5" s="1"/>
  <c r="D31" i="5" s="1"/>
  <c r="F31" i="5" s="1"/>
  <c r="F12" i="5"/>
  <c r="G11" i="5"/>
  <c r="F11" i="5"/>
  <c r="G10" i="5"/>
  <c r="G29" i="5" s="1"/>
  <c r="D29" i="5" s="1"/>
  <c r="I29" i="5" s="1"/>
  <c r="F10" i="5"/>
  <c r="G9" i="5"/>
  <c r="G28" i="5" s="1"/>
  <c r="D28" i="5" s="1"/>
  <c r="F9" i="5"/>
  <c r="G8" i="5"/>
  <c r="F8" i="5"/>
  <c r="G7" i="5"/>
  <c r="F7" i="5"/>
  <c r="G6" i="5"/>
  <c r="G25" i="5" s="1"/>
  <c r="D25" i="5" s="1"/>
  <c r="I25" i="5" s="1"/>
  <c r="F6" i="5"/>
  <c r="G5" i="5"/>
  <c r="G24" i="5" s="1"/>
  <c r="D24" i="5" s="1"/>
  <c r="I24" i="5" s="1"/>
  <c r="F5" i="5"/>
  <c r="F4" i="5"/>
  <c r="E15" i="5" l="1"/>
  <c r="H8" i="5"/>
  <c r="H12" i="5"/>
  <c r="C33" i="5"/>
  <c r="I28" i="5"/>
  <c r="H5" i="5"/>
  <c r="H9" i="5"/>
  <c r="H13" i="5"/>
  <c r="D32" i="5"/>
  <c r="F32" i="5" s="1"/>
  <c r="H10" i="5"/>
  <c r="E14" i="5"/>
  <c r="H6" i="5"/>
  <c r="I23" i="5"/>
  <c r="H7" i="5"/>
  <c r="H11" i="5"/>
  <c r="E33" i="5"/>
  <c r="I31" i="5"/>
  <c r="F15" i="5"/>
  <c r="C44" i="5"/>
  <c r="D44" i="5" s="1"/>
  <c r="C42" i="5"/>
  <c r="D42" i="5" s="1"/>
  <c r="C43" i="5"/>
  <c r="D43" i="5" s="1"/>
  <c r="C41" i="5"/>
  <c r="D41" i="5" s="1"/>
  <c r="I14" i="5"/>
  <c r="F28" i="5"/>
  <c r="F29" i="5"/>
  <c r="F24" i="5"/>
  <c r="F25" i="5"/>
  <c r="G23" i="5"/>
  <c r="H25" i="5" s="1"/>
  <c r="G26" i="5"/>
  <c r="D26" i="5" s="1"/>
  <c r="I26" i="5" s="1"/>
  <c r="G27" i="5"/>
  <c r="D27" i="5" s="1"/>
  <c r="I27" i="5" s="1"/>
  <c r="D30" i="5"/>
  <c r="I30" i="5" s="1"/>
  <c r="H29" i="5" l="1"/>
  <c r="H30" i="5"/>
  <c r="H32" i="5"/>
  <c r="H24" i="5"/>
  <c r="H23" i="5"/>
  <c r="H28" i="5"/>
  <c r="H26" i="5"/>
  <c r="D45" i="5"/>
  <c r="E41" i="5" s="1"/>
  <c r="I32" i="5"/>
  <c r="H31" i="5"/>
  <c r="H27" i="5"/>
  <c r="C45" i="5"/>
  <c r="F16" i="5"/>
  <c r="E42" i="5"/>
  <c r="H14" i="5"/>
  <c r="E16" i="5"/>
  <c r="F30" i="5"/>
  <c r="E34" i="5"/>
  <c r="F34" i="5" s="1"/>
  <c r="F27" i="5"/>
  <c r="F26" i="5"/>
  <c r="E43" i="5" l="1"/>
  <c r="E44" i="5"/>
  <c r="H33" i="5"/>
  <c r="E45" i="5"/>
  <c r="I33" i="5"/>
  <c r="I37" i="5" l="1"/>
  <c r="I38" i="5" s="1"/>
  <c r="F35" i="5"/>
  <c r="E35" i="5" s="1"/>
</calcChain>
</file>

<file path=xl/sharedStrings.xml><?xml version="1.0" encoding="utf-8"?>
<sst xmlns="http://schemas.openxmlformats.org/spreadsheetml/2006/main" count="44" uniqueCount="32">
  <si>
    <t>Description</t>
  </si>
  <si>
    <t>Area m²/unit</t>
  </si>
  <si>
    <t>Area sqft/unit</t>
  </si>
  <si>
    <t>ITZA - sq.ft</t>
  </si>
  <si>
    <t>Price per m²/unit</t>
  </si>
  <si>
    <t>Value</t>
  </si>
  <si>
    <t>ITZA (area):</t>
  </si>
  <si>
    <t>ITZA (rate):</t>
  </si>
  <si>
    <t xml:space="preserve">Total Basement Area = </t>
  </si>
  <si>
    <t xml:space="preserve">Total Ground Floor Area = </t>
  </si>
  <si>
    <t xml:space="preserve">Total First Floor Area = </t>
  </si>
  <si>
    <t xml:space="preserve">Total Second Floor Area = </t>
  </si>
  <si>
    <t>BUSINESS RATES</t>
  </si>
  <si>
    <t>First floor office</t>
  </si>
  <si>
    <t>Antecedent Valuation Date or AVD</t>
  </si>
  <si>
    <t>PLUS / MINUS:</t>
  </si>
  <si>
    <t>BASE  RATE =</t>
  </si>
  <si>
    <t>Estimate of Rent =</t>
  </si>
  <si>
    <t>159 East Street, Exeter, EX1</t>
  </si>
  <si>
    <t>Price per sq.ft./unit</t>
  </si>
  <si>
    <t>Ground floor retail zone a</t>
  </si>
  <si>
    <t>Ground floor retail zone b</t>
  </si>
  <si>
    <t>Ground floor retail zone c</t>
  </si>
  <si>
    <t>Ground floor mess/staff room</t>
  </si>
  <si>
    <t>Ground floor staff toilets</t>
  </si>
  <si>
    <t>First floor internal storage</t>
  </si>
  <si>
    <t>Second floor internal storage</t>
  </si>
  <si>
    <t>Second floor mess/staff room</t>
  </si>
  <si>
    <t>Adjustment AC</t>
  </si>
  <si>
    <t>Quoting Rent</t>
  </si>
  <si>
    <t>Basement Storage</t>
  </si>
  <si>
    <t>Adjustment - Shape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</si>
</sst>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6" formatCode="0.0%"/>
    <numFmt numFmtId="168" formatCode="_-* #,##0_-;\-* #,##0_-;_-* &quot;-&quot;??_-;_-@_-"/>
    <numFmt numFmtId="171" formatCode="_-&quot;£&quot;* #,##0_-;\-&quot;£&quot;* #,##0_-;_-&quot;£&quot;* &quot;-&quot;??_-;_-@_-"/>
    <numFmt numFmtId="172" formatCode="&quot;£&quot;#,##0\ &quot;/sqm&quot;"/>
    <numFmt numFmtId="173" formatCode="0.0"/>
    <numFmt numFmtId="174" formatCode="#,##0.00\ &quot;sqm&quot;"/>
    <numFmt numFmtId="175" formatCode="#,##0\ &quot;sq.ft&quot;"/>
    <numFmt numFmtId="176" formatCode="&quot;£&quot;#,##0.00\ &quot;/sqm&quot;"/>
    <numFmt numFmtId="177" formatCode="&quot;£&quot;#,##0.00\ &quot;/sq.ft&quot;"/>
    <numFmt numFmtId="178" formatCode="#,##0\ &quot;sqm&quot;"/>
    <numFmt numFmtId="179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FF00"/>
      <name val="Arial"/>
      <family val="2"/>
    </font>
    <font>
      <b/>
      <u/>
      <sz val="14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u/>
      <sz val="14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44" fontId="0" fillId="0" borderId="0" xfId="1" applyFont="1"/>
    <xf numFmtId="0" fontId="0" fillId="0" borderId="0" xfId="0" applyAlignment="1">
      <alignment horizontal="right"/>
    </xf>
    <xf numFmtId="168" fontId="7" fillId="2" borderId="0" xfId="3" applyNumberFormat="1" applyFont="1" applyFill="1" applyBorder="1" applyAlignment="1">
      <alignment horizontal="right"/>
    </xf>
    <xf numFmtId="175" fontId="5" fillId="6" borderId="1" xfId="0" applyNumberFormat="1" applyFont="1" applyFill="1" applyBorder="1" applyAlignment="1">
      <alignment horizontal="center"/>
    </xf>
    <xf numFmtId="174" fontId="0" fillId="0" borderId="0" xfId="0" applyNumberFormat="1"/>
    <xf numFmtId="0" fontId="10" fillId="2" borderId="0" xfId="0" applyFont="1" applyFill="1" applyAlignment="1">
      <alignment horizontal="right"/>
    </xf>
    <xf numFmtId="10" fontId="2" fillId="4" borderId="1" xfId="2" applyNumberFormat="1" applyFont="1" applyFill="1" applyBorder="1" applyAlignment="1">
      <alignment horizontal="right"/>
    </xf>
    <xf numFmtId="0" fontId="12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right"/>
    </xf>
    <xf numFmtId="166" fontId="7" fillId="2" borderId="0" xfId="2" applyNumberFormat="1" applyFont="1" applyFill="1" applyBorder="1" applyAlignment="1">
      <alignment horizontal="center"/>
    </xf>
    <xf numFmtId="6" fontId="0" fillId="2" borderId="3" xfId="0" applyNumberFormat="1" applyFill="1" applyBorder="1"/>
    <xf numFmtId="168" fontId="9" fillId="2" borderId="0" xfId="3" applyNumberFormat="1" applyFont="1" applyFill="1" applyBorder="1" applyAlignment="1">
      <alignment horizontal="right"/>
    </xf>
    <xf numFmtId="6" fontId="15" fillId="2" borderId="3" xfId="0" applyNumberFormat="1" applyFont="1" applyFill="1" applyBorder="1"/>
    <xf numFmtId="0" fontId="5" fillId="2" borderId="9" xfId="0" applyFont="1" applyFill="1" applyBorder="1" applyAlignment="1">
      <alignment horizontal="left"/>
    </xf>
    <xf numFmtId="173" fontId="7" fillId="2" borderId="0" xfId="0" applyNumberFormat="1" applyFont="1" applyFill="1"/>
    <xf numFmtId="168" fontId="10" fillId="2" borderId="0" xfId="3" applyNumberFormat="1" applyFont="1" applyFill="1" applyBorder="1"/>
    <xf numFmtId="6" fontId="4" fillId="2" borderId="3" xfId="0" applyNumberFormat="1" applyFont="1" applyFill="1" applyBorder="1"/>
    <xf numFmtId="179" fontId="5" fillId="2" borderId="9" xfId="0" applyNumberFormat="1" applyFont="1" applyFill="1" applyBorder="1" applyAlignment="1">
      <alignment horizontal="center"/>
    </xf>
    <xf numFmtId="178" fontId="5" fillId="6" borderId="1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right"/>
    </xf>
    <xf numFmtId="172" fontId="5" fillId="6" borderId="1" xfId="1" applyNumberFormat="1" applyFont="1" applyFill="1" applyBorder="1" applyAlignment="1">
      <alignment horizontal="center"/>
    </xf>
    <xf numFmtId="177" fontId="5" fillId="5" borderId="1" xfId="1" applyNumberFormat="1" applyFont="1" applyFill="1" applyBorder="1" applyAlignment="1">
      <alignment horizontal="center"/>
    </xf>
    <xf numFmtId="9" fontId="16" fillId="2" borderId="0" xfId="2" quotePrefix="1" applyFont="1" applyFill="1" applyBorder="1" applyAlignment="1">
      <alignment horizontal="left"/>
    </xf>
    <xf numFmtId="44" fontId="2" fillId="4" borderId="1" xfId="1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6" fillId="2" borderId="6" xfId="0" applyFont="1" applyFill="1" applyBorder="1" applyAlignment="1">
      <alignment horizontal="right"/>
    </xf>
    <xf numFmtId="171" fontId="10" fillId="2" borderId="6" xfId="1" applyNumberFormat="1" applyFont="1" applyFill="1" applyBorder="1"/>
    <xf numFmtId="0" fontId="12" fillId="3" borderId="7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174" fontId="6" fillId="2" borderId="4" xfId="0" applyNumberFormat="1" applyFont="1" applyFill="1" applyBorder="1" applyAlignment="1">
      <alignment horizontal="right"/>
    </xf>
    <xf numFmtId="176" fontId="6" fillId="2" borderId="2" xfId="1" applyNumberFormat="1" applyFont="1" applyFill="1" applyBorder="1" applyAlignment="1">
      <alignment horizontal="right"/>
    </xf>
    <xf numFmtId="175" fontId="7" fillId="2" borderId="4" xfId="0" applyNumberFormat="1" applyFont="1" applyFill="1" applyBorder="1"/>
    <xf numFmtId="177" fontId="7" fillId="2" borderId="4" xfId="1" applyNumberFormat="1" applyFont="1" applyFill="1" applyBorder="1" applyAlignment="1">
      <alignment horizontal="right"/>
    </xf>
    <xf numFmtId="166" fontId="7" fillId="2" borderId="4" xfId="2" applyNumberFormat="1" applyFont="1" applyFill="1" applyBorder="1" applyAlignment="1">
      <alignment horizontal="center"/>
    </xf>
    <xf numFmtId="168" fontId="7" fillId="2" borderId="4" xfId="3" applyNumberFormat="1" applyFont="1" applyFill="1" applyBorder="1" applyAlignment="1">
      <alignment horizontal="right"/>
    </xf>
    <xf numFmtId="6" fontId="0" fillId="2" borderId="2" xfId="0" applyNumberFormat="1" applyFill="1" applyBorder="1"/>
    <xf numFmtId="0" fontId="6" fillId="2" borderId="9" xfId="0" applyFont="1" applyFill="1" applyBorder="1" applyAlignment="1">
      <alignment horizontal="right"/>
    </xf>
    <xf numFmtId="176" fontId="6" fillId="2" borderId="3" xfId="1" applyNumberFormat="1" applyFont="1" applyFill="1" applyBorder="1" applyAlignment="1">
      <alignment horizontal="right"/>
    </xf>
    <xf numFmtId="175" fontId="7" fillId="2" borderId="0" xfId="0" applyNumberFormat="1" applyFont="1" applyFill="1"/>
    <xf numFmtId="177" fontId="7" fillId="2" borderId="0" xfId="1" applyNumberFormat="1" applyFont="1" applyFill="1" applyBorder="1" applyAlignment="1">
      <alignment horizontal="right"/>
    </xf>
    <xf numFmtId="0" fontId="6" fillId="2" borderId="10" xfId="0" applyFont="1" applyFill="1" applyBorder="1" applyAlignment="1">
      <alignment horizontal="right"/>
    </xf>
    <xf numFmtId="175" fontId="8" fillId="2" borderId="0" xfId="0" applyNumberFormat="1" applyFont="1" applyFill="1"/>
    <xf numFmtId="174" fontId="10" fillId="2" borderId="0" xfId="0" applyNumberFormat="1" applyFont="1" applyFill="1" applyAlignment="1">
      <alignment horizontal="right"/>
    </xf>
    <xf numFmtId="175" fontId="10" fillId="2" borderId="0" xfId="0" applyNumberFormat="1" applyFont="1" applyFill="1" applyAlignment="1">
      <alignment horizontal="right"/>
    </xf>
    <xf numFmtId="178" fontId="10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74" fontId="17" fillId="4" borderId="1" xfId="0" applyNumberFormat="1" applyFont="1" applyFill="1" applyBorder="1" applyAlignment="1">
      <alignment horizontal="right"/>
    </xf>
    <xf numFmtId="8" fontId="6" fillId="2" borderId="0" xfId="0" applyNumberFormat="1" applyFont="1" applyFill="1"/>
    <xf numFmtId="171" fontId="10" fillId="2" borderId="11" xfId="1" applyNumberFormat="1" applyFont="1" applyFill="1" applyBorder="1"/>
    <xf numFmtId="0" fontId="18" fillId="3" borderId="7" xfId="0" applyFont="1" applyFill="1" applyBorder="1" applyAlignment="1">
      <alignment horizontal="left"/>
    </xf>
    <xf numFmtId="0" fontId="19" fillId="8" borderId="8" xfId="0" applyFont="1" applyFill="1" applyBorder="1" applyAlignment="1">
      <alignment horizontal="right"/>
    </xf>
    <xf numFmtId="0" fontId="14" fillId="3" borderId="7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right"/>
    </xf>
    <xf numFmtId="0" fontId="14" fillId="3" borderId="8" xfId="0" applyFont="1" applyFill="1" applyBorder="1" applyAlignment="1">
      <alignment horizontal="right"/>
    </xf>
    <xf numFmtId="0" fontId="20" fillId="2" borderId="12" xfId="0" applyFont="1" applyFill="1" applyBorder="1" applyAlignment="1">
      <alignment horizontal="right"/>
    </xf>
    <xf numFmtId="174" fontId="20" fillId="2" borderId="2" xfId="0" applyNumberFormat="1" applyFont="1" applyFill="1" applyBorder="1" applyAlignment="1">
      <alignment horizontal="right"/>
    </xf>
    <xf numFmtId="176" fontId="6" fillId="4" borderId="11" xfId="1" applyNumberFormat="1" applyFont="1" applyFill="1" applyBorder="1" applyAlignment="1">
      <alignment horizontal="right"/>
    </xf>
    <xf numFmtId="166" fontId="20" fillId="2" borderId="0" xfId="2" applyNumberFormat="1" applyFont="1" applyFill="1" applyBorder="1" applyAlignment="1">
      <alignment horizontal="center"/>
    </xf>
    <xf numFmtId="0" fontId="20" fillId="2" borderId="9" xfId="0" applyFont="1" applyFill="1" applyBorder="1" applyAlignment="1">
      <alignment horizontal="right"/>
    </xf>
    <xf numFmtId="174" fontId="20" fillId="2" borderId="3" xfId="0" applyNumberFormat="1" applyFont="1" applyFill="1" applyBorder="1" applyAlignment="1">
      <alignment horizontal="right"/>
    </xf>
    <xf numFmtId="176" fontId="7" fillId="2" borderId="3" xfId="1" applyNumberFormat="1" applyFont="1" applyFill="1" applyBorder="1" applyAlignment="1">
      <alignment horizontal="right"/>
    </xf>
    <xf numFmtId="0" fontId="20" fillId="2" borderId="10" xfId="0" applyFont="1" applyFill="1" applyBorder="1" applyAlignment="1">
      <alignment horizontal="right"/>
    </xf>
    <xf numFmtId="174" fontId="20" fillId="2" borderId="11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12" fillId="8" borderId="7" xfId="0" applyFont="1" applyFill="1" applyBorder="1" applyAlignment="1">
      <alignment horizontal="center"/>
    </xf>
    <xf numFmtId="0" fontId="11" fillId="9" borderId="4" xfId="0" applyFont="1" applyFill="1" applyBorder="1"/>
    <xf numFmtId="0" fontId="21" fillId="9" borderId="12" xfId="0" applyFont="1" applyFill="1" applyBorder="1"/>
    <xf numFmtId="0" fontId="10" fillId="9" borderId="9" xfId="0" applyFont="1" applyFill="1" applyBorder="1" applyAlignment="1">
      <alignment horizontal="right"/>
    </xf>
    <xf numFmtId="0" fontId="10" fillId="9" borderId="10" xfId="0" applyFont="1" applyFill="1" applyBorder="1" applyAlignment="1">
      <alignment horizontal="right"/>
    </xf>
    <xf numFmtId="174" fontId="10" fillId="9" borderId="1" xfId="0" applyNumberFormat="1" applyFont="1" applyFill="1" applyBorder="1" applyAlignment="1">
      <alignment horizontal="center"/>
    </xf>
    <xf numFmtId="175" fontId="10" fillId="9" borderId="1" xfId="0" applyNumberFormat="1" applyFont="1" applyFill="1" applyBorder="1" applyAlignment="1">
      <alignment horizontal="center"/>
    </xf>
    <xf numFmtId="0" fontId="21" fillId="9" borderId="2" xfId="0" applyFont="1" applyFill="1" applyBorder="1"/>
    <xf numFmtId="10" fontId="10" fillId="9" borderId="3" xfId="2" applyNumberFormat="1" applyFont="1" applyFill="1" applyBorder="1" applyAlignment="1">
      <alignment horizontal="center"/>
    </xf>
    <xf numFmtId="10" fontId="21" fillId="9" borderId="11" xfId="0" applyNumberFormat="1" applyFont="1" applyFill="1" applyBorder="1" applyAlignment="1">
      <alignment horizontal="center"/>
    </xf>
    <xf numFmtId="10" fontId="14" fillId="9" borderId="3" xfId="2" applyNumberFormat="1" applyFont="1" applyFill="1" applyBorder="1" applyAlignment="1">
      <alignment horizontal="center"/>
    </xf>
    <xf numFmtId="174" fontId="6" fillId="2" borderId="0" xfId="0" applyNumberFormat="1" applyFont="1" applyFill="1" applyBorder="1" applyAlignment="1">
      <alignment horizontal="right"/>
    </xf>
    <xf numFmtId="176" fontId="6" fillId="2" borderId="11" xfId="1" applyNumberFormat="1" applyFont="1" applyFill="1" applyBorder="1" applyAlignment="1">
      <alignment horizontal="right"/>
    </xf>
    <xf numFmtId="174" fontId="6" fillId="2" borderId="6" xfId="0" applyNumberFormat="1" applyFont="1" applyFill="1" applyBorder="1" applyAlignment="1">
      <alignment horizontal="right"/>
    </xf>
    <xf numFmtId="9" fontId="17" fillId="2" borderId="0" xfId="2" quotePrefix="1" applyFont="1" applyFill="1" applyBorder="1" applyAlignment="1">
      <alignment horizontal="left"/>
    </xf>
    <xf numFmtId="44" fontId="17" fillId="4" borderId="1" xfId="1" applyFont="1" applyFill="1" applyBorder="1" applyAlignment="1">
      <alignment horizontal="right"/>
    </xf>
    <xf numFmtId="10" fontId="17" fillId="4" borderId="1" xfId="2" applyNumberFormat="1" applyFont="1" applyFill="1" applyBorder="1" applyAlignment="1">
      <alignment horizontal="right"/>
    </xf>
    <xf numFmtId="174" fontId="10" fillId="10" borderId="1" xfId="0" applyNumberFormat="1" applyFont="1" applyFill="1" applyBorder="1" applyAlignment="1">
      <alignment horizontal="center"/>
    </xf>
    <xf numFmtId="175" fontId="10" fillId="10" borderId="1" xfId="0" applyNumberFormat="1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33"/>
      <color rgb="FFFF00FF"/>
      <color rgb="FFFFFF99"/>
      <color rgb="FFFFFFCC"/>
      <color rgb="FFFF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5"/>
  <sheetViews>
    <sheetView tabSelected="1" topLeftCell="A15" zoomScale="70" zoomScaleNormal="70" workbookViewId="0">
      <selection activeCell="F49" sqref="F49"/>
    </sheetView>
  </sheetViews>
  <sheetFormatPr defaultRowHeight="14.4" x14ac:dyDescent="0.3"/>
  <cols>
    <col min="1" max="1" width="3.21875" customWidth="1"/>
    <col min="2" max="2" width="57.88671875" customWidth="1"/>
    <col min="3" max="3" width="13.5546875" customWidth="1"/>
    <col min="4" max="4" width="18" bestFit="1" customWidth="1"/>
    <col min="5" max="5" width="16.109375" style="1" bestFit="1" customWidth="1"/>
    <col min="6" max="6" width="13" customWidth="1"/>
    <col min="7" max="7" width="11.44140625" customWidth="1"/>
    <col min="8" max="8" width="15.33203125" style="2" customWidth="1"/>
    <col min="9" max="9" width="13" style="2" customWidth="1"/>
    <col min="10" max="10" width="6.44140625" style="2" customWidth="1"/>
    <col min="11" max="11" width="13.5546875" style="2" customWidth="1"/>
    <col min="12" max="12" width="2.5546875" style="2" customWidth="1"/>
    <col min="13" max="13" width="5.88671875" customWidth="1"/>
    <col min="14" max="14" width="15.6640625" customWidth="1"/>
    <col min="15" max="15" width="10.109375" customWidth="1"/>
    <col min="16" max="16" width="16.44140625" customWidth="1"/>
    <col min="17" max="17" width="14" customWidth="1"/>
    <col min="18" max="18" width="11.5546875" customWidth="1"/>
  </cols>
  <sheetData>
    <row r="2" spans="2:12" ht="18" x14ac:dyDescent="0.35">
      <c r="B2" s="29" t="s">
        <v>18</v>
      </c>
      <c r="C2" s="30"/>
      <c r="D2" s="31"/>
      <c r="E2" s="31"/>
      <c r="F2" s="31"/>
      <c r="G2" s="31"/>
      <c r="H2" s="8"/>
      <c r="I2" s="9" t="s">
        <v>12</v>
      </c>
      <c r="J2"/>
      <c r="K2"/>
      <c r="L2"/>
    </row>
    <row r="3" spans="2:12" x14ac:dyDescent="0.3">
      <c r="B3" s="32" t="s">
        <v>0</v>
      </c>
      <c r="C3" s="33" t="s">
        <v>1</v>
      </c>
      <c r="D3" s="34" t="s">
        <v>4</v>
      </c>
      <c r="E3" s="34" t="s">
        <v>2</v>
      </c>
      <c r="F3" s="34" t="s">
        <v>19</v>
      </c>
      <c r="G3" s="33"/>
      <c r="H3" s="35" t="s">
        <v>3</v>
      </c>
      <c r="I3" s="36" t="s">
        <v>5</v>
      </c>
      <c r="J3"/>
      <c r="K3"/>
      <c r="L3"/>
    </row>
    <row r="4" spans="2:12" x14ac:dyDescent="0.3">
      <c r="B4" s="37" t="s">
        <v>20</v>
      </c>
      <c r="C4" s="38">
        <v>27.48</v>
      </c>
      <c r="D4" s="39">
        <v>200</v>
      </c>
      <c r="E4" s="40">
        <f>C4*10.7639</f>
        <v>295.79197199999999</v>
      </c>
      <c r="F4" s="41">
        <f>D4/10.7639</f>
        <v>18.580625981289309</v>
      </c>
      <c r="G4" s="42">
        <f>D4/D4</f>
        <v>1</v>
      </c>
      <c r="H4" s="43">
        <f>E4*(G4/G4)</f>
        <v>295.79197199999999</v>
      </c>
      <c r="I4" s="44">
        <f>C4*D4</f>
        <v>5496</v>
      </c>
      <c r="J4"/>
      <c r="K4"/>
      <c r="L4"/>
    </row>
    <row r="5" spans="2:12" x14ac:dyDescent="0.3">
      <c r="B5" s="45" t="s">
        <v>21</v>
      </c>
      <c r="C5" s="86">
        <v>26.07</v>
      </c>
      <c r="D5" s="46">
        <v>100</v>
      </c>
      <c r="E5" s="47">
        <f>C5*10.7639</f>
        <v>280.61487299999999</v>
      </c>
      <c r="F5" s="48">
        <f>D5/10.7639</f>
        <v>9.2903129906446544</v>
      </c>
      <c r="G5" s="10">
        <f>D5/D4</f>
        <v>0.5</v>
      </c>
      <c r="H5" s="3">
        <f>E5*(G5/G4)</f>
        <v>140.30743649999999</v>
      </c>
      <c r="I5" s="11">
        <f>D5*C5</f>
        <v>2607</v>
      </c>
      <c r="J5"/>
      <c r="K5"/>
      <c r="L5"/>
    </row>
    <row r="6" spans="2:12" x14ac:dyDescent="0.3">
      <c r="B6" s="45" t="s">
        <v>22</v>
      </c>
      <c r="C6" s="86">
        <v>1.7</v>
      </c>
      <c r="D6" s="46">
        <v>47.5</v>
      </c>
      <c r="E6" s="47">
        <f>C6*10.7639</f>
        <v>18.298629999999999</v>
      </c>
      <c r="F6" s="48">
        <f>D6/10.7639</f>
        <v>4.4128986705562117</v>
      </c>
      <c r="G6" s="10">
        <f>D6/D4</f>
        <v>0.23749999999999999</v>
      </c>
      <c r="H6" s="3">
        <f>E6*(G6/G4)</f>
        <v>4.3459246249999994</v>
      </c>
      <c r="I6" s="11">
        <f>D6*C6</f>
        <v>80.75</v>
      </c>
      <c r="J6"/>
      <c r="K6"/>
      <c r="L6"/>
    </row>
    <row r="7" spans="2:12" x14ac:dyDescent="0.3">
      <c r="B7" s="45" t="s">
        <v>23</v>
      </c>
      <c r="C7" s="86">
        <v>65</v>
      </c>
      <c r="D7" s="46">
        <v>25</v>
      </c>
      <c r="E7" s="47">
        <f>C7*10.7639</f>
        <v>699.65350000000001</v>
      </c>
      <c r="F7" s="48">
        <f>D7/10.7639</f>
        <v>2.3225782476611636</v>
      </c>
      <c r="G7" s="10">
        <f>D7/D4</f>
        <v>0.125</v>
      </c>
      <c r="H7" s="3">
        <f>E7*(G7/G4)</f>
        <v>87.456687500000001</v>
      </c>
      <c r="I7" s="11">
        <f>D7*C7</f>
        <v>1625</v>
      </c>
      <c r="J7"/>
      <c r="K7"/>
      <c r="L7"/>
    </row>
    <row r="8" spans="2:12" x14ac:dyDescent="0.3">
      <c r="B8" s="45" t="s">
        <v>13</v>
      </c>
      <c r="C8" s="86">
        <v>32.5</v>
      </c>
      <c r="D8" s="46">
        <v>25</v>
      </c>
      <c r="E8" s="47">
        <f>C8*10.7639</f>
        <v>349.82675</v>
      </c>
      <c r="F8" s="48">
        <f>D8/10.7639</f>
        <v>2.3225782476611636</v>
      </c>
      <c r="G8" s="10">
        <f>D8/D4</f>
        <v>0.125</v>
      </c>
      <c r="H8" s="3">
        <f>E8*(G8/G4)</f>
        <v>43.728343750000001</v>
      </c>
      <c r="I8" s="11">
        <f>D8*C8</f>
        <v>812.5</v>
      </c>
      <c r="J8"/>
      <c r="K8"/>
      <c r="L8"/>
    </row>
    <row r="9" spans="2:12" x14ac:dyDescent="0.3">
      <c r="B9" s="45" t="s">
        <v>24</v>
      </c>
      <c r="C9" s="86">
        <v>11.46</v>
      </c>
      <c r="D9" s="46">
        <v>20</v>
      </c>
      <c r="E9" s="47">
        <f>C9*10.7639</f>
        <v>123.35429400000001</v>
      </c>
      <c r="F9" s="48">
        <f>D9/10.7639</f>
        <v>1.8580625981289309</v>
      </c>
      <c r="G9" s="10">
        <f>D9/D4</f>
        <v>0.1</v>
      </c>
      <c r="H9" s="3">
        <f>E9*(G9/G4)</f>
        <v>12.335429400000002</v>
      </c>
      <c r="I9" s="11">
        <f>D9*C9</f>
        <v>229.20000000000002</v>
      </c>
      <c r="J9"/>
      <c r="K9"/>
      <c r="L9"/>
    </row>
    <row r="10" spans="2:12" x14ac:dyDescent="0.3">
      <c r="B10" s="45" t="s">
        <v>25</v>
      </c>
      <c r="C10" s="86">
        <v>120</v>
      </c>
      <c r="D10" s="46">
        <v>20</v>
      </c>
      <c r="E10" s="47">
        <f>C10*10.7639</f>
        <v>1291.6679999999999</v>
      </c>
      <c r="F10" s="48">
        <f>D10/10.7639</f>
        <v>1.8580625981289309</v>
      </c>
      <c r="G10" s="10">
        <f>D10/D4</f>
        <v>0.1</v>
      </c>
      <c r="H10" s="3">
        <f>E10*(G10/G4)</f>
        <v>129.16679999999999</v>
      </c>
      <c r="I10" s="11">
        <f>D10*C10</f>
        <v>2400</v>
      </c>
      <c r="J10"/>
      <c r="K10"/>
      <c r="L10"/>
    </row>
    <row r="11" spans="2:12" x14ac:dyDescent="0.3">
      <c r="B11" s="45" t="s">
        <v>26</v>
      </c>
      <c r="C11" s="86">
        <v>115</v>
      </c>
      <c r="D11" s="46">
        <v>16</v>
      </c>
      <c r="E11" s="47">
        <f>C11*10.7639</f>
        <v>1237.8485000000001</v>
      </c>
      <c r="F11" s="48">
        <f>D11/10.7639</f>
        <v>1.4864500785031449</v>
      </c>
      <c r="G11" s="10">
        <f>D11/D4</f>
        <v>0.08</v>
      </c>
      <c r="H11" s="3">
        <f>E11*(G11/G4)</f>
        <v>99.02788000000001</v>
      </c>
      <c r="I11" s="11">
        <f>D11*C11</f>
        <v>1840</v>
      </c>
      <c r="J11"/>
      <c r="K11"/>
      <c r="L11"/>
    </row>
    <row r="12" spans="2:12" x14ac:dyDescent="0.3">
      <c r="B12" s="45" t="s">
        <v>27</v>
      </c>
      <c r="C12" s="86">
        <v>8.5</v>
      </c>
      <c r="D12" s="46">
        <v>16</v>
      </c>
      <c r="E12" s="47">
        <f>C12*10.7639</f>
        <v>91.49315</v>
      </c>
      <c r="F12" s="48">
        <f>D12/10.7639</f>
        <v>1.4864500785031449</v>
      </c>
      <c r="G12" s="10">
        <f>D12/D4</f>
        <v>0.08</v>
      </c>
      <c r="H12" s="3">
        <f>E12*(G12/G4)</f>
        <v>7.3194520000000001</v>
      </c>
      <c r="I12" s="11">
        <f>D12*C12</f>
        <v>136</v>
      </c>
      <c r="J12"/>
      <c r="K12"/>
      <c r="L12"/>
    </row>
    <row r="13" spans="2:12" ht="16.2" x14ac:dyDescent="0.45">
      <c r="B13" s="49" t="s">
        <v>30</v>
      </c>
      <c r="C13" s="88">
        <v>125</v>
      </c>
      <c r="D13" s="87">
        <v>15</v>
      </c>
      <c r="E13" s="50">
        <f>C13*10.7639</f>
        <v>1345.4875</v>
      </c>
      <c r="F13" s="48">
        <f>D13/10.7639</f>
        <v>1.3935469485966983</v>
      </c>
      <c r="G13" s="10">
        <f>D13/D4</f>
        <v>7.4999999999999997E-2</v>
      </c>
      <c r="H13" s="12">
        <f>E13*(G13/G4)</f>
        <v>100.91156249999999</v>
      </c>
      <c r="I13" s="13">
        <f>D13*C13</f>
        <v>1875</v>
      </c>
      <c r="J13"/>
      <c r="K13"/>
      <c r="L13"/>
    </row>
    <row r="14" spans="2:12" x14ac:dyDescent="0.3">
      <c r="B14" s="14" t="s">
        <v>14</v>
      </c>
      <c r="C14" s="51">
        <f>SUM(C4:C13)</f>
        <v>532.71</v>
      </c>
      <c r="D14" s="16"/>
      <c r="E14" s="52">
        <f>SUM(E4:E13)</f>
        <v>5734.0371690000002</v>
      </c>
      <c r="F14" s="16"/>
      <c r="G14" s="15"/>
      <c r="H14" s="16">
        <f>SUM(H4:H13)</f>
        <v>920.3914882749998</v>
      </c>
      <c r="I14" s="17">
        <f>SUM(I4:I13)</f>
        <v>17101.45</v>
      </c>
      <c r="J14"/>
      <c r="K14"/>
      <c r="L14"/>
    </row>
    <row r="15" spans="2:12" x14ac:dyDescent="0.3">
      <c r="B15" s="18">
        <v>44287</v>
      </c>
      <c r="C15" s="53"/>
      <c r="D15" s="6" t="s">
        <v>6</v>
      </c>
      <c r="E15" s="19">
        <f>(C4*(G4/G4))+(C5*(G5/G4))+(C6*(G6/G4))+(C7*(G7/G4))+(C8*(G8/G4))+(C9*(G9/G4))+(C10*(G10/G4))+(C11*(G11/G4))+(C12*(G12/G4))+(C13*(G13/G4))</f>
        <v>85.507250000000013</v>
      </c>
      <c r="F15" s="4">
        <f>E15*10.7639</f>
        <v>920.39148827500014</v>
      </c>
      <c r="G15" s="15"/>
      <c r="H15" s="15"/>
      <c r="I15" s="11"/>
      <c r="J15"/>
      <c r="K15"/>
      <c r="L15"/>
    </row>
    <row r="16" spans="2:12" x14ac:dyDescent="0.3">
      <c r="B16" s="20"/>
      <c r="C16" s="53"/>
      <c r="D16" s="6" t="s">
        <v>7</v>
      </c>
      <c r="E16" s="21">
        <f>F16*10.7639</f>
        <v>199.99999999999997</v>
      </c>
      <c r="F16" s="22">
        <f>I14/F15</f>
        <v>18.580625981289309</v>
      </c>
      <c r="G16" s="15"/>
      <c r="H16" s="15"/>
      <c r="I16" s="11"/>
      <c r="J16"/>
      <c r="K16"/>
      <c r="L16"/>
    </row>
    <row r="17" spans="2:12" x14ac:dyDescent="0.3">
      <c r="B17" s="20"/>
      <c r="C17" s="54" t="s">
        <v>15</v>
      </c>
      <c r="D17" s="23" t="s">
        <v>28</v>
      </c>
      <c r="E17" s="55">
        <f>C4+C5+C6</f>
        <v>55.25</v>
      </c>
      <c r="F17" s="24">
        <v>7</v>
      </c>
      <c r="G17" s="15"/>
      <c r="H17" s="56"/>
      <c r="I17" s="17">
        <f>E17*F17</f>
        <v>386.75</v>
      </c>
      <c r="J17"/>
      <c r="K17"/>
      <c r="L17"/>
    </row>
    <row r="18" spans="2:12" x14ac:dyDescent="0.3">
      <c r="B18" s="20"/>
      <c r="C18" s="54"/>
      <c r="D18" s="23" t="s">
        <v>31</v>
      </c>
      <c r="E18" s="7"/>
      <c r="F18" s="7">
        <v>-0.05</v>
      </c>
      <c r="G18" s="15"/>
      <c r="H18" s="56"/>
      <c r="I18" s="17">
        <f>I14*F18</f>
        <v>-855.0725000000001</v>
      </c>
      <c r="J18"/>
      <c r="K18"/>
      <c r="L18"/>
    </row>
    <row r="19" spans="2:12" x14ac:dyDescent="0.3">
      <c r="B19" s="25" t="s">
        <v>16</v>
      </c>
      <c r="C19" s="24">
        <v>200</v>
      </c>
      <c r="D19" s="28"/>
      <c r="E19" s="26"/>
      <c r="F19" s="26"/>
      <c r="G19" s="26"/>
      <c r="H19" s="27" t="s">
        <v>17</v>
      </c>
      <c r="I19" s="57">
        <f>ROUNDDOWN((I14+I17+I18),0)</f>
        <v>16633</v>
      </c>
      <c r="J19"/>
      <c r="K19"/>
      <c r="L19"/>
    </row>
    <row r="20" spans="2:12" x14ac:dyDescent="0.3">
      <c r="E20"/>
      <c r="H20"/>
      <c r="I20"/>
      <c r="J20"/>
      <c r="K20"/>
      <c r="L20"/>
    </row>
    <row r="21" spans="2:12" ht="18" x14ac:dyDescent="0.35">
      <c r="B21" s="58" t="str">
        <f>B2</f>
        <v>159 East Street, Exeter, EX1</v>
      </c>
      <c r="C21" s="30"/>
      <c r="D21" s="31"/>
      <c r="E21" s="31"/>
      <c r="F21" s="31"/>
      <c r="G21" s="31"/>
      <c r="H21" s="75"/>
      <c r="I21" s="59" t="s">
        <v>29</v>
      </c>
      <c r="J21"/>
      <c r="K21"/>
      <c r="L21"/>
    </row>
    <row r="22" spans="2:12" x14ac:dyDescent="0.3">
      <c r="B22" s="60" t="s">
        <v>0</v>
      </c>
      <c r="C22" s="61" t="s">
        <v>1</v>
      </c>
      <c r="D22" s="62" t="s">
        <v>4</v>
      </c>
      <c r="E22" s="62" t="s">
        <v>2</v>
      </c>
      <c r="F22" s="62" t="s">
        <v>19</v>
      </c>
      <c r="G22" s="61"/>
      <c r="H22" s="63" t="s">
        <v>3</v>
      </c>
      <c r="I22" s="64" t="s">
        <v>5</v>
      </c>
      <c r="J22"/>
      <c r="K22"/>
      <c r="L22"/>
    </row>
    <row r="23" spans="2:12" x14ac:dyDescent="0.3">
      <c r="B23" s="65" t="str">
        <f>B4</f>
        <v>Ground floor retail zone a</v>
      </c>
      <c r="C23" s="66">
        <f>C4</f>
        <v>27.48</v>
      </c>
      <c r="D23" s="67">
        <v>364.5548959555428</v>
      </c>
      <c r="E23" s="47">
        <f>C23*10.7639</f>
        <v>295.79197199999999</v>
      </c>
      <c r="F23" s="48">
        <f>D23/10.7639</f>
        <v>33.868290856988899</v>
      </c>
      <c r="G23" s="68">
        <f>G4</f>
        <v>1</v>
      </c>
      <c r="H23" s="3">
        <f>E23*(G23/G23)</f>
        <v>295.79197199999999</v>
      </c>
      <c r="I23" s="11">
        <f>C23*D23</f>
        <v>10017.968540858317</v>
      </c>
      <c r="J23"/>
      <c r="K23"/>
      <c r="L23"/>
    </row>
    <row r="24" spans="2:12" x14ac:dyDescent="0.3">
      <c r="B24" s="69" t="str">
        <f>B5</f>
        <v>Ground floor retail zone b</v>
      </c>
      <c r="C24" s="70">
        <f>C5</f>
        <v>26.07</v>
      </c>
      <c r="D24" s="71">
        <f>D23*G24</f>
        <v>182.2774479777714</v>
      </c>
      <c r="E24" s="47">
        <f>C24*10.7639</f>
        <v>280.61487299999999</v>
      </c>
      <c r="F24" s="48">
        <f>D24/10.7639</f>
        <v>16.93414542849445</v>
      </c>
      <c r="G24" s="68">
        <f>G5</f>
        <v>0.5</v>
      </c>
      <c r="H24" s="3">
        <f>E24*(G24/G23)</f>
        <v>140.30743649999999</v>
      </c>
      <c r="I24" s="11">
        <f>D24*C24</f>
        <v>4751.9730687805004</v>
      </c>
      <c r="J24"/>
      <c r="K24"/>
      <c r="L24"/>
    </row>
    <row r="25" spans="2:12" x14ac:dyDescent="0.3">
      <c r="B25" s="69" t="str">
        <f>B6</f>
        <v>Ground floor retail zone c</v>
      </c>
      <c r="C25" s="70">
        <f>C6</f>
        <v>1.7</v>
      </c>
      <c r="D25" s="71">
        <f>D23*G25</f>
        <v>86.581787789441407</v>
      </c>
      <c r="E25" s="47">
        <f>C25*10.7639</f>
        <v>18.298629999999999</v>
      </c>
      <c r="F25" s="48">
        <f>D25/10.7639</f>
        <v>8.0437190785348633</v>
      </c>
      <c r="G25" s="68">
        <f>G6</f>
        <v>0.23749999999999999</v>
      </c>
      <c r="H25" s="3">
        <f>E25*(G25/G23)</f>
        <v>4.3459246249999994</v>
      </c>
      <c r="I25" s="11">
        <f>D25*C25</f>
        <v>147.1890392420504</v>
      </c>
      <c r="J25"/>
      <c r="K25"/>
      <c r="L25"/>
    </row>
    <row r="26" spans="2:12" x14ac:dyDescent="0.3">
      <c r="B26" s="69" t="str">
        <f>B7</f>
        <v>Ground floor mess/staff room</v>
      </c>
      <c r="C26" s="70">
        <f>C7</f>
        <v>65</v>
      </c>
      <c r="D26" s="71">
        <f>D23*G26</f>
        <v>45.569361994442851</v>
      </c>
      <c r="E26" s="47">
        <f>C26*10.7639</f>
        <v>699.65350000000001</v>
      </c>
      <c r="F26" s="48">
        <f>D26/10.7639</f>
        <v>4.2335363571236124</v>
      </c>
      <c r="G26" s="68">
        <f>G7</f>
        <v>0.125</v>
      </c>
      <c r="H26" s="3">
        <f>E26*(G26/G23)</f>
        <v>87.456687500000001</v>
      </c>
      <c r="I26" s="11">
        <f>D26*C26</f>
        <v>2962.0085296387851</v>
      </c>
      <c r="J26"/>
      <c r="K26"/>
      <c r="L26"/>
    </row>
    <row r="27" spans="2:12" x14ac:dyDescent="0.3">
      <c r="B27" s="69" t="str">
        <f>B8</f>
        <v>First floor office</v>
      </c>
      <c r="C27" s="70">
        <f>C8</f>
        <v>32.5</v>
      </c>
      <c r="D27" s="71">
        <f>D23*G27</f>
        <v>45.569361994442851</v>
      </c>
      <c r="E27" s="47">
        <f>C27*10.7639</f>
        <v>349.82675</v>
      </c>
      <c r="F27" s="48">
        <f>D27/10.7639</f>
        <v>4.2335363571236124</v>
      </c>
      <c r="G27" s="68">
        <f>G8</f>
        <v>0.125</v>
      </c>
      <c r="H27" s="3">
        <f>E27*(G27/G23)</f>
        <v>43.728343750000001</v>
      </c>
      <c r="I27" s="11">
        <f>D27*C27</f>
        <v>1481.0042648193926</v>
      </c>
      <c r="J27"/>
      <c r="K27"/>
      <c r="L27"/>
    </row>
    <row r="28" spans="2:12" x14ac:dyDescent="0.3">
      <c r="B28" s="69" t="str">
        <f>B9</f>
        <v>Ground floor staff toilets</v>
      </c>
      <c r="C28" s="70">
        <f>C9</f>
        <v>11.46</v>
      </c>
      <c r="D28" s="71">
        <f>D23*G28</f>
        <v>36.455489595554283</v>
      </c>
      <c r="E28" s="47">
        <f>C28*10.7639</f>
        <v>123.35429400000001</v>
      </c>
      <c r="F28" s="48">
        <f>D28/10.7639</f>
        <v>3.3868290856988903</v>
      </c>
      <c r="G28" s="68">
        <f>G9</f>
        <v>0.1</v>
      </c>
      <c r="H28" s="3">
        <f>E28*(G28/G23)</f>
        <v>12.335429400000002</v>
      </c>
      <c r="I28" s="11">
        <f>D28*C28</f>
        <v>417.77991076505214</v>
      </c>
      <c r="J28"/>
      <c r="K28"/>
      <c r="L28"/>
    </row>
    <row r="29" spans="2:12" x14ac:dyDescent="0.3">
      <c r="B29" s="69" t="str">
        <f>B10</f>
        <v>First floor internal storage</v>
      </c>
      <c r="C29" s="70">
        <f>C10</f>
        <v>120</v>
      </c>
      <c r="D29" s="71">
        <f>D23*G29</f>
        <v>36.455489595554283</v>
      </c>
      <c r="E29" s="47">
        <f>C29*10.7639</f>
        <v>1291.6679999999999</v>
      </c>
      <c r="F29" s="48">
        <f>D29/10.7639</f>
        <v>3.3868290856988903</v>
      </c>
      <c r="G29" s="68">
        <f>G10</f>
        <v>0.1</v>
      </c>
      <c r="H29" s="3">
        <f>E29*(G29/G23)</f>
        <v>129.16679999999999</v>
      </c>
      <c r="I29" s="11">
        <f>D29*C29</f>
        <v>4374.6587514665143</v>
      </c>
      <c r="J29"/>
      <c r="K29"/>
      <c r="L29"/>
    </row>
    <row r="30" spans="2:12" x14ac:dyDescent="0.3">
      <c r="B30" s="69" t="str">
        <f>B11</f>
        <v>Second floor internal storage</v>
      </c>
      <c r="C30" s="70">
        <f>C11</f>
        <v>115</v>
      </c>
      <c r="D30" s="71">
        <f>D23*G30</f>
        <v>29.164391676443426</v>
      </c>
      <c r="E30" s="47">
        <f>C30*10.7639</f>
        <v>1237.8485000000001</v>
      </c>
      <c r="F30" s="48">
        <f>D30/10.7639</f>
        <v>2.7094632685591122</v>
      </c>
      <c r="G30" s="68">
        <f>G11</f>
        <v>0.08</v>
      </c>
      <c r="H30" s="3">
        <f>E30*(G30/G23)</f>
        <v>99.02788000000001</v>
      </c>
      <c r="I30" s="11">
        <f>D30*C30</f>
        <v>3353.9050427909938</v>
      </c>
      <c r="J30"/>
      <c r="K30"/>
      <c r="L30"/>
    </row>
    <row r="31" spans="2:12" x14ac:dyDescent="0.3">
      <c r="B31" s="69" t="str">
        <f>B12</f>
        <v>Second floor mess/staff room</v>
      </c>
      <c r="C31" s="70">
        <f>C12</f>
        <v>8.5</v>
      </c>
      <c r="D31" s="71">
        <f>D23*G31</f>
        <v>29.164391676443426</v>
      </c>
      <c r="E31" s="47">
        <f>C31*10.7639</f>
        <v>91.49315</v>
      </c>
      <c r="F31" s="48">
        <f>D31/10.7639</f>
        <v>2.7094632685591122</v>
      </c>
      <c r="G31" s="68">
        <f>G12</f>
        <v>0.08</v>
      </c>
      <c r="H31" s="3">
        <f>E31*(G31/G23)</f>
        <v>7.3194520000000001</v>
      </c>
      <c r="I31" s="11">
        <f>D31*C31</f>
        <v>247.89732924976911</v>
      </c>
      <c r="J31"/>
      <c r="K31"/>
      <c r="L31"/>
    </row>
    <row r="32" spans="2:12" ht="16.2" x14ac:dyDescent="0.45">
      <c r="B32" s="72" t="str">
        <f>B13</f>
        <v>Basement Storage</v>
      </c>
      <c r="C32" s="73">
        <f>C13</f>
        <v>125</v>
      </c>
      <c r="D32" s="71">
        <f>D23*G32</f>
        <v>27.341617196665709</v>
      </c>
      <c r="E32" s="50">
        <f>C32*10.7639</f>
        <v>1345.4875</v>
      </c>
      <c r="F32" s="48">
        <f>D32/10.7639</f>
        <v>2.5401218142741673</v>
      </c>
      <c r="G32" s="68">
        <f>G13</f>
        <v>7.4999999999999997E-2</v>
      </c>
      <c r="H32" s="12">
        <f>E32*(G32/G23)</f>
        <v>100.91156249999999</v>
      </c>
      <c r="I32" s="13">
        <f>D32*C32</f>
        <v>3417.7021495832137</v>
      </c>
      <c r="J32"/>
      <c r="K32"/>
      <c r="L32"/>
    </row>
    <row r="33" spans="2:12" x14ac:dyDescent="0.3">
      <c r="B33" s="14" t="s">
        <v>14</v>
      </c>
      <c r="C33" s="51">
        <f>SUM(C23:C32)</f>
        <v>532.71</v>
      </c>
      <c r="D33" s="16"/>
      <c r="E33" s="52">
        <f>SUM(E23:E32)</f>
        <v>5734.0371690000002</v>
      </c>
      <c r="F33" s="16"/>
      <c r="G33" s="15"/>
      <c r="H33" s="16">
        <f>SUM(H23:H32)</f>
        <v>920.3914882749998</v>
      </c>
      <c r="I33" s="17">
        <f>SUM(I23:I32)</f>
        <v>31172.086627194589</v>
      </c>
      <c r="J33"/>
      <c r="K33"/>
      <c r="L33"/>
    </row>
    <row r="34" spans="2:12" x14ac:dyDescent="0.3">
      <c r="B34" s="18">
        <v>44287</v>
      </c>
      <c r="C34" s="53"/>
      <c r="D34" s="6" t="s">
        <v>6</v>
      </c>
      <c r="E34" s="19">
        <f>(C23*(G23/G23))+(C24*(G24/G23))+(C25*(G25/G23))+(C26*(G26/G23))+(C27*(G27/G23))+(C28*(G28/G23))+(C29*(G29/G23))+(C30*(G30/G23))+(C31*(G31/G23))+(C32*(G32/G23))</f>
        <v>85.507250000000013</v>
      </c>
      <c r="F34" s="4">
        <f>E34*10.7639</f>
        <v>920.39148827500014</v>
      </c>
      <c r="G34" s="15"/>
      <c r="H34" s="15"/>
      <c r="I34" s="11"/>
      <c r="J34"/>
      <c r="K34"/>
      <c r="L34"/>
    </row>
    <row r="35" spans="2:12" x14ac:dyDescent="0.3">
      <c r="B35" s="20"/>
      <c r="C35" s="53"/>
      <c r="D35" s="6" t="s">
        <v>7</v>
      </c>
      <c r="E35" s="21">
        <f>F35*10.7639</f>
        <v>364.55489595554275</v>
      </c>
      <c r="F35" s="22">
        <f>I33/F34</f>
        <v>33.868290856988892</v>
      </c>
      <c r="G35" s="15"/>
      <c r="H35" s="15"/>
      <c r="I35" s="11"/>
      <c r="J35"/>
      <c r="K35"/>
      <c r="L35"/>
    </row>
    <row r="36" spans="2:12" x14ac:dyDescent="0.3">
      <c r="B36" s="20"/>
      <c r="C36" s="54" t="s">
        <v>15</v>
      </c>
      <c r="D36" s="89" t="str">
        <f>D17</f>
        <v>Adjustment AC</v>
      </c>
      <c r="E36" s="55">
        <f>E17</f>
        <v>55.25</v>
      </c>
      <c r="F36" s="90">
        <f>F17</f>
        <v>7</v>
      </c>
      <c r="G36" s="15"/>
      <c r="H36" s="56"/>
      <c r="I36" s="17">
        <f>E36*F36</f>
        <v>386.75</v>
      </c>
      <c r="J36"/>
      <c r="K36"/>
      <c r="L36"/>
    </row>
    <row r="37" spans="2:12" x14ac:dyDescent="0.3">
      <c r="B37" s="20"/>
      <c r="C37" s="54"/>
      <c r="D37" s="89" t="str">
        <f>D18</f>
        <v>Adjustment - Shape</v>
      </c>
      <c r="E37" s="55">
        <f>E18</f>
        <v>0</v>
      </c>
      <c r="F37" s="91">
        <f>F18</f>
        <v>-0.05</v>
      </c>
      <c r="G37" s="15"/>
      <c r="H37" s="56"/>
      <c r="I37" s="17">
        <f>I33*F37</f>
        <v>-1558.6043313597295</v>
      </c>
      <c r="J37"/>
      <c r="K37"/>
      <c r="L37"/>
    </row>
    <row r="38" spans="2:12" x14ac:dyDescent="0.3">
      <c r="B38" s="74"/>
      <c r="C38" s="26"/>
      <c r="D38" s="26"/>
      <c r="E38" s="26"/>
      <c r="F38" s="26"/>
      <c r="G38" s="26"/>
      <c r="H38" s="27" t="s">
        <v>17</v>
      </c>
      <c r="I38" s="57">
        <f>ROUNDDOWN((I33+I36+I37),0)</f>
        <v>30000</v>
      </c>
      <c r="J38"/>
      <c r="K38"/>
      <c r="L38"/>
    </row>
    <row r="39" spans="2:12" x14ac:dyDescent="0.3">
      <c r="E39"/>
      <c r="H39"/>
      <c r="I39"/>
      <c r="K39"/>
    </row>
    <row r="40" spans="2:12" x14ac:dyDescent="0.3">
      <c r="B40" s="77"/>
      <c r="C40" s="76"/>
      <c r="D40" s="76"/>
      <c r="E40" s="82"/>
      <c r="H40"/>
      <c r="I40"/>
      <c r="K40"/>
    </row>
    <row r="41" spans="2:12" x14ac:dyDescent="0.3">
      <c r="B41" s="78" t="s">
        <v>8</v>
      </c>
      <c r="C41" s="92">
        <f>C23</f>
        <v>27.48</v>
      </c>
      <c r="D41" s="93">
        <f>C41*10.7639</f>
        <v>295.79197199999999</v>
      </c>
      <c r="E41" s="83">
        <f>D41/D45</f>
        <v>5.1585290308047538E-2</v>
      </c>
      <c r="H41"/>
      <c r="I41"/>
      <c r="K41"/>
    </row>
    <row r="42" spans="2:12" x14ac:dyDescent="0.3">
      <c r="B42" s="78" t="s">
        <v>9</v>
      </c>
      <c r="C42" s="92">
        <f>C24+C25+C26+C27+C28</f>
        <v>136.72999999999999</v>
      </c>
      <c r="D42" s="93">
        <f t="shared" ref="D42:D44" si="0">C42*10.7639</f>
        <v>1471.7480469999998</v>
      </c>
      <c r="E42" s="83">
        <f>D42/D45</f>
        <v>0.25666873158003417</v>
      </c>
      <c r="H42"/>
      <c r="I42"/>
      <c r="J42"/>
      <c r="K42"/>
    </row>
    <row r="43" spans="2:12" x14ac:dyDescent="0.3">
      <c r="B43" s="78" t="s">
        <v>10</v>
      </c>
      <c r="C43" s="92">
        <f>C29+C30</f>
        <v>235</v>
      </c>
      <c r="D43" s="93">
        <f t="shared" si="0"/>
        <v>2529.5164999999997</v>
      </c>
      <c r="E43" s="83">
        <f>D43/D45</f>
        <v>0.44114058305644721</v>
      </c>
      <c r="G43" s="5"/>
      <c r="H43"/>
      <c r="I43"/>
      <c r="J43"/>
      <c r="K43"/>
    </row>
    <row r="44" spans="2:12" x14ac:dyDescent="0.3">
      <c r="B44" s="78" t="s">
        <v>11</v>
      </c>
      <c r="C44" s="92">
        <f>C31+C32</f>
        <v>133.5</v>
      </c>
      <c r="D44" s="93">
        <f t="shared" si="0"/>
        <v>1436.98065</v>
      </c>
      <c r="E44" s="85">
        <f>D44/D45</f>
        <v>0.25060539505547108</v>
      </c>
      <c r="H44"/>
      <c r="I44"/>
      <c r="J44"/>
      <c r="K44"/>
    </row>
    <row r="45" spans="2:12" x14ac:dyDescent="0.3">
      <c r="B45" s="79"/>
      <c r="C45" s="80">
        <f>C41+C42+C43+C44</f>
        <v>532.71</v>
      </c>
      <c r="D45" s="81">
        <f>D41+D42+D43+D44</f>
        <v>5734.0371689999993</v>
      </c>
      <c r="E45" s="84">
        <f>SUM(E41:E44)</f>
        <v>1</v>
      </c>
      <c r="H45"/>
      <c r="I45"/>
      <c r="J45"/>
      <c r="K45"/>
    </row>
  </sheetData>
  <sortState xmlns:xlrd2="http://schemas.microsoft.com/office/spreadsheetml/2017/richdata2" ref="M4:P13">
    <sortCondition descending="1" ref="M4:M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Antony Milton</cp:lastModifiedBy>
  <dcterms:created xsi:type="dcterms:W3CDTF">2016-11-16T16:37:50Z</dcterms:created>
  <dcterms:modified xsi:type="dcterms:W3CDTF">2025-12-14T13:42:43Z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-1381665050</vt:i4>
  </property>
  <property fmtid="{D5CDD505-2E9C-101B-9397-08002B2CF9AE}" pid="3" name="_NewReviewCycle">
    <vt:lpwstr/>
  </property>
  <property fmtid="{D5CDD505-2E9C-101B-9397-08002B2CF9AE}" pid="4" name="_EmailSubject">
    <vt:lpwstr>rates</vt:lpwstr>
  </property>
  <property fmtid="{D5CDD505-2E9C-101B-9397-08002B2CF9AE}" pid="5" name="_AuthorEmail">
    <vt:lpwstr>Antony.Milton@Barnet.gov.uk</vt:lpwstr>
  </property>
  <property fmtid="{D5CDD505-2E9C-101B-9397-08002B2CF9AE}" pid="6" name="_AuthorEmailDisplayName">
    <vt:lpwstr>Milton, Antony</vt:lpwstr>
  </property>
  <property fmtid="{D5CDD505-2E9C-101B-9397-08002B2CF9AE}" pid="7" name="_PreviousAdHocReviewCycleID">
    <vt:i4>846359336</vt:i4>
  </property>
  <property fmtid="{D5CDD505-2E9C-101B-9397-08002B2CF9AE}" pid="8" name="_ReviewingToolsShownOnce">
    <vt:lpwstr/>
  </property>
</Properties>
</file>