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aa166e6fbb7ae5e/EasyValuations/Done/"/>
    </mc:Choice>
  </mc:AlternateContent>
  <xr:revisionPtr revIDLastSave="458" documentId="8_{032194C4-8B30-444D-81B4-3049836BE4D1}" xr6:coauthVersionLast="47" xr6:coauthVersionMax="47" xr10:uidLastSave="{5DB27429-4045-45E5-B019-E648F3F50015}"/>
  <bookViews>
    <workbookView xWindow="12" yWindow="0" windowWidth="23028" windowHeight="12240" xr2:uid="{00000000-000D-0000-FFFF-FFFF00000000}"/>
  </bookViews>
  <sheets>
    <sheet name="Insurance" sheetId="35" r:id="rId1"/>
  </sheets>
  <definedNames>
    <definedName name="bbb">#REF!</definedName>
    <definedName name="bbbbbb">#REF!</definedName>
    <definedName name="BJBK">#REF!</definedName>
    <definedName name="Bongo">#REF!</definedName>
    <definedName name="bonho">#REF!</definedName>
    <definedName name="Compound_interest_rate">#REF!</definedName>
    <definedName name="Compound_interest_rate_with_tax">#REF!</definedName>
    <definedName name="compound_periods">{"Semi-Annually";"Monthly"}</definedName>
    <definedName name="CP">INDEX({2,12},MATCH(#REF!,compound_periods,0))</definedName>
    <definedName name="dffgfg">#REF!</definedName>
    <definedName name="dfsfdsfd">#REF!</definedName>
    <definedName name="FH">#REF!</definedName>
    <definedName name="fpdate">#REF!</definedName>
    <definedName name="frequency">{"Monthly";"Semi-Monthly";"Bi-Weekly";"Weekly";"Acc Bi-Weekly";"Acc Weekly"}</definedName>
    <definedName name="fzgsdfgsdg">#REF!</definedName>
    <definedName name="gsdgffsd">#REF!</definedName>
    <definedName name="hhkl">#REF!</definedName>
    <definedName name="int">#REF!</definedName>
    <definedName name="jhbbj">#REF!</definedName>
    <definedName name="jjknljl">#REF!</definedName>
    <definedName name="JKHKJ">#REF!</definedName>
    <definedName name="lhhhk">#REF!</definedName>
    <definedName name="loan_amount">#REF!</definedName>
    <definedName name="mmm">#REF!</definedName>
    <definedName name="nknknkn">#REF!</definedName>
    <definedName name="nnn">#REF!</definedName>
    <definedName name="nnnn">#REF!</definedName>
    <definedName name="nper">term*periods_per_year</definedName>
    <definedName name="periods_per_year">INDEX({12,24,26,52,26,52},MATCH(#REF!,frequency,0))</definedName>
    <definedName name="Rate_of_tax">#REF!</definedName>
    <definedName name="reerwwer">#REF!</definedName>
    <definedName name="rrwwrewr">#REF!</definedName>
    <definedName name="sddS">#REF!</definedName>
    <definedName name="sdsdsd">#REF!</definedName>
    <definedName name="sfsafsd">#REF!</definedName>
    <definedName name="sgsdfgs">#REF!</definedName>
    <definedName name="Sinking_fund_effect">#REF!</definedName>
    <definedName name="Sinking_fund_rate">#REF!</definedName>
    <definedName name="start_rate">#REF!</definedName>
    <definedName name="Tax_effect">#REF!</definedName>
    <definedName name="term">#REF!</definedName>
    <definedName name="Unexpired">#REF!</definedName>
    <definedName name="Unexpired_years">#REF!</definedName>
    <definedName name="variable">IF(#REF!="Variable Rate",TRUE,FALSE)</definedName>
    <definedName name="vvv">#REF!</definedName>
    <definedName name="wrewerwer">#REF!</definedName>
    <definedName name="xxx">#REF!</definedName>
    <definedName name="xxxxxxx">#REF!</definedName>
    <definedName name="Yield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2" i="35" l="1"/>
  <c r="D85" i="35"/>
  <c r="F85" i="35"/>
  <c r="D84" i="35"/>
  <c r="F84" i="35"/>
  <c r="E26" i="35"/>
  <c r="F25" i="35"/>
  <c r="F9" i="35"/>
  <c r="F10" i="35"/>
  <c r="F11" i="35"/>
  <c r="F12" i="35"/>
  <c r="F13" i="35"/>
  <c r="F14" i="35"/>
  <c r="F15" i="35"/>
  <c r="F8" i="35"/>
  <c r="F7" i="35"/>
  <c r="D33" i="35"/>
  <c r="D30" i="35"/>
  <c r="D31" i="35"/>
  <c r="D32" i="35"/>
  <c r="D29" i="35"/>
  <c r="C84" i="35"/>
  <c r="C83" i="35"/>
  <c r="G61" i="35"/>
  <c r="B90" i="35"/>
  <c r="B89" i="35"/>
  <c r="B88" i="35"/>
  <c r="B87" i="35"/>
  <c r="B86" i="35"/>
  <c r="B96" i="35"/>
  <c r="B95" i="35"/>
  <c r="B94" i="35"/>
  <c r="B93" i="35"/>
  <c r="C93" i="35" s="1"/>
  <c r="C94" i="35" l="1"/>
  <c r="C95" i="35"/>
  <c r="C88" i="35"/>
  <c r="C92" i="35"/>
  <c r="C87" i="35"/>
  <c r="C90" i="35"/>
  <c r="C86" i="35"/>
  <c r="C96" i="35"/>
  <c r="C89" i="35"/>
  <c r="F33" i="35"/>
  <c r="E25" i="35"/>
  <c r="C32" i="35" l="1"/>
  <c r="C31" i="35"/>
  <c r="C30" i="35"/>
  <c r="C29" i="35"/>
  <c r="E16" i="35"/>
  <c r="J15" i="35"/>
  <c r="K15" i="35" s="1"/>
  <c r="H15" i="35"/>
  <c r="J14" i="35"/>
  <c r="K14" i="35" s="1"/>
  <c r="H14" i="35"/>
  <c r="J13" i="35"/>
  <c r="K13" i="35" s="1"/>
  <c r="H13" i="35"/>
  <c r="J12" i="35"/>
  <c r="K12" i="35" s="1"/>
  <c r="H12" i="35"/>
  <c r="J11" i="35"/>
  <c r="K11" i="35" s="1"/>
  <c r="H11" i="35"/>
  <c r="J10" i="35"/>
  <c r="K10" i="35" s="1"/>
  <c r="H10" i="35"/>
  <c r="J9" i="35"/>
  <c r="K9" i="35" s="1"/>
  <c r="H9" i="35"/>
  <c r="J8" i="35"/>
  <c r="K8" i="35" s="1"/>
  <c r="H8" i="35"/>
  <c r="K7" i="35"/>
  <c r="H7" i="35"/>
  <c r="H29" i="35" l="1"/>
  <c r="H32" i="35"/>
  <c r="H31" i="35"/>
  <c r="H30" i="35"/>
  <c r="H16" i="35"/>
  <c r="K16" i="35"/>
  <c r="F16" i="35"/>
  <c r="C33" i="35"/>
  <c r="H33" i="35" s="1"/>
  <c r="E29" i="35" l="1"/>
  <c r="E31" i="35"/>
  <c r="E32" i="35"/>
  <c r="E30" i="35"/>
  <c r="F26" i="35"/>
  <c r="K20" i="35"/>
  <c r="K21" i="35" s="1"/>
  <c r="K17" i="35"/>
  <c r="G65" i="35"/>
  <c r="G63" i="35"/>
  <c r="G67" i="35"/>
  <c r="E33" i="35" l="1"/>
  <c r="K23" i="35"/>
  <c r="K25" i="35" s="1"/>
  <c r="K26" i="35" s="1"/>
  <c r="G69" i="35"/>
  <c r="G75" i="35" l="1"/>
  <c r="G72" i="35"/>
  <c r="G76" i="35" l="1"/>
  <c r="G78" i="35" s="1"/>
  <c r="C85" i="35" s="1"/>
  <c r="G80" i="35" l="1"/>
</calcChain>
</file>

<file path=xl/sharedStrings.xml><?xml version="1.0" encoding="utf-8"?>
<sst xmlns="http://schemas.openxmlformats.org/spreadsheetml/2006/main" count="84" uniqueCount="71">
  <si>
    <t>Office</t>
  </si>
  <si>
    <t>Basement</t>
  </si>
  <si>
    <t>Professional fees</t>
  </si>
  <si>
    <t>PROPERTY IDENTIFICATION</t>
  </si>
  <si>
    <t>Property Address:</t>
  </si>
  <si>
    <t>Valuation Date:</t>
  </si>
  <si>
    <t>PROPERTY DETAILS</t>
  </si>
  <si>
    <t xml:space="preserve">Type of Property </t>
  </si>
  <si>
    <t xml:space="preserve">Age </t>
  </si>
  <si>
    <t xml:space="preserve">Quality and Specification </t>
  </si>
  <si>
    <t>Good</t>
  </si>
  <si>
    <t>Location / Factor</t>
  </si>
  <si>
    <t>Gross External Floor Area (m2)</t>
  </si>
  <si>
    <t>RE-BUILDING COST VALUATION</t>
  </si>
  <si>
    <t>Construction Costs</t>
  </si>
  <si>
    <t>Unit Rate £ / m2</t>
  </si>
  <si>
    <t>Adjusted Building Costs</t>
  </si>
  <si>
    <t>Professional Fees</t>
  </si>
  <si>
    <t>VAT (not needed on construction in most cases)</t>
  </si>
  <si>
    <t>Adjusted construction costs</t>
  </si>
  <si>
    <t xml:space="preserve">Reinstatement Value </t>
  </si>
  <si>
    <t>Day-One Value Say</t>
  </si>
  <si>
    <t>BUSINESS RATES</t>
  </si>
  <si>
    <t>Floor</t>
  </si>
  <si>
    <t>Description</t>
  </si>
  <si>
    <t>Area m²/unit</t>
  </si>
  <si>
    <t>Area sqft/unit</t>
  </si>
  <si>
    <t>ITZA - sq.ft</t>
  </si>
  <si>
    <t>Price per m²/unit</t>
  </si>
  <si>
    <t>Value</t>
  </si>
  <si>
    <t>Ground</t>
  </si>
  <si>
    <t>Retail Zone A</t>
  </si>
  <si>
    <t>Retail Zone B</t>
  </si>
  <si>
    <t>Retail Zone C</t>
  </si>
  <si>
    <t>Café - Restaurant - Take-Away - Licenced Alcohol</t>
  </si>
  <si>
    <t>1880s</t>
  </si>
  <si>
    <t>Kitchen</t>
  </si>
  <si>
    <t>3-floor brick</t>
  </si>
  <si>
    <t>First</t>
  </si>
  <si>
    <t>Public Toilets</t>
  </si>
  <si>
    <t>Second</t>
  </si>
  <si>
    <t xml:space="preserve">Say: </t>
  </si>
  <si>
    <t>Excellent</t>
  </si>
  <si>
    <t>Adjustments made to property</t>
  </si>
  <si>
    <t>Adjustment</t>
  </si>
  <si>
    <t>City of London</t>
  </si>
  <si>
    <t>Access</t>
  </si>
  <si>
    <t>Shape</t>
  </si>
  <si>
    <t xml:space="preserve">Total Basement Area = </t>
  </si>
  <si>
    <t xml:space="preserve">Total Ground Floor Area = </t>
  </si>
  <si>
    <t>Adjustments sub total value</t>
  </si>
  <si>
    <t xml:space="preserve">Total Second Floor Area = </t>
  </si>
  <si>
    <t xml:space="preserve">Total First Floor Area = </t>
  </si>
  <si>
    <t>ITZA (area):</t>
  </si>
  <si>
    <t>Total value</t>
  </si>
  <si>
    <t>ITZA (rate):</t>
  </si>
  <si>
    <t>Access : City of London</t>
  </si>
  <si>
    <t>N / A</t>
  </si>
  <si>
    <t>Basic</t>
  </si>
  <si>
    <t>Professional fees incl. TPI (Tender Price Index) uplifts</t>
  </si>
  <si>
    <t>Retail Storage</t>
  </si>
  <si>
    <t>Ground floor rear extension</t>
  </si>
  <si>
    <t>G.E.A.</t>
  </si>
  <si>
    <t>N.I.A.</t>
  </si>
  <si>
    <t>Net Internal-to-Gross External</t>
  </si>
  <si>
    <t>Demolition/Party Walls/Hard-Standing/Fencing, etc</t>
  </si>
  <si>
    <t>Specification v Price / sq.m</t>
  </si>
  <si>
    <t xml:space="preserve">G.E.A. = </t>
  </si>
  <si>
    <t xml:space="preserve">Price / sq.m = </t>
  </si>
  <si>
    <t>Good Specification</t>
  </si>
  <si>
    <t>141 Bishopsgate, London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</si>
</sst>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6" formatCode="&quot;£&quot;#,##0;[Red]\-&quot;£&quot;#,##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%"/>
    <numFmt numFmtId="165" formatCode="_-&quot;£&quot;* #,##0_-;\-&quot;£&quot;* #,##0_-;_-&quot;£&quot;* &quot;-&quot;??_-;_-@_-"/>
    <numFmt numFmtId="166" formatCode="0.0"/>
    <numFmt numFmtId="167" formatCode="_-* #,##0_-;\-* #,##0_-;_-* &quot;-&quot;??_-;_-@_-"/>
    <numFmt numFmtId="168" formatCode="_-[$£-809]* #,##0_-;\-[$£-809]* #,##0_-;_-[$£-809]* &quot;-&quot;??_-;_-@_-"/>
    <numFmt numFmtId="169" formatCode="#,##0.00\ &quot;sqm&quot;"/>
    <numFmt numFmtId="170" formatCode="&quot;£&quot;#,##0"/>
    <numFmt numFmtId="171" formatCode="#,##0\ &quot;sqm&quot;"/>
    <numFmt numFmtId="172" formatCode="#,##0\ &quot;sq.ft&quot;"/>
    <numFmt numFmtId="173" formatCode="[$-F800]dddd\,\ mmmm\ dd\,\ yyyy"/>
    <numFmt numFmtId="175" formatCode="&quot;£&quot;#,##0\ &quot;/sqm&quot;"/>
    <numFmt numFmtId="176" formatCode="&quot;£&quot;#,##0.00\ &quot;/sq.ft&quot;"/>
    <numFmt numFmtId="177" formatCode="_(* #,##0_);_(* \(#,##0\);_(* &quot;-&quot;??_);_(@_)"/>
  </numFmts>
  <fonts count="39" x14ac:knownFonts="1">
    <font>
      <sz val="10"/>
      <name val="Arial"/>
    </font>
    <font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Arial"/>
      <family val="2"/>
    </font>
    <font>
      <b/>
      <sz val="12"/>
      <color rgb="FF0070C0"/>
      <name val="Arial"/>
      <family val="2"/>
    </font>
    <font>
      <b/>
      <sz val="12"/>
      <color rgb="FFFF000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2"/>
      <color theme="9" tint="-0.499984740745262"/>
      <name val="Arial"/>
      <family val="2"/>
    </font>
    <font>
      <u/>
      <sz val="12"/>
      <color rgb="FF00B0F0"/>
      <name val="Arial"/>
      <family val="2"/>
    </font>
    <font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sz val="11"/>
      <color rgb="FF7030A0"/>
      <name val="Calibri"/>
      <family val="2"/>
      <scheme val="minor"/>
    </font>
    <font>
      <b/>
      <u/>
      <sz val="11"/>
      <color rgb="FFFFFF00"/>
      <name val="Calibri"/>
      <family val="2"/>
      <scheme val="minor"/>
    </font>
    <font>
      <u val="singleAccounting"/>
      <sz val="11"/>
      <name val="Calibri"/>
      <family val="2"/>
      <scheme val="minor"/>
    </font>
    <font>
      <b/>
      <u val="singleAccounting"/>
      <sz val="11"/>
      <name val="Calibri"/>
      <family val="2"/>
      <scheme val="minor"/>
    </font>
    <font>
      <b/>
      <sz val="10"/>
      <name val="Arial"/>
      <family val="2"/>
    </font>
    <font>
      <b/>
      <u/>
      <sz val="11"/>
      <name val="Calibri"/>
      <family val="2"/>
      <scheme val="minor"/>
    </font>
    <font>
      <b/>
      <sz val="11"/>
      <name val="Arial"/>
      <family val="2"/>
    </font>
    <font>
      <b/>
      <sz val="11"/>
      <color rgb="FFFF3399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8"/>
      <color indexed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4"/>
      <color indexed="10"/>
      <name val="Calibri"/>
      <family val="2"/>
      <scheme val="minor"/>
    </font>
    <font>
      <sz val="14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168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88">
    <xf numFmtId="168" fontId="0" fillId="0" borderId="0" xfId="0"/>
    <xf numFmtId="168" fontId="0" fillId="3" borderId="8" xfId="0" applyFill="1" applyBorder="1"/>
    <xf numFmtId="168" fontId="0" fillId="3" borderId="0" xfId="0" applyFill="1"/>
    <xf numFmtId="168" fontId="0" fillId="3" borderId="9" xfId="0" applyFill="1" applyBorder="1"/>
    <xf numFmtId="168" fontId="12" fillId="3" borderId="8" xfId="0" applyFont="1" applyFill="1" applyBorder="1"/>
    <xf numFmtId="168" fontId="8" fillId="3" borderId="9" xfId="0" applyFont="1" applyFill="1" applyBorder="1"/>
    <xf numFmtId="168" fontId="12" fillId="3" borderId="28" xfId="0" applyFont="1" applyFill="1" applyBorder="1"/>
    <xf numFmtId="168" fontId="12" fillId="3" borderId="1" xfId="0" applyFont="1" applyFill="1" applyBorder="1"/>
    <xf numFmtId="168" fontId="8" fillId="3" borderId="1" xfId="0" applyFont="1" applyFill="1" applyBorder="1"/>
    <xf numFmtId="168" fontId="8" fillId="3" borderId="29" xfId="0" applyFont="1" applyFill="1" applyBorder="1"/>
    <xf numFmtId="168" fontId="11" fillId="3" borderId="8" xfId="0" applyFont="1" applyFill="1" applyBorder="1"/>
    <xf numFmtId="168" fontId="8" fillId="7" borderId="2" xfId="0" applyFont="1" applyFill="1" applyBorder="1"/>
    <xf numFmtId="168" fontId="8" fillId="7" borderId="19" xfId="0" applyFont="1" applyFill="1" applyBorder="1"/>
    <xf numFmtId="168" fontId="12" fillId="7" borderId="3" xfId="0" applyFont="1" applyFill="1" applyBorder="1"/>
    <xf numFmtId="168" fontId="8" fillId="7" borderId="4" xfId="0" applyFont="1" applyFill="1" applyBorder="1"/>
    <xf numFmtId="168" fontId="12" fillId="7" borderId="13" xfId="0" applyFont="1" applyFill="1" applyBorder="1"/>
    <xf numFmtId="168" fontId="8" fillId="7" borderId="1" xfId="0" applyFont="1" applyFill="1" applyBorder="1"/>
    <xf numFmtId="168" fontId="8" fillId="7" borderId="14" xfId="0" applyFont="1" applyFill="1" applyBorder="1"/>
    <xf numFmtId="168" fontId="10" fillId="7" borderId="23" xfId="0" applyFont="1" applyFill="1" applyBorder="1" applyAlignment="1">
      <alignment horizontal="right"/>
    </xf>
    <xf numFmtId="168" fontId="8" fillId="3" borderId="8" xfId="0" applyFont="1" applyFill="1" applyBorder="1"/>
    <xf numFmtId="168" fontId="12" fillId="3" borderId="8" xfId="0" applyFont="1" applyFill="1" applyBorder="1" applyAlignment="1">
      <alignment horizontal="left"/>
    </xf>
    <xf numFmtId="175" fontId="10" fillId="8" borderId="23" xfId="1" applyNumberFormat="1" applyFont="1" applyFill="1" applyBorder="1"/>
    <xf numFmtId="168" fontId="16" fillId="3" borderId="8" xfId="0" applyFont="1" applyFill="1" applyBorder="1" applyAlignment="1">
      <alignment horizontal="left"/>
    </xf>
    <xf numFmtId="10" fontId="10" fillId="7" borderId="23" xfId="3" applyNumberFormat="1" applyFont="1" applyFill="1" applyBorder="1"/>
    <xf numFmtId="168" fontId="17" fillId="3" borderId="8" xfId="0" applyFont="1" applyFill="1" applyBorder="1" applyAlignment="1">
      <alignment horizontal="left"/>
    </xf>
    <xf numFmtId="10" fontId="16" fillId="3" borderId="0" xfId="3" applyNumberFormat="1" applyFont="1" applyFill="1" applyBorder="1" applyAlignment="1">
      <alignment horizontal="center"/>
    </xf>
    <xf numFmtId="10" fontId="20" fillId="3" borderId="31" xfId="3" applyNumberFormat="1" applyFont="1" applyFill="1" applyBorder="1" applyAlignment="1">
      <alignment horizontal="center"/>
    </xf>
    <xf numFmtId="170" fontId="20" fillId="3" borderId="31" xfId="0" applyNumberFormat="1" applyFont="1" applyFill="1" applyBorder="1" applyAlignment="1">
      <alignment horizontal="center"/>
    </xf>
    <xf numFmtId="168" fontId="20" fillId="3" borderId="31" xfId="0" applyFont="1" applyFill="1" applyBorder="1" applyAlignment="1">
      <alignment horizontal="center"/>
    </xf>
    <xf numFmtId="168" fontId="8" fillId="3" borderId="10" xfId="0" applyFont="1" applyFill="1" applyBorder="1"/>
    <xf numFmtId="168" fontId="8" fillId="3" borderId="11" xfId="0" applyFont="1" applyFill="1" applyBorder="1"/>
    <xf numFmtId="170" fontId="9" fillId="10" borderId="32" xfId="0" applyNumberFormat="1" applyFont="1" applyFill="1" applyBorder="1" applyAlignment="1">
      <alignment horizontal="right"/>
    </xf>
    <xf numFmtId="168" fontId="0" fillId="6" borderId="6" xfId="0" applyFill="1" applyBorder="1"/>
    <xf numFmtId="168" fontId="4" fillId="6" borderId="5" xfId="0" applyFont="1" applyFill="1" applyBorder="1"/>
    <xf numFmtId="168" fontId="4" fillId="6" borderId="8" xfId="0" applyFont="1" applyFill="1" applyBorder="1"/>
    <xf numFmtId="168" fontId="0" fillId="6" borderId="8" xfId="0" applyFill="1" applyBorder="1"/>
    <xf numFmtId="168" fontId="22" fillId="11" borderId="27" xfId="0" applyFont="1" applyFill="1" applyBorder="1" applyAlignment="1">
      <alignment horizontal="center"/>
    </xf>
    <xf numFmtId="168" fontId="22" fillId="11" borderId="21" xfId="0" applyFont="1" applyFill="1" applyBorder="1" applyAlignment="1">
      <alignment horizontal="center"/>
    </xf>
    <xf numFmtId="168" fontId="22" fillId="11" borderId="2" xfId="0" applyFont="1" applyFill="1" applyBorder="1" applyAlignment="1">
      <alignment horizontal="center"/>
    </xf>
    <xf numFmtId="168" fontId="0" fillId="3" borderId="33" xfId="0" applyFill="1" applyBorder="1" applyAlignment="1">
      <alignment horizontal="center"/>
    </xf>
    <xf numFmtId="168" fontId="0" fillId="3" borderId="2" xfId="0" applyFill="1" applyBorder="1" applyAlignment="1">
      <alignment horizontal="right"/>
    </xf>
    <xf numFmtId="164" fontId="4" fillId="3" borderId="2" xfId="3" applyNumberFormat="1" applyFont="1" applyFill="1" applyBorder="1" applyAlignment="1">
      <alignment horizontal="center"/>
    </xf>
    <xf numFmtId="175" fontId="5" fillId="2" borderId="23" xfId="2" applyNumberFormat="1" applyFont="1" applyFill="1" applyBorder="1"/>
    <xf numFmtId="168" fontId="0" fillId="3" borderId="34" xfId="0" applyFill="1" applyBorder="1" applyAlignment="1">
      <alignment horizontal="center"/>
    </xf>
    <xf numFmtId="164" fontId="4" fillId="3" borderId="0" xfId="3" applyNumberFormat="1" applyFont="1" applyFill="1" applyBorder="1" applyAlignment="1">
      <alignment horizontal="center"/>
    </xf>
    <xf numFmtId="167" fontId="6" fillId="3" borderId="0" xfId="1" applyNumberFormat="1" applyFont="1" applyFill="1" applyBorder="1" applyAlignment="1">
      <alignment horizontal="center"/>
    </xf>
    <xf numFmtId="168" fontId="0" fillId="3" borderId="35" xfId="0" applyFill="1" applyBorder="1" applyAlignment="1">
      <alignment horizontal="center"/>
    </xf>
    <xf numFmtId="168" fontId="0" fillId="3" borderId="8" xfId="0" applyFill="1" applyBorder="1" applyAlignment="1">
      <alignment horizontal="left"/>
    </xf>
    <xf numFmtId="167" fontId="6" fillId="3" borderId="0" xfId="1" applyNumberFormat="1" applyFont="1" applyFill="1" applyBorder="1"/>
    <xf numFmtId="1" fontId="2" fillId="3" borderId="0" xfId="1" applyNumberFormat="1" applyFont="1" applyFill="1" applyBorder="1"/>
    <xf numFmtId="167" fontId="24" fillId="3" borderId="0" xfId="1" applyNumberFormat="1" applyFont="1" applyFill="1" applyBorder="1" applyAlignment="1">
      <alignment horizontal="center"/>
    </xf>
    <xf numFmtId="167" fontId="6" fillId="3" borderId="0" xfId="1" applyNumberFormat="1" applyFont="1" applyFill="1" applyBorder="1" applyAlignment="1">
      <alignment horizontal="right"/>
    </xf>
    <xf numFmtId="9" fontId="5" fillId="2" borderId="23" xfId="3" applyFont="1" applyFill="1" applyBorder="1" applyAlignment="1">
      <alignment horizontal="right"/>
    </xf>
    <xf numFmtId="169" fontId="21" fillId="4" borderId="23" xfId="0" applyNumberFormat="1" applyFont="1" applyFill="1" applyBorder="1" applyAlignment="1">
      <alignment horizontal="center"/>
    </xf>
    <xf numFmtId="172" fontId="21" fillId="4" borderId="23" xfId="0" applyNumberFormat="1" applyFont="1" applyFill="1" applyBorder="1" applyAlignment="1">
      <alignment horizontal="center"/>
    </xf>
    <xf numFmtId="168" fontId="0" fillId="3" borderId="10" xfId="0" applyFill="1" applyBorder="1" applyAlignment="1">
      <alignment horizontal="center"/>
    </xf>
    <xf numFmtId="168" fontId="7" fillId="3" borderId="11" xfId="0" applyFont="1" applyFill="1" applyBorder="1" applyAlignment="1">
      <alignment horizontal="right"/>
    </xf>
    <xf numFmtId="166" fontId="6" fillId="3" borderId="11" xfId="0" applyNumberFormat="1" applyFont="1" applyFill="1" applyBorder="1"/>
    <xf numFmtId="167" fontId="6" fillId="3" borderId="11" xfId="1" applyNumberFormat="1" applyFont="1" applyFill="1" applyBorder="1" applyAlignment="1">
      <alignment horizontal="center"/>
    </xf>
    <xf numFmtId="166" fontId="6" fillId="3" borderId="11" xfId="0" applyNumberFormat="1" applyFont="1" applyFill="1" applyBorder="1" applyAlignment="1">
      <alignment horizontal="right"/>
    </xf>
    <xf numFmtId="168" fontId="2" fillId="0" borderId="0" xfId="0" applyFont="1"/>
    <xf numFmtId="168" fontId="25" fillId="3" borderId="2" xfId="0" applyFont="1" applyFill="1" applyBorder="1"/>
    <xf numFmtId="172" fontId="7" fillId="3" borderId="23" xfId="0" applyNumberFormat="1" applyFont="1" applyFill="1" applyBorder="1" applyAlignment="1">
      <alignment horizontal="center"/>
    </xf>
    <xf numFmtId="10" fontId="7" fillId="3" borderId="0" xfId="3" applyNumberFormat="1" applyFont="1" applyFill="1" applyBorder="1" applyAlignment="1">
      <alignment horizontal="center"/>
    </xf>
    <xf numFmtId="168" fontId="25" fillId="3" borderId="19" xfId="0" applyFont="1" applyFill="1" applyBorder="1"/>
    <xf numFmtId="168" fontId="7" fillId="3" borderId="0" xfId="0" applyFont="1" applyFill="1" applyAlignment="1">
      <alignment horizontal="right"/>
    </xf>
    <xf numFmtId="10" fontId="7" fillId="3" borderId="4" xfId="3" applyNumberFormat="1" applyFont="1" applyFill="1" applyBorder="1" applyAlignment="1">
      <alignment horizontal="center"/>
    </xf>
    <xf numFmtId="168" fontId="7" fillId="3" borderId="1" xfId="0" applyFont="1" applyFill="1" applyBorder="1" applyAlignment="1">
      <alignment horizontal="right"/>
    </xf>
    <xf numFmtId="168" fontId="25" fillId="3" borderId="30" xfId="0" applyFont="1" applyFill="1" applyBorder="1"/>
    <xf numFmtId="168" fontId="0" fillId="6" borderId="7" xfId="0" applyFill="1" applyBorder="1"/>
    <xf numFmtId="168" fontId="0" fillId="6" borderId="0" xfId="0" applyFill="1"/>
    <xf numFmtId="168" fontId="5" fillId="6" borderId="0" xfId="0" applyFont="1" applyFill="1"/>
    <xf numFmtId="168" fontId="0" fillId="6" borderId="0" xfId="0" applyFill="1" applyAlignment="1">
      <alignment horizontal="right"/>
    </xf>
    <xf numFmtId="168" fontId="0" fillId="6" borderId="9" xfId="0" applyFill="1" applyBorder="1" applyAlignment="1">
      <alignment horizontal="right"/>
    </xf>
    <xf numFmtId="168" fontId="22" fillId="11" borderId="37" xfId="0" applyFont="1" applyFill="1" applyBorder="1" applyAlignment="1">
      <alignment horizontal="center"/>
    </xf>
    <xf numFmtId="6" fontId="0" fillId="3" borderId="9" xfId="0" applyNumberFormat="1" applyFill="1" applyBorder="1"/>
    <xf numFmtId="168" fontId="0" fillId="3" borderId="0" xfId="0" applyFill="1" applyAlignment="1">
      <alignment horizontal="right"/>
    </xf>
    <xf numFmtId="6" fontId="1" fillId="3" borderId="9" xfId="0" applyNumberFormat="1" applyFont="1" applyFill="1" applyBorder="1"/>
    <xf numFmtId="165" fontId="4" fillId="3" borderId="9" xfId="0" applyNumberFormat="1" applyFont="1" applyFill="1" applyBorder="1"/>
    <xf numFmtId="166" fontId="6" fillId="3" borderId="0" xfId="0" applyNumberFormat="1" applyFont="1" applyFill="1" applyAlignment="1">
      <alignment horizontal="right"/>
    </xf>
    <xf numFmtId="165" fontId="21" fillId="3" borderId="9" xfId="0" applyNumberFormat="1" applyFont="1" applyFill="1" applyBorder="1"/>
    <xf numFmtId="6" fontId="21" fillId="3" borderId="9" xfId="0" applyNumberFormat="1" applyFont="1" applyFill="1" applyBorder="1"/>
    <xf numFmtId="166" fontId="6" fillId="3" borderId="0" xfId="0" applyNumberFormat="1" applyFont="1" applyFill="1" applyAlignment="1">
      <alignment horizontal="center"/>
    </xf>
    <xf numFmtId="169" fontId="7" fillId="3" borderId="1" xfId="0" applyNumberFormat="1" applyFont="1" applyFill="1" applyBorder="1" applyAlignment="1">
      <alignment horizontal="center"/>
    </xf>
    <xf numFmtId="172" fontId="7" fillId="3" borderId="1" xfId="0" applyNumberFormat="1" applyFont="1" applyFill="1" applyBorder="1" applyAlignment="1">
      <alignment horizontal="center"/>
    </xf>
    <xf numFmtId="10" fontId="25" fillId="3" borderId="14" xfId="0" applyNumberFormat="1" applyFont="1" applyFill="1" applyBorder="1" applyAlignment="1">
      <alignment horizontal="center"/>
    </xf>
    <xf numFmtId="10" fontId="26" fillId="3" borderId="4" xfId="3" applyNumberFormat="1" applyFont="1" applyFill="1" applyBorder="1" applyAlignment="1">
      <alignment horizontal="center"/>
    </xf>
    <xf numFmtId="168" fontId="2" fillId="3" borderId="0" xfId="0" applyFont="1" applyFill="1" applyAlignment="1">
      <alignment horizontal="right"/>
    </xf>
    <xf numFmtId="10" fontId="26" fillId="3" borderId="0" xfId="3" applyNumberFormat="1" applyFont="1" applyFill="1" applyBorder="1" applyAlignment="1">
      <alignment horizontal="center"/>
    </xf>
    <xf numFmtId="10" fontId="25" fillId="3" borderId="1" xfId="0" applyNumberFormat="1" applyFont="1" applyFill="1" applyBorder="1" applyAlignment="1">
      <alignment horizontal="center"/>
    </xf>
    <xf numFmtId="169" fontId="5" fillId="3" borderId="23" xfId="0" applyNumberFormat="1" applyFont="1" applyFill="1" applyBorder="1" applyAlignment="1">
      <alignment horizontal="center"/>
    </xf>
    <xf numFmtId="10" fontId="27" fillId="3" borderId="1" xfId="0" applyNumberFormat="1" applyFont="1" applyFill="1" applyBorder="1" applyAlignment="1">
      <alignment horizontal="center"/>
    </xf>
    <xf numFmtId="169" fontId="28" fillId="3" borderId="23" xfId="0" applyNumberFormat="1" applyFont="1" applyFill="1" applyBorder="1" applyAlignment="1">
      <alignment horizontal="center"/>
    </xf>
    <xf numFmtId="169" fontId="5" fillId="3" borderId="25" xfId="1" applyNumberFormat="1" applyFont="1" applyFill="1" applyBorder="1"/>
    <xf numFmtId="169" fontId="5" fillId="3" borderId="24" xfId="1" applyNumberFormat="1" applyFont="1" applyFill="1" applyBorder="1"/>
    <xf numFmtId="169" fontId="5" fillId="3" borderId="26" xfId="1" applyNumberFormat="1" applyFont="1" applyFill="1" applyBorder="1"/>
    <xf numFmtId="169" fontId="7" fillId="3" borderId="0" xfId="1" applyNumberFormat="1" applyFont="1" applyFill="1" applyBorder="1"/>
    <xf numFmtId="172" fontId="7" fillId="3" borderId="2" xfId="0" applyNumberFormat="1" applyFont="1" applyFill="1" applyBorder="1"/>
    <xf numFmtId="172" fontId="7" fillId="3" borderId="0" xfId="0" applyNumberFormat="1" applyFont="1" applyFill="1"/>
    <xf numFmtId="172" fontId="26" fillId="3" borderId="0" xfId="0" applyNumberFormat="1" applyFont="1" applyFill="1"/>
    <xf numFmtId="172" fontId="7" fillId="3" borderId="0" xfId="1" applyNumberFormat="1" applyFont="1" applyFill="1" applyBorder="1"/>
    <xf numFmtId="172" fontId="6" fillId="3" borderId="2" xfId="1" applyNumberFormat="1" applyFont="1" applyFill="1" applyBorder="1" applyAlignment="1">
      <alignment horizontal="center"/>
    </xf>
    <xf numFmtId="172" fontId="6" fillId="3" borderId="0" xfId="1" applyNumberFormat="1" applyFont="1" applyFill="1" applyBorder="1" applyAlignment="1">
      <alignment horizontal="center"/>
    </xf>
    <xf numFmtId="172" fontId="23" fillId="3" borderId="0" xfId="1" applyNumberFormat="1" applyFont="1" applyFill="1" applyBorder="1" applyAlignment="1">
      <alignment horizontal="center"/>
    </xf>
    <xf numFmtId="175" fontId="6" fillId="3" borderId="0" xfId="2" applyNumberFormat="1" applyFont="1" applyFill="1" applyBorder="1" applyAlignment="1">
      <alignment horizontal="center"/>
    </xf>
    <xf numFmtId="175" fontId="23" fillId="3" borderId="0" xfId="2" applyNumberFormat="1" applyFont="1" applyFill="1" applyBorder="1" applyAlignment="1">
      <alignment horizontal="center"/>
    </xf>
    <xf numFmtId="165" fontId="0" fillId="3" borderId="9" xfId="0" applyNumberFormat="1" applyFill="1" applyBorder="1"/>
    <xf numFmtId="165" fontId="21" fillId="3" borderId="12" xfId="0" applyNumberFormat="1" applyFont="1" applyFill="1" applyBorder="1"/>
    <xf numFmtId="168" fontId="25" fillId="3" borderId="2" xfId="0" applyFont="1" applyFill="1" applyBorder="1" applyAlignment="1">
      <alignment horizontal="center"/>
    </xf>
    <xf numFmtId="44" fontId="29" fillId="12" borderId="39" xfId="2" applyFont="1" applyFill="1" applyBorder="1" applyAlignment="1">
      <alignment horizontal="right"/>
    </xf>
    <xf numFmtId="168" fontId="6" fillId="12" borderId="16" xfId="0" applyFont="1" applyFill="1" applyBorder="1"/>
    <xf numFmtId="168" fontId="6" fillId="12" borderId="5" xfId="0" applyFont="1" applyFill="1" applyBorder="1"/>
    <xf numFmtId="171" fontId="30" fillId="5" borderId="38" xfId="3" applyNumberFormat="1" applyFont="1" applyFill="1" applyBorder="1" applyAlignment="1">
      <alignment horizontal="center"/>
    </xf>
    <xf numFmtId="175" fontId="30" fillId="5" borderId="10" xfId="2" applyNumberFormat="1" applyFont="1" applyFill="1" applyBorder="1" applyAlignment="1">
      <alignment horizontal="center"/>
    </xf>
    <xf numFmtId="10" fontId="29" fillId="2" borderId="22" xfId="3" applyNumberFormat="1" applyFont="1" applyFill="1" applyBorder="1" applyAlignment="1">
      <alignment horizontal="center"/>
    </xf>
    <xf numFmtId="10" fontId="29" fillId="2" borderId="23" xfId="3" applyNumberFormat="1" applyFont="1" applyFill="1" applyBorder="1" applyAlignment="1">
      <alignment horizontal="center"/>
    </xf>
    <xf numFmtId="10" fontId="29" fillId="2" borderId="50" xfId="3" applyNumberFormat="1" applyFont="1" applyFill="1" applyBorder="1" applyAlignment="1">
      <alignment horizontal="center"/>
    </xf>
    <xf numFmtId="9" fontId="33" fillId="2" borderId="23" xfId="3" applyFont="1" applyFill="1" applyBorder="1" applyAlignment="1">
      <alignment horizontal="center"/>
    </xf>
    <xf numFmtId="9" fontId="33" fillId="2" borderId="50" xfId="3" applyFont="1" applyFill="1" applyBorder="1" applyAlignment="1">
      <alignment horizontal="center"/>
    </xf>
    <xf numFmtId="168" fontId="34" fillId="12" borderId="40" xfId="0" applyFont="1" applyFill="1" applyBorder="1" applyAlignment="1">
      <alignment horizontal="center"/>
    </xf>
    <xf numFmtId="165" fontId="29" fillId="0" borderId="16" xfId="2" applyNumberFormat="1" applyFont="1" applyBorder="1"/>
    <xf numFmtId="175" fontId="35" fillId="2" borderId="25" xfId="2" applyNumberFormat="1" applyFont="1" applyFill="1" applyBorder="1" applyAlignment="1">
      <alignment horizontal="center"/>
    </xf>
    <xf numFmtId="9" fontId="29" fillId="13" borderId="38" xfId="3" applyFont="1" applyFill="1" applyBorder="1" applyAlignment="1">
      <alignment horizontal="center"/>
    </xf>
    <xf numFmtId="171" fontId="36" fillId="14" borderId="8" xfId="2" applyNumberFormat="1" applyFont="1" applyFill="1" applyBorder="1" applyAlignment="1">
      <alignment horizontal="center"/>
    </xf>
    <xf numFmtId="165" fontId="36" fillId="7" borderId="45" xfId="2" applyNumberFormat="1" applyFont="1" applyFill="1" applyBorder="1" applyAlignment="1">
      <alignment horizontal="right" vertical="center"/>
    </xf>
    <xf numFmtId="165" fontId="36" fillId="7" borderId="46" xfId="2" applyNumberFormat="1" applyFont="1" applyFill="1" applyBorder="1" applyAlignment="1">
      <alignment horizontal="right" vertical="center"/>
    </xf>
    <xf numFmtId="165" fontId="36" fillId="7" borderId="47" xfId="2" applyNumberFormat="1" applyFont="1" applyFill="1" applyBorder="1" applyAlignment="1">
      <alignment horizontal="right" vertical="center"/>
    </xf>
    <xf numFmtId="9" fontId="29" fillId="13" borderId="39" xfId="3" applyFont="1" applyFill="1" applyBorder="1" applyAlignment="1">
      <alignment horizontal="center"/>
    </xf>
    <xf numFmtId="165" fontId="36" fillId="7" borderId="48" xfId="2" applyNumberFormat="1" applyFont="1" applyFill="1" applyBorder="1" applyAlignment="1">
      <alignment horizontal="right" vertical="center"/>
    </xf>
    <xf numFmtId="165" fontId="36" fillId="7" borderId="41" xfId="2" applyNumberFormat="1" applyFont="1" applyFill="1" applyBorder="1" applyAlignment="1">
      <alignment horizontal="right" vertical="center"/>
    </xf>
    <xf numFmtId="165" fontId="36" fillId="7" borderId="42" xfId="2" applyNumberFormat="1" applyFont="1" applyFill="1" applyBorder="1" applyAlignment="1">
      <alignment horizontal="right" vertical="center"/>
    </xf>
    <xf numFmtId="9" fontId="37" fillId="13" borderId="39" xfId="3" applyFont="1" applyFill="1" applyBorder="1" applyAlignment="1">
      <alignment horizontal="center"/>
    </xf>
    <xf numFmtId="171" fontId="35" fillId="2" borderId="15" xfId="2" applyNumberFormat="1" applyFont="1" applyFill="1" applyBorder="1" applyAlignment="1">
      <alignment horizontal="center"/>
    </xf>
    <xf numFmtId="9" fontId="29" fillId="13" borderId="40" xfId="3" applyFont="1" applyFill="1" applyBorder="1" applyAlignment="1">
      <alignment horizontal="center"/>
    </xf>
    <xf numFmtId="171" fontId="36" fillId="14" borderId="10" xfId="2" applyNumberFormat="1" applyFont="1" applyFill="1" applyBorder="1" applyAlignment="1">
      <alignment horizontal="center"/>
    </xf>
    <xf numFmtId="165" fontId="36" fillId="7" borderId="49" xfId="2" applyNumberFormat="1" applyFont="1" applyFill="1" applyBorder="1" applyAlignment="1">
      <alignment horizontal="right" vertical="center"/>
    </xf>
    <xf numFmtId="165" fontId="36" fillId="7" borderId="43" xfId="2" applyNumberFormat="1" applyFont="1" applyFill="1" applyBorder="1" applyAlignment="1">
      <alignment horizontal="right" vertical="center"/>
    </xf>
    <xf numFmtId="165" fontId="36" fillId="7" borderId="44" xfId="2" applyNumberFormat="1" applyFont="1" applyFill="1" applyBorder="1" applyAlignment="1">
      <alignment horizontal="right" vertical="center"/>
    </xf>
    <xf numFmtId="10" fontId="35" fillId="2" borderId="40" xfId="3" applyNumberFormat="1" applyFont="1" applyFill="1" applyBorder="1" applyAlignment="1">
      <alignment horizontal="center"/>
    </xf>
    <xf numFmtId="168" fontId="38" fillId="0" borderId="0" xfId="0" applyFont="1"/>
    <xf numFmtId="169" fontId="32" fillId="3" borderId="1" xfId="0" applyNumberFormat="1" applyFont="1" applyFill="1" applyBorder="1" applyAlignment="1">
      <alignment horizontal="center"/>
    </xf>
    <xf numFmtId="43" fontId="10" fillId="7" borderId="23" xfId="1" applyFont="1" applyFill="1" applyBorder="1"/>
    <xf numFmtId="169" fontId="10" fillId="8" borderId="23" xfId="1" applyNumberFormat="1" applyFont="1" applyFill="1" applyBorder="1"/>
    <xf numFmtId="170" fontId="12" fillId="3" borderId="0" xfId="0" applyNumberFormat="1" applyFont="1" applyFill="1" applyAlignment="1">
      <alignment horizontal="right"/>
    </xf>
    <xf numFmtId="170" fontId="8" fillId="3" borderId="0" xfId="0" applyNumberFormat="1" applyFont="1" applyFill="1" applyAlignment="1">
      <alignment horizontal="right"/>
    </xf>
    <xf numFmtId="170" fontId="16" fillId="3" borderId="0" xfId="0" applyNumberFormat="1" applyFont="1" applyFill="1" applyAlignment="1">
      <alignment horizontal="right"/>
    </xf>
    <xf numFmtId="170" fontId="17" fillId="3" borderId="0" xfId="0" applyNumberFormat="1" applyFont="1" applyFill="1" applyAlignment="1">
      <alignment horizontal="right"/>
    </xf>
    <xf numFmtId="170" fontId="9" fillId="3" borderId="31" xfId="0" applyNumberFormat="1" applyFont="1" applyFill="1" applyBorder="1" applyAlignment="1">
      <alignment horizontal="right"/>
    </xf>
    <xf numFmtId="3" fontId="16" fillId="3" borderId="0" xfId="0" applyNumberFormat="1" applyFont="1" applyFill="1" applyAlignment="1">
      <alignment horizontal="right"/>
    </xf>
    <xf numFmtId="168" fontId="11" fillId="3" borderId="0" xfId="0" applyFont="1" applyFill="1"/>
    <xf numFmtId="168" fontId="8" fillId="3" borderId="0" xfId="0" applyFont="1" applyFill="1"/>
    <xf numFmtId="168" fontId="12" fillId="3" borderId="0" xfId="0" applyFont="1" applyFill="1"/>
    <xf numFmtId="168" fontId="8" fillId="7" borderId="0" xfId="0" applyFont="1" applyFill="1"/>
    <xf numFmtId="168" fontId="8" fillId="3" borderId="0" xfId="0" applyFont="1" applyFill="1" applyAlignment="1">
      <alignment horizontal="right"/>
    </xf>
    <xf numFmtId="168" fontId="2" fillId="3" borderId="0" xfId="0" applyFont="1" applyFill="1" applyAlignment="1">
      <alignment horizontal="left"/>
    </xf>
    <xf numFmtId="168" fontId="14" fillId="3" borderId="0" xfId="0" applyFont="1" applyFill="1"/>
    <xf numFmtId="168" fontId="16" fillId="3" borderId="0" xfId="0" applyFont="1" applyFill="1" applyAlignment="1">
      <alignment horizontal="center"/>
    </xf>
    <xf numFmtId="3" fontId="16" fillId="3" borderId="0" xfId="0" applyNumberFormat="1" applyFont="1" applyFill="1" applyAlignment="1">
      <alignment horizontal="center"/>
    </xf>
    <xf numFmtId="168" fontId="16" fillId="3" borderId="0" xfId="0" applyFont="1" applyFill="1" applyAlignment="1">
      <alignment horizontal="left"/>
    </xf>
    <xf numFmtId="168" fontId="17" fillId="3" borderId="0" xfId="0" applyFont="1" applyFill="1" applyAlignment="1">
      <alignment horizontal="center"/>
    </xf>
    <xf numFmtId="168" fontId="13" fillId="3" borderId="0" xfId="0" applyFont="1" applyFill="1" applyAlignment="1">
      <alignment horizontal="center"/>
    </xf>
    <xf numFmtId="168" fontId="18" fillId="3" borderId="0" xfId="0" applyFont="1" applyFill="1" applyAlignment="1">
      <alignment horizontal="center"/>
    </xf>
    <xf numFmtId="168" fontId="15" fillId="3" borderId="0" xfId="0" applyFont="1" applyFill="1" applyAlignment="1">
      <alignment horizontal="center"/>
    </xf>
    <xf numFmtId="168" fontId="17" fillId="3" borderId="0" xfId="0" applyFont="1" applyFill="1" applyAlignment="1">
      <alignment horizontal="left"/>
    </xf>
    <xf numFmtId="170" fontId="16" fillId="3" borderId="0" xfId="0" applyNumberFormat="1" applyFont="1" applyFill="1" applyAlignment="1">
      <alignment horizontal="center"/>
    </xf>
    <xf numFmtId="168" fontId="19" fillId="3" borderId="0" xfId="0" applyFont="1" applyFill="1"/>
    <xf numFmtId="168" fontId="0" fillId="3" borderId="12" xfId="0" applyFill="1" applyBorder="1"/>
    <xf numFmtId="170" fontId="12" fillId="10" borderId="52" xfId="0" applyNumberFormat="1" applyFont="1" applyFill="1" applyBorder="1" applyAlignment="1">
      <alignment horizontal="right"/>
    </xf>
    <xf numFmtId="43" fontId="6" fillId="3" borderId="0" xfId="1" applyFont="1" applyFill="1" applyBorder="1"/>
    <xf numFmtId="168" fontId="12" fillId="7" borderId="18" xfId="0" applyFont="1" applyFill="1" applyBorder="1" applyAlignment="1">
      <alignment horizontal="left"/>
    </xf>
    <xf numFmtId="168" fontId="11" fillId="2" borderId="15" xfId="0" applyFont="1" applyFill="1" applyBorder="1" applyAlignment="1">
      <alignment horizontal="center"/>
    </xf>
    <xf numFmtId="168" fontId="0" fillId="2" borderId="16" xfId="0" applyFill="1" applyBorder="1" applyAlignment="1">
      <alignment horizontal="center"/>
    </xf>
    <xf numFmtId="168" fontId="0" fillId="2" borderId="17" xfId="0" applyFill="1" applyBorder="1" applyAlignment="1">
      <alignment horizontal="center"/>
    </xf>
    <xf numFmtId="168" fontId="10" fillId="7" borderId="20" xfId="0" applyFont="1" applyFill="1" applyBorder="1" applyAlignment="1">
      <alignment horizontal="center"/>
    </xf>
    <xf numFmtId="168" fontId="0" fillId="0" borderId="21" xfId="0" applyBorder="1" applyAlignment="1">
      <alignment horizontal="center"/>
    </xf>
    <xf numFmtId="168" fontId="0" fillId="0" borderId="22" xfId="0" applyBorder="1" applyAlignment="1">
      <alignment horizontal="center"/>
    </xf>
    <xf numFmtId="173" fontId="10" fillId="8" borderId="20" xfId="0" applyNumberFormat="1" applyFont="1" applyFill="1" applyBorder="1" applyAlignment="1">
      <alignment horizontal="center"/>
    </xf>
    <xf numFmtId="168" fontId="0" fillId="0" borderId="21" xfId="0" applyBorder="1"/>
    <xf numFmtId="168" fontId="0" fillId="0" borderId="22" xfId="0" applyBorder="1"/>
    <xf numFmtId="177" fontId="31" fillId="13" borderId="5" xfId="1" applyNumberFormat="1" applyFont="1" applyFill="1" applyBorder="1" applyAlignment="1">
      <alignment horizontal="center"/>
    </xf>
    <xf numFmtId="177" fontId="31" fillId="13" borderId="6" xfId="1" applyNumberFormat="1" applyFont="1" applyFill="1" applyBorder="1" applyAlignment="1">
      <alignment horizontal="center"/>
    </xf>
    <xf numFmtId="177" fontId="31" fillId="13" borderId="7" xfId="1" applyNumberFormat="1" applyFont="1" applyFill="1" applyBorder="1" applyAlignment="1">
      <alignment horizontal="center"/>
    </xf>
    <xf numFmtId="176" fontId="21" fillId="9" borderId="36" xfId="0" applyNumberFormat="1" applyFont="1" applyFill="1" applyBorder="1" applyAlignment="1">
      <alignment horizontal="center"/>
    </xf>
    <xf numFmtId="175" fontId="21" fillId="4" borderId="36" xfId="0" applyNumberFormat="1" applyFont="1" applyFill="1" applyBorder="1" applyAlignment="1">
      <alignment horizontal="center"/>
    </xf>
    <xf numFmtId="9" fontId="35" fillId="2" borderId="50" xfId="3" applyFont="1" applyFill="1" applyBorder="1" applyAlignment="1">
      <alignment horizontal="center"/>
    </xf>
    <xf numFmtId="175" fontId="29" fillId="2" borderId="25" xfId="2" applyNumberFormat="1" applyFont="1" applyFill="1" applyBorder="1" applyAlignment="1">
      <alignment horizontal="center"/>
    </xf>
    <xf numFmtId="175" fontId="29" fillId="2" borderId="51" xfId="2" applyNumberFormat="1" applyFont="1" applyFill="1" applyBorder="1" applyAlignment="1">
      <alignment horizontal="center"/>
    </xf>
    <xf numFmtId="9" fontId="35" fillId="2" borderId="23" xfId="3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2">
    <dxf>
      <font>
        <b/>
        <i val="0"/>
        <strike val="0"/>
        <color rgb="FFFF000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FF00"/>
      <color rgb="FFFF3399"/>
      <color rgb="FFCCFFCC"/>
      <color rgb="FFFFFFCC"/>
      <color rgb="FF3E0DF1"/>
      <color rgb="FF99FFCC"/>
      <color rgb="FF990000"/>
      <color rgb="FFCC66FF"/>
      <color rgb="FFFFCC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0070C0"/>
  </sheetPr>
  <dimension ref="A1:K97"/>
  <sheetViews>
    <sheetView tabSelected="1" topLeftCell="A77" zoomScaleNormal="100" workbookViewId="0">
      <selection activeCell="G88" sqref="G88"/>
    </sheetView>
  </sheetViews>
  <sheetFormatPr defaultRowHeight="13.2" x14ac:dyDescent="0.25"/>
  <cols>
    <col min="1" max="1" width="1" customWidth="1"/>
    <col min="2" max="2" width="35.44140625" bestFit="1" customWidth="1"/>
    <col min="3" max="3" width="15.44140625" bestFit="1" customWidth="1"/>
    <col min="4" max="4" width="28.44140625" customWidth="1"/>
    <col min="5" max="5" width="22.5546875" bestFit="1" customWidth="1"/>
    <col min="6" max="6" width="17.109375" customWidth="1"/>
    <col min="7" max="7" width="16.109375" customWidth="1"/>
    <col min="8" max="8" width="15.44140625" bestFit="1" customWidth="1"/>
    <col min="9" max="9" width="11.6640625" bestFit="1" customWidth="1"/>
    <col min="10" max="10" width="17.33203125" customWidth="1"/>
    <col min="11" max="11" width="24.44140625" customWidth="1"/>
    <col min="12" max="12" width="19.44140625" bestFit="1" customWidth="1"/>
    <col min="13" max="13" width="17.6640625" bestFit="1" customWidth="1"/>
    <col min="14" max="14" width="10.109375" customWidth="1"/>
    <col min="15" max="15" width="12.5546875" customWidth="1"/>
    <col min="16" max="16" width="16.33203125" bestFit="1" customWidth="1"/>
    <col min="17" max="17" width="12.109375" bestFit="1" customWidth="1"/>
    <col min="18" max="18" width="1.109375" customWidth="1"/>
  </cols>
  <sheetData>
    <row r="1" spans="2:11" ht="13.8" thickBot="1" x14ac:dyDescent="0.3"/>
    <row r="2" spans="2:11" ht="14.4" x14ac:dyDescent="0.3">
      <c r="B2" s="33"/>
      <c r="C2" s="32"/>
      <c r="D2" s="32"/>
      <c r="E2" s="68" t="s">
        <v>22</v>
      </c>
      <c r="F2" s="32"/>
      <c r="G2" s="32"/>
      <c r="H2" s="32"/>
      <c r="I2" s="32"/>
      <c r="J2" s="32"/>
      <c r="K2" s="69"/>
    </row>
    <row r="3" spans="2:11" ht="14.4" x14ac:dyDescent="0.3">
      <c r="B3" s="34"/>
      <c r="C3" s="70"/>
      <c r="D3" s="70"/>
      <c r="E3" s="70"/>
      <c r="F3" s="71"/>
      <c r="G3" s="72"/>
      <c r="H3" s="72"/>
      <c r="I3" s="72"/>
      <c r="J3" s="72"/>
      <c r="K3" s="73"/>
    </row>
    <row r="4" spans="2:11" ht="14.4" x14ac:dyDescent="0.3">
      <c r="B4" s="34"/>
      <c r="C4" s="70"/>
      <c r="D4" s="70"/>
      <c r="E4" s="70"/>
      <c r="F4" s="71"/>
      <c r="G4" s="72"/>
      <c r="H4" s="72"/>
      <c r="I4" s="72"/>
      <c r="J4" s="72"/>
      <c r="K4" s="73"/>
    </row>
    <row r="5" spans="2:11" ht="14.4" x14ac:dyDescent="0.3">
      <c r="B5" s="35"/>
      <c r="C5" s="70"/>
      <c r="D5" s="70"/>
      <c r="E5" s="70"/>
      <c r="F5" s="71"/>
      <c r="G5" s="72"/>
      <c r="H5" s="72"/>
      <c r="I5" s="72"/>
      <c r="J5" s="72"/>
      <c r="K5" s="73"/>
    </row>
    <row r="6" spans="2:11" ht="14.4" x14ac:dyDescent="0.3">
      <c r="B6" s="36" t="s">
        <v>23</v>
      </c>
      <c r="C6" s="37"/>
      <c r="D6" s="37" t="s">
        <v>24</v>
      </c>
      <c r="E6" s="38" t="s">
        <v>25</v>
      </c>
      <c r="F6" s="37" t="s">
        <v>26</v>
      </c>
      <c r="G6" s="37"/>
      <c r="H6" s="37" t="s">
        <v>27</v>
      </c>
      <c r="I6" s="37"/>
      <c r="J6" s="37" t="s">
        <v>28</v>
      </c>
      <c r="K6" s="74" t="s">
        <v>29</v>
      </c>
    </row>
    <row r="7" spans="2:11" ht="14.4" x14ac:dyDescent="0.3">
      <c r="B7" s="39" t="s">
        <v>30</v>
      </c>
      <c r="C7" s="40"/>
      <c r="D7" s="40" t="s">
        <v>31</v>
      </c>
      <c r="E7" s="93">
        <v>14.88</v>
      </c>
      <c r="F7" s="97">
        <f>E7*10.7639</f>
        <v>160.166832</v>
      </c>
      <c r="G7" s="41">
        <v>1</v>
      </c>
      <c r="H7" s="101">
        <f t="shared" ref="H7:H12" si="0">G7*F7</f>
        <v>160.166832</v>
      </c>
      <c r="I7" s="2"/>
      <c r="J7" s="42">
        <v>3000</v>
      </c>
      <c r="K7" s="75">
        <f t="shared" ref="K7:K15" si="1">SUM(E7*J7)</f>
        <v>44640</v>
      </c>
    </row>
    <row r="8" spans="2:11" ht="14.4" x14ac:dyDescent="0.3">
      <c r="B8" s="43" t="s">
        <v>30</v>
      </c>
      <c r="C8" s="76"/>
      <c r="D8" s="76" t="s">
        <v>32</v>
      </c>
      <c r="E8" s="94">
        <v>14.88</v>
      </c>
      <c r="F8" s="98">
        <f>E8*10.7639</f>
        <v>160.166832</v>
      </c>
      <c r="G8" s="44">
        <v>0.5</v>
      </c>
      <c r="H8" s="102">
        <f t="shared" si="0"/>
        <v>80.083416</v>
      </c>
      <c r="I8" s="2"/>
      <c r="J8" s="104">
        <f t="shared" ref="J8:J15" si="2">J$7*G8</f>
        <v>1500</v>
      </c>
      <c r="K8" s="75">
        <f t="shared" si="1"/>
        <v>22320</v>
      </c>
    </row>
    <row r="9" spans="2:11" ht="14.4" x14ac:dyDescent="0.3">
      <c r="B9" s="43" t="s">
        <v>30</v>
      </c>
      <c r="C9" s="76"/>
      <c r="D9" s="76" t="s">
        <v>32</v>
      </c>
      <c r="E9" s="94">
        <v>6.34</v>
      </c>
      <c r="F9" s="98">
        <f t="shared" ref="F9:F15" si="3">E9*10.7639</f>
        <v>68.24312599999999</v>
      </c>
      <c r="G9" s="44">
        <v>0.33</v>
      </c>
      <c r="H9" s="102">
        <f t="shared" si="0"/>
        <v>22.520231579999997</v>
      </c>
      <c r="I9" s="2"/>
      <c r="J9" s="104">
        <f t="shared" si="2"/>
        <v>990</v>
      </c>
      <c r="K9" s="75">
        <f t="shared" si="1"/>
        <v>6276.5999999999995</v>
      </c>
    </row>
    <row r="10" spans="2:11" ht="14.4" x14ac:dyDescent="0.3">
      <c r="B10" s="43" t="s">
        <v>30</v>
      </c>
      <c r="C10" s="76"/>
      <c r="D10" s="76" t="s">
        <v>33</v>
      </c>
      <c r="E10" s="94">
        <v>4.3899999999999997</v>
      </c>
      <c r="F10" s="98">
        <f t="shared" si="3"/>
        <v>47.253520999999992</v>
      </c>
      <c r="G10" s="44">
        <v>0.25</v>
      </c>
      <c r="H10" s="102">
        <f t="shared" si="0"/>
        <v>11.813380249999998</v>
      </c>
      <c r="I10" s="2"/>
      <c r="J10" s="104">
        <f t="shared" si="2"/>
        <v>750</v>
      </c>
      <c r="K10" s="75">
        <f t="shared" si="1"/>
        <v>3292.4999999999995</v>
      </c>
    </row>
    <row r="11" spans="2:11" ht="14.4" x14ac:dyDescent="0.3">
      <c r="B11" s="43" t="s">
        <v>30</v>
      </c>
      <c r="C11" s="76"/>
      <c r="D11" s="76" t="s">
        <v>33</v>
      </c>
      <c r="E11" s="94">
        <v>1.87</v>
      </c>
      <c r="F11" s="98">
        <f t="shared" si="3"/>
        <v>20.128492999999999</v>
      </c>
      <c r="G11" s="44">
        <v>0.16500000000000001</v>
      </c>
      <c r="H11" s="102">
        <f t="shared" si="0"/>
        <v>3.321201345</v>
      </c>
      <c r="I11" s="2"/>
      <c r="J11" s="104">
        <f t="shared" si="2"/>
        <v>495</v>
      </c>
      <c r="K11" s="75">
        <f t="shared" si="1"/>
        <v>925.65000000000009</v>
      </c>
    </row>
    <row r="12" spans="2:11" ht="14.4" x14ac:dyDescent="0.3">
      <c r="B12" s="43" t="s">
        <v>1</v>
      </c>
      <c r="C12" s="76"/>
      <c r="D12" s="76" t="s">
        <v>36</v>
      </c>
      <c r="E12" s="94">
        <v>37.21</v>
      </c>
      <c r="F12" s="98">
        <f t="shared" si="3"/>
        <v>400.524719</v>
      </c>
      <c r="G12" s="44">
        <v>0.05</v>
      </c>
      <c r="H12" s="102">
        <f t="shared" si="0"/>
        <v>20.02623595</v>
      </c>
      <c r="I12" s="2"/>
      <c r="J12" s="104">
        <f t="shared" si="2"/>
        <v>150</v>
      </c>
      <c r="K12" s="75">
        <f t="shared" si="1"/>
        <v>5581.5</v>
      </c>
    </row>
    <row r="13" spans="2:11" ht="14.4" x14ac:dyDescent="0.3">
      <c r="B13" s="43" t="s">
        <v>38</v>
      </c>
      <c r="C13" s="76"/>
      <c r="D13" s="87" t="s">
        <v>60</v>
      </c>
      <c r="E13" s="94">
        <v>20.66</v>
      </c>
      <c r="F13" s="98">
        <f t="shared" si="3"/>
        <v>222.38217399999999</v>
      </c>
      <c r="G13" s="44">
        <v>0.1</v>
      </c>
      <c r="H13" s="102">
        <f>G13*F13</f>
        <v>22.2382174</v>
      </c>
      <c r="I13" s="2"/>
      <c r="J13" s="104">
        <f t="shared" si="2"/>
        <v>300</v>
      </c>
      <c r="K13" s="75">
        <f t="shared" si="1"/>
        <v>6198</v>
      </c>
    </row>
    <row r="14" spans="2:11" ht="14.4" x14ac:dyDescent="0.3">
      <c r="B14" s="43" t="s">
        <v>38</v>
      </c>
      <c r="C14" s="76"/>
      <c r="D14" s="76" t="s">
        <v>39</v>
      </c>
      <c r="E14" s="94">
        <v>6.14</v>
      </c>
      <c r="F14" s="98">
        <f t="shared" si="3"/>
        <v>66.090345999999997</v>
      </c>
      <c r="G14" s="44">
        <v>0.05</v>
      </c>
      <c r="H14" s="102">
        <f>G14*F14</f>
        <v>3.3045173000000001</v>
      </c>
      <c r="I14" s="2"/>
      <c r="J14" s="104">
        <f t="shared" si="2"/>
        <v>150</v>
      </c>
      <c r="K14" s="75">
        <f t="shared" si="1"/>
        <v>921</v>
      </c>
    </row>
    <row r="15" spans="2:11" ht="16.2" x14ac:dyDescent="0.45">
      <c r="B15" s="46" t="s">
        <v>40</v>
      </c>
      <c r="C15" s="76"/>
      <c r="D15" s="76" t="s">
        <v>0</v>
      </c>
      <c r="E15" s="95">
        <v>27.39</v>
      </c>
      <c r="F15" s="99">
        <f t="shared" si="3"/>
        <v>294.82322099999999</v>
      </c>
      <c r="G15" s="44">
        <v>0.04</v>
      </c>
      <c r="H15" s="103">
        <f>G15*F15</f>
        <v>11.79292884</v>
      </c>
      <c r="I15" s="2"/>
      <c r="J15" s="105">
        <f t="shared" si="2"/>
        <v>120</v>
      </c>
      <c r="K15" s="77">
        <f t="shared" si="1"/>
        <v>3286.8</v>
      </c>
    </row>
    <row r="16" spans="2:11" ht="14.4" x14ac:dyDescent="0.3">
      <c r="B16" s="47"/>
      <c r="C16" s="76"/>
      <c r="D16" s="76"/>
      <c r="E16" s="96">
        <f>SUM(E7:E15)</f>
        <v>133.76</v>
      </c>
      <c r="F16" s="100">
        <f>SUM(F7:F15)</f>
        <v>1439.7792639999998</v>
      </c>
      <c r="G16" s="44"/>
      <c r="H16" s="102">
        <f>SUM(H7:H15)</f>
        <v>335.266960665</v>
      </c>
      <c r="I16" s="2"/>
      <c r="J16" s="45"/>
      <c r="K16" s="78">
        <f>SUM(K7:K15)</f>
        <v>93442.05</v>
      </c>
    </row>
    <row r="17" spans="1:11" ht="14.4" x14ac:dyDescent="0.3">
      <c r="B17" s="47"/>
      <c r="C17" s="76"/>
      <c r="D17" s="76"/>
      <c r="E17" s="49"/>
      <c r="F17" s="48"/>
      <c r="G17" s="44"/>
      <c r="H17" s="45"/>
      <c r="I17" s="2"/>
      <c r="J17" s="79" t="s">
        <v>41</v>
      </c>
      <c r="K17" s="80">
        <f>ROUNDDOWN(K16,-2)</f>
        <v>93400</v>
      </c>
    </row>
    <row r="18" spans="1:11" ht="16.2" x14ac:dyDescent="0.45">
      <c r="B18" s="47"/>
      <c r="C18" s="76"/>
      <c r="D18" s="76"/>
      <c r="E18" s="49"/>
      <c r="F18" s="168"/>
      <c r="G18" s="44"/>
      <c r="H18" s="50" t="s">
        <v>43</v>
      </c>
      <c r="I18" s="2"/>
      <c r="J18" s="79"/>
      <c r="K18" s="81"/>
    </row>
    <row r="19" spans="1:11" ht="14.4" x14ac:dyDescent="0.3">
      <c r="B19" s="47"/>
      <c r="C19" s="76"/>
      <c r="D19" s="76"/>
      <c r="E19" s="49"/>
      <c r="F19" s="48"/>
      <c r="G19" s="44"/>
      <c r="H19" s="51" t="s">
        <v>24</v>
      </c>
      <c r="I19" s="2"/>
      <c r="J19" s="79" t="s">
        <v>44</v>
      </c>
      <c r="K19" s="81"/>
    </row>
    <row r="20" spans="1:11" ht="14.4" x14ac:dyDescent="0.3">
      <c r="B20" s="47"/>
      <c r="C20" s="76"/>
      <c r="D20" s="76"/>
      <c r="E20" s="49"/>
      <c r="F20" s="48"/>
      <c r="G20" s="44"/>
      <c r="H20" s="51" t="s">
        <v>46</v>
      </c>
      <c r="I20" s="2"/>
      <c r="J20" s="52">
        <v>0</v>
      </c>
      <c r="K20" s="75">
        <f>J20*K16</f>
        <v>0</v>
      </c>
    </row>
    <row r="21" spans="1:11" ht="14.4" x14ac:dyDescent="0.3">
      <c r="B21" s="47"/>
      <c r="C21" s="76"/>
      <c r="D21" s="76"/>
      <c r="E21" s="49"/>
      <c r="F21" s="48"/>
      <c r="G21" s="44"/>
      <c r="H21" s="51" t="s">
        <v>47</v>
      </c>
      <c r="I21" s="2"/>
      <c r="J21" s="52">
        <v>0</v>
      </c>
      <c r="K21" s="77">
        <f>J21*(K16+K20)</f>
        <v>0</v>
      </c>
    </row>
    <row r="22" spans="1:11" ht="14.4" x14ac:dyDescent="0.3">
      <c r="B22" s="47"/>
      <c r="C22" s="76"/>
      <c r="D22" s="76"/>
      <c r="E22" s="49"/>
      <c r="F22" s="48"/>
      <c r="G22" s="44"/>
      <c r="H22" s="51"/>
      <c r="I22" s="2"/>
      <c r="J22" s="79"/>
      <c r="K22" s="77"/>
    </row>
    <row r="23" spans="1:11" ht="14.4" x14ac:dyDescent="0.3">
      <c r="B23" s="47"/>
      <c r="C23" s="76"/>
      <c r="D23" s="76"/>
      <c r="E23" s="49"/>
      <c r="F23" s="48"/>
      <c r="G23" s="44"/>
      <c r="H23" s="79" t="s">
        <v>50</v>
      </c>
      <c r="I23" s="2"/>
      <c r="J23" s="45"/>
      <c r="K23" s="77">
        <f>K20+K21</f>
        <v>0</v>
      </c>
    </row>
    <row r="24" spans="1:11" ht="14.4" x14ac:dyDescent="0.3">
      <c r="B24" s="47"/>
      <c r="C24" s="76"/>
      <c r="D24" s="76"/>
      <c r="E24" s="49"/>
      <c r="F24" s="48"/>
      <c r="G24" s="44"/>
      <c r="H24" s="79"/>
      <c r="I24" s="2"/>
      <c r="J24" s="45"/>
      <c r="K24" s="77"/>
    </row>
    <row r="25" spans="1:11" ht="14.4" x14ac:dyDescent="0.3">
      <c r="B25" s="47"/>
      <c r="C25" s="65"/>
      <c r="D25" s="65" t="s">
        <v>53</v>
      </c>
      <c r="E25" s="53">
        <f>(E7*G7)+(E8*G8)+(E9*G9)+(E10*G10)+(E11*G11)+(E12*G12)+(E13*G13)+(E14*G14)+(E15*G15)</f>
        <v>31.147349999999999</v>
      </c>
      <c r="F25" s="54">
        <f>E25*10.7639</f>
        <v>335.266960665</v>
      </c>
      <c r="G25" s="44"/>
      <c r="H25" s="79" t="s">
        <v>54</v>
      </c>
      <c r="I25" s="2"/>
      <c r="J25" s="82"/>
      <c r="K25" s="106">
        <f>K17+K23</f>
        <v>93400</v>
      </c>
    </row>
    <row r="26" spans="1:11" ht="15" thickBot="1" x14ac:dyDescent="0.35">
      <c r="B26" s="55"/>
      <c r="C26" s="56"/>
      <c r="D26" s="56" t="s">
        <v>55</v>
      </c>
      <c r="E26" s="183">
        <f>F26*10.7639</f>
        <v>3000</v>
      </c>
      <c r="F26" s="182">
        <f>K16/F25</f>
        <v>278.70938971933964</v>
      </c>
      <c r="G26" s="57"/>
      <c r="H26" s="58"/>
      <c r="I26" s="58"/>
      <c r="J26" s="59" t="s">
        <v>41</v>
      </c>
      <c r="K26" s="107">
        <f>ROUNDUP(K25,-3)</f>
        <v>94000</v>
      </c>
    </row>
    <row r="27" spans="1:11" x14ac:dyDescent="0.25">
      <c r="A27" s="60"/>
      <c r="B27" s="60"/>
      <c r="C27" s="60"/>
    </row>
    <row r="28" spans="1:11" x14ac:dyDescent="0.25">
      <c r="A28" s="60"/>
      <c r="B28" s="61"/>
      <c r="C28" s="108" t="s">
        <v>63</v>
      </c>
      <c r="D28" s="61"/>
      <c r="E28" s="61"/>
      <c r="F28" s="108" t="s">
        <v>62</v>
      </c>
      <c r="G28" s="61"/>
      <c r="H28" s="108" t="s">
        <v>64</v>
      </c>
      <c r="I28" s="64"/>
    </row>
    <row r="29" spans="1:11" ht="14.4" x14ac:dyDescent="0.3">
      <c r="A29" s="60"/>
      <c r="B29" s="65" t="s">
        <v>48</v>
      </c>
      <c r="C29" s="92">
        <f>E12</f>
        <v>37.21</v>
      </c>
      <c r="D29" s="62">
        <f>C29*10.7639</f>
        <v>400.524719</v>
      </c>
      <c r="E29" s="63">
        <f>D29/(D29+D30+D31+D32)</f>
        <v>0.27818480861244022</v>
      </c>
      <c r="F29" s="90">
        <v>44</v>
      </c>
      <c r="G29" s="63"/>
      <c r="H29" s="63">
        <f>C29/F29</f>
        <v>0.8456818181818182</v>
      </c>
      <c r="I29" s="66"/>
    </row>
    <row r="30" spans="1:11" ht="14.4" x14ac:dyDescent="0.3">
      <c r="A30" s="60"/>
      <c r="B30" s="65" t="s">
        <v>49</v>
      </c>
      <c r="C30" s="92">
        <f>E7+E8+E9+E10+E11</f>
        <v>42.36</v>
      </c>
      <c r="D30" s="62">
        <f t="shared" ref="D30:D32" si="4">C30*10.7639</f>
        <v>455.95880399999999</v>
      </c>
      <c r="E30" s="63">
        <f>D30/(D29+D30+D31+D32)</f>
        <v>0.31668660287081346</v>
      </c>
      <c r="F30" s="90">
        <v>52</v>
      </c>
      <c r="G30" s="63"/>
      <c r="H30" s="63">
        <f>C30/F30</f>
        <v>0.81461538461538463</v>
      </c>
      <c r="I30" s="66"/>
    </row>
    <row r="31" spans="1:11" ht="14.4" x14ac:dyDescent="0.3">
      <c r="A31" s="60"/>
      <c r="B31" s="65" t="s">
        <v>52</v>
      </c>
      <c r="C31" s="92">
        <f>E13+E14</f>
        <v>26.8</v>
      </c>
      <c r="D31" s="62">
        <f t="shared" si="4"/>
        <v>288.47251999999997</v>
      </c>
      <c r="E31" s="63">
        <f>D31/(D29+D30+D31+D32)</f>
        <v>0.20035885167464115</v>
      </c>
      <c r="F31" s="90">
        <v>34</v>
      </c>
      <c r="G31" s="63"/>
      <c r="H31" s="63">
        <f>C31/F31</f>
        <v>0.78823529411764703</v>
      </c>
      <c r="I31" s="66"/>
    </row>
    <row r="32" spans="1:11" ht="14.4" x14ac:dyDescent="0.3">
      <c r="A32" s="60"/>
      <c r="B32" s="65" t="s">
        <v>51</v>
      </c>
      <c r="C32" s="92">
        <f>E15</f>
        <v>27.39</v>
      </c>
      <c r="D32" s="62">
        <f t="shared" si="4"/>
        <v>294.82322099999999</v>
      </c>
      <c r="E32" s="88">
        <f>D32/(D29+D30+D31+D32)</f>
        <v>0.20476973684210528</v>
      </c>
      <c r="F32" s="90">
        <v>34</v>
      </c>
      <c r="G32" s="63"/>
      <c r="H32" s="63">
        <f>C32/F32</f>
        <v>0.80558823529411772</v>
      </c>
      <c r="I32" s="86"/>
    </row>
    <row r="33" spans="1:9" ht="14.4" x14ac:dyDescent="0.3">
      <c r="A33" s="60"/>
      <c r="B33" s="67"/>
      <c r="C33" s="83">
        <f>C29+C30+C31+C32</f>
        <v>133.76</v>
      </c>
      <c r="D33" s="84">
        <f>D29+D30+D31+D32</f>
        <v>1439.7792639999998</v>
      </c>
      <c r="E33" s="89">
        <f>SUM(E29:E32)</f>
        <v>1</v>
      </c>
      <c r="F33" s="140">
        <f>F29+F30+F31+F32</f>
        <v>164</v>
      </c>
      <c r="G33" s="91"/>
      <c r="H33" s="91">
        <f>C33/F33</f>
        <v>0.81560975609756092</v>
      </c>
      <c r="I33" s="85"/>
    </row>
    <row r="34" spans="1:9" ht="13.8" thickBot="1" x14ac:dyDescent="0.3">
      <c r="A34" s="60"/>
      <c r="B34" s="60"/>
      <c r="C34" s="60"/>
    </row>
    <row r="35" spans="1:9" ht="16.2" thickBot="1" x14ac:dyDescent="0.35">
      <c r="B35" s="170" t="s">
        <v>69</v>
      </c>
      <c r="C35" s="171"/>
      <c r="D35" s="171"/>
      <c r="E35" s="171"/>
      <c r="F35" s="171"/>
      <c r="G35" s="171"/>
      <c r="H35" s="172"/>
    </row>
    <row r="36" spans="1:9" ht="15.6" x14ac:dyDescent="0.3">
      <c r="B36" s="10" t="s">
        <v>3</v>
      </c>
      <c r="C36" s="149"/>
      <c r="D36" s="150"/>
      <c r="E36" s="150"/>
      <c r="F36" s="150"/>
      <c r="G36" s="150"/>
      <c r="H36" s="5"/>
    </row>
    <row r="37" spans="1:9" ht="15.6" x14ac:dyDescent="0.3">
      <c r="B37" s="4"/>
      <c r="C37" s="151"/>
      <c r="D37" s="150"/>
      <c r="E37" s="150"/>
      <c r="F37" s="150"/>
      <c r="G37" s="150"/>
      <c r="H37" s="5"/>
    </row>
    <row r="38" spans="1:9" ht="15.6" x14ac:dyDescent="0.3">
      <c r="B38" s="4" t="s">
        <v>4</v>
      </c>
      <c r="C38" s="151"/>
      <c r="D38" s="173" t="s">
        <v>70</v>
      </c>
      <c r="E38" s="174"/>
      <c r="F38" s="175"/>
      <c r="G38" s="150"/>
      <c r="H38" s="5"/>
    </row>
    <row r="39" spans="1:9" ht="15.6" x14ac:dyDescent="0.3">
      <c r="B39" s="4"/>
      <c r="C39" s="151"/>
      <c r="D39" s="150"/>
      <c r="E39" s="150"/>
      <c r="F39" s="150"/>
      <c r="G39" s="150"/>
      <c r="H39" s="5"/>
    </row>
    <row r="40" spans="1:9" ht="15.6" x14ac:dyDescent="0.3">
      <c r="B40" s="4" t="s">
        <v>5</v>
      </c>
      <c r="C40" s="151"/>
      <c r="D40" s="176">
        <v>46266</v>
      </c>
      <c r="E40" s="177"/>
      <c r="F40" s="178"/>
      <c r="G40" s="150"/>
      <c r="H40" s="5"/>
    </row>
    <row r="41" spans="1:9" ht="15.6" x14ac:dyDescent="0.3">
      <c r="B41" s="6"/>
      <c r="C41" s="7"/>
      <c r="D41" s="8"/>
      <c r="E41" s="8"/>
      <c r="F41" s="8"/>
      <c r="G41" s="8"/>
      <c r="H41" s="9"/>
    </row>
    <row r="42" spans="1:9" ht="15.6" x14ac:dyDescent="0.3">
      <c r="B42" s="10" t="s">
        <v>6</v>
      </c>
      <c r="C42" s="149"/>
      <c r="D42" s="150"/>
      <c r="E42" s="150"/>
      <c r="F42" s="150"/>
      <c r="G42" s="150"/>
      <c r="H42" s="5"/>
    </row>
    <row r="43" spans="1:9" ht="15.6" x14ac:dyDescent="0.3">
      <c r="B43" s="4"/>
      <c r="C43" s="151"/>
      <c r="D43" s="150"/>
      <c r="E43" s="150"/>
      <c r="F43" s="150"/>
      <c r="G43" s="150"/>
      <c r="H43" s="5"/>
    </row>
    <row r="44" spans="1:9" ht="15.6" x14ac:dyDescent="0.3">
      <c r="B44" s="4" t="s">
        <v>7</v>
      </c>
      <c r="C44" s="151"/>
      <c r="D44" s="169" t="s">
        <v>34</v>
      </c>
      <c r="E44" s="11"/>
      <c r="F44" s="12"/>
      <c r="G44" s="150"/>
      <c r="H44" s="5"/>
    </row>
    <row r="45" spans="1:9" ht="15.6" x14ac:dyDescent="0.3">
      <c r="B45" s="4"/>
      <c r="C45" s="151"/>
      <c r="D45" s="13" t="s">
        <v>35</v>
      </c>
      <c r="E45" s="152"/>
      <c r="F45" s="14"/>
      <c r="G45" s="150"/>
      <c r="H45" s="5"/>
    </row>
    <row r="46" spans="1:9" ht="15.6" x14ac:dyDescent="0.3">
      <c r="B46" s="4"/>
      <c r="C46" s="151"/>
      <c r="D46" s="13" t="s">
        <v>37</v>
      </c>
      <c r="E46" s="152"/>
      <c r="F46" s="14"/>
      <c r="G46" s="150"/>
      <c r="H46" s="5"/>
    </row>
    <row r="47" spans="1:9" ht="15.6" x14ac:dyDescent="0.3">
      <c r="B47" s="4"/>
      <c r="C47" s="151"/>
      <c r="D47" s="15" t="s">
        <v>61</v>
      </c>
      <c r="E47" s="16"/>
      <c r="F47" s="17"/>
      <c r="G47" s="150"/>
      <c r="H47" s="5"/>
    </row>
    <row r="48" spans="1:9" ht="15.6" x14ac:dyDescent="0.3">
      <c r="B48" s="4"/>
      <c r="C48" s="151"/>
      <c r="D48" s="150"/>
      <c r="E48" s="150"/>
      <c r="F48" s="150"/>
      <c r="G48" s="150"/>
      <c r="H48" s="5"/>
    </row>
    <row r="49" spans="2:8" ht="15.6" x14ac:dyDescent="0.3">
      <c r="B49" s="4" t="s">
        <v>8</v>
      </c>
      <c r="C49" s="151"/>
      <c r="D49" s="150"/>
      <c r="E49" s="18" t="s">
        <v>35</v>
      </c>
      <c r="F49" s="150"/>
      <c r="G49" s="150"/>
      <c r="H49" s="5"/>
    </row>
    <row r="50" spans="2:8" ht="15.6" x14ac:dyDescent="0.3">
      <c r="B50" s="4"/>
      <c r="C50" s="151"/>
      <c r="D50" s="150"/>
      <c r="E50" s="150"/>
      <c r="F50" s="150"/>
      <c r="G50" s="150"/>
      <c r="H50" s="5"/>
    </row>
    <row r="51" spans="2:8" ht="15.6" x14ac:dyDescent="0.3">
      <c r="B51" s="4" t="s">
        <v>9</v>
      </c>
      <c r="C51" s="151"/>
      <c r="D51" s="150"/>
      <c r="E51" s="18" t="s">
        <v>42</v>
      </c>
      <c r="F51" s="150"/>
      <c r="G51" s="150"/>
      <c r="H51" s="5"/>
    </row>
    <row r="52" spans="2:8" ht="15.6" x14ac:dyDescent="0.3">
      <c r="B52" s="4"/>
      <c r="C52" s="151"/>
      <c r="D52" s="150"/>
      <c r="E52" s="150"/>
      <c r="F52" s="150"/>
      <c r="G52" s="150"/>
      <c r="H52" s="5"/>
    </row>
    <row r="53" spans="2:8" ht="15.6" x14ac:dyDescent="0.3">
      <c r="B53" s="4" t="s">
        <v>11</v>
      </c>
      <c r="C53" s="151"/>
      <c r="D53" s="153" t="s">
        <v>45</v>
      </c>
      <c r="E53" s="141">
        <v>1.27</v>
      </c>
      <c r="F53" s="2"/>
      <c r="G53" s="2"/>
      <c r="H53" s="3"/>
    </row>
    <row r="54" spans="2:8" x14ac:dyDescent="0.25">
      <c r="B54" s="1"/>
      <c r="C54" s="2"/>
      <c r="D54" s="2"/>
      <c r="E54" s="2"/>
      <c r="F54" s="2"/>
      <c r="G54" s="2"/>
      <c r="H54" s="3"/>
    </row>
    <row r="55" spans="2:8" ht="15.6" x14ac:dyDescent="0.3">
      <c r="B55" s="4" t="s">
        <v>12</v>
      </c>
      <c r="C55" s="151"/>
      <c r="D55" s="2"/>
      <c r="E55" s="142">
        <v>164</v>
      </c>
      <c r="F55" s="154"/>
      <c r="G55" s="2"/>
      <c r="H55" s="3"/>
    </row>
    <row r="56" spans="2:8" ht="15.6" x14ac:dyDescent="0.3">
      <c r="B56" s="19"/>
      <c r="C56" s="150"/>
      <c r="D56" s="150"/>
      <c r="E56" s="151"/>
      <c r="F56" s="2"/>
      <c r="G56" s="2"/>
      <c r="H56" s="3"/>
    </row>
    <row r="57" spans="2:8" ht="15.6" x14ac:dyDescent="0.3">
      <c r="B57" s="10" t="s">
        <v>13</v>
      </c>
      <c r="C57" s="151"/>
      <c r="D57" s="155"/>
      <c r="E57" s="151"/>
      <c r="F57" s="2"/>
      <c r="G57" s="2"/>
      <c r="H57" s="3"/>
    </row>
    <row r="58" spans="2:8" ht="15.6" x14ac:dyDescent="0.3">
      <c r="B58" s="1"/>
      <c r="C58" s="2"/>
      <c r="D58" s="155"/>
      <c r="E58" s="151"/>
      <c r="F58" s="2"/>
      <c r="G58" s="2"/>
      <c r="H58" s="3"/>
    </row>
    <row r="59" spans="2:8" ht="15.6" x14ac:dyDescent="0.3">
      <c r="B59" s="4" t="s">
        <v>15</v>
      </c>
      <c r="C59" s="151"/>
      <c r="D59" s="2"/>
      <c r="E59" s="21">
        <v>1853</v>
      </c>
      <c r="F59" s="2"/>
      <c r="G59" s="2"/>
      <c r="H59" s="3"/>
    </row>
    <row r="60" spans="2:8" ht="15.6" x14ac:dyDescent="0.3">
      <c r="B60" s="4"/>
      <c r="C60" s="151"/>
      <c r="D60" s="2"/>
      <c r="E60" s="2"/>
      <c r="F60" s="2"/>
      <c r="G60" s="2"/>
      <c r="H60" s="3"/>
    </row>
    <row r="61" spans="2:8" ht="15.6" x14ac:dyDescent="0.3">
      <c r="B61" s="20" t="s">
        <v>14</v>
      </c>
      <c r="C61" s="150"/>
      <c r="D61" s="156"/>
      <c r="E61" s="156"/>
      <c r="F61" s="157"/>
      <c r="G61" s="143">
        <f>E55*E59</f>
        <v>303892</v>
      </c>
      <c r="H61" s="3"/>
    </row>
    <row r="62" spans="2:8" ht="15.6" x14ac:dyDescent="0.3">
      <c r="B62" s="4"/>
      <c r="C62" s="158"/>
      <c r="D62" s="156"/>
      <c r="E62" s="156"/>
      <c r="F62" s="157"/>
      <c r="G62" s="144"/>
      <c r="H62" s="3"/>
    </row>
    <row r="63" spans="2:8" ht="15.6" x14ac:dyDescent="0.3">
      <c r="B63" s="22" t="s">
        <v>65</v>
      </c>
      <c r="C63" s="150"/>
      <c r="D63" s="156"/>
      <c r="E63" s="23">
        <v>0.1</v>
      </c>
      <c r="F63" s="156"/>
      <c r="G63" s="145">
        <f>G61*E63</f>
        <v>30389.200000000001</v>
      </c>
      <c r="H63" s="3"/>
    </row>
    <row r="64" spans="2:8" ht="15.6" x14ac:dyDescent="0.3">
      <c r="B64" s="4"/>
      <c r="C64" s="158"/>
      <c r="D64" s="156"/>
      <c r="E64" s="159"/>
      <c r="F64" s="156"/>
      <c r="G64" s="145"/>
      <c r="H64" s="3"/>
    </row>
    <row r="65" spans="2:8" ht="15.6" x14ac:dyDescent="0.3">
      <c r="B65" s="22" t="s">
        <v>19</v>
      </c>
      <c r="C65" s="150"/>
      <c r="D65" s="160" t="s">
        <v>56</v>
      </c>
      <c r="E65" s="23">
        <v>0.1</v>
      </c>
      <c r="F65" s="156"/>
      <c r="G65" s="145">
        <f>G61*E65</f>
        <v>30389.200000000001</v>
      </c>
      <c r="H65" s="3"/>
    </row>
    <row r="66" spans="2:8" ht="15.6" x14ac:dyDescent="0.3">
      <c r="B66" s="4"/>
      <c r="C66" s="158"/>
      <c r="D66" s="156"/>
      <c r="E66" s="159"/>
      <c r="F66" s="156"/>
      <c r="G66" s="145"/>
      <c r="H66" s="3"/>
    </row>
    <row r="67" spans="2:8" ht="15.6" x14ac:dyDescent="0.3">
      <c r="B67" s="22" t="s">
        <v>19</v>
      </c>
      <c r="C67" s="150"/>
      <c r="D67" s="160" t="s">
        <v>57</v>
      </c>
      <c r="E67" s="23">
        <v>0</v>
      </c>
      <c r="F67" s="156"/>
      <c r="G67" s="145">
        <f>G61*E67</f>
        <v>0</v>
      </c>
      <c r="H67" s="3"/>
    </row>
    <row r="68" spans="2:8" ht="15.6" x14ac:dyDescent="0.3">
      <c r="B68" s="4"/>
      <c r="C68" s="158"/>
      <c r="D68" s="156"/>
      <c r="E68" s="159"/>
      <c r="F68" s="156"/>
      <c r="G68" s="145"/>
      <c r="H68" s="3"/>
    </row>
    <row r="69" spans="2:8" ht="15.6" x14ac:dyDescent="0.3">
      <c r="B69" s="24" t="s">
        <v>16</v>
      </c>
      <c r="C69" s="150"/>
      <c r="D69" s="156"/>
      <c r="E69" s="161"/>
      <c r="F69" s="162"/>
      <c r="G69" s="146">
        <f>G61+G63+G65+G67</f>
        <v>364670.4</v>
      </c>
      <c r="H69" s="3"/>
    </row>
    <row r="70" spans="2:8" ht="15.6" x14ac:dyDescent="0.3">
      <c r="B70" s="22"/>
      <c r="C70" s="150"/>
      <c r="D70" s="156"/>
      <c r="E70" s="161"/>
      <c r="F70" s="156"/>
      <c r="G70" s="145"/>
      <c r="H70" s="3"/>
    </row>
    <row r="71" spans="2:8" ht="15.6" x14ac:dyDescent="0.3">
      <c r="B71" s="24" t="s">
        <v>17</v>
      </c>
      <c r="C71" s="150"/>
      <c r="D71" s="156"/>
      <c r="E71" s="161"/>
      <c r="F71" s="156"/>
      <c r="G71" s="145"/>
      <c r="H71" s="3"/>
    </row>
    <row r="72" spans="2:8" ht="15.6" x14ac:dyDescent="0.3">
      <c r="B72" s="22" t="s">
        <v>59</v>
      </c>
      <c r="C72" s="150"/>
      <c r="D72" s="156"/>
      <c r="E72" s="23">
        <v>0.125</v>
      </c>
      <c r="F72" s="156"/>
      <c r="G72" s="145">
        <f>G69*E72</f>
        <v>45583.8</v>
      </c>
      <c r="H72" s="3"/>
    </row>
    <row r="73" spans="2:8" ht="15.6" x14ac:dyDescent="0.3">
      <c r="B73" s="4"/>
      <c r="C73" s="163"/>
      <c r="D73" s="156"/>
      <c r="E73" s="159"/>
      <c r="F73" s="156"/>
      <c r="G73" s="145"/>
      <c r="H73" s="3"/>
    </row>
    <row r="74" spans="2:8" ht="15.6" x14ac:dyDescent="0.3">
      <c r="B74" s="24" t="s">
        <v>18</v>
      </c>
      <c r="C74" s="150"/>
      <c r="D74" s="156"/>
      <c r="E74" s="159"/>
      <c r="F74" s="156"/>
      <c r="G74" s="145"/>
      <c r="H74" s="3"/>
    </row>
    <row r="75" spans="2:8" ht="15.6" x14ac:dyDescent="0.3">
      <c r="B75" s="22" t="s">
        <v>19</v>
      </c>
      <c r="C75" s="150"/>
      <c r="D75" s="156"/>
      <c r="E75" s="23">
        <v>0</v>
      </c>
      <c r="F75" s="156"/>
      <c r="G75" s="145">
        <f>G69*E75</f>
        <v>0</v>
      </c>
      <c r="H75" s="3"/>
    </row>
    <row r="76" spans="2:8" ht="15.6" x14ac:dyDescent="0.3">
      <c r="B76" s="22" t="s">
        <v>2</v>
      </c>
      <c r="C76" s="150"/>
      <c r="D76" s="156"/>
      <c r="E76" s="23">
        <v>0.2</v>
      </c>
      <c r="F76" s="156"/>
      <c r="G76" s="145">
        <f>G72*E76</f>
        <v>9116.76</v>
      </c>
      <c r="H76" s="3"/>
    </row>
    <row r="77" spans="2:8" ht="15.6" x14ac:dyDescent="0.3">
      <c r="B77" s="4"/>
      <c r="C77" s="158"/>
      <c r="D77" s="25"/>
      <c r="E77" s="164"/>
      <c r="F77" s="156"/>
      <c r="G77" s="145"/>
      <c r="H77" s="3"/>
    </row>
    <row r="78" spans="2:8" ht="16.2" thickBot="1" x14ac:dyDescent="0.35">
      <c r="B78" s="20" t="s">
        <v>20</v>
      </c>
      <c r="C78" s="165"/>
      <c r="D78" s="26"/>
      <c r="E78" s="27"/>
      <c r="F78" s="28"/>
      <c r="G78" s="147">
        <f>SUM(G69:G77)</f>
        <v>419370.96</v>
      </c>
      <c r="H78" s="3"/>
    </row>
    <row r="79" spans="2:8" ht="16.2" thickTop="1" x14ac:dyDescent="0.3">
      <c r="B79" s="4"/>
      <c r="C79" s="158"/>
      <c r="D79" s="25"/>
      <c r="E79" s="164"/>
      <c r="F79" s="156"/>
      <c r="G79" s="148"/>
      <c r="H79" s="3"/>
    </row>
    <row r="80" spans="2:8" ht="16.2" thickBot="1" x14ac:dyDescent="0.35">
      <c r="B80" s="29"/>
      <c r="C80" s="30"/>
      <c r="D80" s="30"/>
      <c r="E80" s="30"/>
      <c r="F80" s="31" t="s">
        <v>21</v>
      </c>
      <c r="G80" s="167">
        <f>ROUNDUP(G78,-4)</f>
        <v>420000</v>
      </c>
      <c r="H80" s="166"/>
    </row>
    <row r="81" spans="2:7" ht="13.8" thickBot="1" x14ac:dyDescent="0.3"/>
    <row r="82" spans="2:7" ht="24" thickBot="1" x14ac:dyDescent="0.5">
      <c r="B82" s="111"/>
      <c r="C82" s="110"/>
      <c r="D82" s="179" t="s">
        <v>66</v>
      </c>
      <c r="E82" s="180"/>
      <c r="F82" s="181"/>
    </row>
    <row r="83" spans="2:7" ht="18" x14ac:dyDescent="0.35">
      <c r="B83" s="109" t="s">
        <v>67</v>
      </c>
      <c r="C83" s="112">
        <f>E55</f>
        <v>164</v>
      </c>
      <c r="D83" s="114" t="s">
        <v>58</v>
      </c>
      <c r="E83" s="115" t="s">
        <v>10</v>
      </c>
      <c r="F83" s="116" t="s">
        <v>42</v>
      </c>
    </row>
    <row r="84" spans="2:7" ht="18.600000000000001" thickBot="1" x14ac:dyDescent="0.4">
      <c r="B84" s="109" t="s">
        <v>68</v>
      </c>
      <c r="C84" s="113">
        <f>E59</f>
        <v>1853</v>
      </c>
      <c r="D84" s="117">
        <f>E84-G84</f>
        <v>0.9</v>
      </c>
      <c r="E84" s="187">
        <v>1</v>
      </c>
      <c r="F84" s="118">
        <f>E84+G84</f>
        <v>1.1000000000000001</v>
      </c>
      <c r="G84" s="184">
        <v>0.1</v>
      </c>
    </row>
    <row r="85" spans="2:7" ht="18.600000000000001" thickBot="1" x14ac:dyDescent="0.4">
      <c r="B85" s="119"/>
      <c r="C85" s="120">
        <f>G78</f>
        <v>419370.96</v>
      </c>
      <c r="D85" s="185">
        <f>E85*D84</f>
        <v>1667.7</v>
      </c>
      <c r="E85" s="121">
        <v>1853</v>
      </c>
      <c r="F85" s="186">
        <f>E85*F84</f>
        <v>2038.3000000000002</v>
      </c>
    </row>
    <row r="86" spans="2:7" ht="18" x14ac:dyDescent="0.35">
      <c r="B86" s="122">
        <f>B91-B97-B97-B97-B97-B97</f>
        <v>0.74999999999999978</v>
      </c>
      <c r="C86" s="123">
        <f>C91*B86</f>
        <v>122.99999999999996</v>
      </c>
      <c r="D86" s="124">
        <f t="dataTable" ref="D86:F96" dt2D="1" dtr="1" r1="E59" r2="E55"/>
        <v>283075.39799999993</v>
      </c>
      <c r="E86" s="125">
        <v>314528.21999999991</v>
      </c>
      <c r="F86" s="126">
        <v>345981.04199999996</v>
      </c>
    </row>
    <row r="87" spans="2:7" ht="18" x14ac:dyDescent="0.35">
      <c r="B87" s="127">
        <f>B91-B97-B97-B97-B97</f>
        <v>0.79999999999999982</v>
      </c>
      <c r="C87" s="123">
        <f>C91*B87</f>
        <v>131.19999999999996</v>
      </c>
      <c r="D87" s="128">
        <v>301947.09119999991</v>
      </c>
      <c r="E87" s="129">
        <v>335496.76799999987</v>
      </c>
      <c r="F87" s="130">
        <v>369046.44479999994</v>
      </c>
    </row>
    <row r="88" spans="2:7" ht="18" x14ac:dyDescent="0.35">
      <c r="B88" s="127">
        <f>B91-B97-B97-B97</f>
        <v>0.84999999999999987</v>
      </c>
      <c r="C88" s="123">
        <f>C91*B88</f>
        <v>139.39999999999998</v>
      </c>
      <c r="D88" s="128">
        <v>320818.7844</v>
      </c>
      <c r="E88" s="129">
        <v>356465.31599999993</v>
      </c>
      <c r="F88" s="130">
        <v>392111.84759999998</v>
      </c>
    </row>
    <row r="89" spans="2:7" ht="18" x14ac:dyDescent="0.35">
      <c r="B89" s="127">
        <f>B91-B97-B97</f>
        <v>0.89999999999999991</v>
      </c>
      <c r="C89" s="123">
        <f>C91*B89</f>
        <v>147.6</v>
      </c>
      <c r="D89" s="128">
        <v>339690.47759999998</v>
      </c>
      <c r="E89" s="129">
        <v>377433.86399999994</v>
      </c>
      <c r="F89" s="130">
        <v>415177.25040000008</v>
      </c>
    </row>
    <row r="90" spans="2:7" ht="18.600000000000001" thickBot="1" x14ac:dyDescent="0.4">
      <c r="B90" s="127">
        <f>B91-B97</f>
        <v>0.95</v>
      </c>
      <c r="C90" s="123">
        <f>C91*B90</f>
        <v>155.79999999999998</v>
      </c>
      <c r="D90" s="128">
        <v>358562.17079999996</v>
      </c>
      <c r="E90" s="129">
        <v>398402.41199999995</v>
      </c>
      <c r="F90" s="130">
        <v>438242.65319999994</v>
      </c>
    </row>
    <row r="91" spans="2:7" ht="18.600000000000001" thickBot="1" x14ac:dyDescent="0.4">
      <c r="B91" s="131">
        <v>1</v>
      </c>
      <c r="C91" s="132">
        <v>164</v>
      </c>
      <c r="D91" s="128">
        <v>377433.86399999994</v>
      </c>
      <c r="E91" s="129">
        <v>419370.96</v>
      </c>
      <c r="F91" s="130">
        <v>461308.05599999998</v>
      </c>
    </row>
    <row r="92" spans="2:7" ht="18" x14ac:dyDescent="0.35">
      <c r="B92" s="127">
        <f>B91+B97</f>
        <v>1.05</v>
      </c>
      <c r="C92" s="123">
        <f>C91*B92</f>
        <v>172.20000000000002</v>
      </c>
      <c r="D92" s="128">
        <v>396305.55720000004</v>
      </c>
      <c r="E92" s="129">
        <v>440339.50800000003</v>
      </c>
      <c r="F92" s="130">
        <v>484373.45880000008</v>
      </c>
    </row>
    <row r="93" spans="2:7" ht="18" x14ac:dyDescent="0.35">
      <c r="B93" s="127">
        <f>B91+B97+B97</f>
        <v>1.1000000000000001</v>
      </c>
      <c r="C93" s="123">
        <f>C91*B93</f>
        <v>180.4</v>
      </c>
      <c r="D93" s="128">
        <v>415177.25040000008</v>
      </c>
      <c r="E93" s="129">
        <v>461308.05599999998</v>
      </c>
      <c r="F93" s="130">
        <v>507438.86160000018</v>
      </c>
    </row>
    <row r="94" spans="2:7" ht="18" x14ac:dyDescent="0.35">
      <c r="B94" s="127">
        <f>B91+B97+B97+B97</f>
        <v>1.1500000000000001</v>
      </c>
      <c r="C94" s="123">
        <f>C91*B94</f>
        <v>188.60000000000002</v>
      </c>
      <c r="D94" s="128">
        <v>434048.9436</v>
      </c>
      <c r="E94" s="129">
        <v>482276.60400000005</v>
      </c>
      <c r="F94" s="130">
        <v>530504.26439999999</v>
      </c>
    </row>
    <row r="95" spans="2:7" ht="18" x14ac:dyDescent="0.35">
      <c r="B95" s="127">
        <f>B91+B97+B97+B97+B97</f>
        <v>1.2000000000000002</v>
      </c>
      <c r="C95" s="123">
        <f>C91*B95</f>
        <v>196.80000000000004</v>
      </c>
      <c r="D95" s="128">
        <v>452920.63680000015</v>
      </c>
      <c r="E95" s="129">
        <v>503245.15200000012</v>
      </c>
      <c r="F95" s="130">
        <v>553569.66720000014</v>
      </c>
    </row>
    <row r="96" spans="2:7" ht="18.600000000000001" thickBot="1" x14ac:dyDescent="0.4">
      <c r="B96" s="133">
        <f>B91+B97+B97+B97+B97+B97</f>
        <v>1.2500000000000002</v>
      </c>
      <c r="C96" s="134">
        <f>C91*B96</f>
        <v>205.00000000000003</v>
      </c>
      <c r="D96" s="135">
        <v>471792.33000000007</v>
      </c>
      <c r="E96" s="136">
        <v>524213.70000000007</v>
      </c>
      <c r="F96" s="137">
        <v>576635.07000000018</v>
      </c>
    </row>
    <row r="97" spans="2:6" ht="18.600000000000001" thickBot="1" x14ac:dyDescent="0.4">
      <c r="B97" s="138">
        <v>0.05</v>
      </c>
      <c r="C97" s="139"/>
      <c r="D97" s="139"/>
      <c r="E97" s="139"/>
      <c r="F97" s="139"/>
    </row>
  </sheetData>
  <mergeCells count="4">
    <mergeCell ref="B35:H35"/>
    <mergeCell ref="D38:F38"/>
    <mergeCell ref="D40:F40"/>
    <mergeCell ref="D82:F82"/>
  </mergeCells>
  <conditionalFormatting sqref="D86:F96">
    <cfRule type="cellIs" dxfId="0" priority="11" operator="equal">
      <formula>$C$85</formula>
    </cfRule>
    <cfRule type="colorScale" priority="12">
      <colorScale>
        <cfvo type="min"/>
        <cfvo type="max"/>
        <color rgb="FFFF0000"/>
        <color rgb="FF00FF0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Insurance</vt:lpstr>
    </vt:vector>
  </TitlesOfParts>
  <Company>EasyValuations.com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Antony Milton</dc:creator>
  <cp:lastModifiedBy>Antony Milton</cp:lastModifiedBy>
  <cp:lastPrinted>2018-01-22T11:54:59Z</cp:lastPrinted>
  <dcterms:created xsi:type="dcterms:W3CDTF">2006-03-24T14:50:59Z</dcterms:created>
  <dcterms:modified xsi:type="dcterms:W3CDTF">2026-01-25T17:38:50Z</dcterms:modified>
</cp:coreProperties>
</file>