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Done/"/>
    </mc:Choice>
  </mc:AlternateContent>
  <xr:revisionPtr revIDLastSave="0" documentId="8_{AD90640B-5684-4873-8904-610ED453E92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d Rent" sheetId="47" r:id="rId1"/>
  </sheets>
  <definedNames>
    <definedName name="bbb">#REF!</definedName>
    <definedName name="bbbbbb">#REF!</definedName>
    <definedName name="BJBK">#REF!</definedName>
    <definedName name="Bongo">#REF!</definedName>
    <definedName name="bonho">#REF!</definedName>
    <definedName name="Compound_interest_rate">#REF!</definedName>
    <definedName name="Compound_interest_rate_with_tax">#REF!</definedName>
    <definedName name="compound_periods">{"Semi-Annually";"Monthly"}</definedName>
    <definedName name="CP">INDEX({2,12},MATCH(#REF!,compound_periods,0))</definedName>
    <definedName name="dffgfg">#REF!</definedName>
    <definedName name="dfsfdsfd">#REF!</definedName>
    <definedName name="FH">#REF!</definedName>
    <definedName name="fpdate">#REF!</definedName>
    <definedName name="frequency">{"Monthly";"Semi-Monthly";"Bi-Weekly";"Weekly";"Acc Bi-Weekly";"Acc Weekly"}</definedName>
    <definedName name="fzgsdfgsdg">#REF!</definedName>
    <definedName name="gsdgffsd">#REF!</definedName>
    <definedName name="hhkl">#REF!</definedName>
    <definedName name="int">#REF!</definedName>
    <definedName name="jhbbj">#REF!</definedName>
    <definedName name="jjknljl">#REF!</definedName>
    <definedName name="JKHKJ">#REF!</definedName>
    <definedName name="lhhhk">#REF!</definedName>
    <definedName name="loan_amount">#REF!</definedName>
    <definedName name="mmm">#REF!</definedName>
    <definedName name="nknknkn">#REF!</definedName>
    <definedName name="nnn">#REF!</definedName>
    <definedName name="nnnn">#REF!</definedName>
    <definedName name="nper">term*periods_per_year</definedName>
    <definedName name="periods_per_year">INDEX({12,24,26,52,26,52},MATCH(#REF!,frequency,0))</definedName>
    <definedName name="Rate_of_tax">#REF!</definedName>
    <definedName name="reerwwer">#REF!</definedName>
    <definedName name="rrwwrewr">#REF!</definedName>
    <definedName name="sddS">#REF!</definedName>
    <definedName name="sdsdsd">#REF!</definedName>
    <definedName name="sfsafsd">#REF!</definedName>
    <definedName name="sgsdfgs">#REF!</definedName>
    <definedName name="Sinking_fund_effect">#REF!</definedName>
    <definedName name="Sinking_fund_rate">#REF!</definedName>
    <definedName name="start_rate">#REF!</definedName>
    <definedName name="Tax_effect">#REF!</definedName>
    <definedName name="term">#REF!</definedName>
    <definedName name="Unexpired">#REF!</definedName>
    <definedName name="Unexpired_years">#REF!</definedName>
    <definedName name="variable">IF(#REF!="Variable Rate",TRUE,FALSE)</definedName>
    <definedName name="vvv">#REF!</definedName>
    <definedName name="wrewerwer">#REF!</definedName>
    <definedName name="xxx">#REF!</definedName>
    <definedName name="xxxxxxx">#REF!</definedName>
    <definedName name="Yiel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47" l="1"/>
  <c r="D48" i="47" s="1"/>
  <c r="D55" i="47" s="1"/>
  <c r="D62" i="47" s="1"/>
  <c r="F7" i="47"/>
  <c r="F6" i="47" s="1"/>
  <c r="F5" i="47" s="1"/>
  <c r="F9" i="47"/>
  <c r="F10" i="47" s="1"/>
  <c r="F11" i="47" s="1"/>
  <c r="I4" i="47"/>
  <c r="G3" i="47"/>
  <c r="G4" i="47" s="1"/>
  <c r="I3" i="47"/>
  <c r="F2" i="47"/>
  <c r="F3" i="47"/>
  <c r="I64" i="47"/>
  <c r="I57" i="47"/>
  <c r="I50" i="47"/>
  <c r="I43" i="47"/>
  <c r="I36" i="47"/>
  <c r="L34" i="47"/>
  <c r="J34" i="47"/>
  <c r="E36" i="47" s="1"/>
  <c r="L36" i="47" s="1"/>
  <c r="I28" i="47"/>
  <c r="K27" i="47"/>
  <c r="D9" i="47"/>
  <c r="D8" i="47"/>
  <c r="C27" i="47" s="1"/>
  <c r="L44" i="47" l="1"/>
  <c r="D10" i="47"/>
  <c r="D17" i="47" s="1"/>
  <c r="D21" i="47" s="1"/>
  <c r="G28" i="47"/>
  <c r="C11" i="47"/>
  <c r="L48" i="47"/>
  <c r="L41" i="47"/>
  <c r="J41" i="47"/>
  <c r="E43" i="47" s="1"/>
  <c r="L43" i="47" s="1"/>
  <c r="M36" i="47"/>
  <c r="D22" i="47" l="1"/>
  <c r="K28" i="47"/>
  <c r="L29" i="47" s="1"/>
  <c r="F4" i="47" s="1"/>
  <c r="M44" i="47"/>
  <c r="L55" i="47"/>
  <c r="L62" i="47"/>
  <c r="J48" i="47"/>
  <c r="E50" i="47"/>
  <c r="E44" i="47"/>
  <c r="L51" i="47" s="1"/>
  <c r="E57" i="47" l="1"/>
  <c r="L57" i="47" s="1"/>
  <c r="J55" i="47"/>
  <c r="E51" i="47"/>
  <c r="L58" i="47" s="1"/>
  <c r="L50" i="47"/>
  <c r="M51" i="47" s="1"/>
  <c r="M58" i="47" l="1"/>
  <c r="E58" i="47"/>
  <c r="L65" i="47" s="1"/>
  <c r="E64" i="47"/>
  <c r="L64" i="47" s="1"/>
  <c r="J62" i="47"/>
  <c r="M65" i="47" l="1"/>
  <c r="M67" i="47" s="1"/>
  <c r="E65" i="47"/>
</calcChain>
</file>

<file path=xl/sharedStrings.xml><?xml version="1.0" encoding="utf-8"?>
<sst xmlns="http://schemas.openxmlformats.org/spreadsheetml/2006/main" count="63" uniqueCount="35">
  <si>
    <t xml:space="preserve">Years Purchase for </t>
  </si>
  <si>
    <t xml:space="preserve">PV of £1 deferred </t>
  </si>
  <si>
    <t xml:space="preserve">Date Lease Commences : </t>
  </si>
  <si>
    <t xml:space="preserve">Term of Lease : </t>
  </si>
  <si>
    <t xml:space="preserve">Lease Expiry : </t>
  </si>
  <si>
    <t xml:space="preserve">Valuation Date : </t>
  </si>
  <si>
    <t xml:space="preserve">Unexpired Term : </t>
  </si>
  <si>
    <t xml:space="preserve">Capitalisation Rate : </t>
  </si>
  <si>
    <t xml:space="preserve">Deferment Rate : </t>
  </si>
  <si>
    <t>to</t>
  </si>
  <si>
    <t>for</t>
  </si>
  <si>
    <t>Freehold Value</t>
  </si>
  <si>
    <t>x PV</t>
  </si>
  <si>
    <t>@</t>
  </si>
  <si>
    <t>Less</t>
  </si>
  <si>
    <t>Term 1</t>
  </si>
  <si>
    <t xml:space="preserve">Ground rent Paid @ </t>
  </si>
  <si>
    <t>Term 2</t>
  </si>
  <si>
    <t xml:space="preserve">Increase = </t>
  </si>
  <si>
    <t>Term 3</t>
  </si>
  <si>
    <t>Term 4</t>
  </si>
  <si>
    <t>Term 5</t>
  </si>
  <si>
    <t>Value</t>
  </si>
  <si>
    <t xml:space="preserve">Expired Term : </t>
  </si>
  <si>
    <t xml:space="preserve">Tax Rate : </t>
  </si>
  <si>
    <t xml:space="preserve">Sinking Fund : </t>
  </si>
  <si>
    <t xml:space="preserve">In Advance (pa=1; QA=4; Mthly=12) : </t>
  </si>
  <si>
    <t xml:space="preserve">No. Years : </t>
  </si>
  <si>
    <t xml:space="preserve">Periodic Payment (Net) : </t>
  </si>
  <si>
    <t xml:space="preserve">Periodic Payment (Gross) : </t>
  </si>
  <si>
    <t xml:space="preserve">Value : </t>
  </si>
  <si>
    <t>Expiry</t>
  </si>
  <si>
    <t>Ground Rent Value</t>
  </si>
  <si>
    <t xml:space="preserve">Value of Rental Income: </t>
  </si>
  <si>
    <t>Lease Details - No. 19a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</si>
</sst>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_-&quot;£&quot;* #,##0_-;\-&quot;£&quot;* #,##0_-;_-&quot;£&quot;* &quot;-&quot;??_-;_-@_-"/>
    <numFmt numFmtId="166" formatCode="_-* #,##0_-;\-* #,##0_-;_-* &quot;-&quot;??_-;_-@_-"/>
    <numFmt numFmtId="167" formatCode="_-* #,##0.00000_-;\-* #,##0.00000_-;_-* &quot;-&quot;??_-;_-@_-"/>
    <numFmt numFmtId="168" formatCode="_-[$£-809]* #,##0_-;\-[$£-809]* #,##0_-;_-[$£-809]* &quot;-&quot;??_-;_-@_-"/>
    <numFmt numFmtId="169" formatCode="#,##0.00\ &quot;years&quot;"/>
    <numFmt numFmtId="170" formatCode="0.00000"/>
    <numFmt numFmtId="171" formatCode="#,##0_ ;\-#,##0\ "/>
    <numFmt numFmtId="172" formatCode="0.0000"/>
    <numFmt numFmtId="173" formatCode="#,##0\ &quot;years&quot;"/>
    <numFmt numFmtId="174" formatCode="_-* #,##0.0000000_-;\-* #,##0.0000000_-;_-* &quot;-&quot;??_-;_-@_-"/>
    <numFmt numFmtId="175" formatCode="&quot;£&quot;#,##0\ &quot;/sqm&quot;"/>
    <numFmt numFmtId="176" formatCode="#,##0\ &quot; months&quot;"/>
    <numFmt numFmtId="177" formatCode="#,##0\ &quot; days&quot;"/>
    <numFmt numFmtId="179" formatCode="[$-F800]dddd\,\ mmmm\ dd\,\ yyyy"/>
  </numFmts>
  <fonts count="20" x14ac:knownFonts="1">
    <font>
      <sz val="10"/>
      <name val="Arial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9" tint="-0.499984740745262"/>
      <name val="Arial"/>
      <family val="2"/>
    </font>
    <font>
      <sz val="10"/>
      <color rgb="FFFF00FF"/>
      <name val="Arial"/>
      <family val="2"/>
    </font>
    <font>
      <b/>
      <u/>
      <sz val="10"/>
      <color rgb="FF0070C0"/>
      <name val="Arial"/>
      <family val="2"/>
    </font>
    <font>
      <sz val="10"/>
      <color theme="9" tint="-0.499984740745262"/>
      <name val="Arial"/>
      <family val="2"/>
    </font>
    <font>
      <b/>
      <u/>
      <sz val="10"/>
      <color theme="9" tint="-0.499984740745262"/>
      <name val="Arial"/>
      <family val="2"/>
    </font>
    <font>
      <sz val="12"/>
      <name val="Arial"/>
      <family val="2"/>
    </font>
    <font>
      <b/>
      <u/>
      <sz val="18"/>
      <name val="Arial"/>
      <family val="2"/>
    </font>
    <font>
      <b/>
      <u/>
      <sz val="10"/>
      <color rgb="FF7030A0"/>
      <name val="Arial"/>
      <family val="2"/>
    </font>
    <font>
      <u/>
      <sz val="10"/>
      <color rgb="FFFF00FF"/>
      <name val="Arial"/>
      <family val="2"/>
    </font>
    <font>
      <b/>
      <sz val="10"/>
      <color theme="1"/>
      <name val="Arial"/>
      <family val="2"/>
    </font>
    <font>
      <b/>
      <sz val="12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168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6">
    <xf numFmtId="168" fontId="0" fillId="0" borderId="0" xfId="0"/>
    <xf numFmtId="168" fontId="0" fillId="0" borderId="1" xfId="0" applyBorder="1"/>
    <xf numFmtId="168" fontId="3" fillId="3" borderId="12" xfId="0" applyFont="1" applyFill="1" applyBorder="1"/>
    <xf numFmtId="168" fontId="0" fillId="3" borderId="13" xfId="0" applyFill="1" applyBorder="1"/>
    <xf numFmtId="168" fontId="0" fillId="3" borderId="12" xfId="0" applyFill="1" applyBorder="1"/>
    <xf numFmtId="168" fontId="0" fillId="5" borderId="2" xfId="0" applyFill="1" applyBorder="1"/>
    <xf numFmtId="168" fontId="2" fillId="5" borderId="2" xfId="0" applyFont="1" applyFill="1" applyBorder="1"/>
    <xf numFmtId="17" fontId="2" fillId="5" borderId="2" xfId="0" applyNumberFormat="1" applyFont="1" applyFill="1" applyBorder="1" applyAlignment="1">
      <alignment horizontal="left"/>
    </xf>
    <xf numFmtId="168" fontId="2" fillId="5" borderId="2" xfId="0" applyFont="1" applyFill="1" applyBorder="1" applyAlignment="1">
      <alignment horizontal="center"/>
    </xf>
    <xf numFmtId="168" fontId="0" fillId="5" borderId="0" xfId="0" applyFill="1"/>
    <xf numFmtId="168" fontId="3" fillId="5" borderId="0" xfId="0" applyFont="1" applyFill="1" applyAlignment="1">
      <alignment horizontal="center"/>
    </xf>
    <xf numFmtId="169" fontId="5" fillId="5" borderId="0" xfId="0" applyNumberFormat="1" applyFont="1" applyFill="1"/>
    <xf numFmtId="14" fontId="3" fillId="5" borderId="0" xfId="0" applyNumberFormat="1" applyFont="1" applyFill="1" applyAlignment="1">
      <alignment horizontal="center"/>
    </xf>
    <xf numFmtId="169" fontId="3" fillId="5" borderId="0" xfId="0" applyNumberFormat="1" applyFont="1" applyFill="1" applyAlignment="1">
      <alignment horizontal="center"/>
    </xf>
    <xf numFmtId="168" fontId="5" fillId="5" borderId="0" xfId="0" applyFont="1" applyFill="1"/>
    <xf numFmtId="10" fontId="0" fillId="5" borderId="0" xfId="3" applyNumberFormat="1" applyFont="1" applyFill="1" applyBorder="1"/>
    <xf numFmtId="170" fontId="0" fillId="5" borderId="3" xfId="0" applyNumberFormat="1" applyFill="1" applyBorder="1"/>
    <xf numFmtId="168" fontId="0" fillId="5" borderId="1" xfId="0" applyFill="1" applyBorder="1"/>
    <xf numFmtId="168" fontId="0" fillId="5" borderId="7" xfId="0" applyFill="1" applyBorder="1"/>
    <xf numFmtId="44" fontId="0" fillId="5" borderId="3" xfId="2" applyFont="1" applyFill="1" applyBorder="1"/>
    <xf numFmtId="10" fontId="7" fillId="5" borderId="0" xfId="3" applyNumberFormat="1" applyFont="1" applyFill="1" applyBorder="1"/>
    <xf numFmtId="170" fontId="0" fillId="5" borderId="7" xfId="0" applyNumberFormat="1" applyFill="1" applyBorder="1"/>
    <xf numFmtId="168" fontId="0" fillId="5" borderId="0" xfId="0" applyFill="1" applyAlignment="1">
      <alignment horizontal="left"/>
    </xf>
    <xf numFmtId="6" fontId="3" fillId="5" borderId="0" xfId="0" applyNumberFormat="1" applyFont="1" applyFill="1"/>
    <xf numFmtId="6" fontId="0" fillId="5" borderId="3" xfId="2" applyNumberFormat="1" applyFont="1" applyFill="1" applyBorder="1"/>
    <xf numFmtId="168" fontId="3" fillId="5" borderId="0" xfId="0" applyFont="1" applyFill="1"/>
    <xf numFmtId="165" fontId="0" fillId="5" borderId="3" xfId="2" applyNumberFormat="1" applyFont="1" applyFill="1" applyBorder="1"/>
    <xf numFmtId="168" fontId="7" fillId="5" borderId="0" xfId="0" applyFont="1" applyFill="1"/>
    <xf numFmtId="168" fontId="8" fillId="5" borderId="24" xfId="0" applyFont="1" applyFill="1" applyBorder="1"/>
    <xf numFmtId="168" fontId="0" fillId="5" borderId="5" xfId="0" applyFill="1" applyBorder="1" applyAlignment="1">
      <alignment horizontal="left"/>
    </xf>
    <xf numFmtId="168" fontId="0" fillId="5" borderId="21" xfId="0" applyFill="1" applyBorder="1"/>
    <xf numFmtId="168" fontId="0" fillId="5" borderId="21" xfId="0" applyFill="1" applyBorder="1" applyAlignment="1">
      <alignment horizontal="left"/>
    </xf>
    <xf numFmtId="168" fontId="8" fillId="5" borderId="5" xfId="0" applyFont="1" applyFill="1" applyBorder="1" applyAlignment="1">
      <alignment horizontal="left"/>
    </xf>
    <xf numFmtId="168" fontId="11" fillId="0" borderId="0" xfId="0" applyFont="1"/>
    <xf numFmtId="168" fontId="0" fillId="3" borderId="4" xfId="0" applyFill="1" applyBorder="1"/>
    <xf numFmtId="165" fontId="0" fillId="5" borderId="2" xfId="0" applyNumberFormat="1" applyFill="1" applyBorder="1"/>
    <xf numFmtId="40" fontId="0" fillId="5" borderId="2" xfId="0" applyNumberFormat="1" applyFill="1" applyBorder="1"/>
    <xf numFmtId="168" fontId="13" fillId="5" borderId="5" xfId="0" applyFont="1" applyFill="1" applyBorder="1" applyAlignment="1">
      <alignment horizontal="left"/>
    </xf>
    <xf numFmtId="6" fontId="0" fillId="5" borderId="0" xfId="2" applyNumberFormat="1" applyFont="1" applyFill="1" applyBorder="1"/>
    <xf numFmtId="40" fontId="0" fillId="5" borderId="0" xfId="0" applyNumberFormat="1" applyFill="1"/>
    <xf numFmtId="40" fontId="3" fillId="5" borderId="0" xfId="0" applyNumberFormat="1" applyFont="1" applyFill="1"/>
    <xf numFmtId="168" fontId="3" fillId="10" borderId="0" xfId="0" applyFont="1" applyFill="1" applyAlignment="1">
      <alignment horizontal="center"/>
    </xf>
    <xf numFmtId="165" fontId="3" fillId="5" borderId="0" xfId="2" applyNumberFormat="1" applyFont="1" applyFill="1" applyBorder="1"/>
    <xf numFmtId="169" fontId="3" fillId="10" borderId="0" xfId="0" applyNumberFormat="1" applyFont="1" applyFill="1" applyAlignment="1">
      <alignment horizontal="center"/>
    </xf>
    <xf numFmtId="168" fontId="3" fillId="5" borderId="5" xfId="0" applyFont="1" applyFill="1" applyBorder="1" applyAlignment="1">
      <alignment horizontal="left"/>
    </xf>
    <xf numFmtId="40" fontId="2" fillId="5" borderId="0" xfId="0" applyNumberFormat="1" applyFont="1" applyFill="1" applyAlignment="1">
      <alignment horizontal="right"/>
    </xf>
    <xf numFmtId="40" fontId="3" fillId="5" borderId="6" xfId="0" applyNumberFormat="1" applyFont="1" applyFill="1" applyBorder="1" applyAlignment="1">
      <alignment horizontal="center"/>
    </xf>
    <xf numFmtId="168" fontId="6" fillId="5" borderId="21" xfId="0" applyFont="1" applyFill="1" applyBorder="1"/>
    <xf numFmtId="168" fontId="2" fillId="10" borderId="2" xfId="0" applyFont="1" applyFill="1" applyBorder="1" applyAlignment="1">
      <alignment horizontal="center"/>
    </xf>
    <xf numFmtId="172" fontId="0" fillId="5" borderId="3" xfId="0" applyNumberFormat="1" applyFill="1" applyBorder="1"/>
    <xf numFmtId="40" fontId="2" fillId="5" borderId="8" xfId="0" applyNumberFormat="1" applyFont="1" applyFill="1" applyBorder="1"/>
    <xf numFmtId="6" fontId="2" fillId="5" borderId="0" xfId="0" applyNumberFormat="1" applyFont="1" applyFill="1" applyAlignment="1">
      <alignment horizontal="right"/>
    </xf>
    <xf numFmtId="168" fontId="10" fillId="5" borderId="21" xfId="0" applyFont="1" applyFill="1" applyBorder="1" applyAlignment="1">
      <alignment horizontal="left"/>
    </xf>
    <xf numFmtId="174" fontId="3" fillId="5" borderId="0" xfId="1" applyNumberFormat="1" applyFont="1" applyFill="1" applyBorder="1"/>
    <xf numFmtId="10" fontId="7" fillId="5" borderId="0" xfId="0" applyNumberFormat="1" applyFont="1" applyFill="1"/>
    <xf numFmtId="6" fontId="7" fillId="5" borderId="6" xfId="0" applyNumberFormat="1" applyFont="1" applyFill="1" applyBorder="1"/>
    <xf numFmtId="6" fontId="14" fillId="5" borderId="6" xfId="0" applyNumberFormat="1" applyFont="1" applyFill="1" applyBorder="1"/>
    <xf numFmtId="8" fontId="0" fillId="5" borderId="2" xfId="0" applyNumberFormat="1" applyFill="1" applyBorder="1"/>
    <xf numFmtId="8" fontId="3" fillId="5" borderId="0" xfId="0" applyNumberFormat="1" applyFont="1" applyFill="1"/>
    <xf numFmtId="10" fontId="0" fillId="5" borderId="3" xfId="0" applyNumberFormat="1" applyFill="1" applyBorder="1"/>
    <xf numFmtId="10" fontId="7" fillId="5" borderId="3" xfId="0" applyNumberFormat="1" applyFont="1" applyFill="1" applyBorder="1"/>
    <xf numFmtId="168" fontId="7" fillId="5" borderId="3" xfId="0" applyFont="1" applyFill="1" applyBorder="1"/>
    <xf numFmtId="6" fontId="2" fillId="5" borderId="1" xfId="0" applyNumberFormat="1" applyFont="1" applyFill="1" applyBorder="1"/>
    <xf numFmtId="168" fontId="7" fillId="5" borderId="6" xfId="0" applyFont="1" applyFill="1" applyBorder="1"/>
    <xf numFmtId="6" fontId="3" fillId="5" borderId="2" xfId="0" applyNumberFormat="1" applyFont="1" applyFill="1" applyBorder="1"/>
    <xf numFmtId="40" fontId="7" fillId="5" borderId="6" xfId="0" applyNumberFormat="1" applyFont="1" applyFill="1" applyBorder="1" applyAlignment="1">
      <alignment horizontal="center"/>
    </xf>
    <xf numFmtId="6" fontId="3" fillId="5" borderId="4" xfId="0" applyNumberFormat="1" applyFont="1" applyFill="1" applyBorder="1"/>
    <xf numFmtId="10" fontId="3" fillId="11" borderId="14" xfId="0" applyNumberFormat="1" applyFont="1" applyFill="1" applyBorder="1" applyAlignment="1">
      <alignment horizontal="center"/>
    </xf>
    <xf numFmtId="168" fontId="0" fillId="3" borderId="9" xfId="0" applyFill="1" applyBorder="1"/>
    <xf numFmtId="168" fontId="0" fillId="3" borderId="17" xfId="0" applyFill="1" applyBorder="1"/>
    <xf numFmtId="168" fontId="0" fillId="3" borderId="15" xfId="0" applyFill="1" applyBorder="1"/>
    <xf numFmtId="168" fontId="3" fillId="3" borderId="10" xfId="0" applyFont="1" applyFill="1" applyBorder="1" applyAlignment="1">
      <alignment horizontal="right"/>
    </xf>
    <xf numFmtId="167" fontId="3" fillId="10" borderId="0" xfId="1" applyNumberFormat="1" applyFont="1" applyFill="1" applyBorder="1"/>
    <xf numFmtId="168" fontId="2" fillId="5" borderId="12" xfId="0" applyFont="1" applyFill="1" applyBorder="1"/>
    <xf numFmtId="168" fontId="3" fillId="5" borderId="4" xfId="0" applyFont="1" applyFill="1" applyBorder="1" applyAlignment="1">
      <alignment horizontal="center"/>
    </xf>
    <xf numFmtId="169" fontId="5" fillId="2" borderId="23" xfId="0" applyNumberFormat="1" applyFont="1" applyFill="1" applyBorder="1"/>
    <xf numFmtId="168" fontId="3" fillId="4" borderId="14" xfId="0" applyFont="1" applyFill="1" applyBorder="1" applyAlignment="1">
      <alignment horizontal="right"/>
    </xf>
    <xf numFmtId="168" fontId="3" fillId="4" borderId="13" xfId="0" applyFont="1" applyFill="1" applyBorder="1" applyAlignment="1">
      <alignment horizontal="right"/>
    </xf>
    <xf numFmtId="44" fontId="5" fillId="2" borderId="23" xfId="2" applyFont="1" applyFill="1" applyBorder="1" applyAlignment="1">
      <alignment horizontal="center"/>
    </xf>
    <xf numFmtId="44" fontId="3" fillId="5" borderId="14" xfId="2" applyFont="1" applyFill="1" applyBorder="1" applyAlignment="1">
      <alignment horizontal="center"/>
    </xf>
    <xf numFmtId="10" fontId="3" fillId="12" borderId="23" xfId="0" applyNumberFormat="1" applyFont="1" applyFill="1" applyBorder="1" applyAlignment="1">
      <alignment horizontal="center"/>
    </xf>
    <xf numFmtId="9" fontId="3" fillId="5" borderId="0" xfId="3" applyFont="1" applyFill="1" applyBorder="1" applyAlignment="1">
      <alignment horizontal="center"/>
    </xf>
    <xf numFmtId="168" fontId="13" fillId="5" borderId="24" xfId="0" applyFont="1" applyFill="1" applyBorder="1" applyAlignment="1">
      <alignment horizontal="left"/>
    </xf>
    <xf numFmtId="168" fontId="3" fillId="5" borderId="2" xfId="0" applyFont="1" applyFill="1" applyBorder="1" applyAlignment="1">
      <alignment horizontal="center"/>
    </xf>
    <xf numFmtId="168" fontId="9" fillId="5" borderId="2" xfId="0" applyFont="1" applyFill="1" applyBorder="1" applyAlignment="1">
      <alignment horizontal="left"/>
    </xf>
    <xf numFmtId="14" fontId="3" fillId="5" borderId="2" xfId="0" applyNumberFormat="1" applyFont="1" applyFill="1" applyBorder="1" applyAlignment="1">
      <alignment horizontal="center"/>
    </xf>
    <xf numFmtId="40" fontId="3" fillId="5" borderId="2" xfId="0" applyNumberFormat="1" applyFont="1" applyFill="1" applyBorder="1"/>
    <xf numFmtId="6" fontId="7" fillId="5" borderId="20" xfId="0" applyNumberFormat="1" applyFont="1" applyFill="1" applyBorder="1"/>
    <xf numFmtId="6" fontId="3" fillId="5" borderId="1" xfId="0" applyNumberFormat="1" applyFont="1" applyFill="1" applyBorder="1"/>
    <xf numFmtId="168" fontId="3" fillId="5" borderId="1" xfId="0" applyFont="1" applyFill="1" applyBorder="1" applyAlignment="1">
      <alignment horizontal="center"/>
    </xf>
    <xf numFmtId="14" fontId="3" fillId="5" borderId="1" xfId="0" applyNumberFormat="1" applyFont="1" applyFill="1" applyBorder="1" applyAlignment="1">
      <alignment horizontal="center"/>
    </xf>
    <xf numFmtId="40" fontId="3" fillId="5" borderId="1" xfId="0" applyNumberFormat="1" applyFont="1" applyFill="1" applyBorder="1"/>
    <xf numFmtId="40" fontId="3" fillId="5" borderId="22" xfId="0" applyNumberFormat="1" applyFont="1" applyFill="1" applyBorder="1" applyAlignment="1">
      <alignment horizontal="center"/>
    </xf>
    <xf numFmtId="168" fontId="0" fillId="3" borderId="11" xfId="0" applyFill="1" applyBorder="1"/>
    <xf numFmtId="40" fontId="0" fillId="0" borderId="1" xfId="0" applyNumberFormat="1" applyBorder="1"/>
    <xf numFmtId="168" fontId="1" fillId="5" borderId="21" xfId="0" applyFont="1" applyFill="1" applyBorder="1" applyAlignment="1">
      <alignment horizontal="left"/>
    </xf>
    <xf numFmtId="6" fontId="0" fillId="5" borderId="1" xfId="2" applyNumberFormat="1" applyFont="1" applyFill="1" applyBorder="1"/>
    <xf numFmtId="6" fontId="0" fillId="10" borderId="1" xfId="2" applyNumberFormat="1" applyFont="1" applyFill="1" applyBorder="1"/>
    <xf numFmtId="10" fontId="7" fillId="5" borderId="1" xfId="0" applyNumberFormat="1" applyFont="1" applyFill="1" applyBorder="1"/>
    <xf numFmtId="6" fontId="7" fillId="5" borderId="22" xfId="0" applyNumberFormat="1" applyFont="1" applyFill="1" applyBorder="1"/>
    <xf numFmtId="40" fontId="2" fillId="5" borderId="20" xfId="0" applyNumberFormat="1" applyFont="1" applyFill="1" applyBorder="1" applyAlignment="1">
      <alignment horizontal="left"/>
    </xf>
    <xf numFmtId="168" fontId="3" fillId="3" borderId="13" xfId="0" applyFont="1" applyFill="1" applyBorder="1" applyAlignment="1">
      <alignment horizontal="right"/>
    </xf>
    <xf numFmtId="9" fontId="16" fillId="6" borderId="12" xfId="3" applyFont="1" applyFill="1" applyBorder="1" applyAlignment="1">
      <alignment horizontal="center"/>
    </xf>
    <xf numFmtId="9" fontId="18" fillId="6" borderId="14" xfId="3" applyFont="1" applyFill="1" applyBorder="1" applyAlignment="1">
      <alignment horizontal="center"/>
    </xf>
    <xf numFmtId="168" fontId="18" fillId="2" borderId="14" xfId="1" applyNumberFormat="1" applyFont="1" applyFill="1" applyBorder="1" applyAlignment="1">
      <alignment horizontal="center"/>
    </xf>
    <xf numFmtId="165" fontId="19" fillId="9" borderId="16" xfId="2" applyNumberFormat="1" applyFont="1" applyFill="1" applyBorder="1" applyAlignment="1">
      <alignment horizontal="right" vertical="center"/>
    </xf>
    <xf numFmtId="14" fontId="15" fillId="3" borderId="7" xfId="0" applyNumberFormat="1" applyFont="1" applyFill="1" applyBorder="1" applyAlignment="1">
      <alignment horizontal="right"/>
    </xf>
    <xf numFmtId="168" fontId="12" fillId="3" borderId="11" xfId="0" applyFont="1" applyFill="1" applyBorder="1"/>
    <xf numFmtId="168" fontId="3" fillId="3" borderId="13" xfId="0" applyFont="1" applyFill="1" applyBorder="1"/>
    <xf numFmtId="168" fontId="3" fillId="3" borderId="9" xfId="0" applyFont="1" applyFill="1" applyBorder="1" applyAlignment="1">
      <alignment horizontal="left"/>
    </xf>
    <xf numFmtId="165" fontId="5" fillId="2" borderId="18" xfId="2" applyNumberFormat="1" applyFont="1" applyFill="1" applyBorder="1" applyAlignment="1">
      <alignment horizontal="center"/>
    </xf>
    <xf numFmtId="169" fontId="2" fillId="3" borderId="14" xfId="0" applyNumberFormat="1" applyFont="1" applyFill="1" applyBorder="1" applyAlignment="1">
      <alignment horizontal="right"/>
    </xf>
    <xf numFmtId="10" fontId="5" fillId="2" borderId="14" xfId="3" applyNumberFormat="1" applyFont="1" applyFill="1" applyBorder="1" applyAlignment="1">
      <alignment horizontal="right"/>
    </xf>
    <xf numFmtId="171" fontId="5" fillId="2" borderId="14" xfId="1" applyNumberFormat="1" applyFont="1" applyFill="1" applyBorder="1" applyAlignment="1">
      <alignment horizontal="right"/>
    </xf>
    <xf numFmtId="165" fontId="2" fillId="3" borderId="14" xfId="2" applyNumberFormat="1" applyFont="1" applyFill="1" applyBorder="1" applyAlignment="1">
      <alignment horizontal="center"/>
    </xf>
    <xf numFmtId="168" fontId="3" fillId="3" borderId="11" xfId="0" applyFont="1" applyFill="1" applyBorder="1" applyAlignment="1">
      <alignment horizontal="left"/>
    </xf>
    <xf numFmtId="168" fontId="0" fillId="0" borderId="0" xfId="0" applyFill="1"/>
    <xf numFmtId="168" fontId="3" fillId="0" borderId="0" xfId="0" applyFont="1" applyFill="1"/>
    <xf numFmtId="10" fontId="16" fillId="0" borderId="0" xfId="3" applyNumberFormat="1" applyFont="1" applyFill="1" applyBorder="1"/>
    <xf numFmtId="168" fontId="11" fillId="0" borderId="0" xfId="0" applyFont="1" applyFill="1"/>
    <xf numFmtId="175" fontId="17" fillId="7" borderId="14" xfId="0" applyNumberFormat="1" applyFont="1" applyFill="1" applyBorder="1" applyAlignment="1">
      <alignment horizontal="center"/>
    </xf>
    <xf numFmtId="175" fontId="17" fillId="7" borderId="13" xfId="0" applyNumberFormat="1" applyFont="1" applyFill="1" applyBorder="1" applyAlignment="1">
      <alignment horizontal="center"/>
    </xf>
    <xf numFmtId="9" fontId="18" fillId="6" borderId="13" xfId="3" applyFont="1" applyFill="1" applyBorder="1" applyAlignment="1">
      <alignment horizontal="center"/>
    </xf>
    <xf numFmtId="168" fontId="18" fillId="2" borderId="13" xfId="1" applyNumberFormat="1" applyFont="1" applyFill="1" applyBorder="1" applyAlignment="1">
      <alignment horizontal="center"/>
    </xf>
    <xf numFmtId="165" fontId="19" fillId="9" borderId="27" xfId="2" applyNumberFormat="1" applyFont="1" applyFill="1" applyBorder="1" applyAlignment="1">
      <alignment horizontal="right" vertical="center"/>
    </xf>
    <xf numFmtId="168" fontId="16" fillId="2" borderId="14" xfId="1" applyNumberFormat="1" applyFont="1" applyFill="1" applyBorder="1" applyAlignment="1">
      <alignment horizontal="center"/>
    </xf>
    <xf numFmtId="10" fontId="16" fillId="2" borderId="18" xfId="3" applyNumberFormat="1" applyFont="1" applyFill="1" applyBorder="1" applyAlignment="1">
      <alignment horizontal="center"/>
    </xf>
    <xf numFmtId="164" fontId="5" fillId="2" borderId="23" xfId="3" applyNumberFormat="1" applyFont="1" applyFill="1" applyBorder="1" applyAlignment="1">
      <alignment horizontal="center"/>
    </xf>
    <xf numFmtId="164" fontId="0" fillId="5" borderId="0" xfId="0" applyNumberFormat="1" applyFill="1" applyAlignment="1">
      <alignment horizontal="left"/>
    </xf>
    <xf numFmtId="164" fontId="0" fillId="5" borderId="0" xfId="0" applyNumberFormat="1" applyFill="1"/>
    <xf numFmtId="164" fontId="5" fillId="5" borderId="0" xfId="0" applyNumberFormat="1" applyFont="1" applyFill="1"/>
    <xf numFmtId="164" fontId="0" fillId="5" borderId="1" xfId="0" applyNumberFormat="1" applyFill="1" applyBorder="1"/>
    <xf numFmtId="164" fontId="2" fillId="5" borderId="2" xfId="0" applyNumberFormat="1" applyFont="1" applyFill="1" applyBorder="1"/>
    <xf numFmtId="179" fontId="2" fillId="5" borderId="0" xfId="0" applyNumberFormat="1" applyFont="1" applyFill="1" applyAlignment="1">
      <alignment horizontal="center"/>
    </xf>
    <xf numFmtId="179" fontId="3" fillId="10" borderId="0" xfId="0" applyNumberFormat="1" applyFont="1" applyFill="1" applyAlignment="1">
      <alignment horizontal="center"/>
    </xf>
    <xf numFmtId="179" fontId="0" fillId="10" borderId="0" xfId="3" applyNumberFormat="1" applyFont="1" applyFill="1" applyBorder="1"/>
    <xf numFmtId="179" fontId="0" fillId="10" borderId="1" xfId="0" applyNumberFormat="1" applyFill="1" applyBorder="1"/>
    <xf numFmtId="179" fontId="2" fillId="10" borderId="2" xfId="0" applyNumberFormat="1" applyFont="1" applyFill="1" applyBorder="1" applyAlignment="1">
      <alignment horizontal="center"/>
    </xf>
    <xf numFmtId="179" fontId="0" fillId="10" borderId="0" xfId="0" applyNumberFormat="1" applyFill="1"/>
    <xf numFmtId="179" fontId="3" fillId="10" borderId="1" xfId="0" applyNumberFormat="1" applyFont="1" applyFill="1" applyBorder="1" applyAlignment="1">
      <alignment horizontal="center"/>
    </xf>
    <xf numFmtId="166" fontId="3" fillId="3" borderId="14" xfId="1" applyNumberFormat="1" applyFont="1" applyFill="1" applyBorder="1" applyAlignment="1">
      <alignment horizontal="right"/>
    </xf>
    <xf numFmtId="179" fontId="5" fillId="2" borderId="14" xfId="0" applyNumberFormat="1" applyFont="1" applyFill="1" applyBorder="1" applyAlignment="1">
      <alignment horizontal="center"/>
    </xf>
    <xf numFmtId="166" fontId="3" fillId="3" borderId="17" xfId="1" applyNumberFormat="1" applyFont="1" applyFill="1" applyBorder="1" applyAlignment="1">
      <alignment horizontal="right"/>
    </xf>
    <xf numFmtId="179" fontId="5" fillId="2" borderId="17" xfId="0" applyNumberFormat="1" applyFont="1" applyFill="1" applyBorder="1" applyAlignment="1">
      <alignment horizontal="center"/>
    </xf>
    <xf numFmtId="173" fontId="5" fillId="2" borderId="10" xfId="0" applyNumberFormat="1" applyFont="1" applyFill="1" applyBorder="1" applyAlignment="1">
      <alignment horizontal="center"/>
    </xf>
    <xf numFmtId="166" fontId="3" fillId="3" borderId="15" xfId="1" applyNumberFormat="1" applyFont="1" applyFill="1" applyBorder="1" applyAlignment="1">
      <alignment horizontal="right"/>
    </xf>
    <xf numFmtId="176" fontId="5" fillId="2" borderId="4" xfId="0" applyNumberFormat="1" applyFont="1" applyFill="1" applyBorder="1" applyAlignment="1">
      <alignment horizontal="center"/>
    </xf>
    <xf numFmtId="166" fontId="3" fillId="3" borderId="18" xfId="1" applyNumberFormat="1" applyFont="1" applyFill="1" applyBorder="1" applyAlignment="1">
      <alignment horizontal="right"/>
    </xf>
    <xf numFmtId="177" fontId="5" fillId="2" borderId="8" xfId="0" applyNumberFormat="1" applyFont="1" applyFill="1" applyBorder="1" applyAlignment="1">
      <alignment horizontal="center"/>
    </xf>
    <xf numFmtId="179" fontId="2" fillId="3" borderId="10" xfId="0" applyNumberFormat="1" applyFont="1" applyFill="1" applyBorder="1" applyAlignment="1">
      <alignment horizontal="center"/>
    </xf>
    <xf numFmtId="169" fontId="2" fillId="3" borderId="10" xfId="0" applyNumberFormat="1" applyFont="1" applyFill="1" applyBorder="1" applyAlignment="1">
      <alignment horizontal="center"/>
    </xf>
    <xf numFmtId="168" fontId="3" fillId="3" borderId="17" xfId="0" applyFont="1" applyFill="1" applyBorder="1" applyAlignment="1">
      <alignment horizontal="right"/>
    </xf>
    <xf numFmtId="168" fontId="3" fillId="3" borderId="15" xfId="0" applyFont="1" applyFill="1" applyBorder="1" applyAlignment="1">
      <alignment horizontal="right"/>
    </xf>
    <xf numFmtId="168" fontId="0" fillId="0" borderId="8" xfId="0" applyBorder="1" applyAlignment="1">
      <alignment horizontal="right"/>
    </xf>
    <xf numFmtId="10" fontId="5" fillId="11" borderId="14" xfId="3" applyNumberFormat="1" applyFont="1" applyFill="1" applyBorder="1" applyAlignment="1">
      <alignment horizontal="center"/>
    </xf>
    <xf numFmtId="10" fontId="5" fillId="12" borderId="18" xfId="3" applyNumberFormat="1" applyFont="1" applyFill="1" applyBorder="1" applyAlignment="1">
      <alignment horizontal="center"/>
    </xf>
    <xf numFmtId="10" fontId="18" fillId="2" borderId="19" xfId="3" applyNumberFormat="1" applyFont="1" applyFill="1" applyBorder="1"/>
    <xf numFmtId="168" fontId="18" fillId="2" borderId="23" xfId="1" applyNumberFormat="1" applyFont="1" applyFill="1" applyBorder="1"/>
    <xf numFmtId="165" fontId="17" fillId="0" borderId="19" xfId="2" applyNumberFormat="1" applyFont="1" applyFill="1" applyBorder="1" applyAlignment="1">
      <alignment horizontal="center"/>
    </xf>
    <xf numFmtId="10" fontId="19" fillId="8" borderId="19" xfId="3" applyNumberFormat="1" applyFont="1" applyFill="1" applyBorder="1" applyAlignment="1">
      <alignment horizontal="center"/>
    </xf>
    <xf numFmtId="165" fontId="19" fillId="9" borderId="28" xfId="2" applyNumberFormat="1" applyFont="1" applyFill="1" applyBorder="1" applyAlignment="1">
      <alignment horizontal="right" vertical="center"/>
    </xf>
    <xf numFmtId="10" fontId="19" fillId="8" borderId="26" xfId="3" applyNumberFormat="1" applyFont="1" applyFill="1" applyBorder="1" applyAlignment="1">
      <alignment horizontal="center"/>
    </xf>
    <xf numFmtId="10" fontId="19" fillId="8" borderId="25" xfId="3" applyNumberFormat="1" applyFont="1" applyFill="1" applyBorder="1" applyAlignment="1">
      <alignment horizontal="center"/>
    </xf>
    <xf numFmtId="165" fontId="19" fillId="9" borderId="29" xfId="2" applyNumberFormat="1" applyFont="1" applyFill="1" applyBorder="1" applyAlignment="1">
      <alignment horizontal="right" vertical="center"/>
    </xf>
    <xf numFmtId="165" fontId="19" fillId="9" borderId="30" xfId="2" applyNumberFormat="1" applyFont="1" applyFill="1" applyBorder="1" applyAlignment="1">
      <alignment horizontal="right" vertical="center"/>
    </xf>
    <xf numFmtId="10" fontId="16" fillId="2" borderId="14" xfId="3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7">
    <dxf>
      <font>
        <strike val="0"/>
        <color rgb="FF7030A0"/>
      </font>
      <fill>
        <patternFill patternType="none">
          <bgColor auto="1"/>
        </patternFill>
      </fill>
    </dxf>
    <dxf>
      <font>
        <color theme="0"/>
      </font>
      <fill>
        <patternFill>
          <bgColor rgb="FF00B050"/>
        </patternFill>
      </fill>
    </dxf>
    <dxf>
      <font>
        <strike val="0"/>
        <color rgb="FF7030A0"/>
      </font>
      <fill>
        <patternFill patternType="none">
          <bgColor auto="1"/>
        </patternFill>
      </fill>
    </dxf>
    <dxf>
      <font>
        <color theme="0"/>
      </font>
      <fill>
        <patternFill>
          <bgColor rgb="FF00B050"/>
        </patternFill>
      </fill>
    </dxf>
    <dxf>
      <font>
        <strike val="0"/>
        <color rgb="FF7030A0"/>
      </font>
      <fill>
        <patternFill patternType="none">
          <bgColor auto="1"/>
        </patternFill>
      </fill>
    </dxf>
    <dxf>
      <font>
        <strike val="0"/>
        <color rgb="FF7030A0"/>
      </font>
      <fill>
        <patternFill patternType="none">
          <bgColor auto="1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33CC33"/>
      <color rgb="FFFF0000"/>
      <color rgb="FF3E0DF1"/>
      <color rgb="FF99FFCC"/>
      <color rgb="FFFF3399"/>
      <color rgb="FFCCFFCC"/>
      <color rgb="FFFFFFCC"/>
      <color rgb="FF990000"/>
      <color rgb="FFCC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rgb="FF99FF99"/>
  </sheetPr>
  <dimension ref="B2:X68"/>
  <sheetViews>
    <sheetView tabSelected="1" zoomScale="90" zoomScaleNormal="90" workbookViewId="0">
      <selection activeCell="G22" sqref="G22"/>
    </sheetView>
  </sheetViews>
  <sheetFormatPr defaultRowHeight="13.2" x14ac:dyDescent="0.25"/>
  <cols>
    <col min="2" max="2" width="39.5546875" bestFit="1" customWidth="1"/>
    <col min="3" max="4" width="17.77734375" bestFit="1" customWidth="1"/>
    <col min="5" max="5" width="11.33203125" bestFit="1" customWidth="1"/>
    <col min="6" max="6" width="14.33203125" bestFit="1" customWidth="1"/>
    <col min="7" max="7" width="11.33203125" bestFit="1" customWidth="1"/>
    <col min="8" max="8" width="11.5546875" bestFit="1" customWidth="1"/>
    <col min="9" max="9" width="11" customWidth="1"/>
    <col min="10" max="10" width="17" bestFit="1" customWidth="1"/>
    <col min="11" max="11" width="33.109375" bestFit="1" customWidth="1"/>
    <col min="12" max="12" width="23.88671875" bestFit="1" customWidth="1"/>
    <col min="13" max="13" width="6.5546875" bestFit="1" customWidth="1"/>
    <col min="14" max="14" width="11.5546875" bestFit="1" customWidth="1"/>
    <col min="15" max="15" width="11" bestFit="1" customWidth="1"/>
  </cols>
  <sheetData>
    <row r="2" spans="2:24" ht="22.8" x14ac:dyDescent="0.4">
      <c r="B2" s="107" t="s">
        <v>34</v>
      </c>
      <c r="C2" s="2"/>
      <c r="D2" s="108"/>
      <c r="F2" s="156">
        <f>D13</f>
        <v>0.05</v>
      </c>
      <c r="G2" s="121"/>
      <c r="H2" s="102">
        <v>0.05</v>
      </c>
      <c r="I2" s="120"/>
    </row>
    <row r="3" spans="2:24" ht="15.6" x14ac:dyDescent="0.3">
      <c r="B3" s="140" t="s">
        <v>5</v>
      </c>
      <c r="C3" s="3"/>
      <c r="D3" s="141">
        <v>46148</v>
      </c>
      <c r="F3" s="157">
        <f>D16</f>
        <v>420000</v>
      </c>
      <c r="G3" s="122">
        <f>H3-H2</f>
        <v>0.95</v>
      </c>
      <c r="H3" s="102">
        <v>1</v>
      </c>
      <c r="I3" s="103">
        <f>H3+H2</f>
        <v>1.05</v>
      </c>
    </row>
    <row r="4" spans="2:24" ht="15.6" x14ac:dyDescent="0.3">
      <c r="B4" s="142" t="s">
        <v>2</v>
      </c>
      <c r="C4" s="34"/>
      <c r="D4" s="143">
        <v>28025</v>
      </c>
      <c r="F4" s="158">
        <f>L29</f>
        <v>10617.726730464618</v>
      </c>
      <c r="G4" s="123">
        <f>H4*G3</f>
        <v>399000</v>
      </c>
      <c r="H4" s="125">
        <v>420000</v>
      </c>
      <c r="I4" s="104">
        <f>H4*I3</f>
        <v>441000</v>
      </c>
    </row>
    <row r="5" spans="2:24" ht="15.6" x14ac:dyDescent="0.3">
      <c r="B5" s="142" t="s">
        <v>3</v>
      </c>
      <c r="C5" s="69"/>
      <c r="D5" s="144">
        <v>125</v>
      </c>
      <c r="F5" s="159">
        <f>F6-F12</f>
        <v>4.2499999999999996E-2</v>
      </c>
      <c r="G5" s="105">
        <f t="dataTable" ref="G5:I11" dt2D="1" dtr="1" r1="D16" r2="D13"/>
        <v>17315.147277444867</v>
      </c>
      <c r="H5" s="124">
        <v>18226.470818363017</v>
      </c>
      <c r="I5" s="160">
        <v>19137.794359281168</v>
      </c>
    </row>
    <row r="6" spans="2:24" ht="15.6" x14ac:dyDescent="0.3">
      <c r="B6" s="145"/>
      <c r="C6" s="70"/>
      <c r="D6" s="146">
        <v>0</v>
      </c>
      <c r="F6" s="161">
        <f>F7-F12</f>
        <v>4.4999999999999998E-2</v>
      </c>
      <c r="G6" s="105">
        <v>14454.911789530755</v>
      </c>
      <c r="H6" s="105">
        <v>15215.696620558689</v>
      </c>
      <c r="I6" s="160">
        <v>15976.481451586624</v>
      </c>
    </row>
    <row r="7" spans="2:24" ht="15.6" x14ac:dyDescent="0.3">
      <c r="B7" s="147"/>
      <c r="C7" s="70"/>
      <c r="D7" s="148">
        <v>0</v>
      </c>
      <c r="F7" s="161">
        <f>F8-F12</f>
        <v>4.7500000000000001E-2</v>
      </c>
      <c r="G7" s="105">
        <v>12072.356817051394</v>
      </c>
      <c r="H7" s="105">
        <v>12707.744017948837</v>
      </c>
      <c r="I7" s="160">
        <v>13343.131218846278</v>
      </c>
    </row>
    <row r="8" spans="2:24" ht="15.6" x14ac:dyDescent="0.3">
      <c r="B8" s="145" t="s">
        <v>4</v>
      </c>
      <c r="C8" s="93"/>
      <c r="D8" s="149">
        <f>DATE(YEAR(D4)+D5,MONTH(D4)+D6,DAY(D4)+D7)</f>
        <v>73680</v>
      </c>
      <c r="F8" s="165">
        <v>0.05</v>
      </c>
      <c r="G8" s="105">
        <v>10086.840393941386</v>
      </c>
      <c r="H8" s="105">
        <v>10617.726730464618</v>
      </c>
      <c r="I8" s="160">
        <v>11148.613066987848</v>
      </c>
    </row>
    <row r="9" spans="2:24" ht="15.6" x14ac:dyDescent="0.3">
      <c r="B9" s="140" t="s">
        <v>23</v>
      </c>
      <c r="C9" s="4"/>
      <c r="D9" s="150">
        <f>DATEDIF(D4,D3,"D")/365.25</f>
        <v>49.618069815195071</v>
      </c>
      <c r="F9" s="161">
        <f>F8+F12</f>
        <v>5.2500000000000005E-2</v>
      </c>
      <c r="G9" s="105">
        <v>8431.4800380374782</v>
      </c>
      <c r="H9" s="105">
        <v>8875.2421453026091</v>
      </c>
      <c r="I9" s="160">
        <v>9319.0042525677381</v>
      </c>
    </row>
    <row r="10" spans="2:24" ht="15.6" x14ac:dyDescent="0.3">
      <c r="B10" s="151" t="s">
        <v>6</v>
      </c>
      <c r="C10" s="68"/>
      <c r="D10" s="150">
        <f>DATEDIF(D3,D8,"D")/365.25</f>
        <v>75.37850787132102</v>
      </c>
      <c r="F10" s="161">
        <f>F9+F12</f>
        <v>5.5000000000000007E-2</v>
      </c>
      <c r="G10" s="105">
        <v>7050.7803283317317</v>
      </c>
      <c r="H10" s="105">
        <v>7421.8740298228759</v>
      </c>
      <c r="I10" s="160">
        <v>7792.9677313140191</v>
      </c>
    </row>
    <row r="11" spans="2:24" ht="15.6" x14ac:dyDescent="0.3">
      <c r="B11" s="152"/>
      <c r="C11" s="106" t="str">
        <f>DATEDIF(D3,D8,"y")&amp;" years,"&amp; DATEDIF(D3,D8,"ym") &amp;" month(s), "&amp; DATEDIF(D3,D8,"md")&amp;" Days"</f>
        <v>75 years,4 month(s), 16 Days</v>
      </c>
      <c r="D11" s="153"/>
      <c r="F11" s="162">
        <f>F10+F12</f>
        <v>5.7500000000000009E-2</v>
      </c>
      <c r="G11" s="163">
        <v>5898.6737809954802</v>
      </c>
      <c r="H11" s="163">
        <v>6209.1302957847156</v>
      </c>
      <c r="I11" s="164">
        <v>6519.586810573951</v>
      </c>
    </row>
    <row r="12" spans="2:24" ht="15.6" x14ac:dyDescent="0.3">
      <c r="B12" s="140" t="s">
        <v>7</v>
      </c>
      <c r="C12" s="4"/>
      <c r="D12" s="154">
        <v>0.06</v>
      </c>
      <c r="F12" s="126">
        <v>2.5000000000000001E-3</v>
      </c>
      <c r="G12" s="33"/>
      <c r="H12" s="33"/>
      <c r="I12" s="33"/>
    </row>
    <row r="13" spans="2:24" x14ac:dyDescent="0.25">
      <c r="B13" s="140" t="s">
        <v>8</v>
      </c>
      <c r="C13" s="4"/>
      <c r="D13" s="155">
        <v>0.05</v>
      </c>
    </row>
    <row r="15" spans="2:24" s="116" customFormat="1" ht="22.8" x14ac:dyDescent="0.4">
      <c r="B15" s="107" t="s">
        <v>25</v>
      </c>
      <c r="C15" s="2"/>
      <c r="D15" s="108"/>
      <c r="G15" s="117"/>
      <c r="U15" s="118"/>
      <c r="V15" s="119"/>
      <c r="W15" s="119"/>
      <c r="X15" s="119"/>
    </row>
    <row r="16" spans="2:24" s="116" customFormat="1" ht="15.6" x14ac:dyDescent="0.3">
      <c r="B16" s="109" t="s">
        <v>30</v>
      </c>
      <c r="C16" s="4"/>
      <c r="D16" s="110">
        <v>420000</v>
      </c>
      <c r="G16" s="117"/>
      <c r="U16" s="118"/>
      <c r="V16" s="119"/>
      <c r="W16" s="119"/>
      <c r="X16" s="119"/>
    </row>
    <row r="17" spans="2:24" s="116" customFormat="1" ht="15.6" x14ac:dyDescent="0.3">
      <c r="B17" s="109" t="s">
        <v>27</v>
      </c>
      <c r="C17" s="71"/>
      <c r="D17" s="111">
        <f>D10</f>
        <v>75.37850787132102</v>
      </c>
      <c r="G17" s="117"/>
      <c r="U17" s="118"/>
      <c r="V17" s="119"/>
      <c r="W17" s="119"/>
      <c r="X17" s="119"/>
    </row>
    <row r="18" spans="2:24" s="116" customFormat="1" ht="15.6" x14ac:dyDescent="0.3">
      <c r="B18" s="109" t="s">
        <v>25</v>
      </c>
      <c r="C18" s="71"/>
      <c r="D18" s="112">
        <v>0.04</v>
      </c>
      <c r="G18" s="117"/>
      <c r="U18" s="118"/>
      <c r="V18" s="119"/>
      <c r="W18" s="119"/>
      <c r="X18" s="119"/>
    </row>
    <row r="19" spans="2:24" s="116" customFormat="1" ht="15.6" x14ac:dyDescent="0.3">
      <c r="B19" s="109" t="s">
        <v>24</v>
      </c>
      <c r="C19" s="71"/>
      <c r="D19" s="112">
        <v>0.2</v>
      </c>
      <c r="G19" s="117"/>
      <c r="U19" s="118"/>
      <c r="V19" s="119"/>
      <c r="W19" s="119"/>
      <c r="X19" s="119"/>
    </row>
    <row r="20" spans="2:24" s="116" customFormat="1" ht="15.6" x14ac:dyDescent="0.3">
      <c r="B20" s="109" t="s">
        <v>26</v>
      </c>
      <c r="C20" s="71"/>
      <c r="D20" s="113">
        <v>1</v>
      </c>
      <c r="G20" s="117"/>
      <c r="U20" s="118"/>
      <c r="V20" s="119"/>
      <c r="W20" s="119"/>
      <c r="X20" s="119"/>
    </row>
    <row r="21" spans="2:24" s="116" customFormat="1" ht="15.6" x14ac:dyDescent="0.3">
      <c r="B21" s="109" t="s">
        <v>28</v>
      </c>
      <c r="C21" s="71"/>
      <c r="D21" s="114">
        <f>(D16)*((((D18*(1-D19)/D20))/(((1+(D18*(1-D19)/D20))^(D20*D17))-1)))</f>
        <v>1379.3482702240394</v>
      </c>
      <c r="G21" s="117"/>
      <c r="U21" s="118"/>
      <c r="V21" s="119"/>
      <c r="W21" s="119"/>
      <c r="X21" s="119"/>
    </row>
    <row r="22" spans="2:24" s="116" customFormat="1" ht="15.6" x14ac:dyDescent="0.3">
      <c r="B22" s="115" t="s">
        <v>29</v>
      </c>
      <c r="C22" s="101"/>
      <c r="D22" s="114">
        <f>((D16)*((((D18*(1-D19)/D20))/(((1+(D18*(1-D19)/D20))^(D20*D17))-1)))/(1/1-D19))</f>
        <v>1724.1853377800492</v>
      </c>
      <c r="G22" s="117"/>
      <c r="U22" s="118"/>
      <c r="V22" s="119"/>
      <c r="W22" s="119"/>
      <c r="X22" s="119"/>
    </row>
    <row r="23" spans="2:24" s="116" customFormat="1" ht="15.6" x14ac:dyDescent="0.3">
      <c r="G23" s="117"/>
      <c r="U23" s="118"/>
      <c r="V23" s="119"/>
      <c r="W23" s="119"/>
      <c r="X23" s="119"/>
    </row>
    <row r="24" spans="2:24" x14ac:dyDescent="0.25">
      <c r="B24" s="28"/>
      <c r="C24" s="5"/>
      <c r="D24" s="5"/>
      <c r="E24" s="5"/>
      <c r="F24" s="6"/>
      <c r="G24" s="7"/>
      <c r="H24" s="6"/>
      <c r="I24" s="8"/>
      <c r="J24" s="8"/>
      <c r="K24" s="35"/>
      <c r="L24" s="35"/>
      <c r="M24" s="36"/>
      <c r="N24" s="36"/>
      <c r="O24" s="100"/>
    </row>
    <row r="25" spans="2:24" x14ac:dyDescent="0.25">
      <c r="B25" s="37" t="s">
        <v>22</v>
      </c>
      <c r="C25" s="23"/>
      <c r="D25" s="10"/>
      <c r="E25" s="10"/>
      <c r="F25" s="10"/>
      <c r="G25" s="10"/>
      <c r="H25" s="10"/>
      <c r="I25" s="10"/>
      <c r="J25" s="12"/>
      <c r="K25" s="9"/>
      <c r="L25" s="38"/>
      <c r="M25" s="39"/>
      <c r="N25" s="40"/>
      <c r="O25" s="46"/>
    </row>
    <row r="26" spans="2:24" x14ac:dyDescent="0.25">
      <c r="B26" s="29"/>
      <c r="C26" s="23"/>
      <c r="D26" s="10"/>
      <c r="E26" s="10"/>
      <c r="F26" s="10"/>
      <c r="G26" s="41"/>
      <c r="H26" s="10"/>
      <c r="I26" s="10"/>
      <c r="J26" s="9"/>
      <c r="K26" s="42"/>
      <c r="L26" s="38"/>
      <c r="M26" s="39"/>
      <c r="N26" s="53"/>
      <c r="O26" s="46"/>
    </row>
    <row r="27" spans="2:24" x14ac:dyDescent="0.25">
      <c r="B27" s="32" t="s">
        <v>31</v>
      </c>
      <c r="C27" s="133">
        <f>D8</f>
        <v>73680</v>
      </c>
      <c r="D27" s="81"/>
      <c r="E27" s="10"/>
      <c r="F27" s="10" t="s">
        <v>11</v>
      </c>
      <c r="G27" s="41"/>
      <c r="H27" s="10"/>
      <c r="I27" s="10"/>
      <c r="J27" s="9"/>
      <c r="K27" s="42">
        <f>D16</f>
        <v>420000</v>
      </c>
      <c r="L27" s="10"/>
      <c r="M27" s="40"/>
      <c r="N27" s="40"/>
      <c r="O27" s="46"/>
    </row>
    <row r="28" spans="2:24" x14ac:dyDescent="0.25">
      <c r="B28" s="29"/>
      <c r="C28" s="23"/>
      <c r="D28" s="10"/>
      <c r="E28" s="10"/>
      <c r="F28" s="10" t="s">
        <v>12</v>
      </c>
      <c r="G28" s="43">
        <f>DATEDIF(D3,D8,"D")/365.25</f>
        <v>75.37850787132102</v>
      </c>
      <c r="H28" s="10" t="s">
        <v>13</v>
      </c>
      <c r="I28" s="80">
        <f>D13</f>
        <v>0.05</v>
      </c>
      <c r="J28" s="9"/>
      <c r="K28" s="72">
        <f>(1/((1+(I28))^G28))</f>
        <v>2.5280301739201469E-2</v>
      </c>
      <c r="L28" s="9"/>
      <c r="M28" s="40"/>
      <c r="N28" s="40"/>
      <c r="O28" s="46"/>
    </row>
    <row r="29" spans="2:24" x14ac:dyDescent="0.25">
      <c r="B29" s="95" t="s">
        <v>14</v>
      </c>
      <c r="C29" s="88"/>
      <c r="D29" s="89"/>
      <c r="E29" s="89"/>
      <c r="F29" s="89"/>
      <c r="G29" s="89"/>
      <c r="H29" s="89"/>
      <c r="I29" s="90"/>
      <c r="J29" s="17"/>
      <c r="K29" s="96"/>
      <c r="L29" s="97">
        <f>K27*K28</f>
        <v>10617.726730464618</v>
      </c>
      <c r="M29" s="91"/>
      <c r="N29" s="98"/>
      <c r="O29" s="99"/>
    </row>
    <row r="30" spans="2:24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94"/>
      <c r="N30" s="94"/>
      <c r="O30" s="94"/>
    </row>
    <row r="31" spans="2:24" x14ac:dyDescent="0.25">
      <c r="B31" s="82" t="s">
        <v>32</v>
      </c>
      <c r="C31" s="64"/>
      <c r="D31" s="83"/>
      <c r="E31" s="83"/>
      <c r="F31" s="83"/>
      <c r="G31" s="84"/>
      <c r="H31" s="83"/>
      <c r="I31" s="83"/>
      <c r="J31" s="85"/>
      <c r="K31" s="35"/>
      <c r="L31" s="35"/>
      <c r="M31" s="36"/>
      <c r="N31" s="86"/>
      <c r="O31" s="87"/>
    </row>
    <row r="32" spans="2:24" x14ac:dyDescent="0.25">
      <c r="B32" s="47"/>
      <c r="C32" s="23"/>
      <c r="D32" s="10"/>
      <c r="E32" s="10"/>
      <c r="F32" s="10"/>
      <c r="G32" s="10"/>
      <c r="H32" s="10"/>
      <c r="I32" s="10"/>
      <c r="J32" s="41"/>
      <c r="K32" s="12"/>
      <c r="L32" s="12"/>
      <c r="M32" s="45"/>
      <c r="N32" s="40"/>
      <c r="O32" s="55"/>
    </row>
    <row r="33" spans="2:15" x14ac:dyDescent="0.25">
      <c r="B33" s="32" t="s">
        <v>15</v>
      </c>
      <c r="C33" s="5"/>
      <c r="D33" s="5"/>
      <c r="E33" s="5"/>
      <c r="F33" s="6"/>
      <c r="G33" s="7"/>
      <c r="H33" s="73"/>
      <c r="I33" s="8"/>
      <c r="J33" s="48"/>
      <c r="K33" s="6"/>
      <c r="L33" s="5"/>
      <c r="M33" s="57"/>
      <c r="N33" s="40"/>
      <c r="O33" s="55"/>
    </row>
    <row r="34" spans="2:15" x14ac:dyDescent="0.25">
      <c r="B34" s="44" t="s">
        <v>16</v>
      </c>
      <c r="C34" s="22"/>
      <c r="D34" s="78">
        <v>100</v>
      </c>
      <c r="E34" s="9"/>
      <c r="F34" s="9"/>
      <c r="G34" s="74" t="s">
        <v>10</v>
      </c>
      <c r="H34" s="75">
        <v>25</v>
      </c>
      <c r="I34" s="10" t="s">
        <v>9</v>
      </c>
      <c r="J34" s="134">
        <f>EDATE(D$4,(12*H34))</f>
        <v>37156</v>
      </c>
      <c r="K34" s="9"/>
      <c r="L34" s="26">
        <f>D34</f>
        <v>100</v>
      </c>
      <c r="M34" s="58"/>
      <c r="N34" s="59"/>
      <c r="O34" s="55"/>
    </row>
    <row r="35" spans="2:15" x14ac:dyDescent="0.25">
      <c r="B35" s="44"/>
      <c r="C35" s="22"/>
      <c r="D35" s="9"/>
      <c r="E35" s="9"/>
      <c r="F35" s="9"/>
      <c r="G35" s="10"/>
      <c r="H35" s="11"/>
      <c r="I35" s="10"/>
      <c r="J35" s="134"/>
      <c r="K35" s="9"/>
      <c r="L35" s="19"/>
      <c r="M35" s="58"/>
      <c r="N35" s="60"/>
      <c r="O35" s="55"/>
    </row>
    <row r="36" spans="2:15" x14ac:dyDescent="0.25">
      <c r="B36" s="29" t="s">
        <v>0</v>
      </c>
      <c r="C36" s="23"/>
      <c r="D36" s="9"/>
      <c r="E36" s="13">
        <f>IF(ISNUMBER(DATEDIF(D$3,J34,"M")/12),DATEDIF(D$3,J34,"M")/12,0)</f>
        <v>0</v>
      </c>
      <c r="F36" s="9"/>
      <c r="G36" s="9"/>
      <c r="H36" s="10" t="s">
        <v>13</v>
      </c>
      <c r="I36" s="67">
        <f>D$12</f>
        <v>0.06</v>
      </c>
      <c r="J36" s="135"/>
      <c r="K36" s="9"/>
      <c r="L36" s="49">
        <f>SUM((1-(POWER(1+I36,-E36)))/I36)</f>
        <v>0</v>
      </c>
      <c r="M36" s="23">
        <f>SUM(L34*L36)</f>
        <v>0</v>
      </c>
      <c r="N36" s="60"/>
      <c r="O36" s="56"/>
    </row>
    <row r="37" spans="2:15" x14ac:dyDescent="0.25">
      <c r="B37" s="44"/>
      <c r="C37" s="23"/>
      <c r="D37" s="22"/>
      <c r="E37" s="9"/>
      <c r="F37" s="13"/>
      <c r="G37" s="9"/>
      <c r="H37" s="9"/>
      <c r="I37" s="15"/>
      <c r="J37" s="135"/>
      <c r="K37" s="9"/>
      <c r="L37" s="16"/>
      <c r="M37" s="23"/>
      <c r="N37" s="61"/>
      <c r="O37" s="55"/>
    </row>
    <row r="38" spans="2:15" x14ac:dyDescent="0.25">
      <c r="B38" s="30"/>
      <c r="C38" s="17"/>
      <c r="D38" s="17"/>
      <c r="E38" s="17"/>
      <c r="F38" s="17"/>
      <c r="G38" s="17"/>
      <c r="H38" s="17"/>
      <c r="I38" s="17"/>
      <c r="J38" s="136"/>
      <c r="K38" s="17"/>
      <c r="L38" s="18"/>
      <c r="M38" s="62"/>
      <c r="N38" s="61"/>
      <c r="O38" s="63"/>
    </row>
    <row r="39" spans="2:15" x14ac:dyDescent="0.25">
      <c r="B39" s="32" t="s">
        <v>17</v>
      </c>
      <c r="C39" s="5"/>
      <c r="D39" s="5"/>
      <c r="E39" s="5"/>
      <c r="F39" s="6"/>
      <c r="G39" s="7"/>
      <c r="H39" s="6"/>
      <c r="I39" s="8"/>
      <c r="J39" s="137"/>
      <c r="K39" s="6"/>
      <c r="L39" s="5"/>
      <c r="M39" s="64"/>
      <c r="N39" s="54"/>
      <c r="O39" s="55"/>
    </row>
    <row r="40" spans="2:15" x14ac:dyDescent="0.25">
      <c r="B40" s="44"/>
      <c r="C40" s="22"/>
      <c r="D40" s="22"/>
      <c r="E40" s="22"/>
      <c r="F40" s="22"/>
      <c r="G40" s="10"/>
      <c r="H40" s="11"/>
      <c r="I40" s="10"/>
      <c r="J40" s="134"/>
      <c r="K40" s="9"/>
      <c r="L40" s="24"/>
      <c r="M40" s="23"/>
      <c r="N40" s="60"/>
      <c r="O40" s="55"/>
    </row>
    <row r="41" spans="2:15" x14ac:dyDescent="0.25">
      <c r="B41" s="44" t="s">
        <v>16</v>
      </c>
      <c r="C41" s="22"/>
      <c r="D41" s="79">
        <f>D34*(1+F41)</f>
        <v>200</v>
      </c>
      <c r="E41" s="76" t="s">
        <v>18</v>
      </c>
      <c r="F41" s="127">
        <v>1</v>
      </c>
      <c r="G41" s="10" t="s">
        <v>10</v>
      </c>
      <c r="H41" s="75">
        <v>25</v>
      </c>
      <c r="I41" s="10" t="s">
        <v>9</v>
      </c>
      <c r="J41" s="134">
        <f>EDATE(J34,(12*H41))</f>
        <v>46287</v>
      </c>
      <c r="K41" s="9"/>
      <c r="L41" s="26">
        <f>D40+D41</f>
        <v>200</v>
      </c>
      <c r="M41" s="23"/>
      <c r="N41" s="60"/>
      <c r="O41" s="55"/>
    </row>
    <row r="42" spans="2:15" x14ac:dyDescent="0.25">
      <c r="B42" s="44"/>
      <c r="C42" s="22"/>
      <c r="D42" s="23"/>
      <c r="E42" s="22"/>
      <c r="F42" s="128"/>
      <c r="G42" s="10"/>
      <c r="H42" s="11"/>
      <c r="I42" s="10"/>
      <c r="J42" s="134"/>
      <c r="K42" s="9"/>
      <c r="L42" s="24"/>
      <c r="M42" s="23"/>
      <c r="N42" s="60"/>
      <c r="O42" s="55"/>
    </row>
    <row r="43" spans="2:15" x14ac:dyDescent="0.25">
      <c r="B43" s="29" t="s">
        <v>0</v>
      </c>
      <c r="C43" s="22"/>
      <c r="D43" s="25"/>
      <c r="E43" s="13">
        <f>IF(J34&gt;D3,H41,(J41-D3)/365.25)</f>
        <v>0.3805612594113621</v>
      </c>
      <c r="F43" s="129"/>
      <c r="G43" s="9"/>
      <c r="H43" s="10" t="s">
        <v>13</v>
      </c>
      <c r="I43" s="67">
        <f>D$12</f>
        <v>0.06</v>
      </c>
      <c r="J43" s="135"/>
      <c r="K43" s="9"/>
      <c r="L43" s="49">
        <f>SUM((1-(POWER(1+I43,-E43)))/I43)</f>
        <v>0.36551389174479904</v>
      </c>
      <c r="M43" s="23"/>
      <c r="N43" s="60"/>
      <c r="O43" s="55"/>
    </row>
    <row r="44" spans="2:15" x14ac:dyDescent="0.25">
      <c r="B44" s="29" t="s">
        <v>1</v>
      </c>
      <c r="C44" s="22"/>
      <c r="D44" s="25"/>
      <c r="E44" s="13">
        <f>IF(J34&gt;D3,E43+E36,(J41-D3)/365.25)</f>
        <v>0.3805612594113621</v>
      </c>
      <c r="F44" s="130"/>
      <c r="G44" s="9"/>
      <c r="H44" s="9"/>
      <c r="I44" s="20"/>
      <c r="J44" s="135"/>
      <c r="K44" s="9"/>
      <c r="L44" s="49">
        <f>SUM(1/(POWER(1+I43,E36)))</f>
        <v>1</v>
      </c>
      <c r="M44" s="23">
        <f>SUM(L41*L43*L44)</f>
        <v>73.102778348959802</v>
      </c>
      <c r="N44" s="60"/>
      <c r="O44" s="56"/>
    </row>
    <row r="45" spans="2:15" x14ac:dyDescent="0.25">
      <c r="B45" s="31"/>
      <c r="C45" s="17"/>
      <c r="D45" s="17"/>
      <c r="E45" s="17"/>
      <c r="F45" s="131"/>
      <c r="G45" s="17"/>
      <c r="H45" s="17"/>
      <c r="I45" s="17"/>
      <c r="J45" s="136"/>
      <c r="K45" s="17"/>
      <c r="L45" s="21"/>
      <c r="M45" s="62"/>
      <c r="N45" s="61"/>
      <c r="O45" s="55"/>
    </row>
    <row r="46" spans="2:15" x14ac:dyDescent="0.25">
      <c r="B46" s="32" t="s">
        <v>19</v>
      </c>
      <c r="C46" s="5"/>
      <c r="D46" s="5"/>
      <c r="E46" s="5"/>
      <c r="F46" s="132"/>
      <c r="G46" s="7"/>
      <c r="H46" s="6"/>
      <c r="I46" s="8"/>
      <c r="J46" s="137"/>
      <c r="K46" s="6"/>
      <c r="L46" s="5"/>
      <c r="M46" s="64"/>
      <c r="N46" s="27"/>
      <c r="O46" s="63"/>
    </row>
    <row r="47" spans="2:15" x14ac:dyDescent="0.25">
      <c r="B47" s="44"/>
      <c r="C47" s="22"/>
      <c r="D47" s="22"/>
      <c r="E47" s="22"/>
      <c r="F47" s="128"/>
      <c r="G47" s="10"/>
      <c r="H47" s="11"/>
      <c r="I47" s="10"/>
      <c r="J47" s="134"/>
      <c r="K47" s="9"/>
      <c r="L47" s="24"/>
      <c r="M47" s="23"/>
      <c r="N47" s="60"/>
      <c r="O47" s="55"/>
    </row>
    <row r="48" spans="2:15" x14ac:dyDescent="0.25">
      <c r="B48" s="44" t="s">
        <v>16</v>
      </c>
      <c r="C48" s="22"/>
      <c r="D48" s="79">
        <f>D41*(1+F48)</f>
        <v>300</v>
      </c>
      <c r="E48" s="77" t="s">
        <v>18</v>
      </c>
      <c r="F48" s="127">
        <v>0.5</v>
      </c>
      <c r="G48" s="10" t="s">
        <v>10</v>
      </c>
      <c r="H48" s="75">
        <v>25</v>
      </c>
      <c r="I48" s="10" t="s">
        <v>9</v>
      </c>
      <c r="J48" s="134">
        <f>EDATE(J41,(12*H48))</f>
        <v>55418</v>
      </c>
      <c r="K48" s="9"/>
      <c r="L48" s="26">
        <f>D47+D48</f>
        <v>300</v>
      </c>
      <c r="M48" s="23"/>
      <c r="N48" s="60"/>
      <c r="O48" s="55"/>
    </row>
    <row r="49" spans="2:15" x14ac:dyDescent="0.25">
      <c r="B49" s="44"/>
      <c r="C49" s="22"/>
      <c r="D49" s="23"/>
      <c r="E49" s="22"/>
      <c r="F49" s="128"/>
      <c r="G49" s="10"/>
      <c r="H49" s="11"/>
      <c r="I49" s="10"/>
      <c r="J49" s="134"/>
      <c r="K49" s="9"/>
      <c r="L49" s="24"/>
      <c r="M49" s="23"/>
      <c r="N49" s="60"/>
      <c r="O49" s="55"/>
    </row>
    <row r="50" spans="2:15" x14ac:dyDescent="0.25">
      <c r="B50" s="29" t="s">
        <v>0</v>
      </c>
      <c r="C50" s="22"/>
      <c r="D50" s="25"/>
      <c r="E50" s="13">
        <f>IF(J41&gt;D3,H48,(J48-D3)/365.25)</f>
        <v>25</v>
      </c>
      <c r="F50" s="129"/>
      <c r="G50" s="9"/>
      <c r="H50" s="10" t="s">
        <v>13</v>
      </c>
      <c r="I50" s="67">
        <f>D$12</f>
        <v>0.06</v>
      </c>
      <c r="J50" s="135"/>
      <c r="K50" s="9"/>
      <c r="L50" s="49">
        <f>SUM((1-(POWER(1+I50,-E50)))/I50)</f>
        <v>12.783356158268413</v>
      </c>
      <c r="M50" s="23"/>
      <c r="N50" s="60"/>
      <c r="O50" s="55"/>
    </row>
    <row r="51" spans="2:15" x14ac:dyDescent="0.25">
      <c r="B51" s="29" t="s">
        <v>1</v>
      </c>
      <c r="C51" s="22"/>
      <c r="D51" s="25"/>
      <c r="E51" s="13">
        <f>IF(J41&gt;D3,E50+E44,(J48-D3)/365.25)</f>
        <v>25.380561259411362</v>
      </c>
      <c r="F51" s="130"/>
      <c r="G51" s="9"/>
      <c r="H51" s="9"/>
      <c r="I51" s="20"/>
      <c r="J51" s="135"/>
      <c r="K51" s="9"/>
      <c r="L51" s="49">
        <f>SUM(1/(POWER(1+I50,E44)))</f>
        <v>0.97806916649531206</v>
      </c>
      <c r="M51" s="23">
        <f>SUM(L48*L50*L51)</f>
        <v>3750.9019508190904</v>
      </c>
      <c r="N51" s="60"/>
      <c r="O51" s="55"/>
    </row>
    <row r="52" spans="2:15" x14ac:dyDescent="0.25">
      <c r="B52" s="31"/>
      <c r="C52" s="17"/>
      <c r="D52" s="17"/>
      <c r="E52" s="17"/>
      <c r="F52" s="131"/>
      <c r="G52" s="17"/>
      <c r="H52" s="17"/>
      <c r="I52" s="17"/>
      <c r="J52" s="136"/>
      <c r="K52" s="17"/>
      <c r="L52" s="21"/>
      <c r="M52" s="62"/>
      <c r="N52" s="60"/>
      <c r="O52" s="56"/>
    </row>
    <row r="53" spans="2:15" x14ac:dyDescent="0.25">
      <c r="B53" s="32" t="s">
        <v>20</v>
      </c>
      <c r="C53" s="5"/>
      <c r="D53" s="5"/>
      <c r="E53" s="5"/>
      <c r="F53" s="132"/>
      <c r="G53" s="7"/>
      <c r="H53" s="6"/>
      <c r="I53" s="8"/>
      <c r="J53" s="137"/>
      <c r="K53" s="6"/>
      <c r="L53" s="5"/>
      <c r="M53" s="64"/>
      <c r="N53" s="27"/>
      <c r="O53" s="55"/>
    </row>
    <row r="54" spans="2:15" x14ac:dyDescent="0.25">
      <c r="B54" s="44"/>
      <c r="C54" s="22"/>
      <c r="D54" s="22"/>
      <c r="E54" s="22"/>
      <c r="F54" s="128"/>
      <c r="G54" s="10"/>
      <c r="H54" s="11"/>
      <c r="I54" s="10"/>
      <c r="J54" s="134"/>
      <c r="K54" s="9"/>
      <c r="L54" s="24"/>
      <c r="M54" s="23"/>
      <c r="N54" s="60"/>
      <c r="O54" s="63"/>
    </row>
    <row r="55" spans="2:15" x14ac:dyDescent="0.25">
      <c r="B55" s="44" t="s">
        <v>16</v>
      </c>
      <c r="C55" s="22"/>
      <c r="D55" s="79">
        <f>D48*(1+F55)</f>
        <v>375</v>
      </c>
      <c r="E55" s="77" t="s">
        <v>18</v>
      </c>
      <c r="F55" s="127">
        <v>0.25</v>
      </c>
      <c r="G55" s="10" t="s">
        <v>10</v>
      </c>
      <c r="H55" s="75">
        <v>25</v>
      </c>
      <c r="I55" s="10" t="s">
        <v>9</v>
      </c>
      <c r="J55" s="134">
        <f>EDATE(J48,(12*H55))</f>
        <v>64550</v>
      </c>
      <c r="K55" s="9"/>
      <c r="L55" s="26">
        <f>D54+D55</f>
        <v>375</v>
      </c>
      <c r="M55" s="23"/>
      <c r="N55" s="60"/>
      <c r="O55" s="55"/>
    </row>
    <row r="56" spans="2:15" x14ac:dyDescent="0.25">
      <c r="B56" s="44"/>
      <c r="C56" s="22"/>
      <c r="D56" s="23"/>
      <c r="E56" s="22"/>
      <c r="F56" s="128"/>
      <c r="G56" s="10"/>
      <c r="H56" s="11"/>
      <c r="I56" s="10"/>
      <c r="J56" s="134"/>
      <c r="K56" s="9"/>
      <c r="L56" s="24"/>
      <c r="M56" s="23"/>
      <c r="N56" s="60"/>
      <c r="O56" s="55"/>
    </row>
    <row r="57" spans="2:15" x14ac:dyDescent="0.25">
      <c r="B57" s="29" t="s">
        <v>0</v>
      </c>
      <c r="C57" s="22"/>
      <c r="D57" s="25"/>
      <c r="E57" s="13">
        <f>IF(J48&gt;D3,H55,(J55-D3)/365.25)</f>
        <v>25</v>
      </c>
      <c r="F57" s="129"/>
      <c r="G57" s="9"/>
      <c r="H57" s="10" t="s">
        <v>13</v>
      </c>
      <c r="I57" s="67">
        <f>D$12</f>
        <v>0.06</v>
      </c>
      <c r="J57" s="135"/>
      <c r="K57" s="9"/>
      <c r="L57" s="49">
        <f>SUM((1-(POWER(1+I57,-E57)))/I57)</f>
        <v>12.783356158268413</v>
      </c>
      <c r="M57" s="23"/>
      <c r="N57" s="60"/>
      <c r="O57" s="55"/>
    </row>
    <row r="58" spans="2:15" x14ac:dyDescent="0.25">
      <c r="B58" s="29" t="s">
        <v>1</v>
      </c>
      <c r="C58" s="22"/>
      <c r="D58" s="25"/>
      <c r="E58" s="13">
        <f>IF(J48&gt;D3,E57+E51,(J55-D3)/365.25)</f>
        <v>50.380561259411365</v>
      </c>
      <c r="F58" s="130"/>
      <c r="G58" s="9"/>
      <c r="H58" s="9"/>
      <c r="I58" s="20"/>
      <c r="J58" s="135"/>
      <c r="K58" s="9"/>
      <c r="L58" s="49">
        <f>SUM(1/(POWER(1+I57,E51)))</f>
        <v>0.22788877633149404</v>
      </c>
      <c r="M58" s="23">
        <f>SUM(L55*L57*L58)</f>
        <v>1092.4437721190463</v>
      </c>
      <c r="N58" s="60"/>
      <c r="O58" s="55"/>
    </row>
    <row r="59" spans="2:15" x14ac:dyDescent="0.25">
      <c r="B59" s="31"/>
      <c r="C59" s="17"/>
      <c r="D59" s="17"/>
      <c r="E59" s="17"/>
      <c r="F59" s="131"/>
      <c r="G59" s="17"/>
      <c r="H59" s="17"/>
      <c r="I59" s="17"/>
      <c r="J59" s="136"/>
      <c r="K59" s="17"/>
      <c r="L59" s="21"/>
      <c r="M59" s="62"/>
      <c r="N59" s="61"/>
      <c r="O59" s="55"/>
    </row>
    <row r="60" spans="2:15" x14ac:dyDescent="0.25">
      <c r="B60" s="32" t="s">
        <v>21</v>
      </c>
      <c r="C60" s="5"/>
      <c r="D60" s="5"/>
      <c r="E60" s="5"/>
      <c r="F60" s="132"/>
      <c r="G60" s="7"/>
      <c r="H60" s="6"/>
      <c r="I60" s="8"/>
      <c r="J60" s="137"/>
      <c r="K60" s="6"/>
      <c r="L60" s="5"/>
      <c r="M60" s="64"/>
      <c r="N60" s="54"/>
      <c r="O60" s="56"/>
    </row>
    <row r="61" spans="2:15" x14ac:dyDescent="0.25">
      <c r="B61" s="44"/>
      <c r="C61" s="22"/>
      <c r="D61" s="22"/>
      <c r="E61" s="22"/>
      <c r="F61" s="128"/>
      <c r="G61" s="10"/>
      <c r="H61" s="11"/>
      <c r="I61" s="10"/>
      <c r="J61" s="134"/>
      <c r="K61" s="9"/>
      <c r="L61" s="24"/>
      <c r="M61" s="23"/>
      <c r="N61" s="60"/>
      <c r="O61" s="55"/>
    </row>
    <row r="62" spans="2:15" x14ac:dyDescent="0.25">
      <c r="B62" s="44" t="s">
        <v>16</v>
      </c>
      <c r="C62" s="22"/>
      <c r="D62" s="79">
        <f>D55*(1+F62)</f>
        <v>421.875</v>
      </c>
      <c r="E62" s="77" t="s">
        <v>18</v>
      </c>
      <c r="F62" s="127">
        <v>0.125</v>
      </c>
      <c r="G62" s="10" t="s">
        <v>10</v>
      </c>
      <c r="H62" s="75">
        <v>25</v>
      </c>
      <c r="I62" s="10" t="s">
        <v>9</v>
      </c>
      <c r="J62" s="134">
        <f>EDATE(J55,(12*H62))</f>
        <v>73680</v>
      </c>
      <c r="K62" s="9"/>
      <c r="L62" s="26">
        <f>D62</f>
        <v>421.875</v>
      </c>
      <c r="M62" s="23"/>
      <c r="N62" s="60"/>
      <c r="O62" s="65"/>
    </row>
    <row r="63" spans="2:15" x14ac:dyDescent="0.25">
      <c r="B63" s="44"/>
      <c r="C63" s="22"/>
      <c r="D63" s="23"/>
      <c r="E63" s="22"/>
      <c r="F63" s="22"/>
      <c r="G63" s="10"/>
      <c r="H63" s="11"/>
      <c r="I63" s="10"/>
      <c r="J63" s="134"/>
      <c r="K63" s="9"/>
      <c r="L63" s="24"/>
      <c r="M63" s="23"/>
      <c r="N63" s="60"/>
      <c r="O63" s="46"/>
    </row>
    <row r="64" spans="2:15" x14ac:dyDescent="0.25">
      <c r="B64" s="29" t="s">
        <v>0</v>
      </c>
      <c r="C64" s="22"/>
      <c r="D64" s="25"/>
      <c r="E64" s="13">
        <f>IF(J55&gt;D3,H62,(J62-D3)/365.25)</f>
        <v>25</v>
      </c>
      <c r="F64" s="9"/>
      <c r="G64" s="9"/>
      <c r="H64" s="10" t="s">
        <v>13</v>
      </c>
      <c r="I64" s="67">
        <f>D$12</f>
        <v>0.06</v>
      </c>
      <c r="J64" s="135"/>
      <c r="K64" s="9"/>
      <c r="L64" s="49">
        <f>SUM((1-(POWER(1+I64,-E64)))/I64)</f>
        <v>12.783356158268413</v>
      </c>
      <c r="M64" s="23"/>
      <c r="N64" s="60"/>
      <c r="O64" s="46"/>
    </row>
    <row r="65" spans="2:15" x14ac:dyDescent="0.25">
      <c r="B65" s="29" t="s">
        <v>1</v>
      </c>
      <c r="C65" s="22"/>
      <c r="D65" s="25"/>
      <c r="E65" s="13">
        <f>IF(J55&gt;D3,E64+E58,(J62-D3)/365.25)</f>
        <v>75.380561259411365</v>
      </c>
      <c r="F65" s="14"/>
      <c r="G65" s="9"/>
      <c r="H65" s="9"/>
      <c r="I65" s="20"/>
      <c r="J65" s="135"/>
      <c r="K65" s="9"/>
      <c r="L65" s="49">
        <f>SUM(1/(POWER(1+I64,E58)))</f>
        <v>5.3097772792446603E-2</v>
      </c>
      <c r="M65" s="66">
        <f>SUM(L62*L64*L65)</f>
        <v>286.35514065702813</v>
      </c>
      <c r="N65" s="60"/>
      <c r="O65" s="46"/>
    </row>
    <row r="66" spans="2:15" x14ac:dyDescent="0.25">
      <c r="B66" s="29"/>
      <c r="C66" s="9"/>
      <c r="D66" s="9"/>
      <c r="E66" s="9"/>
      <c r="F66" s="9"/>
      <c r="G66" s="9"/>
      <c r="H66" s="9"/>
      <c r="I66" s="9"/>
      <c r="J66" s="138"/>
      <c r="K66" s="9"/>
      <c r="L66" s="21"/>
      <c r="M66" s="50"/>
      <c r="N66" s="61"/>
      <c r="O66" s="46"/>
    </row>
    <row r="67" spans="2:15" x14ac:dyDescent="0.25">
      <c r="B67" s="29"/>
      <c r="C67" s="9"/>
      <c r="D67" s="9"/>
      <c r="E67" s="9"/>
      <c r="F67" s="9"/>
      <c r="G67" s="9"/>
      <c r="H67" s="9"/>
      <c r="I67" s="9"/>
      <c r="J67" s="138"/>
      <c r="K67" s="9"/>
      <c r="L67" s="45" t="s">
        <v>33</v>
      </c>
      <c r="M67" s="51">
        <f>M36+M44+M51+M58+M65</f>
        <v>5202.8036419441241</v>
      </c>
      <c r="N67" s="40"/>
      <c r="O67" s="46"/>
    </row>
    <row r="68" spans="2:15" x14ac:dyDescent="0.25">
      <c r="B68" s="52"/>
      <c r="C68" s="88"/>
      <c r="D68" s="89"/>
      <c r="E68" s="89"/>
      <c r="F68" s="89"/>
      <c r="G68" s="89"/>
      <c r="H68" s="89"/>
      <c r="I68" s="89"/>
      <c r="J68" s="139"/>
      <c r="K68" s="90"/>
      <c r="L68" s="90"/>
      <c r="M68" s="90"/>
      <c r="N68" s="91"/>
      <c r="O68" s="92"/>
    </row>
  </sheetData>
  <mergeCells count="1">
    <mergeCell ref="C11:D11"/>
  </mergeCells>
  <conditionalFormatting sqref="F4">
    <cfRule type="cellIs" dxfId="1" priority="5" operator="equal">
      <formula>#REF!</formula>
    </cfRule>
  </conditionalFormatting>
  <conditionalFormatting sqref="G5:I11">
    <cfRule type="cellIs" dxfId="0" priority="1" operator="equal">
      <formula>$L$29</formula>
    </cfRule>
    <cfRule type="colorScale" priority="11">
      <colorScale>
        <cfvo type="min"/>
        <cfvo type="max"/>
        <color rgb="FFFF0000"/>
        <color rgb="FF33CC33"/>
      </colorScale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Grd Rent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2026-01-21T15:33:56Z</dcterms:modified>
</cp:coreProperties>
</file>