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7" documentId="8_{46DD8E6C-4D3B-4CEB-AC88-B6E344C7B6BC}" xr6:coauthVersionLast="47" xr6:coauthVersionMax="47" xr10:uidLastSave="{593E0F02-C1AB-4A38-8538-74492E8CF197}"/>
  <bookViews>
    <workbookView xWindow="12" yWindow="0" windowWidth="23028" windowHeight="12240" xr2:uid="{00000000-000D-0000-FFFF-FFFF00000000}"/>
  </bookViews>
  <sheets>
    <sheet name="Resy" sheetId="46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" i="46" l="1"/>
  <c r="D181" i="46"/>
  <c r="C181" i="46"/>
  <c r="D180" i="46"/>
  <c r="D191" i="46"/>
  <c r="D187" i="46"/>
  <c r="C188" i="46"/>
  <c r="D188" i="46"/>
  <c r="D185" i="46"/>
  <c r="D190" i="46"/>
  <c r="D189" i="46"/>
  <c r="D186" i="46"/>
  <c r="D179" i="46"/>
  <c r="D183" i="46"/>
  <c r="D159" i="46"/>
  <c r="C152" i="46"/>
  <c r="B152" i="46"/>
  <c r="C151" i="46"/>
  <c r="C150" i="46"/>
  <c r="C149" i="46"/>
  <c r="B151" i="46"/>
  <c r="B150" i="46"/>
  <c r="B149" i="46"/>
  <c r="C146" i="46"/>
  <c r="B146" i="46"/>
  <c r="C145" i="46"/>
  <c r="C144" i="46"/>
  <c r="C143" i="46"/>
  <c r="B145" i="46"/>
  <c r="B144" i="46"/>
  <c r="B143" i="46"/>
  <c r="C142" i="46"/>
  <c r="B148" i="46"/>
  <c r="C148" i="46"/>
  <c r="C147" i="46"/>
  <c r="B147" i="46"/>
  <c r="B142" i="46"/>
  <c r="C141" i="46"/>
  <c r="B141" i="46"/>
  <c r="B140" i="46"/>
  <c r="C75" i="46"/>
  <c r="H137" i="46"/>
  <c r="H136" i="46"/>
  <c r="J136" i="46" s="1"/>
  <c r="H135" i="46"/>
  <c r="H64" i="46"/>
  <c r="H125" i="46"/>
  <c r="I125" i="46" s="1"/>
  <c r="D152" i="46" s="1"/>
  <c r="C125" i="46"/>
  <c r="D125" i="46" s="1"/>
  <c r="D146" i="46" s="1"/>
  <c r="D124" i="46"/>
  <c r="I124" i="46"/>
  <c r="H118" i="46"/>
  <c r="I118" i="46" s="1"/>
  <c r="D151" i="46" s="1"/>
  <c r="I117" i="46"/>
  <c r="C118" i="46"/>
  <c r="D118" i="46" s="1"/>
  <c r="D145" i="46" s="1"/>
  <c r="D117" i="46"/>
  <c r="H111" i="46"/>
  <c r="I111" i="46" s="1"/>
  <c r="D150" i="46" s="1"/>
  <c r="I110" i="46"/>
  <c r="C111" i="46"/>
  <c r="D111" i="46" s="1"/>
  <c r="D144" i="46" s="1"/>
  <c r="D110" i="46"/>
  <c r="H104" i="46"/>
  <c r="I104" i="46" s="1"/>
  <c r="D149" i="46" s="1"/>
  <c r="I103" i="46"/>
  <c r="C104" i="46"/>
  <c r="D104" i="46" s="1"/>
  <c r="D143" i="46" s="1"/>
  <c r="D103" i="46"/>
  <c r="H97" i="46"/>
  <c r="I97" i="46" s="1"/>
  <c r="D148" i="46" s="1"/>
  <c r="I96" i="46"/>
  <c r="H90" i="46"/>
  <c r="I90" i="46" s="1"/>
  <c r="D147" i="46" s="1"/>
  <c r="I89" i="46"/>
  <c r="C97" i="46"/>
  <c r="D97" i="46" s="1"/>
  <c r="D142" i="46" s="1"/>
  <c r="D96" i="46"/>
  <c r="C90" i="46"/>
  <c r="D90" i="46" s="1"/>
  <c r="D141" i="46" s="1"/>
  <c r="C55" i="46"/>
  <c r="D55" i="46" s="1"/>
  <c r="D75" i="46" s="1"/>
  <c r="H55" i="46"/>
  <c r="I55" i="46" s="1"/>
  <c r="C182" i="46" s="1"/>
  <c r="H46" i="46"/>
  <c r="I46" i="46" s="1"/>
  <c r="C180" i="46" s="1"/>
  <c r="C46" i="46"/>
  <c r="D46" i="46" s="1"/>
  <c r="C191" i="46" s="1"/>
  <c r="C37" i="46"/>
  <c r="D37" i="46" s="1"/>
  <c r="C187" i="46" s="1"/>
  <c r="H37" i="46"/>
  <c r="I37" i="46" s="1"/>
  <c r="H28" i="46"/>
  <c r="I28" i="46" s="1"/>
  <c r="C185" i="46" s="1"/>
  <c r="C28" i="46"/>
  <c r="D28" i="46" s="1"/>
  <c r="C190" i="46" s="1"/>
  <c r="C19" i="46"/>
  <c r="D19" i="46" s="1"/>
  <c r="C186" i="46" s="1"/>
  <c r="H19" i="46"/>
  <c r="I19" i="46" s="1"/>
  <c r="C189" i="46" s="1"/>
  <c r="H10" i="46"/>
  <c r="I10" i="46" s="1"/>
  <c r="D76" i="46" s="1"/>
  <c r="D89" i="46"/>
  <c r="C10" i="46"/>
  <c r="D17" i="46"/>
  <c r="I53" i="46"/>
  <c r="D53" i="46"/>
  <c r="I44" i="46"/>
  <c r="D44" i="46"/>
  <c r="I35" i="46"/>
  <c r="D35" i="46"/>
  <c r="I26" i="46"/>
  <c r="D26" i="46"/>
  <c r="I17" i="46"/>
  <c r="I8" i="46"/>
  <c r="E159" i="46"/>
  <c r="C179" i="46" l="1"/>
  <c r="C153" i="46"/>
  <c r="D154" i="46"/>
  <c r="E154" i="46" s="1"/>
  <c r="D155" i="46"/>
  <c r="D153" i="46"/>
  <c r="E153" i="46" s="1"/>
  <c r="C155" i="46"/>
  <c r="C154" i="46"/>
  <c r="H133" i="46"/>
  <c r="J135" i="46"/>
  <c r="J137" i="46"/>
  <c r="H134" i="46"/>
  <c r="H132" i="46"/>
  <c r="H130" i="46"/>
  <c r="H131" i="46"/>
  <c r="H129" i="46"/>
  <c r="J133" i="46"/>
  <c r="H59" i="46"/>
  <c r="E155" i="46" l="1"/>
  <c r="J132" i="46"/>
  <c r="J134" i="46"/>
  <c r="E14" i="46" l="1"/>
  <c r="E23" i="46" s="1"/>
  <c r="E32" i="46" s="1"/>
  <c r="E41" i="46" s="1"/>
  <c r="D8" i="46" l="1"/>
  <c r="E50" i="46" l="1"/>
  <c r="E95" i="46" l="1"/>
  <c r="E102" i="46" s="1"/>
  <c r="E109" i="46" s="1"/>
  <c r="E116" i="46" s="1"/>
  <c r="E123" i="46" s="1"/>
  <c r="D10" i="46" l="1"/>
  <c r="D70" i="46" l="1"/>
  <c r="C183" i="46"/>
  <c r="H63" i="46"/>
  <c r="H61" i="46"/>
  <c r="D71" i="46" l="1"/>
  <c r="B168" i="46"/>
  <c r="B169" i="46" s="1"/>
  <c r="C167" i="46"/>
  <c r="G159" i="46"/>
  <c r="G157" i="46" s="1"/>
  <c r="E157" i="46"/>
  <c r="C79" i="46"/>
  <c r="C78" i="46"/>
  <c r="C77" i="46"/>
  <c r="C76" i="46"/>
  <c r="C74" i="46"/>
  <c r="C73" i="46"/>
  <c r="C72" i="46"/>
  <c r="C71" i="46"/>
  <c r="C70" i="46"/>
  <c r="B179" i="46"/>
  <c r="D200" i="46"/>
  <c r="C80" i="46"/>
  <c r="J5" i="46"/>
  <c r="B81" i="46"/>
  <c r="B80" i="46"/>
  <c r="B79" i="46"/>
  <c r="B78" i="46"/>
  <c r="B77" i="46"/>
  <c r="B76" i="46"/>
  <c r="B75" i="46"/>
  <c r="B166" i="46"/>
  <c r="D166" i="46" s="1"/>
  <c r="C166" i="46" s="1"/>
  <c r="B74" i="46"/>
  <c r="B73" i="46"/>
  <c r="B72" i="46"/>
  <c r="B71" i="46"/>
  <c r="B70" i="46"/>
  <c r="B69" i="46"/>
  <c r="F157" i="46"/>
  <c r="D73" i="46"/>
  <c r="D79" i="46"/>
  <c r="D77" i="46"/>
  <c r="D78" i="46"/>
  <c r="D72" i="46"/>
  <c r="B180" i="46" l="1"/>
  <c r="B181" i="46" s="1"/>
  <c r="B182" i="46" s="1"/>
  <c r="B183" i="46" s="1"/>
  <c r="B184" i="46" s="1"/>
  <c r="B185" i="46" s="1"/>
  <c r="B186" i="46" s="1"/>
  <c r="B187" i="46" s="1"/>
  <c r="B188" i="46" s="1"/>
  <c r="B189" i="46" s="1"/>
  <c r="B190" i="46" s="1"/>
  <c r="B191" i="46" s="1"/>
  <c r="B192" i="46" s="1"/>
  <c r="B193" i="46" s="1"/>
  <c r="B194" i="46" s="1"/>
  <c r="B195" i="46" s="1"/>
  <c r="B196" i="46" s="1"/>
  <c r="B197" i="46" s="1"/>
  <c r="B198" i="46" s="1"/>
  <c r="B199" i="46" s="1"/>
  <c r="B200" i="46" s="1"/>
  <c r="B201" i="46" s="1"/>
  <c r="J14" i="46"/>
  <c r="J23" i="46" s="1"/>
  <c r="J32" i="46" s="1"/>
  <c r="J41" i="46" s="1"/>
  <c r="J50" i="46" s="1"/>
  <c r="J88" i="46"/>
  <c r="J95" i="46" s="1"/>
  <c r="J102" i="46" s="1"/>
  <c r="J109" i="46" s="1"/>
  <c r="J116" i="46" s="1"/>
  <c r="J123" i="46" s="1"/>
  <c r="B165" i="46"/>
  <c r="D165" i="46" s="1"/>
  <c r="C165" i="46" s="1"/>
  <c r="D168" i="46"/>
  <c r="C168" i="46" s="1"/>
  <c r="D169" i="46"/>
  <c r="C169" i="46" s="1"/>
  <c r="B170" i="46"/>
  <c r="C81" i="46"/>
  <c r="D81" i="46"/>
  <c r="C200" i="46"/>
  <c r="H65" i="46"/>
  <c r="J65" i="46" s="1"/>
  <c r="D74" i="46"/>
  <c r="H66" i="46"/>
  <c r="C203" i="46" l="1"/>
  <c r="C202" i="46"/>
  <c r="J64" i="46"/>
  <c r="J66" i="46"/>
  <c r="D204" i="46"/>
  <c r="D80" i="46"/>
  <c r="D83" i="46" s="1"/>
  <c r="B164" i="46"/>
  <c r="D164" i="46" s="1"/>
  <c r="C164" i="46" s="1"/>
  <c r="D203" i="46"/>
  <c r="B171" i="46"/>
  <c r="D170" i="46"/>
  <c r="C170" i="46" s="1"/>
  <c r="D202" i="46"/>
  <c r="C84" i="46"/>
  <c r="C82" i="46"/>
  <c r="C83" i="46"/>
  <c r="H60" i="46"/>
  <c r="H58" i="46"/>
  <c r="B163" i="46" l="1"/>
  <c r="B162" i="46" s="1"/>
  <c r="B172" i="46"/>
  <c r="D171" i="46"/>
  <c r="C171" i="46" s="1"/>
  <c r="H62" i="46"/>
  <c r="J62" i="46" s="1"/>
  <c r="D163" i="46" l="1"/>
  <c r="C163" i="46" s="1"/>
  <c r="J61" i="46"/>
  <c r="J63" i="46"/>
  <c r="B161" i="46"/>
  <c r="D162" i="46"/>
  <c r="C162" i="46" s="1"/>
  <c r="B173" i="46"/>
  <c r="D172" i="46"/>
  <c r="C172" i="46" s="1"/>
  <c r="C204" i="46"/>
  <c r="E83" i="46"/>
  <c r="D84" i="46"/>
  <c r="D82" i="46"/>
  <c r="D173" i="46" l="1"/>
  <c r="C173" i="46" s="1"/>
  <c r="B174" i="46"/>
  <c r="D174" i="46" s="1"/>
  <c r="C174" i="46" s="1"/>
  <c r="B160" i="46"/>
  <c r="D160" i="46" s="1"/>
  <c r="C160" i="46" s="1"/>
  <c r="D161" i="46"/>
  <c r="C161" i="46" s="1"/>
  <c r="E82" i="46"/>
  <c r="E84" i="46"/>
</calcChain>
</file>

<file path=xl/sharedStrings.xml><?xml version="1.0" encoding="utf-8"?>
<sst xmlns="http://schemas.openxmlformats.org/spreadsheetml/2006/main" count="221" uniqueCount="49">
  <si>
    <t xml:space="preserve">Price = </t>
  </si>
  <si>
    <t>Date</t>
  </si>
  <si>
    <t>Price</t>
  </si>
  <si>
    <t>For Sale</t>
  </si>
  <si>
    <t>Av</t>
  </si>
  <si>
    <t xml:space="preserve">Area  = </t>
  </si>
  <si>
    <t>Cost =</t>
  </si>
  <si>
    <t>Comparable No.</t>
  </si>
  <si>
    <t>Max</t>
  </si>
  <si>
    <t>Min</t>
  </si>
  <si>
    <t>Area =</t>
  </si>
  <si>
    <t xml:space="preserve">Sold = </t>
  </si>
  <si>
    <t>Size</t>
  </si>
  <si>
    <t>Average</t>
  </si>
  <si>
    <t xml:space="preserve">Average = </t>
  </si>
  <si>
    <t xml:space="preserve">Max = </t>
  </si>
  <si>
    <t xml:space="preserve">Min = </t>
  </si>
  <si>
    <t>Area-sqm</t>
  </si>
  <si>
    <t>14 Park Place</t>
  </si>
  <si>
    <t>26 Warwick Ave</t>
  </si>
  <si>
    <t>22 Warwick Ave</t>
  </si>
  <si>
    <t>24 Blomfield Rd</t>
  </si>
  <si>
    <t>27 Warwick Ave</t>
  </si>
  <si>
    <t>56 Blomfield Rd</t>
  </si>
  <si>
    <t>18a Henrietta Road</t>
  </si>
  <si>
    <t>5 Topple Street</t>
  </si>
  <si>
    <t>87 High Road</t>
  </si>
  <si>
    <t>55 West Street</t>
  </si>
  <si>
    <t>99 Upper Fall Road</t>
  </si>
  <si>
    <t>6b Park View Road</t>
  </si>
  <si>
    <t>84 Upper Park Road</t>
  </si>
  <si>
    <t>17c Cross Key Road</t>
  </si>
  <si>
    <t>85 Bloomfield Road</t>
  </si>
  <si>
    <t>5a Prices Park Road</t>
  </si>
  <si>
    <t>52 Rivertree Street</t>
  </si>
  <si>
    <t>65 Depot View Road</t>
  </si>
  <si>
    <t>EPC Area =</t>
  </si>
  <si>
    <t xml:space="preserve">Area  (NIA) = </t>
  </si>
  <si>
    <t>Adjustment =</t>
  </si>
  <si>
    <t>44 High Road</t>
  </si>
  <si>
    <t>54 Park View</t>
  </si>
  <si>
    <t>Waterloo Road</t>
  </si>
  <si>
    <t>Barnet Way</t>
  </si>
  <si>
    <t>Southfield Ave</t>
  </si>
  <si>
    <t>Northfields Way</t>
  </si>
  <si>
    <t>Distance =</t>
  </si>
  <si>
    <t>Price =</t>
  </si>
  <si>
    <t>Sold Comps - 8 Bloomfelde Road, N8 1AA</t>
  </si>
  <si>
    <t>For Sale Comps - 8 Bloomfelde Road, N8 1AA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</si>
</sst>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&quot;£&quot;* #,##0_-;\-&quot;£&quot;* #,##0_-;_-&quot;£&quot;* &quot;-&quot;??_-;_-@_-"/>
    <numFmt numFmtId="166" formatCode="_-* #,##0_-;\-* #,##0_-;_-* &quot;-&quot;??_-;_-@_-"/>
    <numFmt numFmtId="167" formatCode="_-[$£-809]* #,##0_-;\-[$£-809]* #,##0_-;_-[$£-809]* &quot;-&quot;??_-;_-@_-"/>
    <numFmt numFmtId="168" formatCode="#,##0.00\ &quot;sqm&quot;"/>
    <numFmt numFmtId="169" formatCode="&quot;£&quot;#,##0\ &quot;/sq.ft&quot;"/>
    <numFmt numFmtId="170" formatCode="#,##0\ &quot;sqm&quot;"/>
    <numFmt numFmtId="171" formatCode="#,##0\ &quot;sq.ft&quot;"/>
    <numFmt numFmtId="172" formatCode="[$-409]d\-mmm\-yy;@"/>
    <numFmt numFmtId="173" formatCode="#,##0.00\ &quot;miles&quot;"/>
    <numFmt numFmtId="174" formatCode="&quot;£&quot;#,##0\ &quot;/sq.m&quot;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24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rgb="FF3E0DF1"/>
      <name val="Arial"/>
      <family val="2"/>
    </font>
    <font>
      <b/>
      <sz val="10"/>
      <color indexed="10"/>
      <name val="Arial"/>
      <family val="2"/>
    </font>
    <font>
      <b/>
      <sz val="2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DC7C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2">
    <xf numFmtId="167" fontId="0" fillId="0" borderId="0" xfId="0"/>
    <xf numFmtId="167" fontId="2" fillId="0" borderId="0" xfId="0" applyFont="1"/>
    <xf numFmtId="167" fontId="0" fillId="4" borderId="8" xfId="0" applyFill="1" applyBorder="1"/>
    <xf numFmtId="167" fontId="2" fillId="4" borderId="7" xfId="0" applyFont="1" applyFill="1" applyBorder="1" applyAlignment="1">
      <alignment horizontal="right"/>
    </xf>
    <xf numFmtId="167" fontId="9" fillId="5" borderId="19" xfId="0" applyFont="1" applyFill="1" applyBorder="1" applyAlignment="1">
      <alignment horizontal="right"/>
    </xf>
    <xf numFmtId="167" fontId="0" fillId="10" borderId="8" xfId="0" applyFill="1" applyBorder="1"/>
    <xf numFmtId="167" fontId="2" fillId="3" borderId="7" xfId="0" applyFont="1" applyFill="1" applyBorder="1" applyAlignment="1">
      <alignment horizontal="right"/>
    </xf>
    <xf numFmtId="167" fontId="0" fillId="10" borderId="7" xfId="0" applyFill="1" applyBorder="1"/>
    <xf numFmtId="167" fontId="2" fillId="3" borderId="4" xfId="0" applyFont="1" applyFill="1" applyBorder="1" applyAlignment="1">
      <alignment horizontal="right"/>
    </xf>
    <xf numFmtId="167" fontId="2" fillId="3" borderId="6" xfId="0" applyFont="1" applyFill="1" applyBorder="1"/>
    <xf numFmtId="167" fontId="2" fillId="3" borderId="8" xfId="0" applyFont="1" applyFill="1" applyBorder="1"/>
    <xf numFmtId="167" fontId="2" fillId="3" borderId="9" xfId="0" applyFont="1" applyFill="1" applyBorder="1" applyAlignment="1">
      <alignment horizontal="right"/>
    </xf>
    <xf numFmtId="167" fontId="2" fillId="3" borderId="11" xfId="0" applyFont="1" applyFill="1" applyBorder="1"/>
    <xf numFmtId="167" fontId="9" fillId="12" borderId="4" xfId="0" applyFont="1" applyFill="1" applyBorder="1" applyAlignment="1">
      <alignment horizontal="right"/>
    </xf>
    <xf numFmtId="167" fontId="9" fillId="12" borderId="6" xfId="0" applyFont="1" applyFill="1" applyBorder="1"/>
    <xf numFmtId="167" fontId="9" fillId="12" borderId="7" xfId="0" applyFont="1" applyFill="1" applyBorder="1" applyAlignment="1">
      <alignment horizontal="right"/>
    </xf>
    <xf numFmtId="167" fontId="9" fillId="12" borderId="8" xfId="0" applyFont="1" applyFill="1" applyBorder="1"/>
    <xf numFmtId="167" fontId="9" fillId="12" borderId="9" xfId="0" applyFont="1" applyFill="1" applyBorder="1" applyAlignment="1">
      <alignment horizontal="right"/>
    </xf>
    <xf numFmtId="167" fontId="9" fillId="12" borderId="11" xfId="0" applyFont="1" applyFill="1" applyBorder="1"/>
    <xf numFmtId="167" fontId="0" fillId="10" borderId="10" xfId="0" applyFill="1" applyBorder="1"/>
    <xf numFmtId="167" fontId="0" fillId="10" borderId="11" xfId="0" applyFill="1" applyBorder="1"/>
    <xf numFmtId="165" fontId="1" fillId="0" borderId="3" xfId="2" applyNumberFormat="1" applyFont="1" applyFill="1" applyBorder="1" applyAlignment="1">
      <alignment horizontal="center"/>
    </xf>
    <xf numFmtId="165" fontId="0" fillId="0" borderId="0" xfId="0" applyNumberFormat="1"/>
    <xf numFmtId="10" fontId="0" fillId="0" borderId="0" xfId="3" applyNumberFormat="1" applyFont="1"/>
    <xf numFmtId="167" fontId="0" fillId="10" borderId="5" xfId="0" applyFill="1" applyBorder="1"/>
    <xf numFmtId="167" fontId="0" fillId="10" borderId="9" xfId="0" applyFill="1" applyBorder="1"/>
    <xf numFmtId="10" fontId="7" fillId="2" borderId="23" xfId="3" applyNumberFormat="1" applyFont="1" applyFill="1" applyBorder="1"/>
    <xf numFmtId="167" fontId="0" fillId="14" borderId="15" xfId="0" applyFill="1" applyBorder="1"/>
    <xf numFmtId="167" fontId="0" fillId="14" borderId="16" xfId="0" applyFill="1" applyBorder="1"/>
    <xf numFmtId="167" fontId="0" fillId="14" borderId="17" xfId="0" applyFill="1" applyBorder="1"/>
    <xf numFmtId="167" fontId="0" fillId="5" borderId="4" xfId="0" applyFill="1" applyBorder="1"/>
    <xf numFmtId="167" fontId="0" fillId="5" borderId="7" xfId="0" applyFill="1" applyBorder="1"/>
    <xf numFmtId="167" fontId="0" fillId="14" borderId="4" xfId="0" applyFill="1" applyBorder="1" applyAlignment="1">
      <alignment horizontal="right"/>
    </xf>
    <xf numFmtId="167" fontId="0" fillId="14" borderId="7" xfId="0" applyFill="1" applyBorder="1" applyAlignment="1">
      <alignment horizontal="right"/>
    </xf>
    <xf numFmtId="167" fontId="0" fillId="14" borderId="9" xfId="0" applyFill="1" applyBorder="1" applyAlignment="1">
      <alignment horizontal="right"/>
    </xf>
    <xf numFmtId="10" fontId="5" fillId="2" borderId="3" xfId="3" applyNumberFormat="1" applyFont="1" applyFill="1" applyBorder="1" applyAlignment="1">
      <alignment horizontal="center"/>
    </xf>
    <xf numFmtId="167" fontId="2" fillId="11" borderId="31" xfId="0" applyFont="1" applyFill="1" applyBorder="1" applyAlignment="1">
      <alignment horizontal="right"/>
    </xf>
    <xf numFmtId="165" fontId="0" fillId="11" borderId="32" xfId="0" applyNumberFormat="1" applyFill="1" applyBorder="1"/>
    <xf numFmtId="167" fontId="2" fillId="11" borderId="32" xfId="0" applyFont="1" applyFill="1" applyBorder="1"/>
    <xf numFmtId="167" fontId="0" fillId="11" borderId="33" xfId="0" applyFill="1" applyBorder="1"/>
    <xf numFmtId="167" fontId="4" fillId="4" borderId="8" xfId="0" applyFont="1" applyFill="1" applyBorder="1"/>
    <xf numFmtId="15" fontId="7" fillId="2" borderId="3" xfId="0" applyNumberFormat="1" applyFont="1" applyFill="1" applyBorder="1" applyAlignment="1">
      <alignment horizontal="center"/>
    </xf>
    <xf numFmtId="166" fontId="5" fillId="5" borderId="28" xfId="1" applyNumberFormat="1" applyFont="1" applyFill="1" applyBorder="1" applyAlignment="1">
      <alignment horizontal="center"/>
    </xf>
    <xf numFmtId="166" fontId="8" fillId="5" borderId="28" xfId="1" applyNumberFormat="1" applyFont="1" applyFill="1" applyBorder="1" applyAlignment="1">
      <alignment horizontal="center"/>
    </xf>
    <xf numFmtId="10" fontId="5" fillId="4" borderId="0" xfId="3" applyNumberFormat="1" applyFont="1" applyFill="1" applyBorder="1"/>
    <xf numFmtId="167" fontId="1" fillId="10" borderId="21" xfId="0" applyFont="1" applyFill="1" applyBorder="1" applyAlignment="1">
      <alignment horizontal="center" wrapText="1"/>
    </xf>
    <xf numFmtId="44" fontId="1" fillId="4" borderId="21" xfId="2" applyFont="1" applyFill="1" applyBorder="1" applyAlignment="1">
      <alignment horizontal="right"/>
    </xf>
    <xf numFmtId="171" fontId="5" fillId="12" borderId="6" xfId="1" applyNumberFormat="1" applyFont="1" applyFill="1" applyBorder="1"/>
    <xf numFmtId="168" fontId="1" fillId="6" borderId="21" xfId="1" applyNumberFormat="1" applyFont="1" applyFill="1" applyBorder="1" applyAlignment="1">
      <alignment horizontal="center"/>
    </xf>
    <xf numFmtId="167" fontId="1" fillId="10" borderId="22" xfId="0" applyFont="1" applyFill="1" applyBorder="1" applyAlignment="1">
      <alignment horizontal="center" wrapText="1"/>
    </xf>
    <xf numFmtId="44" fontId="1" fillId="4" borderId="22" xfId="2" applyFont="1" applyFill="1" applyBorder="1" applyAlignment="1">
      <alignment horizontal="right"/>
    </xf>
    <xf numFmtId="169" fontId="5" fillId="12" borderId="11" xfId="2" applyNumberFormat="1" applyFont="1" applyFill="1" applyBorder="1"/>
    <xf numFmtId="168" fontId="1" fillId="7" borderId="23" xfId="0" applyNumberFormat="1" applyFont="1" applyFill="1" applyBorder="1" applyAlignment="1">
      <alignment horizontal="center"/>
    </xf>
    <xf numFmtId="167" fontId="1" fillId="10" borderId="23" xfId="0" applyFont="1" applyFill="1" applyBorder="1" applyAlignment="1">
      <alignment horizontal="center" wrapText="1"/>
    </xf>
    <xf numFmtId="167" fontId="13" fillId="4" borderId="23" xfId="0" applyFont="1" applyFill="1" applyBorder="1" applyAlignment="1">
      <alignment horizontal="center"/>
    </xf>
    <xf numFmtId="171" fontId="1" fillId="2" borderId="3" xfId="1" applyNumberFormat="1" applyFont="1" applyFill="1" applyBorder="1" applyAlignment="1">
      <alignment horizontal="center"/>
    </xf>
    <xf numFmtId="164" fontId="1" fillId="6" borderId="21" xfId="3" applyNumberFormat="1" applyFont="1" applyFill="1" applyBorder="1" applyAlignment="1">
      <alignment horizontal="center"/>
    </xf>
    <xf numFmtId="165" fontId="14" fillId="8" borderId="21" xfId="2" applyNumberFormat="1" applyFont="1" applyFill="1" applyBorder="1" applyAlignment="1">
      <alignment horizontal="center"/>
    </xf>
    <xf numFmtId="165" fontId="14" fillId="9" borderId="35" xfId="2" applyNumberFormat="1" applyFont="1" applyFill="1" applyBorder="1" applyAlignment="1">
      <alignment horizontal="right" vertical="center"/>
    </xf>
    <xf numFmtId="165" fontId="14" fillId="9" borderId="36" xfId="2" applyNumberFormat="1" applyFont="1" applyFill="1" applyBorder="1" applyAlignment="1">
      <alignment horizontal="right" vertical="center"/>
    </xf>
    <xf numFmtId="165" fontId="14" fillId="9" borderId="37" xfId="2" applyNumberFormat="1" applyFont="1" applyFill="1" applyBorder="1" applyAlignment="1">
      <alignment horizontal="right" vertical="center"/>
    </xf>
    <xf numFmtId="164" fontId="1" fillId="6" borderId="22" xfId="3" applyNumberFormat="1" applyFont="1" applyFill="1" applyBorder="1" applyAlignment="1">
      <alignment horizontal="center"/>
    </xf>
    <xf numFmtId="165" fontId="14" fillId="8" borderId="22" xfId="2" applyNumberFormat="1" applyFont="1" applyFill="1" applyBorder="1" applyAlignment="1">
      <alignment horizontal="center"/>
    </xf>
    <xf numFmtId="165" fontId="14" fillId="9" borderId="38" xfId="2" applyNumberFormat="1" applyFont="1" applyFill="1" applyBorder="1" applyAlignment="1">
      <alignment horizontal="right" vertical="center"/>
    </xf>
    <xf numFmtId="165" fontId="14" fillId="9" borderId="24" xfId="2" applyNumberFormat="1" applyFont="1" applyFill="1" applyBorder="1" applyAlignment="1">
      <alignment horizontal="right" vertical="center"/>
    </xf>
    <xf numFmtId="165" fontId="14" fillId="9" borderId="25" xfId="2" applyNumberFormat="1" applyFont="1" applyFill="1" applyBorder="1" applyAlignment="1">
      <alignment horizontal="right" vertical="center"/>
    </xf>
    <xf numFmtId="9" fontId="16" fillId="6" borderId="22" xfId="3" applyFont="1" applyFill="1" applyBorder="1" applyAlignment="1">
      <alignment horizontal="center"/>
    </xf>
    <xf numFmtId="164" fontId="1" fillId="6" borderId="23" xfId="3" applyNumberFormat="1" applyFont="1" applyFill="1" applyBorder="1" applyAlignment="1">
      <alignment horizontal="center"/>
    </xf>
    <xf numFmtId="165" fontId="14" fillId="8" borderId="23" xfId="2" applyNumberFormat="1" applyFont="1" applyFill="1" applyBorder="1" applyAlignment="1">
      <alignment horizontal="center"/>
    </xf>
    <xf numFmtId="165" fontId="14" fillId="9" borderId="39" xfId="2" applyNumberFormat="1" applyFont="1" applyFill="1" applyBorder="1" applyAlignment="1">
      <alignment horizontal="right" vertical="center"/>
    </xf>
    <xf numFmtId="165" fontId="14" fillId="9" borderId="26" xfId="2" applyNumberFormat="1" applyFont="1" applyFill="1" applyBorder="1" applyAlignment="1">
      <alignment horizontal="right" vertical="center"/>
    </xf>
    <xf numFmtId="165" fontId="14" fillId="9" borderId="27" xfId="2" applyNumberFormat="1" applyFont="1" applyFill="1" applyBorder="1" applyAlignment="1">
      <alignment horizontal="right" vertical="center"/>
    </xf>
    <xf numFmtId="171" fontId="5" fillId="2" borderId="3" xfId="1" applyNumberFormat="1" applyFont="1" applyFill="1" applyBorder="1" applyAlignment="1">
      <alignment horizontal="center"/>
    </xf>
    <xf numFmtId="169" fontId="15" fillId="15" borderId="21" xfId="2" applyNumberFormat="1" applyFont="1" applyFill="1" applyBorder="1" applyAlignment="1">
      <alignment horizontal="center"/>
    </xf>
    <xf numFmtId="169" fontId="15" fillId="15" borderId="22" xfId="2" applyNumberFormat="1" applyFont="1" applyFill="1" applyBorder="1" applyAlignment="1">
      <alignment horizontal="center"/>
    </xf>
    <xf numFmtId="169" fontId="5" fillId="2" borderId="3" xfId="2" applyNumberFormat="1" applyFont="1" applyFill="1" applyBorder="1"/>
    <xf numFmtId="169" fontId="15" fillId="15" borderId="23" xfId="2" applyNumberFormat="1" applyFont="1" applyFill="1" applyBorder="1" applyAlignment="1">
      <alignment horizontal="center"/>
    </xf>
    <xf numFmtId="165" fontId="5" fillId="4" borderId="0" xfId="2" applyNumberFormat="1" applyFont="1" applyFill="1" applyBorder="1"/>
    <xf numFmtId="168" fontId="5" fillId="4" borderId="0" xfId="1" applyNumberFormat="1" applyFont="1" applyFill="1" applyBorder="1"/>
    <xf numFmtId="171" fontId="11" fillId="4" borderId="0" xfId="1" applyNumberFormat="1" applyFont="1" applyFill="1" applyBorder="1"/>
    <xf numFmtId="169" fontId="1" fillId="13" borderId="7" xfId="0" applyNumberFormat="1" applyFont="1" applyFill="1" applyBorder="1"/>
    <xf numFmtId="169" fontId="1" fillId="13" borderId="9" xfId="0" applyNumberFormat="1" applyFont="1" applyFill="1" applyBorder="1"/>
    <xf numFmtId="168" fontId="1" fillId="13" borderId="8" xfId="1" applyNumberFormat="1" applyFont="1" applyFill="1" applyBorder="1"/>
    <xf numFmtId="168" fontId="1" fillId="13" borderId="11" xfId="1" applyNumberFormat="1" applyFont="1" applyFill="1" applyBorder="1"/>
    <xf numFmtId="165" fontId="1" fillId="2" borderId="43" xfId="2" applyNumberFormat="1" applyFont="1" applyFill="1" applyBorder="1" applyAlignment="1">
      <alignment horizontal="center"/>
    </xf>
    <xf numFmtId="166" fontId="1" fillId="2" borderId="44" xfId="1" applyNumberFormat="1" applyFont="1" applyFill="1" applyBorder="1" applyAlignment="1">
      <alignment horizontal="center"/>
    </xf>
    <xf numFmtId="167" fontId="1" fillId="2" borderId="40" xfId="0" applyFont="1" applyFill="1" applyBorder="1" applyAlignment="1">
      <alignment horizontal="center"/>
    </xf>
    <xf numFmtId="15" fontId="12" fillId="3" borderId="41" xfId="0" applyNumberFormat="1" applyFont="1" applyFill="1" applyBorder="1" applyAlignment="1">
      <alignment horizontal="center"/>
    </xf>
    <xf numFmtId="15" fontId="12" fillId="3" borderId="42" xfId="0" applyNumberFormat="1" applyFont="1" applyFill="1" applyBorder="1" applyAlignment="1">
      <alignment horizontal="center"/>
    </xf>
    <xf numFmtId="169" fontId="5" fillId="2" borderId="20" xfId="2" applyNumberFormat="1" applyFont="1" applyFill="1" applyBorder="1"/>
    <xf numFmtId="169" fontId="5" fillId="2" borderId="30" xfId="2" applyNumberFormat="1" applyFont="1" applyFill="1" applyBorder="1"/>
    <xf numFmtId="168" fontId="5" fillId="2" borderId="29" xfId="1" applyNumberFormat="1" applyFont="1" applyFill="1" applyBorder="1"/>
    <xf numFmtId="168" fontId="5" fillId="2" borderId="20" xfId="1" applyNumberFormat="1" applyFont="1" applyFill="1" applyBorder="1"/>
    <xf numFmtId="168" fontId="5" fillId="2" borderId="30" xfId="1" applyNumberFormat="1" applyFont="1" applyFill="1" applyBorder="1"/>
    <xf numFmtId="169" fontId="5" fillId="2" borderId="18" xfId="2" applyNumberFormat="1" applyFont="1" applyFill="1" applyBorder="1"/>
    <xf numFmtId="167" fontId="0" fillId="10" borderId="0" xfId="0" applyFill="1"/>
    <xf numFmtId="172" fontId="5" fillId="4" borderId="0" xfId="0" applyNumberFormat="1" applyFont="1" applyFill="1" applyAlignment="1">
      <alignment horizontal="center"/>
    </xf>
    <xf numFmtId="167" fontId="0" fillId="4" borderId="0" xfId="0" applyFill="1"/>
    <xf numFmtId="167" fontId="2" fillId="4" borderId="0" xfId="0" applyFont="1" applyFill="1"/>
    <xf numFmtId="10" fontId="6" fillId="10" borderId="11" xfId="3" applyNumberFormat="1" applyFont="1" applyFill="1" applyBorder="1" applyAlignment="1">
      <alignment horizontal="center"/>
    </xf>
    <xf numFmtId="173" fontId="5" fillId="4" borderId="0" xfId="0" applyNumberFormat="1" applyFont="1" applyFill="1"/>
    <xf numFmtId="174" fontId="0" fillId="4" borderId="0" xfId="0" applyNumberFormat="1" applyFill="1"/>
    <xf numFmtId="169" fontId="0" fillId="4" borderId="0" xfId="0" applyNumberFormat="1" applyFill="1"/>
    <xf numFmtId="174" fontId="0" fillId="3" borderId="5" xfId="0" applyNumberFormat="1" applyFill="1" applyBorder="1"/>
    <xf numFmtId="174" fontId="0" fillId="3" borderId="0" xfId="0" applyNumberFormat="1" applyFill="1"/>
    <xf numFmtId="174" fontId="0" fillId="3" borderId="10" xfId="0" applyNumberFormat="1" applyFill="1" applyBorder="1"/>
    <xf numFmtId="169" fontId="0" fillId="3" borderId="0" xfId="0" applyNumberFormat="1" applyFill="1"/>
    <xf numFmtId="170" fontId="9" fillId="12" borderId="0" xfId="1" applyNumberFormat="1" applyFont="1" applyFill="1" applyBorder="1"/>
    <xf numFmtId="170" fontId="9" fillId="12" borderId="10" xfId="1" applyNumberFormat="1" applyFont="1" applyFill="1" applyBorder="1"/>
    <xf numFmtId="9" fontId="6" fillId="10" borderId="0" xfId="3" applyFont="1" applyFill="1" applyBorder="1" applyAlignment="1">
      <alignment horizontal="left"/>
    </xf>
    <xf numFmtId="167" fontId="2" fillId="11" borderId="9" xfId="0" applyFont="1" applyFill="1" applyBorder="1" applyAlignment="1">
      <alignment horizontal="right"/>
    </xf>
    <xf numFmtId="165" fontId="0" fillId="11" borderId="10" xfId="0" applyNumberFormat="1" applyFill="1" applyBorder="1"/>
    <xf numFmtId="167" fontId="2" fillId="11" borderId="10" xfId="0" applyFont="1" applyFill="1" applyBorder="1"/>
    <xf numFmtId="167" fontId="0" fillId="11" borderId="11" xfId="0" applyFill="1" applyBorder="1"/>
    <xf numFmtId="165" fontId="5" fillId="4" borderId="2" xfId="2" applyNumberFormat="1" applyFont="1" applyFill="1" applyBorder="1"/>
    <xf numFmtId="173" fontId="5" fillId="4" borderId="1" xfId="0" applyNumberFormat="1" applyFont="1" applyFill="1" applyBorder="1"/>
    <xf numFmtId="167" fontId="2" fillId="4" borderId="1" xfId="0" applyFont="1" applyFill="1" applyBorder="1"/>
    <xf numFmtId="167" fontId="2" fillId="4" borderId="34" xfId="0" applyFont="1" applyFill="1" applyBorder="1" applyAlignment="1">
      <alignment horizontal="right"/>
    </xf>
    <xf numFmtId="167" fontId="2" fillId="4" borderId="45" xfId="0" applyFont="1" applyFill="1" applyBorder="1" applyAlignment="1">
      <alignment horizontal="right"/>
    </xf>
    <xf numFmtId="167" fontId="0" fillId="4" borderId="46" xfId="0" applyFill="1" applyBorder="1"/>
    <xf numFmtId="170" fontId="9" fillId="12" borderId="5" xfId="1" applyNumberFormat="1" applyFont="1" applyFill="1" applyBorder="1"/>
    <xf numFmtId="169" fontId="0" fillId="5" borderId="6" xfId="0" applyNumberFormat="1" applyFill="1" applyBorder="1"/>
    <xf numFmtId="169" fontId="0" fillId="5" borderId="8" xfId="0" applyNumberFormat="1" applyFill="1" applyBorder="1"/>
    <xf numFmtId="170" fontId="0" fillId="5" borderId="5" xfId="1" applyNumberFormat="1" applyFont="1" applyFill="1" applyBorder="1"/>
    <xf numFmtId="170" fontId="0" fillId="5" borderId="0" xfId="1" applyNumberFormat="1" applyFont="1" applyFill="1" applyBorder="1"/>
    <xf numFmtId="170" fontId="0" fillId="14" borderId="5" xfId="0" applyNumberFormat="1" applyFill="1" applyBorder="1"/>
    <xf numFmtId="170" fontId="0" fillId="14" borderId="10" xfId="0" applyNumberFormat="1" applyFill="1" applyBorder="1"/>
    <xf numFmtId="170" fontId="0" fillId="14" borderId="0" xfId="0" applyNumberFormat="1" applyFill="1"/>
    <xf numFmtId="169" fontId="0" fillId="14" borderId="0" xfId="0" applyNumberFormat="1" applyFill="1"/>
    <xf numFmtId="169" fontId="0" fillId="14" borderId="5" xfId="0" applyNumberFormat="1" applyFill="1" applyBorder="1"/>
    <xf numFmtId="9" fontId="6" fillId="14" borderId="6" xfId="3" applyFont="1" applyFill="1" applyBorder="1" applyAlignment="1">
      <alignment horizontal="center"/>
    </xf>
    <xf numFmtId="9" fontId="6" fillId="14" borderId="8" xfId="3" applyFont="1" applyFill="1" applyBorder="1" applyAlignment="1">
      <alignment horizontal="center"/>
    </xf>
    <xf numFmtId="169" fontId="0" fillId="14" borderId="10" xfId="0" applyNumberFormat="1" applyFill="1" applyBorder="1"/>
    <xf numFmtId="9" fontId="6" fillId="14" borderId="11" xfId="3" applyFont="1" applyFill="1" applyBorder="1" applyAlignment="1">
      <alignment horizontal="center"/>
    </xf>
    <xf numFmtId="167" fontId="15" fillId="0" borderId="0" xfId="0" applyFont="1" applyAlignment="1">
      <alignment horizontal="right"/>
    </xf>
    <xf numFmtId="167" fontId="17" fillId="3" borderId="15" xfId="0" applyFont="1" applyFill="1" applyBorder="1" applyAlignment="1">
      <alignment horizontal="center"/>
    </xf>
    <xf numFmtId="167" fontId="17" fillId="3" borderId="16" xfId="0" applyFont="1" applyFill="1" applyBorder="1" applyAlignment="1">
      <alignment horizontal="center"/>
    </xf>
    <xf numFmtId="167" fontId="10" fillId="3" borderId="16" xfId="0" applyFont="1" applyFill="1" applyBorder="1" applyAlignment="1">
      <alignment horizontal="center"/>
    </xf>
    <xf numFmtId="167" fontId="10" fillId="3" borderId="17" xfId="0" applyFont="1" applyFill="1" applyBorder="1" applyAlignment="1">
      <alignment horizontal="center"/>
    </xf>
    <xf numFmtId="167" fontId="5" fillId="2" borderId="12" xfId="0" applyFont="1" applyFill="1" applyBorder="1" applyAlignment="1">
      <alignment horizontal="center"/>
    </xf>
    <xf numFmtId="167" fontId="0" fillId="0" borderId="13" xfId="0" applyBorder="1" applyAlignment="1">
      <alignment horizontal="center"/>
    </xf>
    <xf numFmtId="167" fontId="0" fillId="0" borderId="14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strike val="0"/>
        <color rgb="FF7030A0"/>
      </font>
      <fill>
        <patternFill patternType="none">
          <bgColor auto="1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E0DF1"/>
      <color rgb="FFFFFFCC"/>
      <color rgb="FF99FFCC"/>
      <color rgb="FFFF3399"/>
      <color rgb="FFCC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700" b="1" baseline="0">
                <a:solidFill>
                  <a:sysClr val="windowText" lastClr="000000"/>
                </a:solidFill>
              </a:rPr>
              <a:t>Sold Comps: Size Corelation - £/sq.ft</a:t>
            </a:r>
            <a:endParaRPr lang="en-GB" sz="17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5416243950432624"/>
          <c:y val="1.5076892366871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7.8680929451893727E-2"/>
          <c:y val="0.13042261021720111"/>
          <c:w val="0.82868067421641856"/>
          <c:h val="0.582903622554427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4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3C-4538-BA69-8B9AB22146FF}"/>
              </c:ext>
            </c:extLst>
          </c:dPt>
          <c:dLbls>
            <c:numFmt formatCode="&quot;£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1">
                <a:no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rgbClr val="00B05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Resy!$D$178:$D$200</c:f>
              <c:numCache>
                <c:formatCode>#,##0.00\ "sqm"</c:formatCode>
                <c:ptCount val="23"/>
                <c:pt idx="1">
                  <c:v>57</c:v>
                </c:pt>
                <c:pt idx="2">
                  <c:v>69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7">
                  <c:v>57</c:v>
                </c:pt>
                <c:pt idx="8">
                  <c:v>52</c:v>
                </c:pt>
                <c:pt idx="9">
                  <c:v>56</c:v>
                </c:pt>
                <c:pt idx="10">
                  <c:v>49</c:v>
                </c:pt>
                <c:pt idx="11">
                  <c:v>50</c:v>
                </c:pt>
                <c:pt idx="12">
                  <c:v>61</c:v>
                </c:pt>
                <c:pt idx="13">
                  <c:v>52</c:v>
                </c:pt>
                <c:pt idx="22">
                  <c:v>60</c:v>
                </c:pt>
              </c:numCache>
            </c:numRef>
          </c:xVal>
          <c:yVal>
            <c:numRef>
              <c:f>Resy!$C$178:$C$200</c:f>
              <c:numCache>
                <c:formatCode>"£"#,##0\ "/sq.ft"</c:formatCode>
                <c:ptCount val="23"/>
                <c:pt idx="1">
                  <c:v>690.25395641017747</c:v>
                </c:pt>
                <c:pt idx="2">
                  <c:v>437.58720608108882</c:v>
                </c:pt>
                <c:pt idx="3">
                  <c:v>540.94958822799106</c:v>
                </c:pt>
                <c:pt idx="4">
                  <c:v>522.5801057237619</c:v>
                </c:pt>
                <c:pt idx="5">
                  <c:v>577.78600407201566</c:v>
                </c:pt>
                <c:pt idx="7">
                  <c:v>596.12841689969878</c:v>
                </c:pt>
                <c:pt idx="8">
                  <c:v>670.64446901216104</c:v>
                </c:pt>
                <c:pt idx="9">
                  <c:v>638.29427199116628</c:v>
                </c:pt>
                <c:pt idx="10">
                  <c:v>674.02168738248474</c:v>
                </c:pt>
                <c:pt idx="11">
                  <c:v>643.81869025167464</c:v>
                </c:pt>
                <c:pt idx="12">
                  <c:v>546.37701399897867</c:v>
                </c:pt>
                <c:pt idx="13">
                  <c:v>640.94226642187868</c:v>
                </c:pt>
                <c:pt idx="22">
                  <c:v>522.5801057237619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03C-4538-BA69-8B9AB22146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911944240"/>
        <c:axId val="911944784"/>
      </c:scatterChart>
      <c:valAx>
        <c:axId val="911944240"/>
        <c:scaling>
          <c:orientation val="minMax"/>
          <c:max val="70"/>
          <c:min val="45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\ &quot;sqm&quot;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44784"/>
        <c:crosses val="autoZero"/>
        <c:crossBetween val="midCat"/>
        <c:majorUnit val="5"/>
      </c:valAx>
      <c:valAx>
        <c:axId val="911944784"/>
        <c:scaling>
          <c:orientation val="minMax"/>
          <c:max val="700"/>
          <c:min val="425"/>
        </c:scaling>
        <c:delete val="0"/>
        <c:axPos val="r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baseline="0">
                    <a:solidFill>
                      <a:srgbClr val="0070C0"/>
                    </a:solidFill>
                  </a:rPr>
                  <a:t>EasyValuations.com</a:t>
                </a:r>
                <a:endParaRPr lang="en-GB" sz="1000" b="1">
                  <a:solidFill>
                    <a:srgbClr val="0070C0"/>
                  </a:solidFill>
                </a:endParaRPr>
              </a:p>
            </c:rich>
          </c:tx>
          <c:layout>
            <c:manualLayout>
              <c:xMode val="edge"/>
              <c:yMode val="edge"/>
              <c:x val="7.1882704035292119E-3"/>
              <c:y val="1.47097619991745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0"/>
        <c:majorTickMark val="none"/>
        <c:minorTickMark val="none"/>
        <c:tickLblPos val="nextTo"/>
        <c:spPr>
          <a:noFill/>
          <a:ln>
            <a:solidFill>
              <a:srgbClr val="FFFFCC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44240"/>
        <c:crosses val="max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CC"/>
    </a:solidFill>
    <a:ln w="9525" cap="flat" cmpd="sng" algn="ctr">
      <a:solidFill>
        <a:srgbClr val="FFFF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700" b="1" baseline="0"/>
              <a:t>Sold Comparables: Size Corelation - £/sq.ft</a:t>
            </a:r>
            <a:endParaRPr lang="en-GB" sz="1700" b="1"/>
          </a:p>
        </c:rich>
      </c:tx>
      <c:layout>
        <c:manualLayout>
          <c:xMode val="edge"/>
          <c:yMode val="edge"/>
          <c:x val="0.20301569153733509"/>
          <c:y val="2.6745781777277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7.8680929451893727E-2"/>
          <c:y val="0.13042261021720111"/>
          <c:w val="0.82868067421641856"/>
          <c:h val="0.5829036225544270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Resy!$B$69</c:f>
              <c:strCache>
                <c:ptCount val="1"/>
                <c:pt idx="0">
                  <c:v> Sold Comps - 8 Bloomfelde Road, N8 1AA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4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1-4ABB-AAE5-BD6B086A5801}"/>
              </c:ext>
            </c:extLst>
          </c:dPt>
          <c:dLbls>
            <c:numFmt formatCode="&quot;£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1">
                <a:no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rgbClr val="00B05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Resy!$C$70:$C$81</c:f>
              <c:numCache>
                <c:formatCode>#,##0\ "sqm"</c:formatCode>
                <c:ptCount val="12"/>
                <c:pt idx="0">
                  <c:v>65</c:v>
                </c:pt>
                <c:pt idx="1">
                  <c:v>52</c:v>
                </c:pt>
                <c:pt idx="2">
                  <c:v>61</c:v>
                </c:pt>
                <c:pt idx="3">
                  <c:v>56</c:v>
                </c:pt>
                <c:pt idx="4">
                  <c:v>52</c:v>
                </c:pt>
                <c:pt idx="5">
                  <c:v>55</c:v>
                </c:pt>
                <c:pt idx="6">
                  <c:v>57</c:v>
                </c:pt>
                <c:pt idx="7">
                  <c:v>50</c:v>
                </c:pt>
                <c:pt idx="8">
                  <c:v>57</c:v>
                </c:pt>
                <c:pt idx="9">
                  <c:v>49</c:v>
                </c:pt>
                <c:pt idx="10">
                  <c:v>69</c:v>
                </c:pt>
                <c:pt idx="11">
                  <c:v>60</c:v>
                </c:pt>
              </c:numCache>
            </c:numRef>
          </c:xVal>
          <c:yVal>
            <c:numRef>
              <c:f>Resy!$D$70:$D$81</c:f>
              <c:numCache>
                <c:formatCode>"£"#,##0\ "/sq.ft"</c:formatCode>
                <c:ptCount val="12"/>
                <c:pt idx="0">
                  <c:v>577.78600407201566</c:v>
                </c:pt>
                <c:pt idx="1">
                  <c:v>670.64446901216104</c:v>
                </c:pt>
                <c:pt idx="2">
                  <c:v>546.37701399897867</c:v>
                </c:pt>
                <c:pt idx="3">
                  <c:v>638.29427199116628</c:v>
                </c:pt>
                <c:pt idx="4">
                  <c:v>640.94226642187868</c:v>
                </c:pt>
                <c:pt idx="5">
                  <c:v>540.94958822799106</c:v>
                </c:pt>
                <c:pt idx="6">
                  <c:v>690.25395641017747</c:v>
                </c:pt>
                <c:pt idx="7">
                  <c:v>643.81869025167464</c:v>
                </c:pt>
                <c:pt idx="8">
                  <c:v>596.12841689969878</c:v>
                </c:pt>
                <c:pt idx="9">
                  <c:v>674.02168738248474</c:v>
                </c:pt>
                <c:pt idx="10">
                  <c:v>437.58720608108882</c:v>
                </c:pt>
                <c:pt idx="11">
                  <c:v>522.5801057237619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11-4ABB-AAE5-BD6B086A58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911939344"/>
        <c:axId val="911943696"/>
      </c:scatterChart>
      <c:valAx>
        <c:axId val="911939344"/>
        <c:scaling>
          <c:orientation val="minMax"/>
          <c:max val="70"/>
          <c:min val="45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\ &quot;sqm&quot;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43696"/>
        <c:crosses val="autoZero"/>
        <c:crossBetween val="midCat"/>
        <c:majorUnit val="5"/>
      </c:valAx>
      <c:valAx>
        <c:axId val="911943696"/>
        <c:scaling>
          <c:orientation val="minMax"/>
          <c:max val="700"/>
          <c:min val="425"/>
        </c:scaling>
        <c:delete val="0"/>
        <c:axPos val="r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>
                    <a:solidFill>
                      <a:srgbClr val="0070C0"/>
                    </a:solidFill>
                  </a:rPr>
                  <a:t>EasyValuations.com</a:t>
                </a:r>
              </a:p>
            </c:rich>
          </c:tx>
          <c:layout>
            <c:manualLayout>
              <c:xMode val="edge"/>
              <c:yMode val="edge"/>
              <c:x val="1.2964181033575306E-2"/>
              <c:y val="3.90674915635545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0"/>
        <c:majorTickMark val="none"/>
        <c:minorTickMark val="none"/>
        <c:tickLblPos val="nextTo"/>
        <c:spPr>
          <a:noFill/>
          <a:ln>
            <a:solidFill>
              <a:srgbClr val="FFFFCC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39344"/>
        <c:crosses val="max"/>
        <c:crossBetween val="midCat"/>
        <c:majorUnit val="25"/>
        <c:min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CC"/>
    </a:solidFill>
    <a:ln w="9525" cap="flat" cmpd="sng" algn="ctr">
      <a:solidFill>
        <a:srgbClr val="FFFF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openxmlformats.org/officeDocument/2006/relationships/image" Target="../media/image24.png"/><Relationship Id="rId3" Type="http://schemas.openxmlformats.org/officeDocument/2006/relationships/image" Target="../media/image2.png"/><Relationship Id="rId21" Type="http://schemas.openxmlformats.org/officeDocument/2006/relationships/image" Target="../media/image19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2" Type="http://schemas.openxmlformats.org/officeDocument/2006/relationships/image" Target="../media/image1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openxmlformats.org/officeDocument/2006/relationships/image" Target="../media/image21.png"/><Relationship Id="rId10" Type="http://schemas.openxmlformats.org/officeDocument/2006/relationships/image" Target="../media/image9.png"/><Relationship Id="rId19" Type="http://schemas.openxmlformats.org/officeDocument/2006/relationships/image" Target="../media/image17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chart" Target="../charts/chart2.xml"/><Relationship Id="rId22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176</xdr:row>
      <xdr:rowOff>85725</xdr:rowOff>
    </xdr:from>
    <xdr:to>
      <xdr:col>10</xdr:col>
      <xdr:colOff>777240</xdr:colOff>
      <xdr:row>196</xdr:row>
      <xdr:rowOff>135255</xdr:rowOff>
    </xdr:to>
    <xdr:graphicFrame macro="">
      <xdr:nvGraphicFramePr>
        <xdr:cNvPr id="7" name="Chart 512398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60960</xdr:colOff>
      <xdr:row>2</xdr:row>
      <xdr:rowOff>167640</xdr:rowOff>
    </xdr:from>
    <xdr:to>
      <xdr:col>5</xdr:col>
      <xdr:colOff>2110740</xdr:colOff>
      <xdr:row>11</xdr:row>
      <xdr:rowOff>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B6A87-B09D-84F1-D9B1-4D2A8571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2360" y="731520"/>
          <a:ext cx="2049780" cy="1364035"/>
        </a:xfrm>
        <a:prstGeom prst="rect">
          <a:avLst/>
        </a:prstGeom>
      </xdr:spPr>
    </xdr:pic>
    <xdr:clientData/>
  </xdr:twoCellAnchor>
  <xdr:twoCellAnchor editAs="oneCell">
    <xdr:from>
      <xdr:col>5</xdr:col>
      <xdr:colOff>83821</xdr:colOff>
      <xdr:row>11</xdr:row>
      <xdr:rowOff>160020</xdr:rowOff>
    </xdr:from>
    <xdr:to>
      <xdr:col>5</xdr:col>
      <xdr:colOff>2086211</xdr:colOff>
      <xdr:row>20</xdr:row>
      <xdr:rowOff>22860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83428D3-CBDA-810C-B1AC-7D62E219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5221" y="2247900"/>
          <a:ext cx="2002390" cy="1386840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29</xdr:row>
      <xdr:rowOff>167641</xdr:rowOff>
    </xdr:from>
    <xdr:to>
      <xdr:col>5</xdr:col>
      <xdr:colOff>2148841</xdr:colOff>
      <xdr:row>38</xdr:row>
      <xdr:rowOff>12747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E10B65-2521-FB2A-66C1-8E40ECF99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72841" y="5303521"/>
          <a:ext cx="2057400" cy="1369106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39</xdr:row>
      <xdr:rowOff>1</xdr:rowOff>
    </xdr:from>
    <xdr:to>
      <xdr:col>5</xdr:col>
      <xdr:colOff>1965961</xdr:colOff>
      <xdr:row>47</xdr:row>
      <xdr:rowOff>24955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2F2113-4780-55E3-4986-32D9E30F5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2841" y="6835141"/>
          <a:ext cx="1874520" cy="1373694"/>
        </a:xfrm>
        <a:prstGeom prst="rect">
          <a:avLst/>
        </a:prstGeom>
      </xdr:spPr>
    </xdr:pic>
    <xdr:clientData/>
  </xdr:twoCellAnchor>
  <xdr:twoCellAnchor editAs="oneCell">
    <xdr:from>
      <xdr:col>5</xdr:col>
      <xdr:colOff>99061</xdr:colOff>
      <xdr:row>47</xdr:row>
      <xdr:rowOff>167640</xdr:rowOff>
    </xdr:from>
    <xdr:to>
      <xdr:col>5</xdr:col>
      <xdr:colOff>1927860</xdr:colOff>
      <xdr:row>55</xdr:row>
      <xdr:rowOff>130115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C080802-9875-65B1-975D-C4BC803A3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0461" y="8351520"/>
          <a:ext cx="1828799" cy="1311215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91441</xdr:colOff>
      <xdr:row>3</xdr:row>
      <xdr:rowOff>30481</xdr:rowOff>
    </xdr:from>
    <xdr:to>
      <xdr:col>10</xdr:col>
      <xdr:colOff>2026921</xdr:colOff>
      <xdr:row>10</xdr:row>
      <xdr:rowOff>144975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84B347D-2381-9848-299B-80D08102D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47861" y="769621"/>
          <a:ext cx="1935480" cy="1287974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</xdr:colOff>
      <xdr:row>11</xdr:row>
      <xdr:rowOff>167641</xdr:rowOff>
    </xdr:from>
    <xdr:to>
      <xdr:col>10</xdr:col>
      <xdr:colOff>1912620</xdr:colOff>
      <xdr:row>20</xdr:row>
      <xdr:rowOff>6167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3188C9C-8371-726A-89AE-40EB08BF3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09760" y="2255521"/>
          <a:ext cx="1859280" cy="136252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99061</xdr:colOff>
      <xdr:row>21</xdr:row>
      <xdr:rowOff>15241</xdr:rowOff>
    </xdr:from>
    <xdr:to>
      <xdr:col>10</xdr:col>
      <xdr:colOff>2080261</xdr:colOff>
      <xdr:row>28</xdr:row>
      <xdr:rowOff>160159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FF6D9C0-3FB1-C92B-39EC-99668F26B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55481" y="3802381"/>
          <a:ext cx="1981200" cy="1318398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99061</xdr:colOff>
      <xdr:row>29</xdr:row>
      <xdr:rowOff>160021</xdr:rowOff>
    </xdr:from>
    <xdr:to>
      <xdr:col>10</xdr:col>
      <xdr:colOff>1882140</xdr:colOff>
      <xdr:row>37</xdr:row>
      <xdr:rowOff>146869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A0351E-7B8E-827D-FDF3-C82E5003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55481" y="5295901"/>
          <a:ext cx="1783079" cy="1335588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91441</xdr:colOff>
      <xdr:row>39</xdr:row>
      <xdr:rowOff>0</xdr:rowOff>
    </xdr:from>
    <xdr:to>
      <xdr:col>10</xdr:col>
      <xdr:colOff>1851660</xdr:colOff>
      <xdr:row>46</xdr:row>
      <xdr:rowOff>144985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CD634E6-A493-0417-3325-968EF9981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47861" y="6835140"/>
          <a:ext cx="1760219" cy="1318465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91440</xdr:colOff>
      <xdr:row>48</xdr:row>
      <xdr:rowOff>22861</xdr:rowOff>
    </xdr:from>
    <xdr:to>
      <xdr:col>10</xdr:col>
      <xdr:colOff>1828800</xdr:colOff>
      <xdr:row>55</xdr:row>
      <xdr:rowOff>117720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81A1CC5-CE4B-CA28-B617-04DF45792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47860" y="8382001"/>
          <a:ext cx="1737360" cy="1268339"/>
        </a:xfrm>
        <a:prstGeom prst="rect">
          <a:avLst/>
        </a:prstGeom>
      </xdr:spPr>
    </xdr:pic>
    <xdr:clientData/>
  </xdr:twoCellAnchor>
  <xdr:twoCellAnchor editAs="oneCell">
    <xdr:from>
      <xdr:col>5</xdr:col>
      <xdr:colOff>68581</xdr:colOff>
      <xdr:row>20</xdr:row>
      <xdr:rowOff>167641</xdr:rowOff>
    </xdr:from>
    <xdr:to>
      <xdr:col>5</xdr:col>
      <xdr:colOff>2080261</xdr:colOff>
      <xdr:row>28</xdr:row>
      <xdr:rowOff>157582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65212AE-4C84-203D-C759-DFB74C40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49981" y="3779521"/>
          <a:ext cx="2011680" cy="1338681"/>
        </a:xfrm>
        <a:prstGeom prst="rect">
          <a:avLst/>
        </a:prstGeom>
      </xdr:spPr>
    </xdr:pic>
    <xdr:clientData/>
  </xdr:twoCellAnchor>
  <xdr:twoCellAnchor>
    <xdr:from>
      <xdr:col>5</xdr:col>
      <xdr:colOff>274320</xdr:colOff>
      <xdr:row>67</xdr:row>
      <xdr:rowOff>152400</xdr:rowOff>
    </xdr:from>
    <xdr:to>
      <xdr:col>10</xdr:col>
      <xdr:colOff>1002031</xdr:colOff>
      <xdr:row>83</xdr:row>
      <xdr:rowOff>114300</xdr:rowOff>
    </xdr:to>
    <xdr:graphicFrame macro="">
      <xdr:nvGraphicFramePr>
        <xdr:cNvPr id="23" name="Chart 512398">
          <a:extLst>
            <a:ext uri="{FF2B5EF4-FFF2-40B4-BE49-F238E27FC236}">
              <a16:creationId xmlns:a16="http://schemas.microsoft.com/office/drawing/2014/main" id="{EECF415A-46CB-4291-AC70-D9EB1AD3F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5</xdr:col>
      <xdr:colOff>60960</xdr:colOff>
      <xdr:row>86</xdr:row>
      <xdr:rowOff>76201</xdr:rowOff>
    </xdr:from>
    <xdr:to>
      <xdr:col>5</xdr:col>
      <xdr:colOff>1623060</xdr:colOff>
      <xdr:row>92</xdr:row>
      <xdr:rowOff>102247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07C4CB9-2043-C9E0-2C93-1FB5C8E1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42360" y="16116301"/>
          <a:ext cx="1562100" cy="103950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93</xdr:row>
      <xdr:rowOff>0</xdr:rowOff>
    </xdr:from>
    <xdr:to>
      <xdr:col>5</xdr:col>
      <xdr:colOff>1729740</xdr:colOff>
      <xdr:row>99</xdr:row>
      <xdr:rowOff>86895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7BEDB2F-B873-69D2-EE14-C1EA8CF3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57600" y="17228820"/>
          <a:ext cx="1653540" cy="1100355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100</xdr:row>
      <xdr:rowOff>15241</xdr:rowOff>
    </xdr:from>
    <xdr:to>
      <xdr:col>5</xdr:col>
      <xdr:colOff>1706006</xdr:colOff>
      <xdr:row>106</xdr:row>
      <xdr:rowOff>76201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472C3B-0061-971F-9722-0264BF9F6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72840" y="18432781"/>
          <a:ext cx="1614566" cy="107442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107</xdr:row>
      <xdr:rowOff>0</xdr:rowOff>
    </xdr:from>
    <xdr:to>
      <xdr:col>5</xdr:col>
      <xdr:colOff>1653540</xdr:colOff>
      <xdr:row>113</xdr:row>
      <xdr:rowOff>46329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73361EB-98CC-C0D4-A92C-E6B2B5428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42360" y="19606260"/>
          <a:ext cx="1592580" cy="105978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113</xdr:row>
      <xdr:rowOff>152400</xdr:rowOff>
    </xdr:from>
    <xdr:to>
      <xdr:col>5</xdr:col>
      <xdr:colOff>1729740</xdr:colOff>
      <xdr:row>120</xdr:row>
      <xdr:rowOff>64035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BA5C58B-4106-0BB5-E415-1B72688FC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57600" y="20772120"/>
          <a:ext cx="1653540" cy="110035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121</xdr:row>
      <xdr:rowOff>7621</xdr:rowOff>
    </xdr:from>
    <xdr:to>
      <xdr:col>5</xdr:col>
      <xdr:colOff>1591539</xdr:colOff>
      <xdr:row>127</xdr:row>
      <xdr:rowOff>7621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75EAB8D-06FD-BA7F-024A-5D6A8084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49980" y="21991321"/>
          <a:ext cx="1522959" cy="1013460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60961</xdr:colOff>
      <xdr:row>86</xdr:row>
      <xdr:rowOff>30481</xdr:rowOff>
    </xdr:from>
    <xdr:to>
      <xdr:col>10</xdr:col>
      <xdr:colOff>1475021</xdr:colOff>
      <xdr:row>92</xdr:row>
      <xdr:rowOff>76201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28BC0F4-5ED0-342C-451E-CE3564CE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17381" y="16070581"/>
          <a:ext cx="1414060" cy="1059180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</xdr:colOff>
      <xdr:row>93</xdr:row>
      <xdr:rowOff>0</xdr:rowOff>
    </xdr:from>
    <xdr:to>
      <xdr:col>10</xdr:col>
      <xdr:colOff>1691640</xdr:colOff>
      <xdr:row>99</xdr:row>
      <xdr:rowOff>56471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F4B6271-0FEB-ECCE-FE6D-224BA4210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40240" y="17228820"/>
          <a:ext cx="1607820" cy="1069931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</xdr:colOff>
      <xdr:row>99</xdr:row>
      <xdr:rowOff>160020</xdr:rowOff>
    </xdr:from>
    <xdr:to>
      <xdr:col>10</xdr:col>
      <xdr:colOff>1744980</xdr:colOff>
      <xdr:row>106</xdr:row>
      <xdr:rowOff>97009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278A405-8CE6-1398-CD5B-B7132053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09760" y="18402300"/>
          <a:ext cx="1691640" cy="1125709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</xdr:colOff>
      <xdr:row>107</xdr:row>
      <xdr:rowOff>7620</xdr:rowOff>
    </xdr:from>
    <xdr:to>
      <xdr:col>10</xdr:col>
      <xdr:colOff>1752600</xdr:colOff>
      <xdr:row>113</xdr:row>
      <xdr:rowOff>110725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ED29C12-F81F-A790-6EE5-3513054C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40240" y="19613880"/>
          <a:ext cx="1668780" cy="1116565"/>
        </a:xfrm>
        <a:prstGeom prst="rect">
          <a:avLst/>
        </a:prstGeom>
      </xdr:spPr>
    </xdr:pic>
    <xdr:clientData/>
  </xdr:twoCellAnchor>
  <xdr:twoCellAnchor editAs="oneCell">
    <xdr:from>
      <xdr:col>10</xdr:col>
      <xdr:colOff>68580</xdr:colOff>
      <xdr:row>113</xdr:row>
      <xdr:rowOff>167640</xdr:rowOff>
    </xdr:from>
    <xdr:to>
      <xdr:col>10</xdr:col>
      <xdr:colOff>1714500</xdr:colOff>
      <xdr:row>120</xdr:row>
      <xdr:rowOff>74205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5FEE6B7-665D-1A3F-0DDB-C9A38474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000" y="20787360"/>
          <a:ext cx="1645920" cy="109528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120</xdr:row>
      <xdr:rowOff>144781</xdr:rowOff>
    </xdr:from>
    <xdr:to>
      <xdr:col>10</xdr:col>
      <xdr:colOff>1691640</xdr:colOff>
      <xdr:row>127</xdr:row>
      <xdr:rowOff>31063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8D6CE45-E9DB-D452-36DF-87A88522D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32620" y="21953221"/>
          <a:ext cx="1615440" cy="107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FF0000"/>
  </sheetPr>
  <dimension ref="B1:N210"/>
  <sheetViews>
    <sheetView tabSelected="1" topLeftCell="A177" zoomScaleNormal="100" workbookViewId="0">
      <selection activeCell="K168" sqref="K168"/>
    </sheetView>
  </sheetViews>
  <sheetFormatPr defaultRowHeight="13.2" x14ac:dyDescent="0.25"/>
  <cols>
    <col min="1" max="1" width="2.33203125" customWidth="1"/>
    <col min="2" max="2" width="16.77734375" customWidth="1"/>
    <col min="3" max="3" width="11.77734375" customWidth="1"/>
    <col min="4" max="4" width="15.5546875" bestFit="1" customWidth="1"/>
    <col min="5" max="5" width="9.88671875" bestFit="1" customWidth="1"/>
    <col min="6" max="6" width="35.77734375" customWidth="1"/>
    <col min="7" max="7" width="16.77734375" customWidth="1"/>
    <col min="8" max="8" width="11.77734375" customWidth="1"/>
    <col min="9" max="9" width="15.5546875" bestFit="1" customWidth="1"/>
    <col min="10" max="10" width="5.77734375" customWidth="1"/>
    <col min="11" max="11" width="35.77734375" customWidth="1"/>
    <col min="12" max="12" width="11.33203125" customWidth="1"/>
    <col min="13" max="13" width="40.6640625" customWidth="1"/>
    <col min="14" max="14" width="12.44140625" customWidth="1"/>
    <col min="15" max="15" width="15.5546875" customWidth="1"/>
    <col min="16" max="16" width="15.6640625" customWidth="1"/>
    <col min="17" max="17" width="10.5546875" customWidth="1"/>
    <col min="18" max="18" width="40.6640625" customWidth="1"/>
    <col min="20" max="20" width="10.88671875" bestFit="1" customWidth="1"/>
    <col min="22" max="22" width="20.5546875" bestFit="1" customWidth="1"/>
    <col min="23" max="23" width="8.33203125" customWidth="1"/>
    <col min="24" max="24" width="9.109375" customWidth="1"/>
    <col min="27" max="27" width="10.6640625" bestFit="1" customWidth="1"/>
    <col min="28" max="28" width="10.88671875" bestFit="1" customWidth="1"/>
  </cols>
  <sheetData>
    <row r="1" spans="2:11" ht="13.8" thickBot="1" x14ac:dyDescent="0.3"/>
    <row r="2" spans="2:11" ht="30.6" thickBot="1" x14ac:dyDescent="0.55000000000000004">
      <c r="B2" s="135" t="s">
        <v>47</v>
      </c>
      <c r="C2" s="136"/>
      <c r="D2" s="136"/>
      <c r="E2" s="136"/>
      <c r="F2" s="136"/>
      <c r="G2" s="137"/>
      <c r="H2" s="137"/>
      <c r="I2" s="137"/>
      <c r="J2" s="137"/>
      <c r="K2" s="138"/>
    </row>
    <row r="3" spans="2:11" ht="13.8" thickBot="1" x14ac:dyDescent="0.3">
      <c r="B3" s="7"/>
      <c r="C3" s="95"/>
      <c r="D3" s="95"/>
      <c r="E3" s="95"/>
      <c r="F3" s="95"/>
      <c r="G3" s="95"/>
      <c r="H3" s="95"/>
      <c r="I3" s="95"/>
      <c r="J3" s="95"/>
      <c r="K3" s="5"/>
    </row>
    <row r="4" spans="2:11" x14ac:dyDescent="0.25">
      <c r="B4" s="139" t="s">
        <v>24</v>
      </c>
      <c r="C4" s="140"/>
      <c r="D4" s="140"/>
      <c r="E4" s="141"/>
      <c r="F4" s="95"/>
      <c r="G4" s="139" t="s">
        <v>35</v>
      </c>
      <c r="H4" s="140"/>
      <c r="I4" s="140"/>
      <c r="J4" s="141"/>
      <c r="K4" s="5"/>
    </row>
    <row r="5" spans="2:11" x14ac:dyDescent="0.25">
      <c r="B5" s="3" t="s">
        <v>11</v>
      </c>
      <c r="C5" s="96">
        <v>46261</v>
      </c>
      <c r="D5" s="4" t="s">
        <v>7</v>
      </c>
      <c r="E5" s="42">
        <v>1</v>
      </c>
      <c r="F5" s="95"/>
      <c r="G5" s="3" t="s">
        <v>11</v>
      </c>
      <c r="H5" s="96">
        <v>45992</v>
      </c>
      <c r="I5" s="4" t="s">
        <v>7</v>
      </c>
      <c r="J5" s="43">
        <f>E50+1</f>
        <v>7</v>
      </c>
      <c r="K5" s="5"/>
    </row>
    <row r="6" spans="2:11" x14ac:dyDescent="0.25">
      <c r="B6" s="3" t="s">
        <v>0</v>
      </c>
      <c r="C6" s="77">
        <v>385000</v>
      </c>
      <c r="D6" s="97"/>
      <c r="E6" s="2"/>
      <c r="F6" s="95"/>
      <c r="G6" s="3" t="s">
        <v>0</v>
      </c>
      <c r="H6" s="77">
        <v>385000</v>
      </c>
      <c r="I6" s="97"/>
      <c r="J6" s="2"/>
      <c r="K6" s="5"/>
    </row>
    <row r="7" spans="2:11" x14ac:dyDescent="0.25">
      <c r="B7" s="3" t="s">
        <v>38</v>
      </c>
      <c r="C7" s="44">
        <v>1.05</v>
      </c>
      <c r="D7" s="97"/>
      <c r="E7" s="2"/>
      <c r="F7" s="95"/>
      <c r="G7" s="3" t="s">
        <v>38</v>
      </c>
      <c r="H7" s="44">
        <v>1.1000000000000001</v>
      </c>
      <c r="I7" s="97"/>
      <c r="J7" s="2"/>
      <c r="K7" s="5"/>
    </row>
    <row r="8" spans="2:11" x14ac:dyDescent="0.25">
      <c r="B8" s="3" t="s">
        <v>37</v>
      </c>
      <c r="C8" s="78">
        <v>65</v>
      </c>
      <c r="D8" s="79">
        <f>C8*10.7639</f>
        <v>699.65350000000001</v>
      </c>
      <c r="E8" s="2"/>
      <c r="F8" s="95"/>
      <c r="G8" s="3" t="s">
        <v>37</v>
      </c>
      <c r="H8" s="78">
        <v>57</v>
      </c>
      <c r="I8" s="79">
        <f>H8*10.7639</f>
        <v>613.54229999999995</v>
      </c>
      <c r="J8" s="2"/>
      <c r="K8" s="5"/>
    </row>
    <row r="9" spans="2:11" x14ac:dyDescent="0.25">
      <c r="B9" s="3" t="s">
        <v>36</v>
      </c>
      <c r="C9" s="78"/>
      <c r="D9" s="97"/>
      <c r="E9" s="2"/>
      <c r="F9" s="95"/>
      <c r="G9" s="3" t="s">
        <v>36</v>
      </c>
      <c r="H9" s="78">
        <v>55</v>
      </c>
      <c r="I9" s="97"/>
      <c r="J9" s="2"/>
      <c r="K9" s="5"/>
    </row>
    <row r="10" spans="2:11" x14ac:dyDescent="0.25">
      <c r="B10" s="3" t="s">
        <v>46</v>
      </c>
      <c r="C10" s="101">
        <f>((C6*C7)/C8)</f>
        <v>6219.2307692307695</v>
      </c>
      <c r="D10" s="102">
        <f>C10/10.7639</f>
        <v>577.78600407201566</v>
      </c>
      <c r="E10" s="2"/>
      <c r="F10" s="95"/>
      <c r="G10" s="3" t="s">
        <v>46</v>
      </c>
      <c r="H10" s="101">
        <f>((H6*H7)/H8)</f>
        <v>7429.8245614035095</v>
      </c>
      <c r="I10" s="102">
        <f>H10/10.7639</f>
        <v>690.25395641017747</v>
      </c>
      <c r="J10" s="2"/>
      <c r="K10" s="5"/>
    </row>
    <row r="11" spans="2:11" ht="13.8" thickBot="1" x14ac:dyDescent="0.3">
      <c r="B11" s="36"/>
      <c r="C11" s="37"/>
      <c r="D11" s="38"/>
      <c r="E11" s="39"/>
      <c r="F11" s="95"/>
      <c r="G11" s="36"/>
      <c r="H11" s="37"/>
      <c r="I11" s="38"/>
      <c r="J11" s="39"/>
      <c r="K11" s="5"/>
    </row>
    <row r="12" spans="2:11" ht="13.8" thickBot="1" x14ac:dyDescent="0.3">
      <c r="B12" s="7"/>
      <c r="C12" s="95"/>
      <c r="D12" s="95"/>
      <c r="E12" s="95"/>
      <c r="F12" s="95"/>
      <c r="G12" s="95"/>
      <c r="H12" s="95"/>
      <c r="I12" s="95"/>
      <c r="J12" s="95"/>
      <c r="K12" s="5"/>
    </row>
    <row r="13" spans="2:11" x14ac:dyDescent="0.25">
      <c r="B13" s="139" t="s">
        <v>25</v>
      </c>
      <c r="C13" s="140"/>
      <c r="D13" s="140"/>
      <c r="E13" s="141"/>
      <c r="F13" s="95"/>
      <c r="G13" s="139" t="s">
        <v>34</v>
      </c>
      <c r="H13" s="140"/>
      <c r="I13" s="140"/>
      <c r="J13" s="141"/>
      <c r="K13" s="5"/>
    </row>
    <row r="14" spans="2:11" x14ac:dyDescent="0.25">
      <c r="B14" s="3" t="s">
        <v>11</v>
      </c>
      <c r="C14" s="96">
        <v>45779</v>
      </c>
      <c r="D14" s="4" t="s">
        <v>7</v>
      </c>
      <c r="E14" s="43">
        <f>1+E5</f>
        <v>2</v>
      </c>
      <c r="F14" s="95"/>
      <c r="G14" s="3" t="s">
        <v>11</v>
      </c>
      <c r="H14" s="96">
        <v>46078</v>
      </c>
      <c r="I14" s="4" t="s">
        <v>7</v>
      </c>
      <c r="J14" s="43">
        <f>1+J5</f>
        <v>8</v>
      </c>
      <c r="K14" s="5"/>
    </row>
    <row r="15" spans="2:11" x14ac:dyDescent="0.25">
      <c r="B15" s="3" t="s">
        <v>0</v>
      </c>
      <c r="C15" s="77">
        <v>385000</v>
      </c>
      <c r="D15" s="97"/>
      <c r="E15" s="2"/>
      <c r="F15" s="95"/>
      <c r="G15" s="3" t="s">
        <v>0</v>
      </c>
      <c r="H15" s="77">
        <v>385000</v>
      </c>
      <c r="I15" s="97"/>
      <c r="J15" s="2"/>
      <c r="K15" s="5"/>
    </row>
    <row r="16" spans="2:11" x14ac:dyDescent="0.25">
      <c r="B16" s="3" t="s">
        <v>38</v>
      </c>
      <c r="C16" s="44">
        <v>0.97499999999999998</v>
      </c>
      <c r="D16" s="97"/>
      <c r="E16" s="2"/>
      <c r="F16" s="95"/>
      <c r="G16" s="3" t="s">
        <v>38</v>
      </c>
      <c r="H16" s="44">
        <v>0.9</v>
      </c>
      <c r="I16" s="97"/>
      <c r="J16" s="2"/>
      <c r="K16" s="5"/>
    </row>
    <row r="17" spans="2:11" x14ac:dyDescent="0.25">
      <c r="B17" s="3" t="s">
        <v>37</v>
      </c>
      <c r="C17" s="78">
        <v>52</v>
      </c>
      <c r="D17" s="79">
        <f>C17*10.7639</f>
        <v>559.72280000000001</v>
      </c>
      <c r="E17" s="2"/>
      <c r="F17" s="95"/>
      <c r="G17" s="3" t="s">
        <v>37</v>
      </c>
      <c r="H17" s="78">
        <v>50</v>
      </c>
      <c r="I17" s="79">
        <f>H17*10.7639</f>
        <v>538.19499999999994</v>
      </c>
      <c r="J17" s="2"/>
      <c r="K17" s="5"/>
    </row>
    <row r="18" spans="2:11" x14ac:dyDescent="0.25">
      <c r="B18" s="3" t="s">
        <v>36</v>
      </c>
      <c r="C18" s="78"/>
      <c r="D18" s="97"/>
      <c r="E18" s="2"/>
      <c r="F18" s="95"/>
      <c r="G18" s="3" t="s">
        <v>36</v>
      </c>
      <c r="H18" s="78"/>
      <c r="I18" s="97"/>
      <c r="J18" s="2"/>
      <c r="K18" s="5"/>
    </row>
    <row r="19" spans="2:11" x14ac:dyDescent="0.25">
      <c r="B19" s="3" t="s">
        <v>46</v>
      </c>
      <c r="C19" s="101">
        <f>((C15*C16)/C17)</f>
        <v>7218.75</v>
      </c>
      <c r="D19" s="102">
        <f>C19/10.7639</f>
        <v>670.64446901216104</v>
      </c>
      <c r="E19" s="2"/>
      <c r="F19" s="95"/>
      <c r="G19" s="3" t="s">
        <v>46</v>
      </c>
      <c r="H19" s="101">
        <f>((H15*H16)/H17)</f>
        <v>6930</v>
      </c>
      <c r="I19" s="102">
        <f>H19/10.7639</f>
        <v>643.81869025167464</v>
      </c>
      <c r="J19" s="2"/>
      <c r="K19" s="5"/>
    </row>
    <row r="20" spans="2:11" ht="13.8" thickBot="1" x14ac:dyDescent="0.3">
      <c r="B20" s="36"/>
      <c r="C20" s="37"/>
      <c r="D20" s="38"/>
      <c r="E20" s="39"/>
      <c r="F20" s="95"/>
      <c r="G20" s="36"/>
      <c r="H20" s="37"/>
      <c r="I20" s="38"/>
      <c r="J20" s="39"/>
      <c r="K20" s="5"/>
    </row>
    <row r="21" spans="2:11" ht="13.8" thickBot="1" x14ac:dyDescent="0.3">
      <c r="B21" s="7"/>
      <c r="C21" s="95"/>
      <c r="D21" s="95"/>
      <c r="E21" s="95"/>
      <c r="F21" s="95"/>
      <c r="G21" s="95"/>
      <c r="H21" s="95"/>
      <c r="I21" s="95"/>
      <c r="J21" s="95"/>
      <c r="K21" s="5"/>
    </row>
    <row r="22" spans="2:11" x14ac:dyDescent="0.25">
      <c r="B22" s="139" t="s">
        <v>26</v>
      </c>
      <c r="C22" s="140"/>
      <c r="D22" s="140"/>
      <c r="E22" s="141"/>
      <c r="F22" s="95"/>
      <c r="G22" s="139" t="s">
        <v>33</v>
      </c>
      <c r="H22" s="140"/>
      <c r="I22" s="140"/>
      <c r="J22" s="141"/>
      <c r="K22" s="5"/>
    </row>
    <row r="23" spans="2:11" x14ac:dyDescent="0.25">
      <c r="B23" s="3" t="s">
        <v>11</v>
      </c>
      <c r="C23" s="96">
        <v>46049</v>
      </c>
      <c r="D23" s="4" t="s">
        <v>7</v>
      </c>
      <c r="E23" s="43">
        <f>1+E14</f>
        <v>3</v>
      </c>
      <c r="F23" s="95"/>
      <c r="G23" s="3" t="s">
        <v>11</v>
      </c>
      <c r="H23" s="96">
        <v>45814</v>
      </c>
      <c r="I23" s="4" t="s">
        <v>7</v>
      </c>
      <c r="J23" s="43">
        <f>1+J14</f>
        <v>9</v>
      </c>
      <c r="K23" s="5"/>
    </row>
    <row r="24" spans="2:11" x14ac:dyDescent="0.25">
      <c r="B24" s="3" t="s">
        <v>0</v>
      </c>
      <c r="C24" s="77">
        <v>350000</v>
      </c>
      <c r="D24" s="97"/>
      <c r="E24" s="2"/>
      <c r="F24" s="95"/>
      <c r="G24" s="3" t="s">
        <v>0</v>
      </c>
      <c r="H24" s="77">
        <v>385000</v>
      </c>
      <c r="I24" s="97"/>
      <c r="J24" s="2"/>
      <c r="K24" s="5"/>
    </row>
    <row r="25" spans="2:11" x14ac:dyDescent="0.25">
      <c r="B25" s="3" t="s">
        <v>38</v>
      </c>
      <c r="C25" s="44">
        <v>1.0249999999999999</v>
      </c>
      <c r="D25" s="97"/>
      <c r="E25" s="2"/>
      <c r="F25" s="95"/>
      <c r="G25" s="3" t="s">
        <v>38</v>
      </c>
      <c r="H25" s="44">
        <v>0.95</v>
      </c>
      <c r="I25" s="97"/>
      <c r="J25" s="2"/>
      <c r="K25" s="5"/>
    </row>
    <row r="26" spans="2:11" x14ac:dyDescent="0.25">
      <c r="B26" s="3" t="s">
        <v>37</v>
      </c>
      <c r="C26" s="78">
        <v>61</v>
      </c>
      <c r="D26" s="79">
        <f>C26*10.7639</f>
        <v>656.59789999999998</v>
      </c>
      <c r="E26" s="2"/>
      <c r="F26" s="95"/>
      <c r="G26" s="3" t="s">
        <v>37</v>
      </c>
      <c r="H26" s="78">
        <v>57</v>
      </c>
      <c r="I26" s="79">
        <f>H26*10.7639</f>
        <v>613.54229999999995</v>
      </c>
      <c r="J26" s="2"/>
      <c r="K26" s="5"/>
    </row>
    <row r="27" spans="2:11" x14ac:dyDescent="0.25">
      <c r="B27" s="3" t="s">
        <v>36</v>
      </c>
      <c r="C27" s="78">
        <v>65</v>
      </c>
      <c r="D27" s="97"/>
      <c r="E27" s="2"/>
      <c r="F27" s="95"/>
      <c r="G27" s="3" t="s">
        <v>36</v>
      </c>
      <c r="H27" s="78">
        <v>53</v>
      </c>
      <c r="I27" s="97"/>
      <c r="J27" s="2"/>
      <c r="K27" s="5"/>
    </row>
    <row r="28" spans="2:11" x14ac:dyDescent="0.25">
      <c r="B28" s="3" t="s">
        <v>46</v>
      </c>
      <c r="C28" s="101">
        <f>((C24*C25)/C26)</f>
        <v>5881.1475409836057</v>
      </c>
      <c r="D28" s="102">
        <f>C28/10.7639</f>
        <v>546.37701399897867</v>
      </c>
      <c r="E28" s="2"/>
      <c r="F28" s="95"/>
      <c r="G28" s="3" t="s">
        <v>46</v>
      </c>
      <c r="H28" s="101">
        <f>((H24*H25)/H26)</f>
        <v>6416.666666666667</v>
      </c>
      <c r="I28" s="102">
        <f>H28/10.7639</f>
        <v>596.12841689969878</v>
      </c>
      <c r="J28" s="2"/>
      <c r="K28" s="5"/>
    </row>
    <row r="29" spans="2:11" ht="13.8" thickBot="1" x14ac:dyDescent="0.3">
      <c r="B29" s="36"/>
      <c r="C29" s="37"/>
      <c r="D29" s="38"/>
      <c r="E29" s="39"/>
      <c r="F29" s="95"/>
      <c r="G29" s="36"/>
      <c r="H29" s="37"/>
      <c r="I29" s="38"/>
      <c r="J29" s="39"/>
      <c r="K29" s="5"/>
    </row>
    <row r="30" spans="2:11" ht="13.8" thickBot="1" x14ac:dyDescent="0.3">
      <c r="B30" s="7"/>
      <c r="C30" s="95"/>
      <c r="D30" s="95"/>
      <c r="E30" s="95"/>
      <c r="F30" s="95"/>
      <c r="G30" s="95"/>
      <c r="H30" s="95"/>
      <c r="I30" s="95"/>
      <c r="J30" s="95"/>
      <c r="K30" s="5"/>
    </row>
    <row r="31" spans="2:11" x14ac:dyDescent="0.25">
      <c r="B31" s="139" t="s">
        <v>27</v>
      </c>
      <c r="C31" s="140"/>
      <c r="D31" s="140"/>
      <c r="E31" s="141"/>
      <c r="F31" s="95"/>
      <c r="G31" s="139" t="s">
        <v>32</v>
      </c>
      <c r="H31" s="140"/>
      <c r="I31" s="140"/>
      <c r="J31" s="141"/>
      <c r="K31" s="5"/>
    </row>
    <row r="32" spans="2:11" x14ac:dyDescent="0.25">
      <c r="B32" s="3" t="s">
        <v>11</v>
      </c>
      <c r="C32" s="96">
        <v>45765</v>
      </c>
      <c r="D32" s="4" t="s">
        <v>7</v>
      </c>
      <c r="E32" s="43">
        <f>1+E23</f>
        <v>4</v>
      </c>
      <c r="F32" s="95"/>
      <c r="G32" s="3" t="s">
        <v>11</v>
      </c>
      <c r="H32" s="96">
        <v>45719</v>
      </c>
      <c r="I32" s="4" t="s">
        <v>7</v>
      </c>
      <c r="J32" s="43">
        <f>1+J23</f>
        <v>10</v>
      </c>
      <c r="K32" s="5"/>
    </row>
    <row r="33" spans="2:11" x14ac:dyDescent="0.25">
      <c r="B33" s="3" t="s">
        <v>0</v>
      </c>
      <c r="C33" s="77">
        <v>405000</v>
      </c>
      <c r="D33" s="97"/>
      <c r="E33" s="2"/>
      <c r="F33" s="95"/>
      <c r="G33" s="3" t="s">
        <v>0</v>
      </c>
      <c r="H33" s="77">
        <v>395000</v>
      </c>
      <c r="I33" s="97"/>
      <c r="J33" s="2"/>
      <c r="K33" s="5"/>
    </row>
    <row r="34" spans="2:11" x14ac:dyDescent="0.25">
      <c r="B34" s="3" t="s">
        <v>38</v>
      </c>
      <c r="C34" s="44">
        <v>0.95</v>
      </c>
      <c r="D34" s="97"/>
      <c r="E34" s="2"/>
      <c r="F34" s="95"/>
      <c r="G34" s="3" t="s">
        <v>38</v>
      </c>
      <c r="H34" s="44">
        <v>0.9</v>
      </c>
      <c r="I34" s="97"/>
      <c r="J34" s="2"/>
      <c r="K34" s="5"/>
    </row>
    <row r="35" spans="2:11" x14ac:dyDescent="0.25">
      <c r="B35" s="3" t="s">
        <v>37</v>
      </c>
      <c r="C35" s="78">
        <v>56</v>
      </c>
      <c r="D35" s="79">
        <f>C35*10.7639</f>
        <v>602.77839999999992</v>
      </c>
      <c r="E35" s="2"/>
      <c r="F35" s="95"/>
      <c r="G35" s="3" t="s">
        <v>37</v>
      </c>
      <c r="H35" s="78">
        <v>49</v>
      </c>
      <c r="I35" s="79">
        <f>H35*10.7639</f>
        <v>527.43110000000001</v>
      </c>
      <c r="J35" s="2"/>
      <c r="K35" s="5"/>
    </row>
    <row r="36" spans="2:11" x14ac:dyDescent="0.25">
      <c r="B36" s="3" t="s">
        <v>36</v>
      </c>
      <c r="C36" s="78">
        <v>65</v>
      </c>
      <c r="D36" s="97"/>
      <c r="E36" s="2"/>
      <c r="F36" s="95"/>
      <c r="G36" s="3" t="s">
        <v>36</v>
      </c>
      <c r="H36" s="78"/>
      <c r="I36" s="97"/>
      <c r="J36" s="2"/>
      <c r="K36" s="5"/>
    </row>
    <row r="37" spans="2:11" x14ac:dyDescent="0.25">
      <c r="B37" s="3" t="s">
        <v>46</v>
      </c>
      <c r="C37" s="101">
        <f>((C33*C34)/C35)</f>
        <v>6870.5357142857147</v>
      </c>
      <c r="D37" s="102">
        <f>C37/10.7639</f>
        <v>638.29427199116628</v>
      </c>
      <c r="E37" s="2"/>
      <c r="F37" s="95"/>
      <c r="G37" s="3" t="s">
        <v>46</v>
      </c>
      <c r="H37" s="101">
        <f>((H33*H34)/H35)</f>
        <v>7255.1020408163267</v>
      </c>
      <c r="I37" s="102">
        <f>H37/10.7639</f>
        <v>674.02168738248474</v>
      </c>
      <c r="J37" s="2"/>
      <c r="K37" s="5"/>
    </row>
    <row r="38" spans="2:11" ht="13.8" thickBot="1" x14ac:dyDescent="0.3">
      <c r="B38" s="36"/>
      <c r="C38" s="37"/>
      <c r="D38" s="38"/>
      <c r="E38" s="39"/>
      <c r="F38" s="95"/>
      <c r="G38" s="36"/>
      <c r="H38" s="37"/>
      <c r="I38" s="38"/>
      <c r="J38" s="39"/>
      <c r="K38" s="5"/>
    </row>
    <row r="39" spans="2:11" ht="13.8" thickBot="1" x14ac:dyDescent="0.3">
      <c r="B39" s="7"/>
      <c r="C39" s="95"/>
      <c r="D39" s="95"/>
      <c r="E39" s="95"/>
      <c r="F39" s="95"/>
      <c r="G39" s="95"/>
      <c r="H39" s="95"/>
      <c r="I39" s="95"/>
      <c r="J39" s="95"/>
      <c r="K39" s="5"/>
    </row>
    <row r="40" spans="2:11" x14ac:dyDescent="0.25">
      <c r="B40" s="139" t="s">
        <v>28</v>
      </c>
      <c r="C40" s="140"/>
      <c r="D40" s="140"/>
      <c r="E40" s="141"/>
      <c r="F40" s="95"/>
      <c r="G40" s="139" t="s">
        <v>31</v>
      </c>
      <c r="H40" s="140"/>
      <c r="I40" s="140"/>
      <c r="J40" s="141"/>
      <c r="K40" s="5"/>
    </row>
    <row r="41" spans="2:11" x14ac:dyDescent="0.25">
      <c r="B41" s="3" t="s">
        <v>11</v>
      </c>
      <c r="C41" s="96">
        <v>45630</v>
      </c>
      <c r="D41" s="4" t="s">
        <v>7</v>
      </c>
      <c r="E41" s="43">
        <f>1+E32</f>
        <v>5</v>
      </c>
      <c r="F41" s="95"/>
      <c r="G41" s="3" t="s">
        <v>11</v>
      </c>
      <c r="H41" s="96">
        <v>45979</v>
      </c>
      <c r="I41" s="4" t="s">
        <v>7</v>
      </c>
      <c r="J41" s="43">
        <f>1+J32</f>
        <v>11</v>
      </c>
      <c r="K41" s="5"/>
    </row>
    <row r="42" spans="2:11" x14ac:dyDescent="0.25">
      <c r="B42" s="3" t="s">
        <v>0</v>
      </c>
      <c r="C42" s="77">
        <v>350000</v>
      </c>
      <c r="D42" s="97"/>
      <c r="E42" s="2"/>
      <c r="F42" s="95"/>
      <c r="G42" s="3" t="s">
        <v>0</v>
      </c>
      <c r="H42" s="77">
        <v>325000</v>
      </c>
      <c r="I42" s="97"/>
      <c r="J42" s="2"/>
      <c r="K42" s="5"/>
    </row>
    <row r="43" spans="2:11" x14ac:dyDescent="0.25">
      <c r="B43" s="3" t="s">
        <v>38</v>
      </c>
      <c r="C43" s="44">
        <v>1.0249999999999999</v>
      </c>
      <c r="D43" s="97"/>
      <c r="E43" s="2"/>
      <c r="F43" s="95"/>
      <c r="G43" s="3" t="s">
        <v>38</v>
      </c>
      <c r="H43" s="44">
        <v>1</v>
      </c>
      <c r="I43" s="97"/>
      <c r="J43" s="2"/>
      <c r="K43" s="5"/>
    </row>
    <row r="44" spans="2:11" x14ac:dyDescent="0.25">
      <c r="B44" s="3" t="s">
        <v>37</v>
      </c>
      <c r="C44" s="78">
        <v>52</v>
      </c>
      <c r="D44" s="79">
        <f>C44*10.7639</f>
        <v>559.72280000000001</v>
      </c>
      <c r="E44" s="2"/>
      <c r="F44" s="95"/>
      <c r="G44" s="3" t="s">
        <v>37</v>
      </c>
      <c r="H44" s="78">
        <v>69</v>
      </c>
      <c r="I44" s="79">
        <f>H44*10.7639</f>
        <v>742.70909999999992</v>
      </c>
      <c r="J44" s="2"/>
      <c r="K44" s="5"/>
    </row>
    <row r="45" spans="2:11" x14ac:dyDescent="0.25">
      <c r="B45" s="3" t="s">
        <v>36</v>
      </c>
      <c r="C45" s="78"/>
      <c r="D45" s="97"/>
      <c r="E45" s="2"/>
      <c r="F45" s="95"/>
      <c r="G45" s="3" t="s">
        <v>36</v>
      </c>
      <c r="H45" s="78"/>
      <c r="I45" s="97"/>
      <c r="J45" s="2"/>
      <c r="K45" s="5"/>
    </row>
    <row r="46" spans="2:11" x14ac:dyDescent="0.25">
      <c r="B46" s="3" t="s">
        <v>46</v>
      </c>
      <c r="C46" s="101">
        <f>((C42*C43)/C44)</f>
        <v>6899.0384615384601</v>
      </c>
      <c r="D46" s="102">
        <f>C46/10.7639</f>
        <v>640.94226642187868</v>
      </c>
      <c r="E46" s="2"/>
      <c r="F46" s="95"/>
      <c r="G46" s="3" t="s">
        <v>46</v>
      </c>
      <c r="H46" s="101">
        <f>((H42*H43)/H44)</f>
        <v>4710.144927536232</v>
      </c>
      <c r="I46" s="102">
        <f>H46/10.7639</f>
        <v>437.58720608108882</v>
      </c>
      <c r="J46" s="2"/>
      <c r="K46" s="5"/>
    </row>
    <row r="47" spans="2:11" ht="13.8" thickBot="1" x14ac:dyDescent="0.3">
      <c r="B47" s="36"/>
      <c r="C47" s="37"/>
      <c r="D47" s="38"/>
      <c r="E47" s="39"/>
      <c r="F47" s="95"/>
      <c r="G47" s="36"/>
      <c r="H47" s="37"/>
      <c r="I47" s="38"/>
      <c r="J47" s="39"/>
      <c r="K47" s="5"/>
    </row>
    <row r="48" spans="2:11" ht="13.8" thickBot="1" x14ac:dyDescent="0.3">
      <c r="B48" s="7"/>
      <c r="C48" s="95"/>
      <c r="D48" s="95"/>
      <c r="E48" s="95"/>
      <c r="F48" s="95"/>
      <c r="G48" s="95"/>
      <c r="H48" s="95"/>
      <c r="I48" s="95"/>
      <c r="J48" s="95"/>
      <c r="K48" s="5"/>
    </row>
    <row r="49" spans="2:11" x14ac:dyDescent="0.25">
      <c r="B49" s="139" t="s">
        <v>29</v>
      </c>
      <c r="C49" s="140"/>
      <c r="D49" s="140"/>
      <c r="E49" s="141"/>
      <c r="F49" s="95"/>
      <c r="G49" s="139" t="s">
        <v>30</v>
      </c>
      <c r="H49" s="140"/>
      <c r="I49" s="140"/>
      <c r="J49" s="141"/>
      <c r="K49" s="5"/>
    </row>
    <row r="50" spans="2:11" x14ac:dyDescent="0.25">
      <c r="B50" s="3" t="s">
        <v>11</v>
      </c>
      <c r="C50" s="96">
        <v>45956</v>
      </c>
      <c r="D50" s="4" t="s">
        <v>7</v>
      </c>
      <c r="E50" s="43">
        <f>1+E41</f>
        <v>6</v>
      </c>
      <c r="F50" s="95"/>
      <c r="G50" s="3" t="s">
        <v>11</v>
      </c>
      <c r="H50" s="96">
        <v>45921</v>
      </c>
      <c r="I50" s="4" t="s">
        <v>7</v>
      </c>
      <c r="J50" s="43">
        <f>1+J41</f>
        <v>12</v>
      </c>
      <c r="K50" s="5"/>
    </row>
    <row r="51" spans="2:11" x14ac:dyDescent="0.25">
      <c r="B51" s="3" t="s">
        <v>0</v>
      </c>
      <c r="C51" s="77">
        <v>305000</v>
      </c>
      <c r="D51" s="97"/>
      <c r="E51" s="2"/>
      <c r="F51" s="95"/>
      <c r="G51" s="3" t="s">
        <v>0</v>
      </c>
      <c r="H51" s="77">
        <v>375000</v>
      </c>
      <c r="I51" s="97"/>
      <c r="J51" s="2"/>
      <c r="K51" s="5"/>
    </row>
    <row r="52" spans="2:11" x14ac:dyDescent="0.25">
      <c r="B52" s="3" t="s">
        <v>38</v>
      </c>
      <c r="C52" s="44">
        <v>1.05</v>
      </c>
      <c r="D52" s="97"/>
      <c r="E52" s="2"/>
      <c r="F52" s="95"/>
      <c r="G52" s="3" t="s">
        <v>38</v>
      </c>
      <c r="H52" s="44">
        <v>0.9</v>
      </c>
      <c r="I52" s="97"/>
      <c r="J52" s="2"/>
      <c r="K52" s="5"/>
    </row>
    <row r="53" spans="2:11" x14ac:dyDescent="0.25">
      <c r="B53" s="3" t="s">
        <v>37</v>
      </c>
      <c r="C53" s="78">
        <v>55</v>
      </c>
      <c r="D53" s="79">
        <f>C53*10.7639</f>
        <v>592.0145</v>
      </c>
      <c r="E53" s="2"/>
      <c r="F53" s="95"/>
      <c r="G53" s="3" t="s">
        <v>37</v>
      </c>
      <c r="H53" s="78">
        <v>60</v>
      </c>
      <c r="I53" s="79">
        <f>H53*10.7639</f>
        <v>645.83399999999995</v>
      </c>
      <c r="J53" s="2"/>
      <c r="K53" s="5"/>
    </row>
    <row r="54" spans="2:11" x14ac:dyDescent="0.25">
      <c r="B54" s="3" t="s">
        <v>36</v>
      </c>
      <c r="C54" s="78">
        <v>57</v>
      </c>
      <c r="D54" s="97"/>
      <c r="E54" s="2"/>
      <c r="F54" s="95"/>
      <c r="G54" s="3" t="s">
        <v>36</v>
      </c>
      <c r="H54" s="78"/>
      <c r="I54" s="97"/>
      <c r="J54" s="2"/>
      <c r="K54" s="5"/>
    </row>
    <row r="55" spans="2:11" x14ac:dyDescent="0.25">
      <c r="B55" s="3" t="s">
        <v>46</v>
      </c>
      <c r="C55" s="101">
        <f>((C51*C52)/C53)</f>
        <v>5822.727272727273</v>
      </c>
      <c r="D55" s="102">
        <f>C55/10.7639</f>
        <v>540.94958822799106</v>
      </c>
      <c r="E55" s="2"/>
      <c r="F55" s="95"/>
      <c r="G55" s="3" t="s">
        <v>46</v>
      </c>
      <c r="H55" s="101">
        <f>((H51*H52)/H53)</f>
        <v>5625</v>
      </c>
      <c r="I55" s="102">
        <f>H55/10.7639</f>
        <v>522.5801057237619</v>
      </c>
      <c r="J55" s="2"/>
      <c r="K55" s="5"/>
    </row>
    <row r="56" spans="2:11" ht="13.8" thickBot="1" x14ac:dyDescent="0.3">
      <c r="B56" s="36"/>
      <c r="C56" s="37"/>
      <c r="D56" s="38"/>
      <c r="E56" s="39"/>
      <c r="F56" s="95"/>
      <c r="G56" s="36"/>
      <c r="H56" s="37"/>
      <c r="I56" s="38"/>
      <c r="J56" s="39"/>
      <c r="K56" s="5"/>
    </row>
    <row r="57" spans="2:11" ht="13.8" thickBot="1" x14ac:dyDescent="0.3">
      <c r="B57" s="7"/>
      <c r="C57" s="95"/>
      <c r="D57" s="95"/>
      <c r="E57" s="95"/>
      <c r="F57" s="95"/>
      <c r="G57" s="95"/>
      <c r="H57" s="95"/>
      <c r="I57" s="95"/>
      <c r="J57" s="95"/>
      <c r="K57" s="5"/>
    </row>
    <row r="58" spans="2:11" x14ac:dyDescent="0.25">
      <c r="B58" s="7"/>
      <c r="C58" s="95"/>
      <c r="D58" s="95"/>
      <c r="E58" s="95"/>
      <c r="F58" s="95"/>
      <c r="G58" s="8" t="s">
        <v>6</v>
      </c>
      <c r="H58" s="103">
        <f>MAX(C10,C19,C28,C37,C46,C55,H10,H19,H28,H37,H46,H55)</f>
        <v>7429.8245614035095</v>
      </c>
      <c r="I58" s="9" t="s">
        <v>8</v>
      </c>
      <c r="J58" s="95"/>
      <c r="K58" s="5"/>
    </row>
    <row r="59" spans="2:11" x14ac:dyDescent="0.25">
      <c r="B59" s="7"/>
      <c r="C59" s="95"/>
      <c r="D59" s="95"/>
      <c r="E59" s="95"/>
      <c r="F59" s="95"/>
      <c r="G59" s="6" t="s">
        <v>6</v>
      </c>
      <c r="H59" s="104">
        <f>AVERAGE(C10,C19,C28,C37,C46,C55,H10,H19,H28,H37,H46,H55)</f>
        <v>6439.8473295990452</v>
      </c>
      <c r="I59" s="10" t="s">
        <v>4</v>
      </c>
      <c r="J59" s="95"/>
      <c r="K59" s="5"/>
    </row>
    <row r="60" spans="2:11" ht="13.8" thickBot="1" x14ac:dyDescent="0.3">
      <c r="B60" s="7"/>
      <c r="C60" s="95"/>
      <c r="D60" s="95"/>
      <c r="E60" s="95"/>
      <c r="F60" s="95"/>
      <c r="G60" s="11" t="s">
        <v>6</v>
      </c>
      <c r="H60" s="105">
        <f>MIN(C10,C19,C28,C37,C46,C55,H10,H19,H28,H37,H46,H55)</f>
        <v>4710.144927536232</v>
      </c>
      <c r="I60" s="12" t="s">
        <v>9</v>
      </c>
      <c r="J60" s="95"/>
      <c r="K60" s="5"/>
    </row>
    <row r="61" spans="2:11" x14ac:dyDescent="0.25">
      <c r="B61" s="7"/>
      <c r="C61" s="95"/>
      <c r="D61" s="95"/>
      <c r="E61" s="95"/>
      <c r="F61" s="95"/>
      <c r="G61" s="6" t="s">
        <v>6</v>
      </c>
      <c r="H61" s="106">
        <f>MAX(D10,D19,D28,D37,D46,D55,I10,I19,I28,I37,I46,I55)</f>
        <v>690.25395641017747</v>
      </c>
      <c r="I61" s="10" t="s">
        <v>8</v>
      </c>
      <c r="J61" s="109">
        <f>H61/H62</f>
        <v>1.1537268169781441</v>
      </c>
      <c r="K61" s="5"/>
    </row>
    <row r="62" spans="2:11" x14ac:dyDescent="0.25">
      <c r="B62" s="7"/>
      <c r="C62" s="95"/>
      <c r="D62" s="95"/>
      <c r="E62" s="95"/>
      <c r="F62" s="95"/>
      <c r="G62" s="6" t="s">
        <v>6</v>
      </c>
      <c r="H62" s="106">
        <f>AVERAGE(D10,D19,D28,D37,D46,D55,I10,I19,I28,I37,I46,I55)</f>
        <v>598.28197303942318</v>
      </c>
      <c r="I62" s="10" t="s">
        <v>4</v>
      </c>
      <c r="J62" s="109">
        <f>H62/H62</f>
        <v>1</v>
      </c>
      <c r="K62" s="5"/>
    </row>
    <row r="63" spans="2:11" ht="13.8" thickBot="1" x14ac:dyDescent="0.3">
      <c r="B63" s="7"/>
      <c r="C63" s="95"/>
      <c r="D63" s="95"/>
      <c r="E63" s="95"/>
      <c r="F63" s="95"/>
      <c r="G63" s="6" t="s">
        <v>6</v>
      </c>
      <c r="H63" s="106">
        <f>MIN(D10,D19,D28,D37,D46,D55,I10,I19,I28,I37,I46,I55)</f>
        <v>437.58720608108882</v>
      </c>
      <c r="I63" s="10" t="s">
        <v>9</v>
      </c>
      <c r="J63" s="109">
        <f>H63/H62</f>
        <v>0.73140630304810217</v>
      </c>
      <c r="K63" s="5"/>
    </row>
    <row r="64" spans="2:11" x14ac:dyDescent="0.25">
      <c r="B64" s="7"/>
      <c r="C64" s="95"/>
      <c r="D64" s="95"/>
      <c r="E64" s="95"/>
      <c r="F64" s="95"/>
      <c r="G64" s="13" t="s">
        <v>10</v>
      </c>
      <c r="H64" s="120">
        <f>MAX(C8,C17,C26,C35,C44,C53,H8,H17,H26,H35,H44,H53)</f>
        <v>69</v>
      </c>
      <c r="I64" s="14" t="s">
        <v>8</v>
      </c>
      <c r="J64" s="109">
        <f>H64/H65</f>
        <v>1.2122986822840411</v>
      </c>
      <c r="K64" s="5"/>
    </row>
    <row r="65" spans="2:11" x14ac:dyDescent="0.25">
      <c r="B65" s="7"/>
      <c r="C65" s="95"/>
      <c r="D65" s="95"/>
      <c r="E65" s="95"/>
      <c r="F65" s="95"/>
      <c r="G65" s="15" t="s">
        <v>10</v>
      </c>
      <c r="H65" s="107">
        <f>AVERAGE(C8,C17,C26,C35,C44,C53,H8,H17,H26,H35,H44,H53)</f>
        <v>56.916666666666664</v>
      </c>
      <c r="I65" s="16" t="s">
        <v>4</v>
      </c>
      <c r="J65" s="109">
        <f>H65/H65</f>
        <v>1</v>
      </c>
      <c r="K65" s="5"/>
    </row>
    <row r="66" spans="2:11" ht="13.8" thickBot="1" x14ac:dyDescent="0.3">
      <c r="B66" s="7"/>
      <c r="C66" s="95"/>
      <c r="D66" s="95"/>
      <c r="E66" s="95"/>
      <c r="F66" s="95"/>
      <c r="G66" s="17" t="s">
        <v>10</v>
      </c>
      <c r="H66" s="108">
        <f>MIN(C8,C17,C26,C35,C44,C53,H8,H17,H26,H35,H44,H53)</f>
        <v>49</v>
      </c>
      <c r="I66" s="18" t="s">
        <v>9</v>
      </c>
      <c r="J66" s="109">
        <f>H66/H65</f>
        <v>0.86090775988286972</v>
      </c>
      <c r="K66" s="5"/>
    </row>
    <row r="67" spans="2:11" ht="13.8" thickBot="1" x14ac:dyDescent="0.3">
      <c r="B67" s="25"/>
      <c r="C67" s="19"/>
      <c r="D67" s="19"/>
      <c r="E67" s="19"/>
      <c r="F67" s="19"/>
      <c r="G67" s="19"/>
      <c r="H67" s="19"/>
      <c r="I67" s="19"/>
      <c r="J67" s="19"/>
      <c r="K67" s="20"/>
    </row>
    <row r="68" spans="2:11" ht="13.8" thickBot="1" x14ac:dyDescent="0.3"/>
    <row r="69" spans="2:11" ht="13.8" thickBot="1" x14ac:dyDescent="0.3">
      <c r="B69" s="27" t="str">
        <f>B2</f>
        <v>Sold Comps - 8 Bloomfelde Road, N8 1AA</v>
      </c>
      <c r="C69" s="28"/>
      <c r="D69" s="29"/>
    </row>
    <row r="70" spans="2:11" x14ac:dyDescent="0.25">
      <c r="B70" s="30" t="str">
        <f>B4</f>
        <v>18a Henrietta Road</v>
      </c>
      <c r="C70" s="123">
        <f>C8</f>
        <v>65</v>
      </c>
      <c r="D70" s="121">
        <f>D10</f>
        <v>577.78600407201566</v>
      </c>
    </row>
    <row r="71" spans="2:11" x14ac:dyDescent="0.25">
      <c r="B71" s="31" t="str">
        <f>B13</f>
        <v>5 Topple Street</v>
      </c>
      <c r="C71" s="124">
        <f>C17</f>
        <v>52</v>
      </c>
      <c r="D71" s="122">
        <f>D19</f>
        <v>670.64446901216104</v>
      </c>
    </row>
    <row r="72" spans="2:11" x14ac:dyDescent="0.25">
      <c r="B72" s="31" t="str">
        <f>B22</f>
        <v>87 High Road</v>
      </c>
      <c r="C72" s="124">
        <f>C26</f>
        <v>61</v>
      </c>
      <c r="D72" s="122">
        <f>D28</f>
        <v>546.37701399897867</v>
      </c>
    </row>
    <row r="73" spans="2:11" x14ac:dyDescent="0.25">
      <c r="B73" s="31" t="str">
        <f>B31</f>
        <v>55 West Street</v>
      </c>
      <c r="C73" s="124">
        <f>C35</f>
        <v>56</v>
      </c>
      <c r="D73" s="122">
        <f>D37</f>
        <v>638.29427199116628</v>
      </c>
    </row>
    <row r="74" spans="2:11" x14ac:dyDescent="0.25">
      <c r="B74" s="31" t="str">
        <f>B40</f>
        <v>99 Upper Fall Road</v>
      </c>
      <c r="C74" s="124">
        <f>C44</f>
        <v>52</v>
      </c>
      <c r="D74" s="122">
        <f>D46</f>
        <v>640.94226642187868</v>
      </c>
    </row>
    <row r="75" spans="2:11" x14ac:dyDescent="0.25">
      <c r="B75" s="31" t="str">
        <f>B49</f>
        <v>6b Park View Road</v>
      </c>
      <c r="C75" s="124">
        <f>C53</f>
        <v>55</v>
      </c>
      <c r="D75" s="122">
        <f>D55</f>
        <v>540.94958822799106</v>
      </c>
    </row>
    <row r="76" spans="2:11" x14ac:dyDescent="0.25">
      <c r="B76" s="31" t="str">
        <f>G4</f>
        <v>65 Depot View Road</v>
      </c>
      <c r="C76" s="124">
        <f>H8</f>
        <v>57</v>
      </c>
      <c r="D76" s="122">
        <f>I10</f>
        <v>690.25395641017747</v>
      </c>
    </row>
    <row r="77" spans="2:11" x14ac:dyDescent="0.25">
      <c r="B77" s="31" t="str">
        <f>G13</f>
        <v>52 Rivertree Street</v>
      </c>
      <c r="C77" s="124">
        <f>H17</f>
        <v>50</v>
      </c>
      <c r="D77" s="122">
        <f>I19</f>
        <v>643.81869025167464</v>
      </c>
    </row>
    <row r="78" spans="2:11" x14ac:dyDescent="0.25">
      <c r="B78" s="31" t="str">
        <f>G22</f>
        <v>5a Prices Park Road</v>
      </c>
      <c r="C78" s="124">
        <f>H26</f>
        <v>57</v>
      </c>
      <c r="D78" s="122">
        <f>I28</f>
        <v>596.12841689969878</v>
      </c>
    </row>
    <row r="79" spans="2:11" x14ac:dyDescent="0.25">
      <c r="B79" s="31" t="str">
        <f>G31</f>
        <v>85 Bloomfield Road</v>
      </c>
      <c r="C79" s="124">
        <f>H35</f>
        <v>49</v>
      </c>
      <c r="D79" s="122">
        <f>I37</f>
        <v>674.02168738248474</v>
      </c>
    </row>
    <row r="80" spans="2:11" x14ac:dyDescent="0.25">
      <c r="B80" s="31" t="str">
        <f>G40</f>
        <v>17c Cross Key Road</v>
      </c>
      <c r="C80" s="124">
        <f>H44</f>
        <v>69</v>
      </c>
      <c r="D80" s="122">
        <f>I46</f>
        <v>437.58720608108882</v>
      </c>
    </row>
    <row r="81" spans="2:11" ht="13.8" thickBot="1" x14ac:dyDescent="0.3">
      <c r="B81" s="31" t="str">
        <f>G49</f>
        <v>84 Upper Park Road</v>
      </c>
      <c r="C81" s="124">
        <f>H53</f>
        <v>60</v>
      </c>
      <c r="D81" s="122">
        <f>I55</f>
        <v>522.5801057237619</v>
      </c>
    </row>
    <row r="82" spans="2:11" x14ac:dyDescent="0.25">
      <c r="B82" s="32" t="s">
        <v>15</v>
      </c>
      <c r="C82" s="125">
        <f>MAX(C70:C81)</f>
        <v>69</v>
      </c>
      <c r="D82" s="129">
        <f>MAX(D70:D81)</f>
        <v>690.25395641017747</v>
      </c>
      <c r="E82" s="130">
        <f>D82/D83</f>
        <v>1.1537268169781441</v>
      </c>
    </row>
    <row r="83" spans="2:11" x14ac:dyDescent="0.25">
      <c r="B83" s="33" t="s">
        <v>14</v>
      </c>
      <c r="C83" s="127">
        <f>AVERAGE(C70:C81)</f>
        <v>56.916666666666664</v>
      </c>
      <c r="D83" s="128">
        <f>AVERAGE(D70:D81)</f>
        <v>598.28197303942318</v>
      </c>
      <c r="E83" s="131">
        <f>D83/D83</f>
        <v>1</v>
      </c>
    </row>
    <row r="84" spans="2:11" ht="13.8" thickBot="1" x14ac:dyDescent="0.3">
      <c r="B84" s="34" t="s">
        <v>16</v>
      </c>
      <c r="C84" s="126">
        <f>MIN(C70:C81)</f>
        <v>49</v>
      </c>
      <c r="D84" s="132">
        <f>MIN(D70:D81)</f>
        <v>437.58720608108882</v>
      </c>
      <c r="E84" s="133">
        <f>D84/D83</f>
        <v>0.73140630304810217</v>
      </c>
    </row>
    <row r="85" spans="2:11" ht="13.8" thickBot="1" x14ac:dyDescent="0.3"/>
    <row r="86" spans="2:11" ht="30.6" thickBot="1" x14ac:dyDescent="0.55000000000000004">
      <c r="B86" s="135" t="s">
        <v>48</v>
      </c>
      <c r="C86" s="136"/>
      <c r="D86" s="136"/>
      <c r="E86" s="136"/>
      <c r="F86" s="136"/>
      <c r="G86" s="137"/>
      <c r="H86" s="137"/>
      <c r="I86" s="137"/>
      <c r="J86" s="137"/>
      <c r="K86" s="138"/>
    </row>
    <row r="87" spans="2:11" x14ac:dyDescent="0.25">
      <c r="B87" s="139" t="s">
        <v>18</v>
      </c>
      <c r="C87" s="140"/>
      <c r="D87" s="140"/>
      <c r="E87" s="141"/>
      <c r="F87" s="24"/>
      <c r="G87" s="139" t="s">
        <v>21</v>
      </c>
      <c r="H87" s="140"/>
      <c r="I87" s="140"/>
      <c r="J87" s="141"/>
      <c r="K87" s="5"/>
    </row>
    <row r="88" spans="2:11" x14ac:dyDescent="0.25">
      <c r="B88" s="3" t="s">
        <v>46</v>
      </c>
      <c r="C88" s="77">
        <v>305000</v>
      </c>
      <c r="D88" s="4" t="s">
        <v>7</v>
      </c>
      <c r="E88" s="42">
        <v>1</v>
      </c>
      <c r="F88" s="95"/>
      <c r="G88" s="3" t="s">
        <v>46</v>
      </c>
      <c r="H88" s="77">
        <v>275000</v>
      </c>
      <c r="I88" s="4" t="s">
        <v>7</v>
      </c>
      <c r="J88" s="43">
        <f>E123+1</f>
        <v>7</v>
      </c>
      <c r="K88" s="5"/>
    </row>
    <row r="89" spans="2:11" x14ac:dyDescent="0.25">
      <c r="B89" s="3" t="s">
        <v>5</v>
      </c>
      <c r="C89" s="78">
        <v>51</v>
      </c>
      <c r="D89" s="79">
        <f>C89*10.7639</f>
        <v>548.95889999999997</v>
      </c>
      <c r="E89" s="2"/>
      <c r="F89" s="95"/>
      <c r="G89" s="3" t="s">
        <v>5</v>
      </c>
      <c r="H89" s="78">
        <v>47</v>
      </c>
      <c r="I89" s="79">
        <f>H89*10.7639</f>
        <v>505.9033</v>
      </c>
      <c r="J89" s="2"/>
      <c r="K89" s="5"/>
    </row>
    <row r="90" spans="2:11" x14ac:dyDescent="0.25">
      <c r="B90" s="3" t="s">
        <v>6</v>
      </c>
      <c r="C90" s="101">
        <f>C88/C89</f>
        <v>5980.3921568627447</v>
      </c>
      <c r="D90" s="102">
        <f>C90/10.7639</f>
        <v>555.5971494405137</v>
      </c>
      <c r="E90" s="2"/>
      <c r="F90" s="95"/>
      <c r="G90" s="3" t="s">
        <v>6</v>
      </c>
      <c r="H90" s="101">
        <f>H88/H89</f>
        <v>5851.0638297872338</v>
      </c>
      <c r="I90" s="102">
        <f>H90/10.7639</f>
        <v>543.58214306963407</v>
      </c>
      <c r="J90" s="2"/>
      <c r="K90" s="5"/>
    </row>
    <row r="91" spans="2:11" x14ac:dyDescent="0.25">
      <c r="B91" s="3" t="s">
        <v>45</v>
      </c>
      <c r="C91" s="100">
        <v>0.5</v>
      </c>
      <c r="D91" s="98"/>
      <c r="E91" s="2"/>
      <c r="F91" s="95"/>
      <c r="G91" s="3" t="s">
        <v>45</v>
      </c>
      <c r="H91" s="100">
        <v>0.25</v>
      </c>
      <c r="I91" s="98"/>
      <c r="J91" s="2"/>
      <c r="K91" s="5"/>
    </row>
    <row r="92" spans="2:11" ht="13.8" thickBot="1" x14ac:dyDescent="0.3">
      <c r="B92" s="36"/>
      <c r="C92" s="37"/>
      <c r="D92" s="38"/>
      <c r="E92" s="39"/>
      <c r="F92" s="95"/>
      <c r="G92" s="36"/>
      <c r="H92" s="37"/>
      <c r="I92" s="38"/>
      <c r="J92" s="39"/>
      <c r="K92" s="5"/>
    </row>
    <row r="93" spans="2:11" ht="13.8" thickBot="1" x14ac:dyDescent="0.3">
      <c r="B93" s="7"/>
      <c r="C93" s="95"/>
      <c r="D93" s="95"/>
      <c r="E93" s="95"/>
      <c r="F93" s="95"/>
      <c r="G93" s="95"/>
      <c r="H93" s="95"/>
      <c r="I93" s="95"/>
      <c r="J93" s="95"/>
      <c r="K93" s="5"/>
    </row>
    <row r="94" spans="2:11" x14ac:dyDescent="0.25">
      <c r="B94" s="139" t="s">
        <v>19</v>
      </c>
      <c r="C94" s="140"/>
      <c r="D94" s="140"/>
      <c r="E94" s="141"/>
      <c r="F94" s="95"/>
      <c r="G94" s="139" t="s">
        <v>22</v>
      </c>
      <c r="H94" s="140"/>
      <c r="I94" s="140"/>
      <c r="J94" s="141"/>
      <c r="K94" s="5"/>
    </row>
    <row r="95" spans="2:11" x14ac:dyDescent="0.25">
      <c r="B95" s="117" t="s">
        <v>46</v>
      </c>
      <c r="C95" s="114">
        <v>305000</v>
      </c>
      <c r="D95" s="4" t="s">
        <v>7</v>
      </c>
      <c r="E95" s="43">
        <f>E88+1</f>
        <v>2</v>
      </c>
      <c r="F95" s="95"/>
      <c r="G95" s="3" t="s">
        <v>46</v>
      </c>
      <c r="H95" s="77">
        <v>285000</v>
      </c>
      <c r="I95" s="4" t="s">
        <v>7</v>
      </c>
      <c r="J95" s="43">
        <f>J88+1</f>
        <v>8</v>
      </c>
      <c r="K95" s="5"/>
    </row>
    <row r="96" spans="2:11" x14ac:dyDescent="0.25">
      <c r="B96" s="3" t="s">
        <v>5</v>
      </c>
      <c r="C96" s="78">
        <v>55</v>
      </c>
      <c r="D96" s="79">
        <f>C96*10.7639</f>
        <v>592.0145</v>
      </c>
      <c r="E96" s="40"/>
      <c r="F96" s="95"/>
      <c r="G96" s="3" t="s">
        <v>5</v>
      </c>
      <c r="H96" s="78">
        <v>45</v>
      </c>
      <c r="I96" s="79">
        <f>H96*10.7639</f>
        <v>484.37549999999999</v>
      </c>
      <c r="J96" s="2"/>
      <c r="K96" s="5"/>
    </row>
    <row r="97" spans="2:11" x14ac:dyDescent="0.25">
      <c r="B97" s="3" t="s">
        <v>6</v>
      </c>
      <c r="C97" s="101">
        <f>C95/C96</f>
        <v>5545.454545454545</v>
      </c>
      <c r="D97" s="102">
        <f>C97/10.7639</f>
        <v>515.19008402665816</v>
      </c>
      <c r="E97" s="2"/>
      <c r="F97" s="95"/>
      <c r="G97" s="3" t="s">
        <v>6</v>
      </c>
      <c r="H97" s="101">
        <f>H95/H96</f>
        <v>6333.333333333333</v>
      </c>
      <c r="I97" s="102">
        <f>H97/10.7639</f>
        <v>588.38648940749476</v>
      </c>
      <c r="J97" s="2"/>
      <c r="K97" s="5"/>
    </row>
    <row r="98" spans="2:11" x14ac:dyDescent="0.25">
      <c r="B98" s="118" t="s">
        <v>45</v>
      </c>
      <c r="C98" s="115">
        <v>0.8</v>
      </c>
      <c r="D98" s="116"/>
      <c r="E98" s="119"/>
      <c r="F98" s="95"/>
      <c r="G98" s="3" t="s">
        <v>45</v>
      </c>
      <c r="H98" s="100">
        <v>0.4</v>
      </c>
      <c r="I98" s="98"/>
      <c r="J98" s="2"/>
      <c r="K98" s="5"/>
    </row>
    <row r="99" spans="2:11" ht="13.8" thickBot="1" x14ac:dyDescent="0.3">
      <c r="B99" s="110"/>
      <c r="C99" s="111"/>
      <c r="D99" s="112"/>
      <c r="E99" s="113"/>
      <c r="F99" s="95"/>
      <c r="G99" s="36"/>
      <c r="H99" s="37"/>
      <c r="I99" s="38"/>
      <c r="J99" s="39"/>
      <c r="K99" s="5"/>
    </row>
    <row r="100" spans="2:11" ht="13.8" thickBot="1" x14ac:dyDescent="0.3">
      <c r="B100" s="7"/>
      <c r="C100" s="95"/>
      <c r="D100" s="95"/>
      <c r="E100" s="95"/>
      <c r="F100" s="95"/>
      <c r="G100" s="95"/>
      <c r="H100" s="95"/>
      <c r="I100" s="95"/>
      <c r="J100" s="95"/>
      <c r="K100" s="5"/>
    </row>
    <row r="101" spans="2:11" x14ac:dyDescent="0.25">
      <c r="B101" s="139" t="s">
        <v>20</v>
      </c>
      <c r="C101" s="140"/>
      <c r="D101" s="140"/>
      <c r="E101" s="141"/>
      <c r="F101" s="95"/>
      <c r="G101" s="139" t="s">
        <v>23</v>
      </c>
      <c r="H101" s="140"/>
      <c r="I101" s="140"/>
      <c r="J101" s="141"/>
      <c r="K101" s="5"/>
    </row>
    <row r="102" spans="2:11" x14ac:dyDescent="0.25">
      <c r="B102" s="3" t="s">
        <v>3</v>
      </c>
      <c r="C102" s="114">
        <v>295000</v>
      </c>
      <c r="D102" s="4" t="s">
        <v>7</v>
      </c>
      <c r="E102" s="43">
        <f>E95+1</f>
        <v>3</v>
      </c>
      <c r="F102" s="95"/>
      <c r="G102" s="3" t="s">
        <v>3</v>
      </c>
      <c r="H102" s="77">
        <v>295000</v>
      </c>
      <c r="I102" s="4" t="s">
        <v>7</v>
      </c>
      <c r="J102" s="43">
        <f>J95+1</f>
        <v>9</v>
      </c>
      <c r="K102" s="5"/>
    </row>
    <row r="103" spans="2:11" x14ac:dyDescent="0.25">
      <c r="B103" s="3" t="s">
        <v>5</v>
      </c>
      <c r="C103" s="78">
        <v>58</v>
      </c>
      <c r="D103" s="79">
        <f>C103*10.7639</f>
        <v>624.30619999999999</v>
      </c>
      <c r="E103" s="2"/>
      <c r="F103" s="95"/>
      <c r="G103" s="3" t="s">
        <v>5</v>
      </c>
      <c r="H103" s="78">
        <v>46</v>
      </c>
      <c r="I103" s="79">
        <f>H103*10.7639</f>
        <v>495.13939999999997</v>
      </c>
      <c r="J103" s="2"/>
      <c r="K103" s="5"/>
    </row>
    <row r="104" spans="2:11" x14ac:dyDescent="0.25">
      <c r="B104" s="3" t="s">
        <v>6</v>
      </c>
      <c r="C104" s="101">
        <f>C102/C103</f>
        <v>5086.2068965517237</v>
      </c>
      <c r="D104" s="102">
        <f>C104/10.7639</f>
        <v>472.52454004140913</v>
      </c>
      <c r="E104" s="2"/>
      <c r="F104" s="95"/>
      <c r="G104" s="3" t="s">
        <v>6</v>
      </c>
      <c r="H104" s="101">
        <f>H102/H103</f>
        <v>6413.04347826087</v>
      </c>
      <c r="I104" s="102">
        <f>H104/10.7639</f>
        <v>595.79181135655949</v>
      </c>
      <c r="J104" s="2"/>
      <c r="K104" s="5"/>
    </row>
    <row r="105" spans="2:11" x14ac:dyDescent="0.25">
      <c r="B105" s="3" t="s">
        <v>45</v>
      </c>
      <c r="C105" s="100">
        <v>0.1</v>
      </c>
      <c r="D105" s="98"/>
      <c r="E105" s="2"/>
      <c r="F105" s="95"/>
      <c r="G105" s="3" t="s">
        <v>45</v>
      </c>
      <c r="H105" s="100">
        <v>0.75</v>
      </c>
      <c r="I105" s="98"/>
      <c r="J105" s="2"/>
      <c r="K105" s="5"/>
    </row>
    <row r="106" spans="2:11" ht="13.8" thickBot="1" x14ac:dyDescent="0.3">
      <c r="B106" s="36"/>
      <c r="C106" s="37"/>
      <c r="D106" s="38"/>
      <c r="E106" s="39"/>
      <c r="F106" s="95"/>
      <c r="G106" s="36"/>
      <c r="H106" s="37"/>
      <c r="I106" s="38"/>
      <c r="J106" s="39"/>
      <c r="K106" s="5"/>
    </row>
    <row r="107" spans="2:11" ht="13.8" thickBot="1" x14ac:dyDescent="0.3">
      <c r="B107" s="7"/>
      <c r="C107" s="95"/>
      <c r="D107" s="95"/>
      <c r="E107" s="95"/>
      <c r="F107" s="95"/>
      <c r="G107" s="95"/>
      <c r="H107" s="95"/>
      <c r="I107" s="95"/>
      <c r="J107" s="95"/>
      <c r="K107" s="5"/>
    </row>
    <row r="108" spans="2:11" x14ac:dyDescent="0.25">
      <c r="B108" s="139" t="s">
        <v>39</v>
      </c>
      <c r="C108" s="140"/>
      <c r="D108" s="140"/>
      <c r="E108" s="141"/>
      <c r="F108" s="95"/>
      <c r="G108" s="139" t="s">
        <v>40</v>
      </c>
      <c r="H108" s="140"/>
      <c r="I108" s="140"/>
      <c r="J108" s="141"/>
      <c r="K108" s="5"/>
    </row>
    <row r="109" spans="2:11" x14ac:dyDescent="0.25">
      <c r="B109" s="3" t="s">
        <v>3</v>
      </c>
      <c r="C109" s="114">
        <v>315000</v>
      </c>
      <c r="D109" s="4" t="s">
        <v>7</v>
      </c>
      <c r="E109" s="43">
        <f>E102+1</f>
        <v>4</v>
      </c>
      <c r="F109" s="95"/>
      <c r="G109" s="3" t="s">
        <v>3</v>
      </c>
      <c r="H109" s="114">
        <v>307000</v>
      </c>
      <c r="I109" s="4" t="s">
        <v>7</v>
      </c>
      <c r="J109" s="43">
        <f>J102+1</f>
        <v>10</v>
      </c>
      <c r="K109" s="5"/>
    </row>
    <row r="110" spans="2:11" x14ac:dyDescent="0.25">
      <c r="B110" s="3" t="s">
        <v>5</v>
      </c>
      <c r="C110" s="78">
        <v>57</v>
      </c>
      <c r="D110" s="79">
        <f>C110*10.7639</f>
        <v>613.54229999999995</v>
      </c>
      <c r="E110" s="2"/>
      <c r="F110" s="95"/>
      <c r="G110" s="3" t="s">
        <v>5</v>
      </c>
      <c r="H110" s="78">
        <v>59</v>
      </c>
      <c r="I110" s="79">
        <f>H110*10.7639</f>
        <v>635.07010000000002</v>
      </c>
      <c r="J110" s="2"/>
      <c r="K110" s="5"/>
    </row>
    <row r="111" spans="2:11" x14ac:dyDescent="0.25">
      <c r="B111" s="3" t="s">
        <v>6</v>
      </c>
      <c r="C111" s="101">
        <f>C109/C110</f>
        <v>5526.3157894736842</v>
      </c>
      <c r="D111" s="102">
        <f>C111/10.7639</f>
        <v>513.41203369352036</v>
      </c>
      <c r="E111" s="2"/>
      <c r="F111" s="95"/>
      <c r="G111" s="3" t="s">
        <v>6</v>
      </c>
      <c r="H111" s="101">
        <f>H109/H110</f>
        <v>5203.3898305084749</v>
      </c>
      <c r="I111" s="102">
        <f>H111/10.7639</f>
        <v>483.41120137761175</v>
      </c>
      <c r="J111" s="2"/>
      <c r="K111" s="5"/>
    </row>
    <row r="112" spans="2:11" x14ac:dyDescent="0.25">
      <c r="B112" s="3" t="s">
        <v>45</v>
      </c>
      <c r="C112" s="100">
        <v>0.3</v>
      </c>
      <c r="D112" s="98"/>
      <c r="E112" s="2"/>
      <c r="F112" s="95"/>
      <c r="G112" s="3" t="s">
        <v>45</v>
      </c>
      <c r="H112" s="100">
        <v>0.25</v>
      </c>
      <c r="I112" s="98"/>
      <c r="J112" s="2"/>
      <c r="K112" s="5"/>
    </row>
    <row r="113" spans="2:14" ht="13.8" thickBot="1" x14ac:dyDescent="0.3">
      <c r="B113" s="36"/>
      <c r="C113" s="37"/>
      <c r="D113" s="38"/>
      <c r="E113" s="39"/>
      <c r="F113" s="95"/>
      <c r="G113" s="36"/>
      <c r="H113" s="37"/>
      <c r="I113" s="38"/>
      <c r="J113" s="39"/>
      <c r="K113" s="5"/>
    </row>
    <row r="114" spans="2:14" ht="13.8" thickBot="1" x14ac:dyDescent="0.3">
      <c r="B114" s="7"/>
      <c r="C114" s="95"/>
      <c r="D114" s="95"/>
      <c r="E114" s="95"/>
      <c r="F114" s="95"/>
      <c r="G114" s="95"/>
      <c r="H114" s="95"/>
      <c r="I114" s="95"/>
      <c r="J114" s="95"/>
      <c r="K114" s="5"/>
    </row>
    <row r="115" spans="2:14" x14ac:dyDescent="0.25">
      <c r="B115" s="139" t="s">
        <v>42</v>
      </c>
      <c r="C115" s="140"/>
      <c r="D115" s="140"/>
      <c r="E115" s="141"/>
      <c r="F115" s="95"/>
      <c r="G115" s="139" t="s">
        <v>41</v>
      </c>
      <c r="H115" s="140"/>
      <c r="I115" s="140"/>
      <c r="J115" s="141"/>
      <c r="K115" s="5"/>
    </row>
    <row r="116" spans="2:14" x14ac:dyDescent="0.25">
      <c r="B116" s="3" t="s">
        <v>3</v>
      </c>
      <c r="C116" s="114">
        <v>265000</v>
      </c>
      <c r="D116" s="4" t="s">
        <v>7</v>
      </c>
      <c r="E116" s="43">
        <f>E109+1</f>
        <v>5</v>
      </c>
      <c r="F116" s="95"/>
      <c r="G116" s="3" t="s">
        <v>3</v>
      </c>
      <c r="H116" s="114">
        <v>299000</v>
      </c>
      <c r="I116" s="4" t="s">
        <v>7</v>
      </c>
      <c r="J116" s="43">
        <f>J109+1</f>
        <v>11</v>
      </c>
      <c r="K116" s="5"/>
    </row>
    <row r="117" spans="2:14" x14ac:dyDescent="0.25">
      <c r="B117" s="3" t="s">
        <v>5</v>
      </c>
      <c r="C117" s="78">
        <v>49</v>
      </c>
      <c r="D117" s="79">
        <f>C117*10.7639</f>
        <v>527.43110000000001</v>
      </c>
      <c r="E117" s="2"/>
      <c r="F117" s="95"/>
      <c r="G117" s="3" t="s">
        <v>5</v>
      </c>
      <c r="H117" s="78">
        <v>54</v>
      </c>
      <c r="I117" s="79">
        <f>H117*10.7639</f>
        <v>581.25059999999996</v>
      </c>
      <c r="J117" s="2"/>
      <c r="K117" s="5"/>
    </row>
    <row r="118" spans="2:14" x14ac:dyDescent="0.25">
      <c r="B118" s="3" t="s">
        <v>6</v>
      </c>
      <c r="C118" s="101">
        <f>C116/C117</f>
        <v>5408.1632653061224</v>
      </c>
      <c r="D118" s="102">
        <f>C118/10.7639</f>
        <v>502.43529439200688</v>
      </c>
      <c r="E118" s="2"/>
      <c r="F118" s="95"/>
      <c r="G118" s="3" t="s">
        <v>6</v>
      </c>
      <c r="H118" s="101">
        <f>H116/H117</f>
        <v>5537.0370370370374</v>
      </c>
      <c r="I118" s="102">
        <f>H118/10.7639</f>
        <v>514.40807114865777</v>
      </c>
      <c r="J118" s="2"/>
      <c r="K118" s="5"/>
    </row>
    <row r="119" spans="2:14" x14ac:dyDescent="0.25">
      <c r="B119" s="3" t="s">
        <v>45</v>
      </c>
      <c r="C119" s="100">
        <v>0.2</v>
      </c>
      <c r="D119" s="98"/>
      <c r="E119" s="2"/>
      <c r="F119" s="95"/>
      <c r="G119" s="3" t="s">
        <v>45</v>
      </c>
      <c r="H119" s="100">
        <v>0.6</v>
      </c>
      <c r="I119" s="98"/>
      <c r="J119" s="2"/>
      <c r="K119" s="5"/>
    </row>
    <row r="120" spans="2:14" ht="13.8" thickBot="1" x14ac:dyDescent="0.3">
      <c r="B120" s="36"/>
      <c r="C120" s="37"/>
      <c r="D120" s="38"/>
      <c r="E120" s="39"/>
      <c r="F120" s="95"/>
      <c r="G120" s="36"/>
      <c r="H120" s="37"/>
      <c r="I120" s="38"/>
      <c r="J120" s="39"/>
      <c r="K120" s="5"/>
    </row>
    <row r="121" spans="2:14" ht="13.8" thickBot="1" x14ac:dyDescent="0.3">
      <c r="B121" s="7"/>
      <c r="C121" s="95"/>
      <c r="D121" s="95"/>
      <c r="E121" s="95"/>
      <c r="F121" s="95"/>
      <c r="G121" s="95"/>
      <c r="H121" s="95"/>
      <c r="I121" s="95"/>
      <c r="J121" s="95"/>
      <c r="K121" s="5"/>
    </row>
    <row r="122" spans="2:14" x14ac:dyDescent="0.25">
      <c r="B122" s="139" t="s">
        <v>44</v>
      </c>
      <c r="C122" s="140"/>
      <c r="D122" s="140"/>
      <c r="E122" s="141"/>
      <c r="F122" s="95"/>
      <c r="G122" s="139" t="s">
        <v>43</v>
      </c>
      <c r="H122" s="140"/>
      <c r="I122" s="140"/>
      <c r="J122" s="141"/>
      <c r="K122" s="5"/>
    </row>
    <row r="123" spans="2:14" x14ac:dyDescent="0.25">
      <c r="B123" s="3" t="s">
        <v>3</v>
      </c>
      <c r="C123" s="114">
        <v>288000</v>
      </c>
      <c r="D123" s="4" t="s">
        <v>7</v>
      </c>
      <c r="E123" s="43">
        <f>E116+1</f>
        <v>6</v>
      </c>
      <c r="F123" s="95"/>
      <c r="G123" s="3" t="s">
        <v>3</v>
      </c>
      <c r="H123" s="114">
        <v>305000</v>
      </c>
      <c r="I123" s="4" t="s">
        <v>7</v>
      </c>
      <c r="J123" s="43">
        <f>J116+1</f>
        <v>12</v>
      </c>
      <c r="K123" s="5"/>
    </row>
    <row r="124" spans="2:14" x14ac:dyDescent="0.25">
      <c r="B124" s="3" t="s">
        <v>5</v>
      </c>
      <c r="C124" s="78">
        <v>62</v>
      </c>
      <c r="D124" s="79">
        <f>C124*10.7639</f>
        <v>667.36180000000002</v>
      </c>
      <c r="E124" s="2"/>
      <c r="F124" s="95"/>
      <c r="G124" s="3" t="s">
        <v>5</v>
      </c>
      <c r="H124" s="78">
        <v>61</v>
      </c>
      <c r="I124" s="79">
        <f>H124*10.7639</f>
        <v>656.59789999999998</v>
      </c>
      <c r="J124" s="2"/>
      <c r="K124" s="5"/>
    </row>
    <row r="125" spans="2:14" x14ac:dyDescent="0.25">
      <c r="B125" s="3" t="s">
        <v>6</v>
      </c>
      <c r="C125" s="101">
        <f>C123/C124</f>
        <v>4645.1612903225805</v>
      </c>
      <c r="D125" s="102">
        <f>C125/10.7639</f>
        <v>431.55002279123556</v>
      </c>
      <c r="E125" s="2"/>
      <c r="F125" s="95"/>
      <c r="G125" s="3" t="s">
        <v>6</v>
      </c>
      <c r="H125" s="101">
        <f>H123/H124</f>
        <v>5000</v>
      </c>
      <c r="I125" s="102">
        <f>H125/10.7639</f>
        <v>464.51564953223277</v>
      </c>
      <c r="J125" s="2"/>
      <c r="K125" s="5"/>
    </row>
    <row r="126" spans="2:14" x14ac:dyDescent="0.25">
      <c r="B126" s="3" t="s">
        <v>45</v>
      </c>
      <c r="C126" s="100">
        <v>0.5</v>
      </c>
      <c r="D126" s="98"/>
      <c r="E126" s="2"/>
      <c r="F126" s="95"/>
      <c r="G126" s="3" t="s">
        <v>45</v>
      </c>
      <c r="H126" s="100">
        <v>0.5</v>
      </c>
      <c r="I126" s="98"/>
      <c r="J126" s="2"/>
      <c r="K126" s="5"/>
    </row>
    <row r="127" spans="2:14" ht="13.8" thickBot="1" x14ac:dyDescent="0.3">
      <c r="B127" s="36"/>
      <c r="C127" s="37"/>
      <c r="D127" s="38"/>
      <c r="E127" s="39"/>
      <c r="F127" s="95"/>
      <c r="G127" s="36"/>
      <c r="H127" s="37"/>
      <c r="I127" s="38"/>
      <c r="J127" s="39"/>
      <c r="K127" s="5"/>
    </row>
    <row r="128" spans="2:14" ht="13.8" thickBot="1" x14ac:dyDescent="0.3">
      <c r="B128" s="7"/>
      <c r="C128" s="95"/>
      <c r="D128" s="95"/>
      <c r="E128" s="95"/>
      <c r="F128" s="95"/>
      <c r="G128" s="95"/>
      <c r="H128" s="95"/>
      <c r="I128" s="95"/>
      <c r="J128" s="95"/>
      <c r="K128" s="5"/>
      <c r="N128" s="22"/>
    </row>
    <row r="129" spans="2:11" x14ac:dyDescent="0.25">
      <c r="B129" s="7"/>
      <c r="C129" s="95"/>
      <c r="D129" s="95"/>
      <c r="E129" s="95"/>
      <c r="F129" s="95"/>
      <c r="G129" s="8" t="s">
        <v>6</v>
      </c>
      <c r="H129" s="103">
        <f>MAX(C90,C97,C104,C111,C118,C125,H90,H97,H104,H111,H118,H125)</f>
        <v>6413.04347826087</v>
      </c>
      <c r="I129" s="9" t="s">
        <v>8</v>
      </c>
      <c r="J129" s="95"/>
      <c r="K129" s="5"/>
    </row>
    <row r="130" spans="2:11" x14ac:dyDescent="0.25">
      <c r="B130" s="7"/>
      <c r="C130" s="95"/>
      <c r="D130" s="95"/>
      <c r="E130" s="95"/>
      <c r="F130" s="95"/>
      <c r="G130" s="6" t="s">
        <v>6</v>
      </c>
      <c r="H130" s="104">
        <f>AVERAGE(C90,C97,C104,C111,C118,C125,H90,H97,H104,H111,H118,H125)</f>
        <v>5544.1301210748616</v>
      </c>
      <c r="I130" s="10" t="s">
        <v>4</v>
      </c>
      <c r="J130" s="95"/>
      <c r="K130" s="5"/>
    </row>
    <row r="131" spans="2:11" ht="13.8" thickBot="1" x14ac:dyDescent="0.3">
      <c r="B131" s="7"/>
      <c r="C131" s="95"/>
      <c r="D131" s="95"/>
      <c r="E131" s="95"/>
      <c r="F131" s="95"/>
      <c r="G131" s="11" t="s">
        <v>6</v>
      </c>
      <c r="H131" s="105">
        <f>MIN(C90,C97,C104,C111,C118,C125,H90,H97,H104,H111,H118,H125)</f>
        <v>4645.1612903225805</v>
      </c>
      <c r="I131" s="12" t="s">
        <v>9</v>
      </c>
      <c r="J131" s="95"/>
      <c r="K131" s="5"/>
    </row>
    <row r="132" spans="2:11" x14ac:dyDescent="0.25">
      <c r="B132" s="7"/>
      <c r="C132" s="95"/>
      <c r="D132" s="95"/>
      <c r="E132" s="95"/>
      <c r="F132" s="95"/>
      <c r="G132" s="8" t="s">
        <v>6</v>
      </c>
      <c r="H132" s="103">
        <f>MAX(D90,D97,D104,D111,D118,D125,I90,I97,I104,I111,I118,I125)</f>
        <v>595.79181135655949</v>
      </c>
      <c r="I132" s="9" t="s">
        <v>8</v>
      </c>
      <c r="J132" s="109">
        <f>H132/H133</f>
        <v>1.1567267250606212</v>
      </c>
      <c r="K132" s="5"/>
    </row>
    <row r="133" spans="2:11" x14ac:dyDescent="0.25">
      <c r="B133" s="7"/>
      <c r="C133" s="95"/>
      <c r="D133" s="95"/>
      <c r="E133" s="95"/>
      <c r="F133" s="95"/>
      <c r="G133" s="6" t="s">
        <v>6</v>
      </c>
      <c r="H133" s="104">
        <f>AVERAGE(D90,D97,D104,D111,D118,D125,I90,I97,I104,I111,I118,I125)</f>
        <v>515.06704085646118</v>
      </c>
      <c r="I133" s="10" t="s">
        <v>4</v>
      </c>
      <c r="J133" s="109">
        <f>H133/H133</f>
        <v>1</v>
      </c>
      <c r="K133" s="5"/>
    </row>
    <row r="134" spans="2:11" ht="13.8" thickBot="1" x14ac:dyDescent="0.3">
      <c r="B134" s="7"/>
      <c r="C134" s="95"/>
      <c r="D134" s="95"/>
      <c r="E134" s="95"/>
      <c r="F134" s="95"/>
      <c r="G134" s="11" t="s">
        <v>6</v>
      </c>
      <c r="H134" s="105">
        <f>MIN(D90,D97,D104,D111,D118,D125,I90,I97,I104,I111,I118,I125)</f>
        <v>431.55002279123556</v>
      </c>
      <c r="I134" s="12" t="s">
        <v>9</v>
      </c>
      <c r="J134" s="109">
        <f>H134/H133</f>
        <v>0.83785214071094072</v>
      </c>
      <c r="K134" s="5"/>
    </row>
    <row r="135" spans="2:11" x14ac:dyDescent="0.25">
      <c r="B135" s="7"/>
      <c r="C135" s="95"/>
      <c r="D135" s="95"/>
      <c r="E135" s="95"/>
      <c r="F135" s="95"/>
      <c r="G135" s="13" t="s">
        <v>10</v>
      </c>
      <c r="H135" s="120">
        <f>MAX(C89,C96,C103,C110,C117,C124,H89,H96,H103,H110,H117,H124)</f>
        <v>62</v>
      </c>
      <c r="I135" s="14" t="s">
        <v>8</v>
      </c>
      <c r="J135" s="109">
        <f>H135/H136</f>
        <v>1.15527950310559</v>
      </c>
      <c r="K135" s="5"/>
    </row>
    <row r="136" spans="2:11" x14ac:dyDescent="0.25">
      <c r="B136" s="7"/>
      <c r="C136" s="95"/>
      <c r="D136" s="95"/>
      <c r="E136" s="95"/>
      <c r="F136" s="95"/>
      <c r="G136" s="15" t="s">
        <v>10</v>
      </c>
      <c r="H136" s="107">
        <f>AVERAGE(C89,C96,C103,C110,C117,C124,H89,H96,H103,H110,H117,H124)</f>
        <v>53.666666666666664</v>
      </c>
      <c r="I136" s="16" t="s">
        <v>4</v>
      </c>
      <c r="J136" s="109">
        <f>H136/H136</f>
        <v>1</v>
      </c>
      <c r="K136" s="5"/>
    </row>
    <row r="137" spans="2:11" ht="13.8" thickBot="1" x14ac:dyDescent="0.3">
      <c r="B137" s="7"/>
      <c r="C137" s="95"/>
      <c r="D137" s="95"/>
      <c r="E137" s="95"/>
      <c r="F137" s="95"/>
      <c r="G137" s="17" t="s">
        <v>10</v>
      </c>
      <c r="H137" s="108">
        <f>MIN(C89,C96,C103,C110,C117,C124,H89,H96,H103,H110,H117,H124)</f>
        <v>45</v>
      </c>
      <c r="I137" s="18" t="s">
        <v>9</v>
      </c>
      <c r="J137" s="109">
        <f>H137/H136</f>
        <v>0.83850931677018636</v>
      </c>
      <c r="K137" s="5"/>
    </row>
    <row r="138" spans="2:11" ht="13.8" thickBot="1" x14ac:dyDescent="0.3">
      <c r="B138" s="25"/>
      <c r="C138" s="19"/>
      <c r="D138" s="19"/>
      <c r="E138" s="19"/>
      <c r="F138" s="19"/>
      <c r="G138" s="19"/>
      <c r="H138" s="19"/>
      <c r="I138" s="19"/>
      <c r="J138" s="19"/>
      <c r="K138" s="99"/>
    </row>
    <row r="139" spans="2:11" ht="13.8" thickBot="1" x14ac:dyDescent="0.3"/>
    <row r="140" spans="2:11" ht="13.8" thickBot="1" x14ac:dyDescent="0.3">
      <c r="B140" s="27" t="str">
        <f>B86</f>
        <v>For Sale Comps - 8 Bloomfelde Road, N8 1AA</v>
      </c>
      <c r="C140" s="28"/>
      <c r="D140" s="29"/>
    </row>
    <row r="141" spans="2:11" x14ac:dyDescent="0.25">
      <c r="B141" s="30" t="str">
        <f>B87</f>
        <v>14 Park Place</v>
      </c>
      <c r="C141" s="123">
        <f>C89</f>
        <v>51</v>
      </c>
      <c r="D141" s="121">
        <f>D90</f>
        <v>555.5971494405137</v>
      </c>
    </row>
    <row r="142" spans="2:11" x14ac:dyDescent="0.25">
      <c r="B142" s="31" t="str">
        <f>B94</f>
        <v>26 Warwick Ave</v>
      </c>
      <c r="C142" s="124">
        <f>C96</f>
        <v>55</v>
      </c>
      <c r="D142" s="122">
        <f>D97</f>
        <v>515.19008402665816</v>
      </c>
    </row>
    <row r="143" spans="2:11" x14ac:dyDescent="0.25">
      <c r="B143" s="31" t="str">
        <f>B101</f>
        <v>22 Warwick Ave</v>
      </c>
      <c r="C143" s="124">
        <f>C103</f>
        <v>58</v>
      </c>
      <c r="D143" s="122">
        <f>D104</f>
        <v>472.52454004140913</v>
      </c>
    </row>
    <row r="144" spans="2:11" x14ac:dyDescent="0.25">
      <c r="B144" s="31" t="str">
        <f>B108</f>
        <v>44 High Road</v>
      </c>
      <c r="C144" s="124">
        <f>C110</f>
        <v>57</v>
      </c>
      <c r="D144" s="122">
        <f>D111</f>
        <v>513.41203369352036</v>
      </c>
    </row>
    <row r="145" spans="2:8" x14ac:dyDescent="0.25">
      <c r="B145" s="31" t="str">
        <f>B115</f>
        <v>Barnet Way</v>
      </c>
      <c r="C145" s="124">
        <f>C117</f>
        <v>49</v>
      </c>
      <c r="D145" s="122">
        <f>D118</f>
        <v>502.43529439200688</v>
      </c>
    </row>
    <row r="146" spans="2:8" x14ac:dyDescent="0.25">
      <c r="B146" s="31" t="str">
        <f>B122</f>
        <v>Northfields Way</v>
      </c>
      <c r="C146" s="124">
        <f>C124</f>
        <v>62</v>
      </c>
      <c r="D146" s="122">
        <f>D125</f>
        <v>431.55002279123556</v>
      </c>
    </row>
    <row r="147" spans="2:8" x14ac:dyDescent="0.25">
      <c r="B147" s="31" t="str">
        <f>G87</f>
        <v>24 Blomfield Rd</v>
      </c>
      <c r="C147" s="124">
        <f>H89</f>
        <v>47</v>
      </c>
      <c r="D147" s="122">
        <f>I90</f>
        <v>543.58214306963407</v>
      </c>
    </row>
    <row r="148" spans="2:8" x14ac:dyDescent="0.25">
      <c r="B148" s="31" t="str">
        <f>G94</f>
        <v>27 Warwick Ave</v>
      </c>
      <c r="C148" s="124">
        <f>H96</f>
        <v>45</v>
      </c>
      <c r="D148" s="122">
        <f>I97</f>
        <v>588.38648940749476</v>
      </c>
    </row>
    <row r="149" spans="2:8" x14ac:dyDescent="0.25">
      <c r="B149" s="31" t="str">
        <f>G101</f>
        <v>56 Blomfield Rd</v>
      </c>
      <c r="C149" s="124">
        <f>H103</f>
        <v>46</v>
      </c>
      <c r="D149" s="122">
        <f>I104</f>
        <v>595.79181135655949</v>
      </c>
    </row>
    <row r="150" spans="2:8" x14ac:dyDescent="0.25">
      <c r="B150" s="31" t="str">
        <f>G108</f>
        <v>54 Park View</v>
      </c>
      <c r="C150" s="124">
        <f>H110</f>
        <v>59</v>
      </c>
      <c r="D150" s="122">
        <f>I111</f>
        <v>483.41120137761175</v>
      </c>
    </row>
    <row r="151" spans="2:8" x14ac:dyDescent="0.25">
      <c r="B151" s="31" t="str">
        <f>G115</f>
        <v>Waterloo Road</v>
      </c>
      <c r="C151" s="124">
        <f>H117</f>
        <v>54</v>
      </c>
      <c r="D151" s="122">
        <f>I118</f>
        <v>514.40807114865777</v>
      </c>
    </row>
    <row r="152" spans="2:8" ht="13.8" thickBot="1" x14ac:dyDescent="0.3">
      <c r="B152" s="31" t="str">
        <f>G122</f>
        <v>Southfield Ave</v>
      </c>
      <c r="C152" s="124">
        <f>H124</f>
        <v>61</v>
      </c>
      <c r="D152" s="122">
        <f>I125</f>
        <v>464.51564953223277</v>
      </c>
    </row>
    <row r="153" spans="2:8" x14ac:dyDescent="0.25">
      <c r="B153" s="32" t="s">
        <v>15</v>
      </c>
      <c r="C153" s="125">
        <f>MAX(C141:C152)</f>
        <v>62</v>
      </c>
      <c r="D153" s="129">
        <f>MAX(D141:D152)</f>
        <v>595.79181135655949</v>
      </c>
      <c r="E153" s="130">
        <f>D153/D154</f>
        <v>1.1567267250606212</v>
      </c>
    </row>
    <row r="154" spans="2:8" x14ac:dyDescent="0.25">
      <c r="B154" s="33" t="s">
        <v>14</v>
      </c>
      <c r="C154" s="127">
        <f>AVERAGE(C141:C152)</f>
        <v>53.666666666666664</v>
      </c>
      <c r="D154" s="128">
        <f>AVERAGE(D141:D152)</f>
        <v>515.06704085646118</v>
      </c>
      <c r="E154" s="131">
        <f>D154/D154</f>
        <v>1</v>
      </c>
    </row>
    <row r="155" spans="2:8" ht="13.8" thickBot="1" x14ac:dyDescent="0.3">
      <c r="B155" s="34" t="s">
        <v>16</v>
      </c>
      <c r="C155" s="126">
        <f>MIN(C141:C152)</f>
        <v>45</v>
      </c>
      <c r="D155" s="132">
        <f>MIN(D141:D152)</f>
        <v>431.55002279123556</v>
      </c>
      <c r="E155" s="133">
        <f>D155/D154</f>
        <v>0.83785214071094072</v>
      </c>
    </row>
    <row r="156" spans="2:8" ht="13.8" thickBot="1" x14ac:dyDescent="0.3"/>
    <row r="157" spans="2:8" x14ac:dyDescent="0.25">
      <c r="B157" s="45"/>
      <c r="C157" s="46" t="s">
        <v>12</v>
      </c>
      <c r="D157" s="47">
        <v>605</v>
      </c>
      <c r="E157" s="48">
        <f>E159/10.7639</f>
        <v>53.396073913730156</v>
      </c>
      <c r="F157" s="48">
        <f>F159/10.7639</f>
        <v>56.206393593400165</v>
      </c>
      <c r="G157" s="48">
        <f>G159/10.7639</f>
        <v>59.016713273070174</v>
      </c>
      <c r="H157" s="1"/>
    </row>
    <row r="158" spans="2:8" ht="13.8" thickBot="1" x14ac:dyDescent="0.3">
      <c r="B158" s="49"/>
      <c r="C158" s="50" t="s">
        <v>2</v>
      </c>
      <c r="D158" s="51">
        <v>515</v>
      </c>
      <c r="E158" s="52"/>
      <c r="F158" s="52" t="s">
        <v>13</v>
      </c>
      <c r="G158" s="52"/>
      <c r="H158" s="1"/>
    </row>
    <row r="159" spans="2:8" ht="13.8" thickBot="1" x14ac:dyDescent="0.3">
      <c r="B159" s="53"/>
      <c r="C159" s="54"/>
      <c r="D159" s="21">
        <f>D157*D158</f>
        <v>311575</v>
      </c>
      <c r="E159" s="55">
        <f>SUM(1-H159)*F159</f>
        <v>574.75</v>
      </c>
      <c r="F159" s="72">
        <v>605</v>
      </c>
      <c r="G159" s="55">
        <f>SUM(1+H159)*F159</f>
        <v>635.25</v>
      </c>
      <c r="H159" s="35">
        <v>0.05</v>
      </c>
    </row>
    <row r="160" spans="2:8" ht="15.75" customHeight="1" x14ac:dyDescent="0.25">
      <c r="B160" s="56">
        <f t="shared" ref="B160:B166" si="0">SUM(B161-B$175)</f>
        <v>0.93887945670628259</v>
      </c>
      <c r="C160" s="57">
        <f t="shared" ref="C160:C174" si="1">D160*D$157</f>
        <v>292531.36672325997</v>
      </c>
      <c r="D160" s="73">
        <f t="shared" ref="D160:D166" si="2">D$167*B160</f>
        <v>483.52292020373551</v>
      </c>
      <c r="E160" s="58">
        <f t="dataTable" ref="E160:G174" dt2D="1" dtr="1" r1="D157" r2="D158"/>
        <v>277904.79838709696</v>
      </c>
      <c r="F160" s="59">
        <v>292531.36672325997</v>
      </c>
      <c r="G160" s="60">
        <v>307157.93505942298</v>
      </c>
      <c r="H160" s="1"/>
    </row>
    <row r="161" spans="2:8" x14ac:dyDescent="0.25">
      <c r="B161" s="61">
        <f t="shared" si="0"/>
        <v>0.94761096289109936</v>
      </c>
      <c r="C161" s="62">
        <f t="shared" si="1"/>
        <v>295251.88576279429</v>
      </c>
      <c r="D161" s="74">
        <f t="shared" si="2"/>
        <v>488.01964588891616</v>
      </c>
      <c r="E161" s="63">
        <v>280489.29147465457</v>
      </c>
      <c r="F161" s="64">
        <v>295251.88576279429</v>
      </c>
      <c r="G161" s="65">
        <v>310014.48005093401</v>
      </c>
      <c r="H161" s="1"/>
    </row>
    <row r="162" spans="2:8" ht="15.75" customHeight="1" x14ac:dyDescent="0.25">
      <c r="B162" s="61">
        <f t="shared" si="0"/>
        <v>0.95634246907591614</v>
      </c>
      <c r="C162" s="62">
        <f t="shared" si="1"/>
        <v>297972.40480232856</v>
      </c>
      <c r="D162" s="74">
        <f t="shared" si="2"/>
        <v>492.51637157409681</v>
      </c>
      <c r="E162" s="63">
        <v>283073.78456221212</v>
      </c>
      <c r="F162" s="64">
        <v>297972.40480232856</v>
      </c>
      <c r="G162" s="65">
        <v>312871.02504244499</v>
      </c>
      <c r="H162" s="1"/>
    </row>
    <row r="163" spans="2:8" x14ac:dyDescent="0.25">
      <c r="B163" s="61">
        <f t="shared" si="0"/>
        <v>0.96507397526073291</v>
      </c>
      <c r="C163" s="62">
        <f t="shared" si="1"/>
        <v>300692.92384186288</v>
      </c>
      <c r="D163" s="74">
        <f t="shared" si="2"/>
        <v>497.01309725927746</v>
      </c>
      <c r="E163" s="63">
        <v>285658.27764976973</v>
      </c>
      <c r="F163" s="64">
        <v>300692.92384186288</v>
      </c>
      <c r="G163" s="65">
        <v>315727.57003395603</v>
      </c>
      <c r="H163" s="1"/>
    </row>
    <row r="164" spans="2:8" x14ac:dyDescent="0.25">
      <c r="B164" s="61">
        <f t="shared" si="0"/>
        <v>0.97380548144554968</v>
      </c>
      <c r="C164" s="62">
        <f t="shared" si="1"/>
        <v>303413.44288139715</v>
      </c>
      <c r="D164" s="74">
        <f t="shared" si="2"/>
        <v>501.50982294445811</v>
      </c>
      <c r="E164" s="63">
        <v>288242.77073732729</v>
      </c>
      <c r="F164" s="64">
        <v>303413.44288139715</v>
      </c>
      <c r="G164" s="65">
        <v>318584.11502546701</v>
      </c>
      <c r="H164" s="1"/>
    </row>
    <row r="165" spans="2:8" x14ac:dyDescent="0.25">
      <c r="B165" s="61">
        <f t="shared" si="0"/>
        <v>0.98253698763036645</v>
      </c>
      <c r="C165" s="62">
        <f t="shared" si="1"/>
        <v>306133.96192093141</v>
      </c>
      <c r="D165" s="74">
        <f t="shared" si="2"/>
        <v>506.0065486296387</v>
      </c>
      <c r="E165" s="63">
        <v>290827.26382488484</v>
      </c>
      <c r="F165" s="64">
        <v>306133.96192093141</v>
      </c>
      <c r="G165" s="65">
        <v>321440.66001697798</v>
      </c>
      <c r="H165" s="1"/>
    </row>
    <row r="166" spans="2:8" ht="13.8" thickBot="1" x14ac:dyDescent="0.3">
      <c r="B166" s="61">
        <f t="shared" si="0"/>
        <v>0.99126849381518323</v>
      </c>
      <c r="C166" s="62">
        <f t="shared" si="1"/>
        <v>308854.48096046573</v>
      </c>
      <c r="D166" s="74">
        <f t="shared" si="2"/>
        <v>510.50327431481935</v>
      </c>
      <c r="E166" s="63">
        <v>293411.75691244245</v>
      </c>
      <c r="F166" s="64">
        <v>308854.48096046573</v>
      </c>
      <c r="G166" s="65">
        <v>324297.20500848896</v>
      </c>
      <c r="H166" s="1"/>
    </row>
    <row r="167" spans="2:8" ht="13.8" thickBot="1" x14ac:dyDescent="0.3">
      <c r="B167" s="66">
        <v>1</v>
      </c>
      <c r="C167" s="62">
        <f t="shared" si="1"/>
        <v>311575</v>
      </c>
      <c r="D167" s="75">
        <v>515</v>
      </c>
      <c r="E167" s="63">
        <v>295996.25</v>
      </c>
      <c r="F167" s="64">
        <v>311575</v>
      </c>
      <c r="G167" s="65">
        <v>327153.75</v>
      </c>
      <c r="H167" s="1"/>
    </row>
    <row r="168" spans="2:8" x14ac:dyDescent="0.25">
      <c r="B168" s="61">
        <f t="shared" ref="B168:B174" si="3">SUM(B167+B$175)</f>
        <v>1.0087315061848168</v>
      </c>
      <c r="C168" s="62">
        <f t="shared" si="1"/>
        <v>314295.51903953427</v>
      </c>
      <c r="D168" s="74">
        <f t="shared" ref="D168:D174" si="4">D$167*B168</f>
        <v>519.49672568518065</v>
      </c>
      <c r="E168" s="63">
        <v>298580.74308755755</v>
      </c>
      <c r="F168" s="64">
        <v>314295.51903953427</v>
      </c>
      <c r="G168" s="65">
        <v>330010.29499151104</v>
      </c>
      <c r="H168" s="1"/>
    </row>
    <row r="169" spans="2:8" x14ac:dyDescent="0.25">
      <c r="B169" s="61">
        <f t="shared" si="3"/>
        <v>1.0174630123696335</v>
      </c>
      <c r="C169" s="62">
        <f t="shared" si="1"/>
        <v>317016.03807906859</v>
      </c>
      <c r="D169" s="74">
        <f t="shared" si="4"/>
        <v>523.9934513703613</v>
      </c>
      <c r="E169" s="63">
        <v>301165.23617511516</v>
      </c>
      <c r="F169" s="64">
        <v>317016.03807906859</v>
      </c>
      <c r="G169" s="65">
        <v>332866.83998302202</v>
      </c>
      <c r="H169" s="1"/>
    </row>
    <row r="170" spans="2:8" x14ac:dyDescent="0.25">
      <c r="B170" s="61">
        <f t="shared" si="3"/>
        <v>1.0261945185544503</v>
      </c>
      <c r="C170" s="62">
        <f t="shared" si="1"/>
        <v>319736.55711860285</v>
      </c>
      <c r="D170" s="74">
        <f t="shared" si="4"/>
        <v>528.49017705554195</v>
      </c>
      <c r="E170" s="63">
        <v>303749.72926267271</v>
      </c>
      <c r="F170" s="64">
        <v>319736.55711860285</v>
      </c>
      <c r="G170" s="65">
        <v>335723.38497453305</v>
      </c>
      <c r="H170" s="1"/>
    </row>
    <row r="171" spans="2:8" x14ac:dyDescent="0.25">
      <c r="B171" s="61">
        <f t="shared" si="3"/>
        <v>1.0349260247392671</v>
      </c>
      <c r="C171" s="62">
        <f t="shared" si="1"/>
        <v>322457.07615813718</v>
      </c>
      <c r="D171" s="74">
        <f t="shared" si="4"/>
        <v>532.9869027407226</v>
      </c>
      <c r="E171" s="63">
        <v>306334.22235023032</v>
      </c>
      <c r="F171" s="64">
        <v>322457.07615813718</v>
      </c>
      <c r="G171" s="65">
        <v>338579.92996604403</v>
      </c>
      <c r="H171" s="1"/>
    </row>
    <row r="172" spans="2:8" x14ac:dyDescent="0.25">
      <c r="B172" s="61">
        <f t="shared" si="3"/>
        <v>1.0436575309240839</v>
      </c>
      <c r="C172" s="62">
        <f t="shared" si="1"/>
        <v>325177.59519767138</v>
      </c>
      <c r="D172" s="74">
        <f t="shared" si="4"/>
        <v>537.48362842590313</v>
      </c>
      <c r="E172" s="63">
        <v>308918.71543778782</v>
      </c>
      <c r="F172" s="64">
        <v>325177.59519767138</v>
      </c>
      <c r="G172" s="65">
        <v>341436.47495755495</v>
      </c>
      <c r="H172" s="1"/>
    </row>
    <row r="173" spans="2:8" x14ac:dyDescent="0.25">
      <c r="B173" s="61">
        <f t="shared" si="3"/>
        <v>1.0523890371089006</v>
      </c>
      <c r="C173" s="62">
        <f t="shared" si="1"/>
        <v>327898.11423720571</v>
      </c>
      <c r="D173" s="74">
        <f t="shared" si="4"/>
        <v>541.98035411108378</v>
      </c>
      <c r="E173" s="63">
        <v>311503.20852534543</v>
      </c>
      <c r="F173" s="64">
        <v>327898.11423720571</v>
      </c>
      <c r="G173" s="65">
        <v>344293.01994906599</v>
      </c>
      <c r="H173" s="1"/>
    </row>
    <row r="174" spans="2:8" ht="13.8" thickBot="1" x14ac:dyDescent="0.3">
      <c r="B174" s="67">
        <f t="shared" si="3"/>
        <v>1.0611205432937174</v>
      </c>
      <c r="C174" s="68">
        <f t="shared" si="1"/>
        <v>330618.63327673997</v>
      </c>
      <c r="D174" s="76">
        <f t="shared" si="4"/>
        <v>546.47707979626443</v>
      </c>
      <c r="E174" s="69">
        <v>314087.70161290298</v>
      </c>
      <c r="F174" s="70">
        <v>330618.63327673997</v>
      </c>
      <c r="G174" s="71">
        <v>347149.56494057697</v>
      </c>
      <c r="H174" s="1"/>
    </row>
    <row r="175" spans="2:8" ht="15" thickBot="1" x14ac:dyDescent="0.35">
      <c r="B175" s="26">
        <v>8.7315061848167366E-3</v>
      </c>
      <c r="G175" s="1"/>
    </row>
    <row r="177" spans="2:6" ht="13.8" thickBot="1" x14ac:dyDescent="0.3">
      <c r="B177" s="86" t="s">
        <v>1</v>
      </c>
      <c r="C177" s="84" t="s">
        <v>2</v>
      </c>
      <c r="D177" s="85" t="s">
        <v>17</v>
      </c>
      <c r="F177" s="1"/>
    </row>
    <row r="178" spans="2:6" ht="15" thickBot="1" x14ac:dyDescent="0.35">
      <c r="B178" s="41">
        <v>46023</v>
      </c>
      <c r="C178" s="94"/>
      <c r="D178" s="91"/>
      <c r="F178" s="1"/>
    </row>
    <row r="179" spans="2:6" ht="14.4" x14ac:dyDescent="0.3">
      <c r="B179" s="87">
        <f>DATE(YEAR(B178),MONTH(B178)-1,DAY(B178))</f>
        <v>45992</v>
      </c>
      <c r="C179" s="89">
        <f>I10</f>
        <v>690.25395641017747</v>
      </c>
      <c r="D179" s="92">
        <f>H8</f>
        <v>57</v>
      </c>
      <c r="F179" s="1"/>
    </row>
    <row r="180" spans="2:6" ht="14.4" x14ac:dyDescent="0.3">
      <c r="B180" s="87">
        <f>DATE(YEAR(B179),MONTH(B179)-1,DAY(B179))</f>
        <v>45962</v>
      </c>
      <c r="C180" s="89">
        <f>I46</f>
        <v>437.58720608108882</v>
      </c>
      <c r="D180" s="92">
        <f>H44</f>
        <v>69</v>
      </c>
      <c r="F180" s="1"/>
    </row>
    <row r="181" spans="2:6" ht="14.4" x14ac:dyDescent="0.3">
      <c r="B181" s="87">
        <f t="shared" ref="B181:B201" si="5">DATE(YEAR(B180),MONTH(B180)-1,DAY(B180))</f>
        <v>45931</v>
      </c>
      <c r="C181" s="89">
        <f>D55</f>
        <v>540.94958822799106</v>
      </c>
      <c r="D181" s="92">
        <f>C53</f>
        <v>55</v>
      </c>
      <c r="F181" s="1"/>
    </row>
    <row r="182" spans="2:6" ht="14.4" x14ac:dyDescent="0.3">
      <c r="B182" s="87">
        <f t="shared" si="5"/>
        <v>45901</v>
      </c>
      <c r="C182" s="89">
        <f>I55</f>
        <v>522.5801057237619</v>
      </c>
      <c r="D182" s="92">
        <f>H53</f>
        <v>60</v>
      </c>
      <c r="F182" s="1"/>
    </row>
    <row r="183" spans="2:6" ht="14.4" x14ac:dyDescent="0.3">
      <c r="B183" s="87">
        <f t="shared" si="5"/>
        <v>45870</v>
      </c>
      <c r="C183" s="89">
        <f>D10</f>
        <v>577.78600407201566</v>
      </c>
      <c r="D183" s="92">
        <f>C8</f>
        <v>65</v>
      </c>
      <c r="F183" s="1"/>
    </row>
    <row r="184" spans="2:6" ht="14.4" x14ac:dyDescent="0.3">
      <c r="B184" s="87">
        <f t="shared" si="5"/>
        <v>45839</v>
      </c>
      <c r="C184" s="89"/>
      <c r="D184" s="92"/>
      <c r="F184" s="1"/>
    </row>
    <row r="185" spans="2:6" ht="14.4" x14ac:dyDescent="0.3">
      <c r="B185" s="87">
        <f t="shared" si="5"/>
        <v>45809</v>
      </c>
      <c r="C185" s="89">
        <f>I28</f>
        <v>596.12841689969878</v>
      </c>
      <c r="D185" s="92">
        <f>H26</f>
        <v>57</v>
      </c>
      <c r="F185" s="1"/>
    </row>
    <row r="186" spans="2:6" ht="14.4" x14ac:dyDescent="0.3">
      <c r="B186" s="87">
        <f t="shared" si="5"/>
        <v>45778</v>
      </c>
      <c r="C186" s="89">
        <f>D19</f>
        <v>670.64446901216104</v>
      </c>
      <c r="D186" s="92">
        <f>C17</f>
        <v>52</v>
      </c>
      <c r="F186" s="1"/>
    </row>
    <row r="187" spans="2:6" ht="14.4" x14ac:dyDescent="0.3">
      <c r="B187" s="87">
        <f t="shared" si="5"/>
        <v>45748</v>
      </c>
      <c r="C187" s="89">
        <f>D37</f>
        <v>638.29427199116628</v>
      </c>
      <c r="D187" s="92">
        <f>C35</f>
        <v>56</v>
      </c>
      <c r="F187" s="1"/>
    </row>
    <row r="188" spans="2:6" ht="14.4" x14ac:dyDescent="0.3">
      <c r="B188" s="87">
        <f t="shared" si="5"/>
        <v>45717</v>
      </c>
      <c r="C188" s="89">
        <f>I37</f>
        <v>674.02168738248474</v>
      </c>
      <c r="D188" s="92">
        <f>H35</f>
        <v>49</v>
      </c>
      <c r="F188" s="1"/>
    </row>
    <row r="189" spans="2:6" ht="14.4" x14ac:dyDescent="0.3">
      <c r="B189" s="87">
        <f t="shared" si="5"/>
        <v>45689</v>
      </c>
      <c r="C189" s="89">
        <f>I19</f>
        <v>643.81869025167464</v>
      </c>
      <c r="D189" s="92">
        <f>H17</f>
        <v>50</v>
      </c>
      <c r="F189" s="1"/>
    </row>
    <row r="190" spans="2:6" ht="14.4" x14ac:dyDescent="0.3">
      <c r="B190" s="87">
        <f t="shared" si="5"/>
        <v>45658</v>
      </c>
      <c r="C190" s="89">
        <f>D28</f>
        <v>546.37701399897867</v>
      </c>
      <c r="D190" s="92">
        <f>C26</f>
        <v>61</v>
      </c>
      <c r="F190" s="1"/>
    </row>
    <row r="191" spans="2:6" ht="14.4" x14ac:dyDescent="0.3">
      <c r="B191" s="87">
        <f t="shared" si="5"/>
        <v>45627</v>
      </c>
      <c r="C191" s="89">
        <f>D46</f>
        <v>640.94226642187868</v>
      </c>
      <c r="D191" s="92">
        <f>C44</f>
        <v>52</v>
      </c>
      <c r="F191" s="1"/>
    </row>
    <row r="192" spans="2:6" ht="14.4" x14ac:dyDescent="0.3">
      <c r="B192" s="87">
        <f t="shared" si="5"/>
        <v>45597</v>
      </c>
      <c r="C192" s="89"/>
      <c r="D192" s="92"/>
      <c r="F192" s="1"/>
    </row>
    <row r="193" spans="2:11" ht="14.4" x14ac:dyDescent="0.3">
      <c r="B193" s="87">
        <f t="shared" si="5"/>
        <v>45566</v>
      </c>
      <c r="C193" s="89"/>
      <c r="D193" s="92"/>
      <c r="F193" s="1"/>
    </row>
    <row r="194" spans="2:11" ht="14.4" x14ac:dyDescent="0.3">
      <c r="B194" s="87">
        <f t="shared" si="5"/>
        <v>45536</v>
      </c>
      <c r="C194" s="89"/>
      <c r="D194" s="92"/>
      <c r="F194" s="1"/>
    </row>
    <row r="195" spans="2:11" ht="14.4" x14ac:dyDescent="0.3">
      <c r="B195" s="87">
        <f t="shared" si="5"/>
        <v>45505</v>
      </c>
      <c r="C195" s="89"/>
      <c r="D195" s="92"/>
      <c r="F195" s="1"/>
    </row>
    <row r="196" spans="2:11" ht="14.4" x14ac:dyDescent="0.3">
      <c r="B196" s="87">
        <f t="shared" si="5"/>
        <v>45474</v>
      </c>
      <c r="C196" s="89"/>
      <c r="D196" s="92"/>
      <c r="F196" s="1"/>
    </row>
    <row r="197" spans="2:11" ht="14.4" x14ac:dyDescent="0.3">
      <c r="B197" s="87">
        <f t="shared" si="5"/>
        <v>45444</v>
      </c>
      <c r="C197" s="89"/>
      <c r="D197" s="92"/>
      <c r="F197" s="1"/>
    </row>
    <row r="198" spans="2:11" ht="14.4" x14ac:dyDescent="0.3">
      <c r="B198" s="87">
        <f t="shared" si="5"/>
        <v>45413</v>
      </c>
      <c r="C198" s="89"/>
      <c r="D198" s="92"/>
      <c r="F198" s="1"/>
    </row>
    <row r="199" spans="2:11" ht="14.4" x14ac:dyDescent="0.3">
      <c r="B199" s="87">
        <f t="shared" si="5"/>
        <v>45383</v>
      </c>
      <c r="C199" s="89"/>
      <c r="D199" s="92"/>
      <c r="F199" s="1"/>
    </row>
    <row r="200" spans="2:11" ht="14.4" x14ac:dyDescent="0.3">
      <c r="B200" s="87">
        <f t="shared" si="5"/>
        <v>45352</v>
      </c>
      <c r="C200" s="89">
        <f>I55</f>
        <v>522.5801057237619</v>
      </c>
      <c r="D200" s="92">
        <f>H53</f>
        <v>60</v>
      </c>
      <c r="F200" s="1"/>
    </row>
    <row r="201" spans="2:11" ht="14.4" x14ac:dyDescent="0.3">
      <c r="B201" s="88">
        <f t="shared" si="5"/>
        <v>45323</v>
      </c>
      <c r="C201" s="90"/>
      <c r="D201" s="93"/>
      <c r="F201" s="1"/>
    </row>
    <row r="202" spans="2:11" x14ac:dyDescent="0.25">
      <c r="B202" s="134" t="s">
        <v>8</v>
      </c>
      <c r="C202" s="80">
        <f>MAX(C178:C201)</f>
        <v>690.25395641017747</v>
      </c>
      <c r="D202" s="82">
        <f>MAX(D178:D201)</f>
        <v>69</v>
      </c>
      <c r="F202" s="1"/>
    </row>
    <row r="203" spans="2:11" x14ac:dyDescent="0.25">
      <c r="B203" s="134" t="s">
        <v>4</v>
      </c>
      <c r="C203" s="80">
        <f>AVERAGE(C178:C201)</f>
        <v>592.45875247667993</v>
      </c>
      <c r="D203" s="82">
        <f>AVERAGE(D178:D201)</f>
        <v>57.153846153846153</v>
      </c>
      <c r="F203" s="1"/>
    </row>
    <row r="204" spans="2:11" ht="13.8" thickBot="1" x14ac:dyDescent="0.3">
      <c r="B204" s="134" t="s">
        <v>9</v>
      </c>
      <c r="C204" s="81">
        <f>MIN(C178:C201)</f>
        <v>437.58720608108882</v>
      </c>
      <c r="D204" s="83">
        <f>MIN(D178:D201)</f>
        <v>49</v>
      </c>
      <c r="F204" s="1"/>
    </row>
    <row r="205" spans="2:11" x14ac:dyDescent="0.25">
      <c r="F205" s="1"/>
    </row>
    <row r="206" spans="2:11" x14ac:dyDescent="0.25">
      <c r="F206" s="1"/>
    </row>
    <row r="207" spans="2:11" x14ac:dyDescent="0.25">
      <c r="F207" s="1"/>
      <c r="K207" s="23"/>
    </row>
    <row r="208" spans="2:11" x14ac:dyDescent="0.25">
      <c r="F208" s="1"/>
    </row>
    <row r="209" spans="6:6" x14ac:dyDescent="0.25">
      <c r="F209" s="1"/>
    </row>
    <row r="210" spans="6:6" x14ac:dyDescent="0.25">
      <c r="F210" s="1"/>
    </row>
  </sheetData>
  <mergeCells count="26">
    <mergeCell ref="B122:E122"/>
    <mergeCell ref="G122:J122"/>
    <mergeCell ref="B115:E115"/>
    <mergeCell ref="G115:J115"/>
    <mergeCell ref="B49:E49"/>
    <mergeCell ref="G49:J49"/>
    <mergeCell ref="B86:K86"/>
    <mergeCell ref="B108:E108"/>
    <mergeCell ref="G108:J108"/>
    <mergeCell ref="B101:E101"/>
    <mergeCell ref="G101:J101"/>
    <mergeCell ref="B94:E94"/>
    <mergeCell ref="G94:J94"/>
    <mergeCell ref="B87:E87"/>
    <mergeCell ref="G87:J87"/>
    <mergeCell ref="B31:E31"/>
    <mergeCell ref="G31:J31"/>
    <mergeCell ref="B40:E40"/>
    <mergeCell ref="G40:J40"/>
    <mergeCell ref="B22:E22"/>
    <mergeCell ref="G22:J22"/>
    <mergeCell ref="B2:K2"/>
    <mergeCell ref="B4:E4"/>
    <mergeCell ref="G4:J4"/>
    <mergeCell ref="B13:E13"/>
    <mergeCell ref="G13:J13"/>
  </mergeCells>
  <conditionalFormatting sqref="D159">
    <cfRule type="cellIs" dxfId="1" priority="3" operator="equal">
      <formula>#REF!</formula>
    </cfRule>
  </conditionalFormatting>
  <conditionalFormatting sqref="E160:G174">
    <cfRule type="cellIs" dxfId="0" priority="1" operator="equal">
      <formula>$D$159</formula>
    </cfRule>
    <cfRule type="colorScale" priority="2">
      <colorScale>
        <cfvo type="min"/>
        <cfvo type="max"/>
        <color rgb="FFFF5050"/>
        <color rgb="FF92D050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Resy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2026-01-25T17:19:49Z</dcterms:modified>
</cp:coreProperties>
</file>