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Tools\"/>
    </mc:Choice>
  </mc:AlternateContent>
  <xr:revisionPtr revIDLastSave="0" documentId="8_{B0BA4AFF-FCB8-4834-9F0A-016C0199FBAF}" xr6:coauthVersionLast="47" xr6:coauthVersionMax="47" xr10:uidLastSave="{00000000-0000-0000-0000-000000000000}"/>
  <bookViews>
    <workbookView xWindow="-108" yWindow="-108" windowWidth="23256" windowHeight="12456" xr2:uid="{0F5EB1FF-0893-4464-BFD2-5E20A5106084}"/>
  </bookViews>
  <sheets>
    <sheet name="Control Lim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N60" i="1" s="1"/>
  <c r="M60" i="1"/>
  <c r="L60" i="1"/>
  <c r="H47" i="1"/>
  <c r="N43" i="1" s="1"/>
  <c r="M43" i="1"/>
  <c r="L43" i="1"/>
  <c r="O43" i="1" s="1"/>
  <c r="N33" i="1"/>
  <c r="H38" i="1" s="1"/>
  <c r="M33" i="1"/>
  <c r="L33" i="1"/>
  <c r="M25" i="1"/>
  <c r="N25" i="1" s="1"/>
  <c r="M15" i="1"/>
  <c r="L15" i="1"/>
  <c r="N15" i="1" s="1"/>
  <c r="M5" i="1"/>
  <c r="L5" i="1"/>
  <c r="N5" i="1" l="1"/>
  <c r="L12" i="1" s="1"/>
  <c r="H12" i="1" s="1"/>
  <c r="H57" i="1"/>
  <c r="H55" i="1"/>
  <c r="H53" i="1"/>
  <c r="H51" i="1"/>
  <c r="H20" i="1"/>
  <c r="L22" i="1"/>
  <c r="H22" i="1" s="1"/>
  <c r="O60" i="1"/>
  <c r="H10" i="1"/>
  <c r="H28" i="1"/>
  <c r="L30" i="1"/>
  <c r="H30" i="1" s="1"/>
  <c r="L40" i="1"/>
  <c r="H40" i="1" s="1"/>
  <c r="H72" i="1" l="1"/>
  <c r="H70" i="1"/>
  <c r="H68" i="1"/>
</calcChain>
</file>

<file path=xl/sharedStrings.xml><?xml version="1.0" encoding="utf-8"?>
<sst xmlns="http://schemas.openxmlformats.org/spreadsheetml/2006/main" count="55" uniqueCount="38">
  <si>
    <t>Control Limit Calculator</t>
  </si>
  <si>
    <t>Select</t>
  </si>
  <si>
    <t>?</t>
  </si>
  <si>
    <t>Select Size</t>
  </si>
  <si>
    <t>CHART</t>
  </si>
  <si>
    <t>Mean</t>
  </si>
  <si>
    <t>Median</t>
  </si>
  <si>
    <t>p</t>
  </si>
  <si>
    <t>Fraction of defective units</t>
  </si>
  <si>
    <t xml:space="preserve">n       </t>
  </si>
  <si>
    <t>Sample Size</t>
  </si>
  <si>
    <t>UCL</t>
  </si>
  <si>
    <t>LCL</t>
  </si>
  <si>
    <t>np</t>
  </si>
  <si>
    <t>Number of defective units</t>
  </si>
  <si>
    <t>n</t>
  </si>
  <si>
    <t>c</t>
  </si>
  <si>
    <t>Number of defects</t>
  </si>
  <si>
    <t>u</t>
  </si>
  <si>
    <t xml:space="preserve">u </t>
  </si>
  <si>
    <t>Number of defects per 1 unit</t>
  </si>
  <si>
    <t>Xbar &amp; R</t>
  </si>
  <si>
    <t>Xbar bar</t>
  </si>
  <si>
    <t>Average of average</t>
  </si>
  <si>
    <t>Rbar</t>
  </si>
  <si>
    <t xml:space="preserve">Average range          </t>
  </si>
  <si>
    <t xml:space="preserve">  Subgroup  →</t>
  </si>
  <si>
    <t>Xbar UCL</t>
  </si>
  <si>
    <t>Xbar LCL</t>
  </si>
  <si>
    <t>R UCL</t>
  </si>
  <si>
    <t>R LCL</t>
  </si>
  <si>
    <t>X &amp; mR</t>
  </si>
  <si>
    <t>Xbar</t>
  </si>
  <si>
    <t>Moving Range Value</t>
  </si>
  <si>
    <t xml:space="preserve">  MR Type  →     </t>
  </si>
  <si>
    <t>X UCL</t>
  </si>
  <si>
    <t>X LCL</t>
  </si>
  <si>
    <t>mR UCL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</si>
</sst>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#.##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indent="1"/>
    </xf>
    <xf numFmtId="0" fontId="1" fillId="0" borderId="0" xfId="1" applyAlignment="1">
      <alignment horizontal="right" indent="1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indent="1"/>
    </xf>
    <xf numFmtId="0" fontId="6" fillId="0" borderId="3" xfId="1" applyFont="1" applyBorder="1" applyAlignment="1">
      <alignment horizontal="left" vertical="center" indent="1"/>
    </xf>
    <xf numFmtId="0" fontId="1" fillId="0" borderId="3" xfId="1" applyBorder="1"/>
    <xf numFmtId="0" fontId="6" fillId="0" borderId="3" xfId="1" applyFont="1" applyBorder="1" applyAlignment="1">
      <alignment horizontal="left" indent="1"/>
    </xf>
    <xf numFmtId="0" fontId="7" fillId="0" borderId="3" xfId="1" applyFont="1" applyBorder="1" applyAlignment="1">
      <alignment horizontal="right" vertical="center" indent="1"/>
    </xf>
    <xf numFmtId="0" fontId="7" fillId="0" borderId="4" xfId="1" applyFont="1" applyBorder="1" applyAlignment="1">
      <alignment horizontal="right" vertical="center" indent="1"/>
    </xf>
    <xf numFmtId="0" fontId="5" fillId="2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 indent="1"/>
    </xf>
    <xf numFmtId="164" fontId="7" fillId="3" borderId="7" xfId="1" applyNumberFormat="1" applyFont="1" applyFill="1" applyBorder="1" applyAlignment="1" applyProtection="1">
      <alignment horizontal="right" vertical="center" indent="1"/>
      <protection locked="0"/>
    </xf>
    <xf numFmtId="0" fontId="7" fillId="0" borderId="8" xfId="1" applyFont="1" applyBorder="1" applyAlignment="1">
      <alignment horizontal="right" vertical="center" indent="1"/>
    </xf>
    <xf numFmtId="0" fontId="6" fillId="0" borderId="6" xfId="1" applyFont="1" applyBorder="1" applyAlignment="1">
      <alignment horizontal="left" vertical="center" indent="1"/>
    </xf>
    <xf numFmtId="0" fontId="7" fillId="0" borderId="0" xfId="1" applyFont="1" applyAlignment="1">
      <alignment horizontal="right" vertical="center" indent="1"/>
    </xf>
    <xf numFmtId="0" fontId="6" fillId="0" borderId="0" xfId="1" applyFont="1" applyAlignment="1">
      <alignment horizontal="center"/>
    </xf>
    <xf numFmtId="0" fontId="7" fillId="3" borderId="7" xfId="1" applyFont="1" applyFill="1" applyBorder="1" applyAlignment="1" applyProtection="1">
      <alignment horizontal="right" vertical="center" indent="1"/>
      <protection locked="0"/>
    </xf>
    <xf numFmtId="0" fontId="6" fillId="0" borderId="6" xfId="1" applyFont="1" applyBorder="1" applyAlignment="1">
      <alignment horizontal="left" indent="1"/>
    </xf>
    <xf numFmtId="0" fontId="7" fillId="0" borderId="0" xfId="1" applyFont="1" applyAlignment="1">
      <alignment horizontal="right" indent="1"/>
    </xf>
    <xf numFmtId="0" fontId="7" fillId="0" borderId="8" xfId="1" applyFont="1" applyBorder="1" applyAlignment="1">
      <alignment horizontal="right" indent="1"/>
    </xf>
    <xf numFmtId="0" fontId="9" fillId="0" borderId="6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indent="1"/>
    </xf>
    <xf numFmtId="165" fontId="9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horizontal="left" vertical="center" indent="1"/>
    </xf>
    <xf numFmtId="165" fontId="9" fillId="0" borderId="8" xfId="1" applyNumberFormat="1" applyFont="1" applyBorder="1" applyAlignment="1">
      <alignment horizontal="right" vertical="center" indent="1"/>
    </xf>
    <xf numFmtId="0" fontId="10" fillId="0" borderId="0" xfId="1" applyFont="1" applyAlignment="1">
      <alignment horizontal="left" indent="1"/>
    </xf>
    <xf numFmtId="0" fontId="5" fillId="2" borderId="9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left" vertical="center" indent="1"/>
    </xf>
    <xf numFmtId="0" fontId="9" fillId="0" borderId="11" xfId="1" applyFont="1" applyBorder="1" applyAlignment="1">
      <alignment horizontal="left" vertical="center" indent="1"/>
    </xf>
    <xf numFmtId="0" fontId="1" fillId="0" borderId="11" xfId="1" applyBorder="1"/>
    <xf numFmtId="0" fontId="9" fillId="0" borderId="11" xfId="1" applyFont="1" applyBorder="1" applyAlignment="1">
      <alignment horizontal="left" indent="1"/>
    </xf>
    <xf numFmtId="165" fontId="9" fillId="0" borderId="11" xfId="1" applyNumberFormat="1" applyFont="1" applyBorder="1" applyAlignment="1">
      <alignment horizontal="right" vertical="center" indent="1"/>
    </xf>
    <xf numFmtId="165" fontId="9" fillId="0" borderId="12" xfId="1" applyNumberFormat="1" applyFont="1" applyBorder="1" applyAlignment="1">
      <alignment horizontal="right" vertical="center" indent="1"/>
    </xf>
    <xf numFmtId="0" fontId="11" fillId="2" borderId="1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indent="1"/>
    </xf>
    <xf numFmtId="166" fontId="9" fillId="0" borderId="0" xfId="1" applyNumberFormat="1" applyFont="1" applyAlignment="1">
      <alignment horizontal="right" vertical="center" indent="1"/>
    </xf>
    <xf numFmtId="166" fontId="9" fillId="0" borderId="8" xfId="1" applyNumberFormat="1" applyFont="1" applyBorder="1" applyAlignment="1">
      <alignment horizontal="right" indent="1"/>
    </xf>
    <xf numFmtId="0" fontId="9" fillId="0" borderId="6" xfId="1" applyFont="1" applyBorder="1" applyAlignment="1">
      <alignment horizontal="left" indent="1"/>
    </xf>
    <xf numFmtId="0" fontId="6" fillId="0" borderId="0" xfId="1" applyFont="1" applyAlignment="1">
      <alignment horizontal="left" vertical="center" indent="1"/>
    </xf>
    <xf numFmtId="0" fontId="7" fillId="3" borderId="7" xfId="1" applyFont="1" applyFill="1" applyBorder="1" applyAlignment="1" applyProtection="1">
      <alignment horizontal="right" indent="1"/>
      <protection locked="0"/>
    </xf>
    <xf numFmtId="166" fontId="9" fillId="0" borderId="0" xfId="1" applyNumberFormat="1" applyFont="1" applyAlignment="1">
      <alignment horizontal="right" indent="1"/>
    </xf>
    <xf numFmtId="166" fontId="6" fillId="0" borderId="0" xfId="1" applyNumberFormat="1" applyFont="1" applyAlignment="1">
      <alignment horizontal="right" indent="1"/>
    </xf>
    <xf numFmtId="166" fontId="6" fillId="0" borderId="8" xfId="1" applyNumberFormat="1" applyFont="1" applyBorder="1" applyAlignment="1">
      <alignment horizontal="right" indent="1"/>
    </xf>
    <xf numFmtId="0" fontId="6" fillId="0" borderId="2" xfId="1" applyFont="1" applyBorder="1" applyAlignment="1">
      <alignment horizontal="left" indent="1"/>
    </xf>
    <xf numFmtId="166" fontId="6" fillId="0" borderId="3" xfId="1" applyNumberFormat="1" applyFont="1" applyBorder="1" applyAlignment="1">
      <alignment horizontal="right" indent="1"/>
    </xf>
    <xf numFmtId="166" fontId="6" fillId="0" borderId="4" xfId="1" applyNumberFormat="1" applyFont="1" applyBorder="1" applyAlignment="1">
      <alignment horizontal="right" indent="1"/>
    </xf>
    <xf numFmtId="0" fontId="7" fillId="4" borderId="0" xfId="1" applyFont="1" applyFill="1" applyAlignment="1">
      <alignment horizontal="right" indent="1"/>
    </xf>
    <xf numFmtId="0" fontId="6" fillId="0" borderId="10" xfId="1" applyFont="1" applyBorder="1" applyAlignment="1">
      <alignment horizontal="left" indent="1"/>
    </xf>
    <xf numFmtId="0" fontId="6" fillId="0" borderId="11" xfId="1" applyFont="1" applyBorder="1" applyAlignment="1">
      <alignment horizontal="left" indent="1"/>
    </xf>
    <xf numFmtId="166" fontId="6" fillId="0" borderId="11" xfId="1" applyNumberFormat="1" applyFont="1" applyBorder="1" applyAlignment="1">
      <alignment horizontal="right" indent="1"/>
    </xf>
    <xf numFmtId="166" fontId="6" fillId="0" borderId="12" xfId="1" applyNumberFormat="1" applyFont="1" applyBorder="1" applyAlignment="1">
      <alignment horizontal="right" indent="1"/>
    </xf>
    <xf numFmtId="0" fontId="12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6" xfId="1" applyFont="1" applyBorder="1" applyAlignment="1">
      <alignment horizontal="left" vertical="center" indent="5"/>
    </xf>
    <xf numFmtId="0" fontId="14" fillId="3" borderId="7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left" indent="1"/>
    </xf>
    <xf numFmtId="0" fontId="6" fillId="5" borderId="7" xfId="1" applyFont="1" applyFill="1" applyBorder="1" applyAlignment="1">
      <alignment horizontal="right" indent="1"/>
    </xf>
    <xf numFmtId="0" fontId="14" fillId="0" borderId="8" xfId="1" applyFont="1" applyBorder="1" applyAlignment="1">
      <alignment horizontal="right" indent="1"/>
    </xf>
    <xf numFmtId="0" fontId="9" fillId="0" borderId="0" xfId="1" applyFont="1" applyAlignment="1">
      <alignment horizontal="right" indent="1"/>
    </xf>
    <xf numFmtId="0" fontId="9" fillId="0" borderId="8" xfId="1" applyFont="1" applyBorder="1" applyAlignment="1">
      <alignment horizontal="right" indent="1"/>
    </xf>
    <xf numFmtId="0" fontId="10" fillId="0" borderId="0" xfId="1" applyFont="1"/>
    <xf numFmtId="0" fontId="9" fillId="0" borderId="0" xfId="1" applyFont="1" applyAlignment="1">
      <alignment horizontal="right" vertical="center" indent="1"/>
    </xf>
    <xf numFmtId="0" fontId="12" fillId="2" borderId="6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9" fillId="0" borderId="3" xfId="1" applyFont="1" applyBorder="1" applyAlignment="1">
      <alignment horizontal="left" vertical="center" indent="1"/>
    </xf>
    <xf numFmtId="0" fontId="9" fillId="0" borderId="3" xfId="1" applyFont="1" applyBorder="1" applyAlignment="1">
      <alignment horizontal="left" indent="1"/>
    </xf>
    <xf numFmtId="0" fontId="9" fillId="0" borderId="3" xfId="1" applyFont="1" applyBorder="1" applyAlignment="1">
      <alignment horizontal="right" indent="1"/>
    </xf>
    <xf numFmtId="0" fontId="9" fillId="0" borderId="4" xfId="1" applyFont="1" applyBorder="1" applyAlignment="1">
      <alignment horizontal="right" indent="1"/>
    </xf>
    <xf numFmtId="2" fontId="7" fillId="3" borderId="7" xfId="1" applyNumberFormat="1" applyFont="1" applyFill="1" applyBorder="1" applyAlignment="1" applyProtection="1">
      <alignment horizontal="right" indent="1"/>
      <protection locked="0"/>
    </xf>
    <xf numFmtId="2" fontId="7" fillId="0" borderId="8" xfId="1" applyNumberFormat="1" applyFont="1" applyBorder="1" applyAlignment="1">
      <alignment horizontal="right" indent="1"/>
    </xf>
    <xf numFmtId="2" fontId="7" fillId="0" borderId="0" xfId="1" applyNumberFormat="1" applyFont="1" applyAlignment="1">
      <alignment horizontal="right" indent="1"/>
    </xf>
    <xf numFmtId="0" fontId="9" fillId="0" borderId="0" xfId="1" applyFont="1" applyAlignment="1">
      <alignment horizontal="left" vertical="center"/>
    </xf>
    <xf numFmtId="2" fontId="9" fillId="0" borderId="0" xfId="1" applyNumberFormat="1" applyFont="1" applyAlignment="1">
      <alignment horizontal="right" vertical="center" indent="1"/>
    </xf>
    <xf numFmtId="2" fontId="9" fillId="0" borderId="8" xfId="1" applyNumberFormat="1" applyFont="1" applyBorder="1" applyAlignment="1">
      <alignment horizontal="right" vertical="center" indent="1"/>
    </xf>
    <xf numFmtId="0" fontId="10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/>
    </xf>
    <xf numFmtId="2" fontId="6" fillId="0" borderId="11" xfId="1" applyNumberFormat="1" applyFont="1" applyBorder="1" applyAlignment="1">
      <alignment horizontal="right" vertical="center" indent="1"/>
    </xf>
    <xf numFmtId="2" fontId="6" fillId="0" borderId="12" xfId="1" applyNumberFormat="1" applyFont="1" applyBorder="1" applyAlignment="1">
      <alignment horizontal="right" vertical="center" indent="1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B5956626-1713-4D51-9D20-3644B32C7109}"/>
  </cellStyles>
  <dxfs count="15"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243840</xdr:colOff>
      <xdr:row>2</xdr:row>
      <xdr:rowOff>45720</xdr:rowOff>
    </xdr:from>
    <xdr:to>
      <xdr:col>24</xdr:col>
      <xdr:colOff>38247</xdr:colOff>
      <xdr:row>21</xdr:row>
      <xdr:rowOff>205986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39AEE-EF9A-3B41-44B5-430B02535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8940" y="1059180"/>
          <a:ext cx="1691787" cy="2834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CB8C8-8530-4CF4-AB9B-8A750D7C7CBF}">
  <dimension ref="B1:V73"/>
  <sheetViews>
    <sheetView tabSelected="1" workbookViewId="0">
      <selection activeCell="Z17" sqref="Z17"/>
    </sheetView>
  </sheetViews>
  <sheetFormatPr defaultColWidth="9.21875" defaultRowHeight="14.4" x14ac:dyDescent="0.3"/>
  <cols>
    <col min="1" max="1" width="9.21875" style="1"/>
    <col min="2" max="2" width="17.44140625" style="5" customWidth="1"/>
    <col min="3" max="3" width="7.5546875" style="3" customWidth="1"/>
    <col min="4" max="4" width="13.5546875" style="3" customWidth="1"/>
    <col min="5" max="5" width="2.21875" style="1" customWidth="1"/>
    <col min="6" max="6" width="16.44140625" style="3" customWidth="1"/>
    <col min="7" max="7" width="2" style="3" customWidth="1"/>
    <col min="8" max="8" width="13.5546875" style="4" customWidth="1"/>
    <col min="9" max="9" width="9.21875" style="1"/>
    <col min="10" max="10" width="3.77734375" style="4" customWidth="1"/>
    <col min="11" max="11" width="9.21875" style="1"/>
    <col min="12" max="14" width="9.21875" style="1" hidden="1" customWidth="1"/>
    <col min="15" max="15" width="17.77734375" style="1" hidden="1" customWidth="1"/>
    <col min="16" max="16" width="15.44140625" style="1" hidden="1" customWidth="1"/>
    <col min="17" max="21" width="9.21875" style="1" hidden="1" customWidth="1"/>
    <col min="22" max="22" width="9.21875" hidden="1" customWidth="1"/>
    <col min="23" max="16384" width="9.21875" style="1"/>
  </cols>
  <sheetData>
    <row r="1" spans="2:22" ht="57.75" customHeight="1" x14ac:dyDescent="0.3">
      <c r="B1" s="92" t="s">
        <v>0</v>
      </c>
      <c r="C1" s="92"/>
      <c r="D1" s="92"/>
      <c r="E1" s="92"/>
      <c r="F1" s="92"/>
      <c r="G1" s="92"/>
      <c r="H1" s="92"/>
      <c r="I1" s="92"/>
      <c r="J1" s="92"/>
      <c r="O1" s="1" t="s">
        <v>1</v>
      </c>
      <c r="P1" s="1" t="s">
        <v>2</v>
      </c>
      <c r="R1" s="1" t="s">
        <v>3</v>
      </c>
      <c r="S1" s="1" t="s">
        <v>2</v>
      </c>
      <c r="T1" s="1" t="s">
        <v>2</v>
      </c>
      <c r="U1" s="1" t="s">
        <v>2</v>
      </c>
    </row>
    <row r="2" spans="2:22" ht="22.5" customHeight="1" x14ac:dyDescent="0.3">
      <c r="B2" s="2" t="s">
        <v>4</v>
      </c>
      <c r="O2" s="1" t="s">
        <v>5</v>
      </c>
      <c r="P2" s="1">
        <v>2.66</v>
      </c>
      <c r="R2" s="1">
        <v>2</v>
      </c>
      <c r="S2" s="1">
        <v>1.88</v>
      </c>
      <c r="T2" s="1">
        <v>0</v>
      </c>
      <c r="U2" s="1">
        <v>3.2669999999999999</v>
      </c>
    </row>
    <row r="3" spans="2:22" ht="9.75" customHeight="1" thickBot="1" x14ac:dyDescent="0.35">
      <c r="O3" s="6" t="s">
        <v>6</v>
      </c>
      <c r="P3" s="6">
        <v>3.14</v>
      </c>
      <c r="R3" s="1">
        <v>3</v>
      </c>
      <c r="S3" s="1">
        <v>1.0229999999999999</v>
      </c>
      <c r="T3" s="1">
        <v>0</v>
      </c>
      <c r="U3" s="1">
        <v>2.5739999999999998</v>
      </c>
    </row>
    <row r="4" spans="2:22" ht="7.5" customHeight="1" thickBot="1" x14ac:dyDescent="0.35">
      <c r="B4" s="93" t="s">
        <v>7</v>
      </c>
      <c r="C4" s="8"/>
      <c r="D4" s="9"/>
      <c r="E4" s="10"/>
      <c r="F4" s="11"/>
      <c r="G4" s="11"/>
      <c r="H4" s="12"/>
      <c r="I4" s="10"/>
      <c r="J4" s="13"/>
      <c r="P4" s="6"/>
      <c r="R4" s="1">
        <v>4</v>
      </c>
      <c r="S4" s="1">
        <v>0.72899999999999998</v>
      </c>
      <c r="T4" s="1">
        <v>0</v>
      </c>
      <c r="U4" s="1">
        <v>2.282</v>
      </c>
    </row>
    <row r="5" spans="2:22" ht="20.100000000000001" customHeight="1" thickBot="1" x14ac:dyDescent="0.35">
      <c r="B5" s="94"/>
      <c r="C5" s="15" t="s">
        <v>7</v>
      </c>
      <c r="D5" s="16" t="s">
        <v>8</v>
      </c>
      <c r="F5" s="17"/>
      <c r="G5" s="18"/>
      <c r="H5" s="19">
        <v>0.12</v>
      </c>
      <c r="J5" s="20"/>
      <c r="L5" s="1">
        <f>IF(H5&gt;0,1,0)</f>
        <v>1</v>
      </c>
      <c r="M5" s="1">
        <f>IF(H7&gt;0,1,0)</f>
        <v>1</v>
      </c>
      <c r="N5" s="1">
        <f>SUM(L5+M5)</f>
        <v>2</v>
      </c>
      <c r="P5" s="6"/>
      <c r="R5" s="1">
        <v>5</v>
      </c>
      <c r="S5" s="1">
        <v>0.57699999999999996</v>
      </c>
      <c r="T5" s="1">
        <v>0</v>
      </c>
      <c r="U5" s="1">
        <v>2.1139999999999999</v>
      </c>
      <c r="V5" s="1"/>
    </row>
    <row r="6" spans="2:22" ht="5.0999999999999996" customHeight="1" thickBot="1" x14ac:dyDescent="0.35">
      <c r="B6" s="94"/>
      <c r="C6" s="21"/>
      <c r="D6" s="16"/>
      <c r="F6" s="18"/>
      <c r="G6" s="18"/>
      <c r="H6" s="22"/>
      <c r="J6" s="20"/>
      <c r="P6" s="6"/>
      <c r="R6" s="1">
        <v>6</v>
      </c>
      <c r="S6" s="1">
        <v>0.48299999999999998</v>
      </c>
      <c r="T6" s="1">
        <v>0</v>
      </c>
      <c r="U6" s="1">
        <v>2.004</v>
      </c>
      <c r="V6" s="1"/>
    </row>
    <row r="7" spans="2:22" ht="20.100000000000001" customHeight="1" thickBot="1" x14ac:dyDescent="0.35">
      <c r="B7" s="94"/>
      <c r="C7" s="15" t="s">
        <v>9</v>
      </c>
      <c r="D7" s="16" t="s">
        <v>10</v>
      </c>
      <c r="F7" s="23"/>
      <c r="G7" s="18"/>
      <c r="H7" s="24">
        <v>1212</v>
      </c>
      <c r="J7" s="20"/>
      <c r="R7" s="1">
        <v>7</v>
      </c>
      <c r="S7" s="1">
        <v>0.41899999999999998</v>
      </c>
      <c r="T7" s="1">
        <v>7.5999999999999998E-2</v>
      </c>
      <c r="U7" s="1">
        <v>1.9239999999999999</v>
      </c>
      <c r="V7" s="1"/>
    </row>
    <row r="8" spans="2:22" ht="6" customHeight="1" x14ac:dyDescent="0.3">
      <c r="B8" s="94"/>
      <c r="C8" s="25"/>
      <c r="D8" s="18"/>
      <c r="F8" s="18"/>
      <c r="G8" s="18"/>
      <c r="H8" s="26"/>
      <c r="J8" s="27"/>
      <c r="R8" s="1">
        <v>8</v>
      </c>
      <c r="S8" s="1">
        <v>0.373</v>
      </c>
      <c r="T8" s="1">
        <v>0.13600000000000001</v>
      </c>
      <c r="U8" s="1">
        <v>1.8640000000000001</v>
      </c>
      <c r="V8" s="1"/>
    </row>
    <row r="9" spans="2:22" ht="3.75" customHeight="1" x14ac:dyDescent="0.3">
      <c r="B9" s="94"/>
      <c r="C9" s="25"/>
      <c r="D9" s="18"/>
      <c r="F9" s="18"/>
      <c r="G9" s="18"/>
      <c r="H9" s="26"/>
      <c r="J9" s="27"/>
      <c r="R9" s="1">
        <v>9</v>
      </c>
      <c r="S9" s="1">
        <v>0.33700000000000002</v>
      </c>
      <c r="T9" s="1">
        <v>0.184</v>
      </c>
      <c r="U9" s="1">
        <v>1.8160000000000001</v>
      </c>
      <c r="V9" s="1"/>
    </row>
    <row r="10" spans="2:22" ht="20.100000000000001" customHeight="1" x14ac:dyDescent="0.3">
      <c r="B10" s="94"/>
      <c r="C10" s="28"/>
      <c r="D10" s="29"/>
      <c r="F10" s="1"/>
      <c r="G10" s="30"/>
      <c r="H10" s="31">
        <f>IF(N5=2,H5+(3*(SQRT((H5*(1-H5))/H7))),"N/A")</f>
        <v>0.14800282871142814</v>
      </c>
      <c r="I10" s="32" t="s">
        <v>11</v>
      </c>
      <c r="J10" s="33"/>
      <c r="R10" s="1">
        <v>10</v>
      </c>
      <c r="S10" s="1">
        <v>0.308</v>
      </c>
      <c r="T10" s="1">
        <v>0.223</v>
      </c>
      <c r="U10" s="1">
        <v>1.7769999999999999</v>
      </c>
      <c r="V10" s="1"/>
    </row>
    <row r="11" spans="2:22" ht="5.0999999999999996" customHeight="1" x14ac:dyDescent="0.3">
      <c r="B11" s="94"/>
      <c r="C11" s="28"/>
      <c r="D11" s="29"/>
      <c r="F11" s="1"/>
      <c r="G11" s="30"/>
      <c r="H11" s="31"/>
      <c r="I11" s="34"/>
      <c r="J11" s="33"/>
      <c r="V11" s="1"/>
    </row>
    <row r="12" spans="2:22" ht="20.100000000000001" customHeight="1" x14ac:dyDescent="0.3">
      <c r="B12" s="94"/>
      <c r="C12" s="28"/>
      <c r="D12" s="29"/>
      <c r="F12" s="1"/>
      <c r="G12" s="30"/>
      <c r="H12" s="31">
        <f>IF(L12&gt;0,L12,0)</f>
        <v>9.199717128857185E-2</v>
      </c>
      <c r="I12" s="32" t="s">
        <v>12</v>
      </c>
      <c r="J12" s="33"/>
      <c r="L12" s="31">
        <f>IF(N5=2,H5-(3*(SQRT((H5*(1-H5))/H7))),"N/A")</f>
        <v>9.199717128857185E-2</v>
      </c>
      <c r="V12" s="1"/>
    </row>
    <row r="13" spans="2:22" ht="7.5" customHeight="1" thickBot="1" x14ac:dyDescent="0.35">
      <c r="B13" s="95"/>
      <c r="C13" s="36"/>
      <c r="D13" s="37"/>
      <c r="E13" s="38"/>
      <c r="F13" s="39"/>
      <c r="G13" s="39"/>
      <c r="H13" s="40"/>
      <c r="I13" s="38"/>
      <c r="J13" s="41"/>
      <c r="V13" s="1"/>
    </row>
    <row r="14" spans="2:22" ht="7.5" customHeight="1" thickBot="1" x14ac:dyDescent="0.35">
      <c r="B14" s="42"/>
      <c r="C14" s="8"/>
      <c r="D14" s="9"/>
      <c r="E14" s="10"/>
      <c r="F14" s="11"/>
      <c r="G14" s="11"/>
      <c r="H14" s="12"/>
      <c r="I14" s="10"/>
      <c r="J14" s="13"/>
      <c r="V14" s="1"/>
    </row>
    <row r="15" spans="2:22" ht="20.100000000000001" customHeight="1" thickBot="1" x14ac:dyDescent="0.4">
      <c r="B15" s="94" t="s">
        <v>13</v>
      </c>
      <c r="C15" s="43" t="s">
        <v>13</v>
      </c>
      <c r="D15" s="16" t="s">
        <v>14</v>
      </c>
      <c r="F15" s="18"/>
      <c r="G15" s="18"/>
      <c r="H15" s="24">
        <v>83483</v>
      </c>
      <c r="J15" s="27"/>
      <c r="L15" s="1">
        <f>IF(H15&gt;0,1,0)</f>
        <v>1</v>
      </c>
      <c r="M15" s="1">
        <f>IF(H17&gt;0,1,0)</f>
        <v>1</v>
      </c>
      <c r="N15" s="1">
        <f>SUM(L15+M15)</f>
        <v>2</v>
      </c>
      <c r="P15" s="6"/>
      <c r="V15" s="1"/>
    </row>
    <row r="16" spans="2:22" ht="5.0999999999999996" customHeight="1" thickBot="1" x14ac:dyDescent="0.4">
      <c r="B16" s="94"/>
      <c r="C16" s="43"/>
      <c r="D16" s="16"/>
      <c r="F16" s="18"/>
      <c r="G16" s="18"/>
      <c r="H16" s="26">
        <v>1</v>
      </c>
      <c r="J16" s="27"/>
      <c r="P16" s="6"/>
      <c r="V16" s="1"/>
    </row>
    <row r="17" spans="2:22" ht="20.100000000000001" customHeight="1" thickBot="1" x14ac:dyDescent="0.35">
      <c r="B17" s="94"/>
      <c r="C17" s="15" t="s">
        <v>15</v>
      </c>
      <c r="D17" s="16" t="s">
        <v>10</v>
      </c>
      <c r="F17" s="18"/>
      <c r="G17" s="18"/>
      <c r="H17" s="24">
        <v>273376</v>
      </c>
      <c r="J17" s="27"/>
      <c r="V17" s="1"/>
    </row>
    <row r="18" spans="2:22" ht="6" customHeight="1" x14ac:dyDescent="0.3">
      <c r="B18" s="94"/>
      <c r="C18" s="25"/>
      <c r="D18" s="18"/>
      <c r="F18" s="18"/>
      <c r="G18" s="18"/>
      <c r="H18" s="26"/>
      <c r="J18" s="27"/>
      <c r="V18" s="1"/>
    </row>
    <row r="19" spans="2:22" ht="6" customHeight="1" x14ac:dyDescent="0.3">
      <c r="B19" s="94"/>
      <c r="C19" s="25"/>
      <c r="D19" s="18"/>
      <c r="F19" s="18"/>
      <c r="G19" s="18"/>
      <c r="H19" s="26"/>
      <c r="J19" s="27"/>
      <c r="V19" s="1"/>
    </row>
    <row r="20" spans="2:22" ht="20.100000000000001" customHeight="1" x14ac:dyDescent="0.3">
      <c r="B20" s="94"/>
      <c r="C20" s="28"/>
      <c r="D20" s="30"/>
      <c r="F20" s="30"/>
      <c r="G20" s="30"/>
      <c r="H20" s="44">
        <f>IF(N15=2,H15+(3*(SQRT((H15*(1-(H15/H17)))))),"N/A")</f>
        <v>84205.427989601885</v>
      </c>
      <c r="I20" s="32" t="s">
        <v>11</v>
      </c>
      <c r="J20" s="45"/>
      <c r="V20" s="1"/>
    </row>
    <row r="21" spans="2:22" ht="5.0999999999999996" customHeight="1" x14ac:dyDescent="0.3">
      <c r="B21" s="94"/>
      <c r="C21" s="46"/>
      <c r="D21" s="30"/>
      <c r="F21" s="30"/>
      <c r="G21" s="30"/>
      <c r="H21" s="44"/>
      <c r="I21" s="34"/>
      <c r="J21" s="45"/>
      <c r="V21" s="1"/>
    </row>
    <row r="22" spans="2:22" ht="20.100000000000001" customHeight="1" x14ac:dyDescent="0.3">
      <c r="B22" s="94"/>
      <c r="C22" s="28"/>
      <c r="D22" s="30"/>
      <c r="F22" s="30"/>
      <c r="G22" s="30"/>
      <c r="H22" s="31">
        <f>IF(L22&gt;0,L22,0)</f>
        <v>82760.572010398115</v>
      </c>
      <c r="I22" s="32" t="s">
        <v>12</v>
      </c>
      <c r="J22" s="45"/>
      <c r="L22" s="44">
        <f>IF(N15=2,H15-(3*(SQRT((H15*(1-(H15/H17)))))),"N/A")</f>
        <v>82760.572010398115</v>
      </c>
      <c r="V22" s="1"/>
    </row>
    <row r="23" spans="2:22" ht="6.75" customHeight="1" thickBot="1" x14ac:dyDescent="0.35">
      <c r="B23" s="35"/>
      <c r="C23" s="36"/>
      <c r="D23" s="37"/>
      <c r="E23" s="38"/>
      <c r="F23" s="39"/>
      <c r="G23" s="39"/>
      <c r="H23" s="40"/>
      <c r="I23" s="38"/>
      <c r="J23" s="41"/>
      <c r="V23" s="1"/>
    </row>
    <row r="24" spans="2:22" ht="7.5" customHeight="1" thickBot="1" x14ac:dyDescent="0.35">
      <c r="B24" s="14"/>
      <c r="C24" s="21"/>
      <c r="D24" s="47"/>
      <c r="F24" s="18"/>
      <c r="G24" s="18"/>
      <c r="H24" s="22"/>
      <c r="J24" s="20"/>
      <c r="P24" s="6"/>
      <c r="V24" s="1"/>
    </row>
    <row r="25" spans="2:22" ht="20.100000000000001" customHeight="1" thickBot="1" x14ac:dyDescent="0.4">
      <c r="B25" s="94" t="s">
        <v>16</v>
      </c>
      <c r="C25" s="43" t="s">
        <v>16</v>
      </c>
      <c r="D25" s="16" t="s">
        <v>17</v>
      </c>
      <c r="F25" s="18"/>
      <c r="G25" s="18"/>
      <c r="H25" s="48">
        <v>83483</v>
      </c>
      <c r="J25" s="27"/>
      <c r="M25" s="1">
        <f>IF(H25&gt;0,1,0)</f>
        <v>1</v>
      </c>
      <c r="N25" s="1">
        <f>M25</f>
        <v>1</v>
      </c>
      <c r="P25" s="6"/>
      <c r="V25" s="1"/>
    </row>
    <row r="26" spans="2:22" ht="7.5" customHeight="1" x14ac:dyDescent="0.3">
      <c r="B26" s="94"/>
      <c r="C26" s="21"/>
      <c r="D26" s="47"/>
      <c r="F26" s="18"/>
      <c r="G26" s="18"/>
      <c r="H26" s="22"/>
      <c r="J26" s="20"/>
      <c r="P26" s="6"/>
      <c r="V26" s="1"/>
    </row>
    <row r="27" spans="2:22" ht="7.5" customHeight="1" x14ac:dyDescent="0.3">
      <c r="B27" s="94"/>
      <c r="C27" s="21"/>
      <c r="D27" s="47"/>
      <c r="F27" s="18"/>
      <c r="G27" s="18"/>
      <c r="H27" s="22"/>
      <c r="J27" s="20"/>
      <c r="P27" s="6"/>
      <c r="V27" s="1"/>
    </row>
    <row r="28" spans="2:22" ht="20.100000000000001" customHeight="1" x14ac:dyDescent="0.3">
      <c r="B28" s="94"/>
      <c r="C28" s="46"/>
      <c r="D28" s="30"/>
      <c r="F28" s="30"/>
      <c r="G28" s="30"/>
      <c r="H28" s="44">
        <f>IF(N25=1,H25+(3*SQRT(H25)),"N/A")</f>
        <v>84349.80274572708</v>
      </c>
      <c r="I28" s="32" t="s">
        <v>11</v>
      </c>
      <c r="J28" s="45"/>
      <c r="V28" s="1"/>
    </row>
    <row r="29" spans="2:22" ht="5.0999999999999996" customHeight="1" x14ac:dyDescent="0.3">
      <c r="B29" s="94"/>
      <c r="C29" s="46"/>
      <c r="D29" s="30"/>
      <c r="F29" s="30"/>
      <c r="G29" s="30"/>
      <c r="H29" s="49"/>
      <c r="I29" s="34"/>
      <c r="J29" s="45"/>
      <c r="V29" s="1"/>
    </row>
    <row r="30" spans="2:22" ht="20.100000000000001" customHeight="1" x14ac:dyDescent="0.3">
      <c r="B30" s="94"/>
      <c r="C30" s="46"/>
      <c r="D30" s="30"/>
      <c r="F30" s="30"/>
      <c r="G30" s="30"/>
      <c r="H30" s="31">
        <f>IF(L30&gt;0,L30,0)</f>
        <v>82616.19725427292</v>
      </c>
      <c r="I30" s="32" t="s">
        <v>12</v>
      </c>
      <c r="J30" s="45"/>
      <c r="L30" s="44">
        <f>IF(N25=1,H25-(3*SQRT(H25)),"N/A")</f>
        <v>82616.19725427292</v>
      </c>
      <c r="V30" s="1"/>
    </row>
    <row r="31" spans="2:22" ht="6.75" customHeight="1" thickBot="1" x14ac:dyDescent="0.35">
      <c r="B31" s="94"/>
      <c r="C31" s="25"/>
      <c r="D31" s="18"/>
      <c r="F31" s="18"/>
      <c r="G31" s="18"/>
      <c r="H31" s="50"/>
      <c r="J31" s="51"/>
      <c r="V31" s="1"/>
    </row>
    <row r="32" spans="2:22" ht="6.75" customHeight="1" thickBot="1" x14ac:dyDescent="0.35">
      <c r="B32" s="7"/>
      <c r="C32" s="52"/>
      <c r="D32" s="11"/>
      <c r="E32" s="10"/>
      <c r="F32" s="11"/>
      <c r="G32" s="11"/>
      <c r="H32" s="53"/>
      <c r="I32" s="10"/>
      <c r="J32" s="54"/>
      <c r="V32" s="1"/>
    </row>
    <row r="33" spans="2:22" ht="20.100000000000001" customHeight="1" thickBot="1" x14ac:dyDescent="0.35">
      <c r="B33" s="94" t="s">
        <v>18</v>
      </c>
      <c r="C33" s="15" t="s">
        <v>19</v>
      </c>
      <c r="D33" s="16" t="s">
        <v>20</v>
      </c>
      <c r="F33" s="18"/>
      <c r="G33" s="18"/>
      <c r="H33" s="48">
        <v>1</v>
      </c>
      <c r="J33" s="27"/>
      <c r="L33" s="1">
        <f>IF(H33&gt;0,1,0)</f>
        <v>1</v>
      </c>
      <c r="M33" s="1">
        <f>IF(H35&gt;0,1,0)</f>
        <v>1</v>
      </c>
      <c r="N33" s="1">
        <f>SUM(L33+M33)</f>
        <v>2</v>
      </c>
      <c r="P33" s="6"/>
      <c r="V33" s="1"/>
    </row>
    <row r="34" spans="2:22" ht="5.0999999999999996" customHeight="1" thickBot="1" x14ac:dyDescent="0.4">
      <c r="B34" s="94"/>
      <c r="C34" s="43"/>
      <c r="D34" s="18"/>
      <c r="F34" s="18"/>
      <c r="G34" s="18"/>
      <c r="H34" s="55"/>
      <c r="J34" s="27"/>
      <c r="V34" s="1"/>
    </row>
    <row r="35" spans="2:22" ht="20.100000000000001" customHeight="1" thickBot="1" x14ac:dyDescent="0.35">
      <c r="B35" s="94"/>
      <c r="C35" s="15" t="s">
        <v>15</v>
      </c>
      <c r="D35" s="16" t="s">
        <v>10</v>
      </c>
      <c r="F35" s="18"/>
      <c r="G35" s="18"/>
      <c r="H35" s="24">
        <v>273376</v>
      </c>
      <c r="J35" s="27"/>
      <c r="V35" s="1"/>
    </row>
    <row r="36" spans="2:22" ht="7.5" customHeight="1" x14ac:dyDescent="0.3">
      <c r="B36" s="94"/>
      <c r="C36" s="25"/>
      <c r="D36" s="18"/>
      <c r="F36" s="18"/>
      <c r="G36" s="18"/>
      <c r="H36" s="26"/>
      <c r="J36" s="27"/>
      <c r="V36" s="1"/>
    </row>
    <row r="37" spans="2:22" ht="6" customHeight="1" x14ac:dyDescent="0.3">
      <c r="B37" s="94"/>
      <c r="C37" s="25"/>
      <c r="D37" s="18"/>
      <c r="F37" s="18"/>
      <c r="G37" s="18"/>
      <c r="H37" s="26"/>
      <c r="J37" s="27"/>
      <c r="V37" s="1"/>
    </row>
    <row r="38" spans="2:22" ht="20.100000000000001" customHeight="1" x14ac:dyDescent="0.3">
      <c r="B38" s="94"/>
      <c r="C38" s="46"/>
      <c r="D38" s="30"/>
      <c r="F38" s="30"/>
      <c r="G38" s="30"/>
      <c r="H38" s="44">
        <f>IF(N33=2,H33+(3*SQRT(H33/H35)),"N/A")</f>
        <v>1.0057377426112313</v>
      </c>
      <c r="I38" s="32" t="s">
        <v>11</v>
      </c>
      <c r="J38" s="45"/>
      <c r="V38" s="1"/>
    </row>
    <row r="39" spans="2:22" ht="5.0999999999999996" customHeight="1" x14ac:dyDescent="0.3">
      <c r="B39" s="94"/>
      <c r="C39" s="46"/>
      <c r="D39" s="30"/>
      <c r="F39" s="30"/>
      <c r="G39" s="30"/>
      <c r="H39" s="49"/>
      <c r="I39" s="34"/>
      <c r="J39" s="45"/>
      <c r="V39" s="1"/>
    </row>
    <row r="40" spans="2:22" ht="20.100000000000001" customHeight="1" x14ac:dyDescent="0.3">
      <c r="B40" s="94"/>
      <c r="C40" s="46"/>
      <c r="D40" s="30"/>
      <c r="F40" s="30"/>
      <c r="G40" s="30"/>
      <c r="H40" s="31">
        <f>IF(L40&gt;0,L40,0)</f>
        <v>0.99426225738876883</v>
      </c>
      <c r="I40" s="32" t="s">
        <v>12</v>
      </c>
      <c r="J40" s="45"/>
      <c r="L40" s="44">
        <f>IF(N33=2,H33-(3*SQRT(H33/H35)),"N/A")</f>
        <v>0.99426225738876883</v>
      </c>
      <c r="V40" s="1"/>
    </row>
    <row r="41" spans="2:22" ht="6" customHeight="1" thickBot="1" x14ac:dyDescent="0.35">
      <c r="B41" s="95"/>
      <c r="C41" s="56"/>
      <c r="D41" s="57"/>
      <c r="E41" s="38"/>
      <c r="F41" s="57"/>
      <c r="G41" s="57"/>
      <c r="H41" s="58"/>
      <c r="I41" s="38"/>
      <c r="J41" s="59"/>
      <c r="V41" s="1"/>
    </row>
    <row r="42" spans="2:22" ht="6" customHeight="1" thickBot="1" x14ac:dyDescent="0.35">
      <c r="B42" s="60"/>
      <c r="C42" s="25"/>
      <c r="D42" s="18"/>
      <c r="F42" s="18"/>
      <c r="G42" s="18"/>
      <c r="H42" s="50"/>
      <c r="J42" s="51"/>
      <c r="V42" s="1"/>
    </row>
    <row r="43" spans="2:22" ht="20.100000000000001" customHeight="1" thickBot="1" x14ac:dyDescent="0.4">
      <c r="B43" s="90" t="s">
        <v>21</v>
      </c>
      <c r="C43" s="43" t="s">
        <v>22</v>
      </c>
      <c r="D43" s="18"/>
      <c r="E43" s="61" t="s">
        <v>23</v>
      </c>
      <c r="F43" s="1"/>
      <c r="G43" s="18"/>
      <c r="H43" s="48"/>
      <c r="J43" s="27"/>
      <c r="L43" s="1">
        <f>IF(H43&gt;0,1,0)</f>
        <v>0</v>
      </c>
      <c r="M43" s="1">
        <f>IF(H45&gt;0,1,0)</f>
        <v>0</v>
      </c>
      <c r="N43" s="1">
        <f>IF(H47="?",0,1)</f>
        <v>0</v>
      </c>
      <c r="O43" s="1">
        <f>SUM(L43+M43+N43)</f>
        <v>0</v>
      </c>
      <c r="V43" s="1"/>
    </row>
    <row r="44" spans="2:22" ht="5.0999999999999996" customHeight="1" thickBot="1" x14ac:dyDescent="0.35">
      <c r="B44" s="90"/>
      <c r="C44" s="25"/>
      <c r="D44" s="18"/>
      <c r="F44" s="18"/>
      <c r="G44" s="18"/>
      <c r="H44" s="26"/>
      <c r="J44" s="27"/>
      <c r="V44" s="1"/>
    </row>
    <row r="45" spans="2:22" ht="20.100000000000001" customHeight="1" thickBot="1" x14ac:dyDescent="0.4">
      <c r="B45" s="90"/>
      <c r="C45" s="43" t="s">
        <v>24</v>
      </c>
      <c r="D45" s="18"/>
      <c r="E45" s="61" t="s">
        <v>25</v>
      </c>
      <c r="F45" s="61"/>
      <c r="G45" s="18"/>
      <c r="H45" s="48"/>
      <c r="J45" s="27"/>
      <c r="V45" s="1"/>
    </row>
    <row r="46" spans="2:22" ht="14.1" customHeight="1" thickBot="1" x14ac:dyDescent="0.35">
      <c r="B46" s="90"/>
      <c r="C46" s="25"/>
      <c r="D46" s="18"/>
      <c r="F46" s="18"/>
      <c r="G46" s="18"/>
      <c r="H46" s="26"/>
      <c r="J46" s="27"/>
      <c r="V46" s="1"/>
    </row>
    <row r="47" spans="2:22" ht="20.100000000000001" customHeight="1" thickBot="1" x14ac:dyDescent="0.35">
      <c r="B47" s="90"/>
      <c r="C47" s="62" t="s">
        <v>26</v>
      </c>
      <c r="D47" s="18"/>
      <c r="F47" s="63" t="s">
        <v>3</v>
      </c>
      <c r="G47" s="64"/>
      <c r="H47" s="65" t="str">
        <f>VLOOKUP(F47,R1:S14,2,FALSE)</f>
        <v>?</v>
      </c>
      <c r="J47" s="66"/>
      <c r="V47" s="1"/>
    </row>
    <row r="48" spans="2:22" ht="8.25" customHeight="1" x14ac:dyDescent="0.3">
      <c r="B48" s="90"/>
      <c r="C48" s="46"/>
      <c r="D48" s="30"/>
      <c r="F48" s="30"/>
      <c r="G48" s="30"/>
      <c r="H48" s="67"/>
      <c r="J48" s="68"/>
      <c r="V48" s="1"/>
    </row>
    <row r="49" spans="2:22" ht="5.25" customHeight="1" x14ac:dyDescent="0.3">
      <c r="B49" s="91"/>
      <c r="C49" s="46"/>
      <c r="D49" s="30"/>
      <c r="F49" s="30"/>
      <c r="G49" s="30"/>
      <c r="H49" s="67"/>
      <c r="J49" s="68"/>
      <c r="V49" s="1"/>
    </row>
    <row r="50" spans="2:22" ht="8.25" customHeight="1" x14ac:dyDescent="0.3">
      <c r="B50" s="91"/>
      <c r="C50" s="46"/>
      <c r="D50" s="30"/>
      <c r="F50" s="30"/>
      <c r="G50" s="30"/>
      <c r="H50" s="67"/>
      <c r="J50" s="68"/>
      <c r="V50" s="1"/>
    </row>
    <row r="51" spans="2:22" ht="20.100000000000001" customHeight="1" x14ac:dyDescent="0.3">
      <c r="B51" s="91"/>
      <c r="C51" s="28"/>
      <c r="D51" s="29"/>
      <c r="F51" s="30"/>
      <c r="G51" s="30"/>
      <c r="H51" s="31" t="str">
        <f>IF(O43=3,H43+(H47*H45),"N/A")</f>
        <v>N/A</v>
      </c>
      <c r="I51" s="32" t="s">
        <v>27</v>
      </c>
      <c r="J51" s="33"/>
      <c r="V51" s="1"/>
    </row>
    <row r="52" spans="2:22" ht="5.0999999999999996" customHeight="1" x14ac:dyDescent="0.3">
      <c r="B52" s="91"/>
      <c r="C52" s="28"/>
      <c r="D52" s="29"/>
      <c r="F52" s="30"/>
      <c r="G52" s="30"/>
      <c r="H52" s="31"/>
      <c r="I52" s="69"/>
      <c r="J52" s="33"/>
      <c r="V52" s="1"/>
    </row>
    <row r="53" spans="2:22" ht="20.100000000000001" customHeight="1" x14ac:dyDescent="0.3">
      <c r="B53" s="91"/>
      <c r="C53" s="28"/>
      <c r="D53" s="29"/>
      <c r="F53" s="30"/>
      <c r="G53" s="30"/>
      <c r="H53" s="31" t="str">
        <f>IF(O43=3,H43-(H47*H45),"N/A")</f>
        <v>N/A</v>
      </c>
      <c r="I53" s="32" t="s">
        <v>28</v>
      </c>
      <c r="J53" s="33"/>
      <c r="V53" s="1"/>
    </row>
    <row r="54" spans="2:22" ht="5.0999999999999996" customHeight="1" x14ac:dyDescent="0.3">
      <c r="B54" s="91"/>
      <c r="C54" s="28"/>
      <c r="D54" s="29"/>
      <c r="F54" s="30"/>
      <c r="G54" s="30"/>
      <c r="H54" s="31"/>
      <c r="I54" s="69"/>
      <c r="J54" s="33"/>
      <c r="V54" s="1"/>
    </row>
    <row r="55" spans="2:22" ht="20.100000000000001" customHeight="1" x14ac:dyDescent="0.3">
      <c r="B55" s="91"/>
      <c r="C55" s="28"/>
      <c r="D55" s="29"/>
      <c r="F55" s="30"/>
      <c r="G55" s="30"/>
      <c r="H55" s="70" t="str">
        <f>IF(O43=3,VLOOKUP(F47,R2:U10,4,FALSE)*H45,"N/A")</f>
        <v>N/A</v>
      </c>
      <c r="I55" s="32" t="s">
        <v>29</v>
      </c>
      <c r="J55" s="68"/>
      <c r="V55" s="1"/>
    </row>
    <row r="56" spans="2:22" ht="5.0999999999999996" customHeight="1" x14ac:dyDescent="0.3">
      <c r="B56" s="91"/>
      <c r="C56" s="28"/>
      <c r="D56" s="29"/>
      <c r="F56" s="30"/>
      <c r="G56" s="30"/>
      <c r="H56" s="67"/>
      <c r="I56" s="69"/>
      <c r="J56" s="68"/>
      <c r="V56" s="1"/>
    </row>
    <row r="57" spans="2:22" ht="20.100000000000001" customHeight="1" x14ac:dyDescent="0.3">
      <c r="B57" s="91"/>
      <c r="C57" s="28"/>
      <c r="D57" s="29"/>
      <c r="F57" s="30"/>
      <c r="G57" s="30"/>
      <c r="H57" s="70" t="str">
        <f>IF(O43=3,VLOOKUP(F47,R2:U10,3,FALSE)*H45,"N/A")</f>
        <v>N/A</v>
      </c>
      <c r="I57" s="32" t="s">
        <v>30</v>
      </c>
      <c r="J57" s="68"/>
      <c r="V57" s="1"/>
    </row>
    <row r="58" spans="2:22" ht="7.5" customHeight="1" thickBot="1" x14ac:dyDescent="0.35">
      <c r="B58" s="71"/>
      <c r="C58" s="28"/>
      <c r="D58" s="29"/>
      <c r="F58" s="30"/>
      <c r="G58" s="30"/>
      <c r="H58" s="67"/>
      <c r="J58" s="68"/>
      <c r="V58" s="1"/>
    </row>
    <row r="59" spans="2:22" ht="7.5" customHeight="1" thickBot="1" x14ac:dyDescent="0.35">
      <c r="B59" s="72"/>
      <c r="C59" s="73"/>
      <c r="D59" s="74"/>
      <c r="E59" s="10"/>
      <c r="F59" s="75"/>
      <c r="G59" s="75"/>
      <c r="H59" s="76"/>
      <c r="I59" s="10"/>
      <c r="J59" s="77"/>
      <c r="V59" s="1"/>
    </row>
    <row r="60" spans="2:22" ht="20.100000000000001" customHeight="1" thickBot="1" x14ac:dyDescent="0.4">
      <c r="B60" s="90" t="s">
        <v>31</v>
      </c>
      <c r="C60" s="43" t="s">
        <v>32</v>
      </c>
      <c r="D60" s="18"/>
      <c r="F60" s="18"/>
      <c r="G60" s="18"/>
      <c r="H60" s="78"/>
      <c r="J60" s="79"/>
      <c r="L60" s="1">
        <f>IF(H60&gt;0,1,0)</f>
        <v>0</v>
      </c>
      <c r="M60" s="1">
        <f>IF(H62&gt;0,1,0)</f>
        <v>0</v>
      </c>
      <c r="N60" s="1">
        <f>IF(H64="?",0,1)</f>
        <v>1</v>
      </c>
      <c r="O60" s="1">
        <f>SUM(L60+M60+N60)</f>
        <v>1</v>
      </c>
      <c r="V60" s="1"/>
    </row>
    <row r="61" spans="2:22" ht="5.0999999999999996" customHeight="1" thickBot="1" x14ac:dyDescent="0.4">
      <c r="B61" s="90"/>
      <c r="C61" s="43"/>
      <c r="D61" s="18"/>
      <c r="F61" s="18"/>
      <c r="G61" s="18"/>
      <c r="H61" s="80"/>
      <c r="J61" s="79"/>
      <c r="V61" s="1"/>
    </row>
    <row r="62" spans="2:22" ht="20.100000000000001" customHeight="1" thickBot="1" x14ac:dyDescent="0.4">
      <c r="B62" s="90"/>
      <c r="C62" s="43" t="s">
        <v>33</v>
      </c>
      <c r="D62" s="18"/>
      <c r="F62" s="18"/>
      <c r="G62" s="18"/>
      <c r="H62" s="78"/>
      <c r="J62" s="79"/>
      <c r="V62" s="1"/>
    </row>
    <row r="63" spans="2:22" ht="14.1" customHeight="1" thickBot="1" x14ac:dyDescent="0.4">
      <c r="B63" s="90"/>
      <c r="C63" s="43"/>
      <c r="D63" s="18"/>
      <c r="F63" s="18"/>
      <c r="G63" s="18"/>
      <c r="H63" s="80"/>
      <c r="J63" s="79"/>
      <c r="V63" s="1"/>
    </row>
    <row r="64" spans="2:22" ht="20.100000000000001" customHeight="1" thickBot="1" x14ac:dyDescent="0.35">
      <c r="B64" s="90"/>
      <c r="C64" s="62" t="s">
        <v>34</v>
      </c>
      <c r="D64" s="18"/>
      <c r="F64" s="63" t="s">
        <v>6</v>
      </c>
      <c r="G64" s="64"/>
      <c r="H64" s="65">
        <f>VLOOKUP(F64,O1:P3,2,FALSE)</f>
        <v>3.14</v>
      </c>
      <c r="J64" s="66"/>
      <c r="V64" s="1"/>
    </row>
    <row r="65" spans="2:22" ht="9" customHeight="1" x14ac:dyDescent="0.3">
      <c r="B65" s="90"/>
      <c r="C65" s="46"/>
      <c r="D65" s="30"/>
      <c r="F65" s="30"/>
      <c r="G65" s="30"/>
      <c r="H65" s="67"/>
      <c r="J65" s="68"/>
      <c r="V65" s="1"/>
    </row>
    <row r="66" spans="2:22" ht="5.25" customHeight="1" x14ac:dyDescent="0.3">
      <c r="B66" s="90"/>
      <c r="C66" s="46"/>
      <c r="D66" s="30"/>
      <c r="F66" s="30"/>
      <c r="G66" s="30"/>
      <c r="H66" s="67"/>
      <c r="J66" s="68"/>
      <c r="V66" s="1"/>
    </row>
    <row r="67" spans="2:22" ht="8.25" customHeight="1" x14ac:dyDescent="0.3">
      <c r="B67" s="91"/>
      <c r="C67" s="46"/>
      <c r="D67" s="30"/>
      <c r="F67" s="30"/>
      <c r="G67" s="30"/>
      <c r="H67" s="67"/>
      <c r="J67" s="68"/>
      <c r="V67" s="1"/>
    </row>
    <row r="68" spans="2:22" ht="20.100000000000001" customHeight="1" x14ac:dyDescent="0.25">
      <c r="B68" s="91"/>
      <c r="C68" s="28"/>
      <c r="D68" s="29"/>
      <c r="F68" s="81"/>
      <c r="G68" s="81"/>
      <c r="H68" s="82" t="str">
        <f>IF(O60=3,H60+(H64*H62),"N/A")</f>
        <v>N/A</v>
      </c>
      <c r="I68" s="32" t="s">
        <v>35</v>
      </c>
      <c r="J68" s="83"/>
      <c r="V68" s="1"/>
    </row>
    <row r="69" spans="2:22" ht="5.0999999999999996" customHeight="1" x14ac:dyDescent="0.25">
      <c r="B69" s="91"/>
      <c r="C69" s="28"/>
      <c r="D69" s="29"/>
      <c r="F69" s="81"/>
      <c r="G69" s="81"/>
      <c r="H69" s="82"/>
      <c r="J69" s="83"/>
      <c r="V69" s="1"/>
    </row>
    <row r="70" spans="2:22" ht="20.100000000000001" customHeight="1" x14ac:dyDescent="0.25">
      <c r="B70" s="91"/>
      <c r="C70" s="28"/>
      <c r="D70" s="29"/>
      <c r="F70" s="81"/>
      <c r="G70" s="81"/>
      <c r="H70" s="82" t="str">
        <f>IF(O60=3,H60-(H64*H62),"N/A")</f>
        <v>N/A</v>
      </c>
      <c r="I70" s="32" t="s">
        <v>36</v>
      </c>
      <c r="J70" s="83"/>
      <c r="V70" s="1"/>
    </row>
    <row r="71" spans="2:22" ht="5.0999999999999996" customHeight="1" x14ac:dyDescent="0.25">
      <c r="B71" s="91"/>
      <c r="C71" s="28"/>
      <c r="D71" s="29"/>
      <c r="F71" s="81"/>
      <c r="G71" s="81"/>
      <c r="H71" s="82"/>
      <c r="J71" s="83"/>
      <c r="V71" s="1"/>
    </row>
    <row r="72" spans="2:22" ht="20.100000000000001" customHeight="1" x14ac:dyDescent="0.25">
      <c r="B72" s="91"/>
      <c r="C72" s="28"/>
      <c r="D72" s="29"/>
      <c r="F72" s="81"/>
      <c r="G72" s="81"/>
      <c r="H72" s="82" t="str">
        <f>IF(O60=3,3.87*H62,"N/A")</f>
        <v>N/A</v>
      </c>
      <c r="I72" s="32" t="s">
        <v>37</v>
      </c>
      <c r="J72" s="83"/>
      <c r="V72" s="1"/>
    </row>
    <row r="73" spans="2:22" ht="8.25" customHeight="1" thickBot="1" x14ac:dyDescent="0.3">
      <c r="B73" s="84"/>
      <c r="C73" s="85"/>
      <c r="D73" s="86"/>
      <c r="E73" s="38"/>
      <c r="F73" s="87"/>
      <c r="G73" s="87"/>
      <c r="H73" s="88"/>
      <c r="I73" s="38"/>
      <c r="J73" s="89"/>
      <c r="V73" s="1"/>
    </row>
  </sheetData>
  <mergeCells count="7">
    <mergeCell ref="B60:B72"/>
    <mergeCell ref="B1:J1"/>
    <mergeCell ref="B4:B13"/>
    <mergeCell ref="B15:B22"/>
    <mergeCell ref="B25:B31"/>
    <mergeCell ref="B33:B41"/>
    <mergeCell ref="B43:B57"/>
  </mergeCells>
  <conditionalFormatting sqref="H10 H12">
    <cfRule type="expression" dxfId="14" priority="13">
      <formula>$N$5=2</formula>
    </cfRule>
  </conditionalFormatting>
  <conditionalFormatting sqref="H20 H22">
    <cfRule type="expression" dxfId="13" priority="14">
      <formula>$N$15=2</formula>
    </cfRule>
  </conditionalFormatting>
  <conditionalFormatting sqref="H28">
    <cfRule type="expression" dxfId="12" priority="2">
      <formula>$N$25=1</formula>
    </cfRule>
  </conditionalFormatting>
  <conditionalFormatting sqref="H30">
    <cfRule type="expression" dxfId="11" priority="3">
      <formula>$N$25=1</formula>
    </cfRule>
  </conditionalFormatting>
  <conditionalFormatting sqref="H38 H40">
    <cfRule type="expression" dxfId="10" priority="15">
      <formula>$N$33=2</formula>
    </cfRule>
  </conditionalFormatting>
  <conditionalFormatting sqref="H51">
    <cfRule type="expression" dxfId="9" priority="12">
      <formula>$O$43=3</formula>
    </cfRule>
  </conditionalFormatting>
  <conditionalFormatting sqref="H53">
    <cfRule type="expression" dxfId="8" priority="11">
      <formula>$O$43=3</formula>
    </cfRule>
  </conditionalFormatting>
  <conditionalFormatting sqref="H55">
    <cfRule type="expression" dxfId="7" priority="10">
      <formula>$O$43=3</formula>
    </cfRule>
  </conditionalFormatting>
  <conditionalFormatting sqref="H57">
    <cfRule type="expression" dxfId="6" priority="9">
      <formula>$O$43=3</formula>
    </cfRule>
  </conditionalFormatting>
  <conditionalFormatting sqref="H68">
    <cfRule type="expression" dxfId="5" priority="8">
      <formula>$O$60=3</formula>
    </cfRule>
  </conditionalFormatting>
  <conditionalFormatting sqref="H70">
    <cfRule type="expression" dxfId="4" priority="7">
      <formula>$O$60=3</formula>
    </cfRule>
  </conditionalFormatting>
  <conditionalFormatting sqref="H72">
    <cfRule type="expression" dxfId="3" priority="6">
      <formula>$O$60=3</formula>
    </cfRule>
  </conditionalFormatting>
  <conditionalFormatting sqref="L12">
    <cfRule type="expression" dxfId="2" priority="5">
      <formula>$N$5=2</formula>
    </cfRule>
  </conditionalFormatting>
  <conditionalFormatting sqref="L22">
    <cfRule type="expression" dxfId="1" priority="4">
      <formula>$N$15=2</formula>
    </cfRule>
  </conditionalFormatting>
  <conditionalFormatting sqref="L40">
    <cfRule type="expression" dxfId="0" priority="1">
      <formula>$N$33=2</formula>
    </cfRule>
  </conditionalFormatting>
  <dataValidations count="3">
    <dataValidation type="list" allowBlank="1" showInputMessage="1" showErrorMessage="1" promptTitle="Mean or Median" sqref="F64:G64" xr:uid="{8A43B356-55CE-43A8-B2A3-7958EF3D1BE8}">
      <formula1>$O$1:$O$3</formula1>
    </dataValidation>
    <dataValidation type="list" allowBlank="1" showInputMessage="1" showErrorMessage="1" promptTitle="Subgroup Size" sqref="F47:G47" xr:uid="{DEB48AB8-8AAF-42ED-B9EC-2D2F86B6BC87}">
      <formula1>$R$1:$R$10</formula1>
    </dataValidation>
    <dataValidation type="list" allowBlank="1" showInputMessage="1" showErrorMessage="1" promptTitle="Mean or Median" sqref="F65:G67 F48:G50" xr:uid="{18736E85-9F51-47EE-BE36-44B004C31B8D}">
      <formula1>$O$2:$O$2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Groves (DHLeC)</dc:creator>
  <cp:lastModifiedBy>Matthew Groves</cp:lastModifiedBy>
  <dcterms:created xsi:type="dcterms:W3CDTF">2023-10-12T01:25:50Z</dcterms:created>
  <dcterms:modified xsi:type="dcterms:W3CDTF">2023-10-12T20:10:10Z</dcterms:modified>
</cp:coreProperties>
</file>