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985c4548374c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ad Me" sheetId="1" r:id="Rba3c87df8e374775"/>
    <x:sheet xmlns:r="http://schemas.openxmlformats.org/officeDocument/2006/relationships" name="HETH Model" sheetId="2" r:id="Rb3967e2dd98340bf"/>
    <x:sheet xmlns:r="http://schemas.openxmlformats.org/officeDocument/2006/relationships" name="Labor Sectors" sheetId="3" r:id="R551fb6980fc14d89"/>
    <x:sheet xmlns:r="http://schemas.openxmlformats.org/officeDocument/2006/relationships" name="Education Costs" sheetId="4" r:id="Rf65d84265a5d47d6"/>
    <x:sheet xmlns:r="http://schemas.openxmlformats.org/officeDocument/2006/relationships" name="Health Continuity" sheetId="5" r:id="Ra621edb2ab9d4211"/>
    <x:sheet xmlns:r="http://schemas.openxmlformats.org/officeDocument/2006/relationships" name="Pathway Outcomes" sheetId="6" r:id="R3a9fb64734a24c83"/>
    <x:sheet xmlns:r="http://schemas.openxmlformats.org/officeDocument/2006/relationships" name="Data Centers" sheetId="7" r:id="R584de8a8e5b44a9e"/>
    <x:sheet xmlns:r="http://schemas.openxmlformats.org/officeDocument/2006/relationships" name="Governance" sheetId="8" r:id="R913cd1c4a9b04ef1"/>
    <x:sheet xmlns:r="http://schemas.openxmlformats.org/officeDocument/2006/relationships" name="Evidence Matrix" sheetId="9" r:id="R79e6907cec074b2f"/>
    <x:sheet xmlns:r="http://schemas.openxmlformats.org/officeDocument/2006/relationships" name="Source Ledger" sheetId="10" r:id="R7c23a960dc524b1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3">
    <x:numFmt numFmtId="200" formatCode="0.0"/>
    <x:numFmt numFmtId="201" formatCode="0.0%"/>
    <x:numFmt numFmtId="202" formatCode="0.00"/>
    <x:numFmt numFmtId="203" formatCode="0.000"/>
    <x:numFmt numFmtId="204" formatCode="0"/>
    <x:numFmt numFmtId="205" formatCode="0.00%"/>
    <x:numFmt numFmtId="206" formatCode="#,##0.0"/>
    <x:numFmt numFmtId="207" formatCode="#,##0"/>
    <x:numFmt numFmtId="208" formatCode="&quot;$&quot;#,##0"/>
    <x:numFmt numFmtId="209" formatCode="0.0000"/>
    <x:numFmt numFmtId="210" formatCode="#,##0.00"/>
    <x:numFmt numFmtId="211" formatCode="0%"/>
    <x:numFmt numFmtId="212" formatCode="&quot;$&quot;#,##0.0"/>
  </x:numFmts>
  <x:fonts count="10">
    <x:font>
      <x:sz val="11"/>
      <x:name val="Carlito"/>
    </x:font>
    <x:font>
      <x:b/>
      <x:sz val="16"/>
      <x:color rgb="FFFFFFFF"/>
      <x:name val="Carlito"/>
    </x:font>
    <x:font>
      <x:i/>
      <x:sz val="10"/>
      <x:color rgb="FF172033"/>
      <x:name val="Carlito"/>
    </x:font>
    <x:font>
      <x:b/>
      <x:sz val="10"/>
      <x:color rgb="FFFFFFFF"/>
      <x:name val="Carlito"/>
    </x:font>
    <x:font>
      <x:sz val="9"/>
      <x:color rgb="FF172033"/>
      <x:name val="Carlito"/>
    </x:font>
    <x:font>
      <x:b/>
      <x:sz val="11"/>
      <x:color rgb="FFFFFFFF"/>
      <x:name val="Carlito"/>
    </x:font>
    <x:font>
      <x:sz val="10"/>
      <x:color rgb="FF172033"/>
      <x:name val="Carlito"/>
    </x:font>
    <x:font>
      <x:b/>
      <x:sz val="9"/>
      <x:color rgb="FF172033"/>
      <x:name val="Carlito"/>
    </x:font>
    <x:font>
      <x:sz val="8"/>
      <x:color rgb="FF1D4ED8"/>
      <x:name val="Carlito"/>
    </x:font>
    <x:font>
      <x:b/>
      <x:sz val="9"/>
      <x:color rgb="FF047857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6324F"/>
      </x:patternFill>
    </x:fill>
    <x:fill>
      <x:patternFill patternType="solid">
        <x:fgColor rgb="FFE2E8F0"/>
      </x:patternFill>
    </x:fill>
    <x:fill>
      <x:patternFill patternType="solid">
        <x:fgColor rgb="FF0F766E"/>
      </x:patternFill>
    </x:fill>
    <x:fill>
      <x:patternFill patternType="solid">
        <x:fgColor rgb="FFFEF3C7"/>
      </x:patternFill>
    </x:fill>
    <x:fill>
      <x:patternFill patternType="solid">
        <x:fgColor rgb="FFD1FAE5"/>
      </x:patternFill>
    </x:fill>
    <x:fill>
      <x:patternFill patternType="solid">
        <x:fgColor rgb="FFF8FAFC"/>
      </x:patternFill>
    </x:fill>
    <x:fill>
      <x:patternFill patternType="solid">
        <x:fgColor rgb="FFDBEAFE"/>
      </x:patternFill>
    </x:fill>
    <x:fill>
      <x:patternFill patternType="solid">
        <x:fgColor rgb="FFEDE9FE"/>
      </x:patternFill>
    </x:fill>
  </x:fills>
  <x:borders count="7">
    <x:border/>
    <x:border>
      <x:left style="thin">
        <x:color rgb="FFCBD5E1"/>
      </x:left>
      <x:top style="thin">
        <x:color rgb="FFCBD5E1"/>
      </x:top>
      <x:bottom style="thin">
        <x:color rgb="FFCBD5E1"/>
      </x:bottom>
    </x:border>
    <x:border>
      <x:top style="thin">
        <x:color rgb="FFCBD5E1"/>
      </x:top>
      <x:bottom style="thin">
        <x:color rgb="FFCBD5E1"/>
      </x:bottom>
    </x:border>
    <x:border>
      <x:right style="thin">
        <x:color rgb="FFCBD5E1"/>
      </x:right>
      <x:top style="thin">
        <x:color rgb="FFCBD5E1"/>
      </x:top>
      <x:bottom style="thin">
        <x:color rgb="FFCBD5E1"/>
      </x:bottom>
    </x:border>
    <x:border>
      <x:bottom style="thin">
        <x:color rgb="FFE2E8F0"/>
      </x:bottom>
    </x:border>
    <x:border>
      <x:top style="thin">
        <x:color rgb="FFE2E8F0"/>
      </x:top>
      <x:bottom style="thin">
        <x:color rgb="FFE2E8F0"/>
      </x:bottom>
    </x:border>
    <x:border>
      <x:top style="thin">
        <x:color rgb="FFE2E8F0"/>
      </x:top>
      <x:bottom style="thin">
        <x:color rgb="FFCBD5E1"/>
      </x:bottom>
    </x:border>
  </x:borders>
  <x:cellStyleXfs count="1">
    <x:xf numFmtId="0" fontId="0" fillId="0" borderId="0"/>
  </x:cellStyleXfs>
  <x:cellXfs count="12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2" xfId="0" applyNumberFormat="1" applyFont="1" applyFill="1" applyBorder="1"/>
    <x:xf numFmtId="0" fontId="3" fillId="4" borderId="3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2" xfId="0" applyNumberFormat="1" applyFont="1" applyFill="1" applyBorder="1" applyAlignment="1">
      <x:alignment wrapText="1"/>
    </x:xf>
    <x:xf numFmtId="0" fontId="3" fillId="4" borderId="3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vertical="center" wrapText="1"/>
    </x:xf>
    <x:xf numFmtId="0" fontId="3" fillId="4" borderId="2" xfId="0" applyNumberFormat="1" applyFont="1" applyFill="1" applyBorder="1" applyAlignment="1">
      <x:alignment vertical="center" wrapText="1"/>
    </x:xf>
    <x:xf numFmtId="0" fontId="3" fillId="4" borderId="3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4" xfId="0" applyNumberFormat="1" applyFont="1" applyFill="1" applyBorder="1"/>
    <x:xf numFmtId="0" fontId="4" fillId="0" borderId="5" xfId="0" applyNumberFormat="1" applyFont="1" applyFill="1" applyBorder="1"/>
    <x:xf numFmtId="0" fontId="4" fillId="0" borderId="6" xfId="0" applyNumberFormat="1" applyFont="1" applyFill="1" applyBorder="1"/>
    <x:xf numFmtId="0" fontId="4" fillId="0" borderId="4" xfId="0" applyNumberFormat="1" applyFont="1" applyFill="1" applyBorder="1" applyAlignment="1">
      <x:alignment wrapText="1"/>
    </x:xf>
    <x:xf numFmtId="0" fontId="4" fillId="0" borderId="5" xfId="0" applyNumberFormat="1" applyFont="1" applyFill="1" applyBorder="1" applyAlignment="1">
      <x:alignment wrapText="1"/>
    </x:xf>
    <x:xf numFmtId="0" fontId="4" fillId="0" borderId="6" xfId="0" applyNumberFormat="1" applyFont="1" applyFill="1" applyBorder="1" applyAlignment="1">
      <x:alignment wrapText="1"/>
    </x:xf>
    <x:xf numFmtId="0" fontId="4" fillId="0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4" fillId="0" borderId="6" xfId="0" applyNumberFormat="1" applyFont="1" applyFill="1" applyBorder="1" applyAlignment="1">
      <x:alignment vertical="top" wrapText="1"/>
    </x:xf>
    <x:xf numFmtId="200" fontId="4" fillId="0" borderId="4" xfId="0" applyNumberFormat="1" applyFont="1" applyFill="1" applyBorder="1" applyAlignment="1">
      <x:alignment vertical="top" wrapText="1"/>
    </x:xf>
    <x:xf numFmtId="200" fontId="4" fillId="0" borderId="5" xfId="0" applyNumberFormat="1" applyFont="1" applyFill="1" applyBorder="1" applyAlignment="1">
      <x:alignment vertical="top" wrapText="1"/>
    </x:xf>
    <x:xf numFmtId="201" fontId="4" fillId="0" borderId="6" xfId="0" applyNumberFormat="1" applyFont="1" applyFill="1" applyBorder="1" applyAlignment="1">
      <x:alignment vertical="top" wrapText="1"/>
    </x:xf>
    <x:xf numFmtId="0" fontId="5" fillId="2" borderId="0" xfId="0" applyNumberFormat="1" applyFont="1" applyFill="1" applyBorder="1"/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0" xfId="0" applyNumberFormat="1" applyFont="1" applyFill="1" applyBorder="1" applyAlignment="1">
      <x:alignment wrapText="1"/>
    </x:xf>
    <x:xf numFmtId="0" fontId="6" fillId="5" borderId="0" xfId="0" applyNumberFormat="1" applyFont="1" applyFill="1" applyBorder="1" applyAlignment="1">
      <x:alignment vertical="center" wrapText="1"/>
    </x:xf>
    <x:xf numFmtId="200" fontId="4" fillId="0" borderId="6" xfId="0" applyNumberFormat="1" applyFont="1" applyFill="1" applyBorder="1" applyAlignment="1">
      <x:alignment vertical="top" wrapText="1"/>
    </x:xf>
    <x:xf numFmtId="202" fontId="4" fillId="0" borderId="4" xfId="0" applyNumberFormat="1" applyFont="1" applyFill="1" applyBorder="1" applyAlignment="1">
      <x:alignment vertical="top" wrapText="1"/>
    </x:xf>
    <x:xf numFmtId="202" fontId="4" fillId="0" borderId="5" xfId="0" applyNumberFormat="1" applyFont="1" applyFill="1" applyBorder="1" applyAlignment="1">
      <x:alignment vertical="top" wrapText="1"/>
    </x:xf>
    <x:xf numFmtId="202" fontId="4" fillId="0" borderId="6" xfId="0" applyNumberFormat="1" applyFont="1" applyFill="1" applyBorder="1" applyAlignment="1">
      <x:alignment vertical="top" wrapText="1"/>
    </x:xf>
    <x:xf numFmtId="201" fontId="4" fillId="0" borderId="4" xfId="0" applyNumberFormat="1" applyFont="1" applyFill="1" applyBorder="1" applyAlignment="1">
      <x:alignment vertical="top" wrapText="1"/>
    </x:xf>
    <x:xf numFmtId="201" fontId="4" fillId="0" borderId="5" xfId="0" applyNumberFormat="1" applyFont="1" applyFill="1" applyBorder="1" applyAlignment="1">
      <x:alignment vertical="top" wrapText="1"/>
    </x:xf>
    <x:xf numFmtId="201" fontId="4" fillId="5" borderId="4" xfId="0" applyNumberFormat="1" applyFont="1" applyFill="1" applyBorder="1" applyAlignment="1">
      <x:alignment vertical="top" wrapText="1"/>
    </x:xf>
    <x:xf numFmtId="201" fontId="4" fillId="5" borderId="5" xfId="0" applyNumberFormat="1" applyFont="1" applyFill="1" applyBorder="1" applyAlignment="1">
      <x:alignment vertical="top" wrapText="1"/>
    </x:xf>
    <x:xf numFmtId="201" fontId="4" fillId="5" borderId="6" xfId="0" applyNumberFormat="1" applyFont="1" applyFill="1" applyBorder="1" applyAlignment="1">
      <x:alignment vertical="top" wrapText="1"/>
    </x:xf>
    <x:xf numFmtId="202" fontId="4" fillId="6" borderId="4" xfId="0" applyNumberFormat="1" applyFont="1" applyFill="1" applyBorder="1" applyAlignment="1">
      <x:alignment vertical="top" wrapText="1"/>
    </x:xf>
    <x:xf numFmtId="202" fontId="4" fillId="6" borderId="5" xfId="0" applyNumberFormat="1" applyFont="1" applyFill="1" applyBorder="1" applyAlignment="1">
      <x:alignment vertical="top" wrapText="1"/>
    </x:xf>
    <x:xf numFmtId="202" fontId="4" fillId="6" borderId="6" xfId="0" applyNumberFormat="1" applyFont="1" applyFill="1" applyBorder="1" applyAlignment="1">
      <x:alignment vertical="top" wrapText="1"/>
    </x:xf>
    <x:xf numFmtId="0" fontId="4" fillId="7" borderId="4" xfId="0" applyNumberFormat="1" applyFont="1" applyFill="1" applyBorder="1" applyAlignment="1">
      <x:alignment vertical="top" wrapText="1"/>
    </x:xf>
    <x:xf numFmtId="200" fontId="4" fillId="7" borderId="4" xfId="0" applyNumberFormat="1" applyFont="1" applyFill="1" applyBorder="1" applyAlignment="1">
      <x:alignment vertical="top" wrapText="1"/>
    </x:xf>
    <x:xf numFmtId="202" fontId="4" fillId="7" borderId="4" xfId="0" applyNumberFormat="1" applyFont="1" applyFill="1" applyBorder="1" applyAlignment="1">
      <x:alignment vertical="top" wrapText="1"/>
    </x:xf>
    <x:xf numFmtId="0" fontId="4" fillId="7" borderId="5" xfId="0" applyNumberFormat="1" applyFont="1" applyFill="1" applyBorder="1" applyAlignment="1">
      <x:alignment vertical="top" wrapText="1"/>
    </x:xf>
    <x:xf numFmtId="200" fontId="4" fillId="7" borderId="5" xfId="0" applyNumberFormat="1" applyFont="1" applyFill="1" applyBorder="1" applyAlignment="1">
      <x:alignment vertical="top" wrapText="1"/>
    </x:xf>
    <x:xf numFmtId="202" fontId="4" fillId="7" borderId="5" xfId="0" applyNumberFormat="1" applyFont="1" applyFill="1" applyBorder="1" applyAlignment="1">
      <x:alignment vertical="top" wrapText="1"/>
    </x:xf>
    <x:xf numFmtId="0" fontId="4" fillId="7" borderId="6" xfId="0" applyNumberFormat="1" applyFont="1" applyFill="1" applyBorder="1" applyAlignment="1">
      <x:alignment vertical="top" wrapText="1"/>
    </x:xf>
    <x:xf numFmtId="200" fontId="4" fillId="7" borderId="6" xfId="0" applyNumberFormat="1" applyFont="1" applyFill="1" applyBorder="1" applyAlignment="1">
      <x:alignment vertical="top" wrapText="1"/>
    </x:xf>
    <x:xf numFmtId="202" fontId="4" fillId="7" borderId="6" xfId="0" applyNumberFormat="1" applyFont="1" applyFill="1" applyBorder="1" applyAlignment="1">
      <x:alignment vertical="top" wrapText="1"/>
    </x:xf>
    <x:xf numFmtId="0" fontId="7" fillId="7" borderId="4" xfId="0" applyNumberFormat="1" applyFont="1" applyFill="1" applyBorder="1" applyAlignment="1">
      <x:alignment vertical="top" wrapText="1"/>
    </x:xf>
    <x:xf numFmtId="200" fontId="7" fillId="7" borderId="4" xfId="0" applyNumberFormat="1" applyFont="1" applyFill="1" applyBorder="1" applyAlignment="1">
      <x:alignment vertical="top" wrapText="1"/>
    </x:xf>
    <x:xf numFmtId="202" fontId="7" fillId="7" borderId="4" xfId="0" applyNumberFormat="1" applyFont="1" applyFill="1" applyBorder="1" applyAlignment="1">
      <x:alignment vertical="top" wrapText="1"/>
    </x:xf>
    <x:xf numFmtId="201" fontId="7" fillId="5" borderId="4" xfId="0" applyNumberFormat="1" applyFont="1" applyFill="1" applyBorder="1" applyAlignment="1">
      <x:alignment vertical="top" wrapText="1"/>
    </x:xf>
    <x:xf numFmtId="202" fontId="7" fillId="6" borderId="4" xfId="0" applyNumberFormat="1" applyFont="1" applyFill="1" applyBorder="1" applyAlignment="1">
      <x:alignment vertical="top" wrapText="1"/>
    </x:xf>
    <x:xf numFmtId="0" fontId="0" fillId="8" borderId="0" xfId="0" applyNumberFormat="1" applyFont="1" applyFill="1" applyBorder="1"/>
    <x:xf numFmtId="0" fontId="6" fillId="8" borderId="0" xfId="0" applyNumberFormat="1" applyFont="1" applyFill="1" applyBorder="1"/>
    <x:xf numFmtId="0" fontId="6" fillId="8" borderId="0" xfId="0" applyNumberFormat="1" applyFont="1" applyFill="1" applyBorder="1" applyAlignment="1">
      <x:alignment wrapText="1"/>
    </x:xf>
    <x:xf numFmtId="0" fontId="6" fillId="8" borderId="0" xfId="0" applyNumberFormat="1" applyFont="1" applyFill="1" applyBorder="1" applyAlignment="1">
      <x:alignment vertical="center" wrapText="1"/>
    </x:xf>
    <x:xf numFmtId="0" fontId="8" fillId="0" borderId="4" xfId="0" applyNumberFormat="1" applyFont="1" applyFill="1" applyBorder="1" applyAlignment="1">
      <x:alignment vertical="top" wrapText="1"/>
    </x:xf>
    <x:xf numFmtId="0" fontId="8" fillId="0" borderId="5" xfId="0" applyNumberFormat="1" applyFont="1" applyFill="1" applyBorder="1" applyAlignment="1">
      <x:alignment vertical="top" wrapText="1"/>
    </x:xf>
    <x:xf numFmtId="0" fontId="8" fillId="0" borderId="6" xfId="0" applyNumberFormat="1" applyFont="1" applyFill="1" applyBorder="1" applyAlignment="1">
      <x:alignment vertical="top" wrapText="1"/>
    </x:xf>
    <x:xf numFmtId="203" fontId="0" fillId="0" borderId="0" xfId="0" applyNumberFormat="1" applyFont="1" applyFill="1" applyBorder="1"/>
    <x:xf numFmtId="204" fontId="0" fillId="0" borderId="0" xfId="0" applyNumberFormat="1" applyFont="1" applyFill="1" applyBorder="1"/>
    <x:xf numFmtId="203" fontId="4" fillId="0" borderId="0" xfId="0" applyNumberFormat="1" applyFont="1" applyFill="1" applyBorder="1"/>
    <x:xf numFmtId="204" fontId="4" fillId="0" borderId="0" xfId="0" applyNumberFormat="1" applyFont="1" applyFill="1" applyBorder="1"/>
    <x:xf numFmtId="203" fontId="4" fillId="0" borderId="4" xfId="0" applyNumberFormat="1" applyFont="1" applyFill="1" applyBorder="1"/>
    <x:xf numFmtId="204" fontId="4" fillId="0" borderId="4" xfId="0" applyNumberFormat="1" applyFont="1" applyFill="1" applyBorder="1"/>
    <x:xf numFmtId="203" fontId="4" fillId="0" borderId="6" xfId="0" applyNumberFormat="1" applyFont="1" applyFill="1" applyBorder="1"/>
    <x:xf numFmtId="204" fontId="4" fillId="0" borderId="6" xfId="0" applyNumberFormat="1" applyFont="1" applyFill="1" applyBorder="1"/>
    <x:xf numFmtId="203" fontId="4" fillId="0" borderId="4" xfId="0" applyNumberFormat="1" applyFont="1" applyFill="1" applyBorder="1" applyAlignment="1">
      <x:alignment wrapText="1"/>
    </x:xf>
    <x:xf numFmtId="204" fontId="4" fillId="0" borderId="4" xfId="0" applyNumberFormat="1" applyFont="1" applyFill="1" applyBorder="1" applyAlignment="1">
      <x:alignment wrapText="1"/>
    </x:xf>
    <x:xf numFmtId="203" fontId="4" fillId="0" borderId="6" xfId="0" applyNumberFormat="1" applyFont="1" applyFill="1" applyBorder="1" applyAlignment="1">
      <x:alignment wrapText="1"/>
    </x:xf>
    <x:xf numFmtId="204" fontId="4" fillId="0" borderId="6" xfId="0" applyNumberFormat="1" applyFont="1" applyFill="1" applyBorder="1" applyAlignment="1">
      <x:alignment wrapText="1"/>
    </x:xf>
    <x:xf numFmtId="203" fontId="4" fillId="0" borderId="4" xfId="0" applyNumberFormat="1" applyFont="1" applyFill="1" applyBorder="1" applyAlignment="1">
      <x:alignment vertical="top" wrapText="1"/>
    </x:xf>
    <x:xf numFmtId="204" fontId="4" fillId="0" borderId="4" xfId="0" applyNumberFormat="1" applyFont="1" applyFill="1" applyBorder="1" applyAlignment="1">
      <x:alignment vertical="top" wrapText="1"/>
    </x:xf>
    <x:xf numFmtId="203" fontId="4" fillId="0" borderId="6" xfId="0" applyNumberFormat="1" applyFont="1" applyFill="1" applyBorder="1" applyAlignment="1">
      <x:alignment vertical="top" wrapText="1"/>
    </x:xf>
    <x:xf numFmtId="204" fontId="4" fillId="0" borderId="6" xfId="0" applyNumberFormat="1" applyFont="1" applyFill="1" applyBorder="1" applyAlignment="1">
      <x:alignment vertical="top" wrapText="1"/>
    </x:xf>
    <x:xf numFmtId="205" fontId="0" fillId="0" borderId="0" xfId="0" applyNumberFormat="1" applyFont="1" applyFill="1" applyBorder="1"/>
    <x:xf numFmtId="205" fontId="4" fillId="0" borderId="0" xfId="0" applyNumberFormat="1" applyFont="1" applyFill="1" applyBorder="1"/>
    <x:xf numFmtId="203" fontId="4" fillId="0" borderId="5" xfId="0" applyNumberFormat="1" applyFont="1" applyFill="1" applyBorder="1"/>
    <x:xf numFmtId="205" fontId="4" fillId="0" borderId="5" xfId="0" applyNumberFormat="1" applyFont="1" applyFill="1" applyBorder="1"/>
    <x:xf numFmtId="203" fontId="4" fillId="0" borderId="5" xfId="0" applyNumberFormat="1" applyFont="1" applyFill="1" applyBorder="1" applyAlignment="1">
      <x:alignment wrapText="1"/>
    </x:xf>
    <x:xf numFmtId="205" fontId="4" fillId="0" borderId="5" xfId="0" applyNumberFormat="1" applyFont="1" applyFill="1" applyBorder="1" applyAlignment="1">
      <x:alignment wrapText="1"/>
    </x:xf>
    <x:xf numFmtId="203" fontId="4" fillId="0" borderId="5" xfId="0" applyNumberFormat="1" applyFont="1" applyFill="1" applyBorder="1" applyAlignment="1">
      <x:alignment vertical="top" wrapText="1"/>
    </x:xf>
    <x:xf numFmtId="205" fontId="4" fillId="0" borderId="5" xfId="0" applyNumberFormat="1" applyFont="1" applyFill="1" applyBorder="1" applyAlignment="1">
      <x:alignment vertical="top" wrapText="1"/>
    </x:xf>
    <x:xf numFmtId="206" fontId="4" fillId="0" borderId="4" xfId="0" applyNumberFormat="1" applyFont="1" applyFill="1" applyBorder="1" applyAlignment="1">
      <x:alignment vertical="top" wrapText="1"/>
    </x:xf>
    <x:xf numFmtId="206" fontId="4" fillId="0" borderId="5" xfId="0" applyNumberFormat="1" applyFont="1" applyFill="1" applyBorder="1" applyAlignment="1">
      <x:alignment vertical="top" wrapText="1"/>
    </x:xf>
    <x:xf numFmtId="206" fontId="4" fillId="0" borderId="6" xfId="0" applyNumberFormat="1" applyFont="1" applyFill="1" applyBorder="1" applyAlignment="1">
      <x:alignment vertical="top" wrapText="1"/>
    </x:xf>
    <x:xf numFmtId="207" fontId="4" fillId="0" borderId="5" xfId="0" applyNumberFormat="1" applyFont="1" applyFill="1" applyBorder="1" applyAlignment="1">
      <x:alignment vertical="top" wrapText="1"/>
    </x:xf>
    <x:xf numFmtId="208" fontId="4" fillId="0" borderId="5" xfId="0" applyNumberFormat="1" applyFont="1" applyFill="1" applyBorder="1" applyAlignment="1">
      <x:alignment vertical="top" wrapText="1"/>
    </x:xf>
    <x:xf numFmtId="208" fontId="4" fillId="9" borderId="5" xfId="0" applyNumberFormat="1" applyFont="1" applyFill="1" applyBorder="1" applyAlignment="1">
      <x:alignment vertical="top" wrapText="1"/>
    </x:xf>
    <x:xf numFmtId="200" fontId="4" fillId="6" borderId="5" xfId="0" applyNumberFormat="1" applyFont="1" applyFill="1" applyBorder="1" applyAlignment="1">
      <x:alignment vertical="top" wrapText="1"/>
    </x:xf>
    <x:xf numFmtId="209" fontId="4" fillId="0" borderId="4" xfId="0" applyNumberFormat="1" applyFont="1" applyFill="1" applyBorder="1" applyAlignment="1">
      <x:alignment vertical="top" wrapText="1"/>
    </x:xf>
    <x:xf numFmtId="209" fontId="4" fillId="0" borderId="5" xfId="0" applyNumberFormat="1" applyFont="1" applyFill="1" applyBorder="1" applyAlignment="1">
      <x:alignment vertical="top" wrapText="1"/>
    </x:xf>
    <x:xf numFmtId="0" fontId="4" fillId="5" borderId="4" xfId="0" applyNumberFormat="1" applyFont="1" applyFill="1" applyBorder="1" applyAlignment="1">
      <x:alignment vertical="top" wrapText="1"/>
    </x:xf>
    <x:xf numFmtId="0" fontId="4" fillId="5" borderId="5" xfId="0" applyNumberFormat="1" applyFont="1" applyFill="1" applyBorder="1" applyAlignment="1">
      <x:alignment vertical="top" wrapText="1"/>
    </x:xf>
    <x:xf numFmtId="0" fontId="4" fillId="6" borderId="5" xfId="0" applyNumberFormat="1" applyFont="1" applyFill="1" applyBorder="1" applyAlignment="1">
      <x:alignment vertical="top" wrapText="1"/>
    </x:xf>
    <x:xf numFmtId="0" fontId="4" fillId="6" borderId="6" xfId="0" applyNumberFormat="1" applyFont="1" applyFill="1" applyBorder="1" applyAlignment="1">
      <x:alignment vertical="top" wrapText="1"/>
    </x:xf>
    <x:xf numFmtId="0" fontId="9" fillId="6" borderId="5" xfId="0" applyNumberFormat="1" applyFont="1" applyFill="1" applyBorder="1" applyAlignment="1">
      <x:alignment vertical="top" wrapText="1"/>
    </x:xf>
    <x:xf numFmtId="0" fontId="9" fillId="6" borderId="6" xfId="0" applyNumberFormat="1" applyFont="1" applyFill="1" applyBorder="1" applyAlignment="1">
      <x:alignment vertical="top" wrapText="1"/>
    </x:xf>
    <x:xf numFmtId="202" fontId="9" fillId="6" borderId="5" xfId="0" applyNumberFormat="1" applyFont="1" applyFill="1" applyBorder="1" applyAlignment="1">
      <x:alignment vertical="top" wrapText="1"/>
    </x:xf>
    <x:xf numFmtId="202" fontId="9" fillId="6" borderId="6" xfId="0" applyNumberFormat="1" applyFont="1" applyFill="1" applyBorder="1" applyAlignment="1">
      <x:alignment vertical="top" wrapText="1"/>
    </x:xf>
    <x:xf numFmtId="210" fontId="4" fillId="0" borderId="4" xfId="0" applyNumberFormat="1" applyFont="1" applyFill="1" applyBorder="1" applyAlignment="1">
      <x:alignment vertical="top" wrapText="1"/>
    </x:xf>
    <x:xf numFmtId="210" fontId="4" fillId="0" borderId="5" xfId="0" applyNumberFormat="1" applyFont="1" applyFill="1" applyBorder="1" applyAlignment="1">
      <x:alignment vertical="top" wrapText="1"/>
    </x:xf>
    <x:xf numFmtId="210" fontId="4" fillId="0" borderId="6" xfId="0" applyNumberFormat="1" applyFont="1" applyFill="1" applyBorder="1" applyAlignment="1">
      <x:alignment vertical="top" wrapText="1"/>
    </x:xf>
    <x:xf numFmtId="211" fontId="4" fillId="0" borderId="4" xfId="0" applyNumberFormat="1" applyFont="1" applyFill="1" applyBorder="1" applyAlignment="1">
      <x:alignment vertical="top" wrapText="1"/>
    </x:xf>
    <x:xf numFmtId="211" fontId="4" fillId="0" borderId="5" xfId="0" applyNumberFormat="1" applyFont="1" applyFill="1" applyBorder="1" applyAlignment="1">
      <x:alignment vertical="top" wrapText="1"/>
    </x:xf>
    <x:xf numFmtId="212" fontId="4" fillId="0" borderId="5" xfId="0" applyNumberFormat="1" applyFont="1" applyFill="1" applyBorder="1" applyAlignment="1">
      <x:alignment vertical="top" wrapText="1"/>
    </x:xf>
    <x:xf numFmtId="212" fontId="4" fillId="0" borderId="6" xfId="0" applyNumberFormat="1" applyFont="1" applyFill="1" applyBorder="1" applyAlignment="1">
      <x:alignment vertical="top" wrapText="1"/>
    </x:xf>
    <x:xf numFmtId="0" fontId="4" fillId="9" borderId="4" xfId="0" applyNumberFormat="1" applyFont="1" applyFill="1" applyBorder="1" applyAlignment="1">
      <x:alignment vertical="top" wrapText="1"/>
    </x:xf>
    <x:xf numFmtId="0" fontId="4" fillId="9" borderId="5" xfId="0" applyNumberFormat="1" applyFont="1" applyFill="1" applyBorder="1" applyAlignment="1">
      <x:alignment vertical="top" wrapText="1"/>
    </x:xf>
    <x:xf numFmtId="0" fontId="4" fillId="9" borderId="6" xfId="0" applyNumberFormat="1" applyFont="1" applyFill="1" applyBorder="1" applyAlignment="1">
      <x:alignment vertical="top" wrapText="1"/>
    </x:xf>
    <x:xf numFmtId="0" fontId="4" fillId="8" borderId="4" xfId="0" applyNumberFormat="1" applyFont="1" applyFill="1" applyBorder="1" applyAlignment="1">
      <x:alignment vertical="top" wrapText="1"/>
    </x:xf>
    <x:xf numFmtId="0" fontId="4" fillId="8" borderId="5" xfId="0" applyNumberFormat="1" applyFont="1" applyFill="1" applyBorder="1" applyAlignment="1">
      <x:alignment vertical="top" wrapText="1"/>
    </x:xf>
    <x:xf numFmtId="0" fontId="4" fillId="8" borderId="6" xfId="0" applyNumberFormat="1" applyFont="1" applyFill="1" applyBorder="1" applyAlignment="1">
      <x:alignment vertical="top" wrapText="1"/>
    </x:xf>
  </x:cellXfs>
  <x:cellStyles count="1">
    <x:cellStyle name="Normal" xfId="0"/>
  </x:cellStyles>
  <x:dxfs count="46"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1E3A8A"/>
      </x:font>
      <x:fill>
        <x:patternFill>
          <x:bgColor rgb="FFDBEAFE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6D28D9"/>
      </x:font>
      <x:fill>
        <x:patternFill>
          <x:bgColor rgb="FFEDE9FE"/>
        </x:patternFill>
      </x:fill>
    </x:dxf>
    <x:dxf>
      <x:font>
        <x:b/>
        <x:color rgb="FF4B5563"/>
      </x:font>
      <x:fill>
        <x:patternFill>
          <x:bgColor rgb="FFF3F4F6"/>
        </x:patternFill>
      </x:fill>
    </x:dxf>
    <x:dxf>
      <x:font>
        <x:b/>
        <x:color rgb="FF047857"/>
      </x:font>
      <x:fill>
        <x:patternFill>
          <x:bgColor rgb="FFD1FAE5"/>
        </x:patternFill>
      </x:fill>
    </x:dxf>
    <x:dxf>
      <x:font>
        <x:b/>
        <x:color rgb="FF92400E"/>
      </x:font>
      <x:fill>
        <x:patternFill>
          <x:bgColor rgb="FFFEF3C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575cc9b8ec4896" /><Relationship Type="http://schemas.openxmlformats.org/officeDocument/2006/relationships/theme" Target="/xl/theme/theme1.xml" Id="R218104ea48864367" /><Relationship Type="http://schemas.openxmlformats.org/officeDocument/2006/relationships/sharedStrings" Target="/xl/sharedStrings.xml" Id="Rbfd0d6ca15e440e0" /><Relationship Type="http://schemas.openxmlformats.org/officeDocument/2006/relationships/worksheet" Target="/xl/worksheets/sheet1.xml" Id="Rba3c87df8e374775" /><Relationship Type="http://schemas.openxmlformats.org/officeDocument/2006/relationships/worksheet" Target="/xl/worksheets/sheet2.xml" Id="Rb3967e2dd98340bf" /><Relationship Type="http://schemas.openxmlformats.org/officeDocument/2006/relationships/worksheet" Target="/xl/worksheets/sheet3.xml" Id="R551fb6980fc14d89" /><Relationship Type="http://schemas.openxmlformats.org/officeDocument/2006/relationships/worksheet" Target="/xl/worksheets/sheet4.xml" Id="Rf65d84265a5d47d6" /><Relationship Type="http://schemas.openxmlformats.org/officeDocument/2006/relationships/worksheet" Target="/xl/worksheets/sheet5.xml" Id="Ra621edb2ab9d4211" /><Relationship Type="http://schemas.openxmlformats.org/officeDocument/2006/relationships/worksheet" Target="/xl/worksheets/sheet6.xml" Id="R3a9fb64734a24c83" /><Relationship Type="http://schemas.openxmlformats.org/officeDocument/2006/relationships/worksheet" Target="/xl/worksheets/sheet7.xml" Id="R584de8a8e5b44a9e" /><Relationship Type="http://schemas.openxmlformats.org/officeDocument/2006/relationships/worksheet" Target="/xl/worksheets/sheet8.xml" Id="R913cd1c4a9b04ef1" /><Relationship Type="http://schemas.openxmlformats.org/officeDocument/2006/relationships/worksheet" Target="/xl/worksheets/sheet9.xml" Id="R79e6907cec074b2f" /><Relationship Type="http://schemas.openxmlformats.org/officeDocument/2006/relationships/worksheet" Target="/xl/worksheets/sheet10.xml" Id="R7c23a960dc524b1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18" hidden="0" customWidth="1"/>
    <x:col min="3" max="3" width="18" hidden="0" customWidth="1"/>
    <x:col min="4" max="4" width="16" hidden="0" customWidth="1"/>
    <x:col min="5" max="5" width="58" hidden="0" customWidth="1"/>
    <x:col min="6" max="6" width="12" hidden="0" customWidth="1"/>
    <x:col min="7" max="7" width="12" hidden="0" customWidth="1"/>
    <x:col min="8" max="8" width="12" hidden="0" customWidth="1"/>
  </x:cols>
  <x:sheetData>
    <x:row r="1" ht="30" customHeight="1">
      <x:c r="A1" s="3" t="str">
        <x:v>AI Transition Evidence Matrix</x:v>
      </x:c>
      <x:c r="B1" s="3"/>
      <x:c r="C1" s="3"/>
      <x:c r="D1" s="3"/>
      <x:c r="E1" s="3"/>
      <x:c r="F1" s="3"/>
      <x:c r="G1" s="3"/>
      <x:c r="H1" s="3"/>
    </x:row>
    <x:row r="2" ht="36" customHeight="1">
      <x:c r="A2" s="7" t="str">
        <x:v>Reconciled to working paper v0.6 | U.S.-primary evidence base | Evidence cutoff: 2026-08-28 | Workbook revision: 2026-09-08</x:v>
      </x:c>
      <x:c r="B2" s="7"/>
      <x:c r="C2" s="7"/>
      <x:c r="D2" s="7"/>
      <x:c r="E2" s="7"/>
      <x:c r="F2" s="7"/>
      <x:c r="G2" s="7"/>
      <x:c r="H2" s="7"/>
    </x:row>
    <x:row r="4" ht="38" customHeight="1">
      <x:c r="A4" s="16" t="str">
        <x:v>Key metric</x:v>
      </x:c>
      <x:c r="B4" s="17" t="str">
        <x:v>Value</x:v>
      </x:c>
      <x:c r="C4" s="17" t="str">
        <x:v>Unit</x:v>
      </x:c>
      <x:c r="D4" s="17" t="str">
        <x:v>Evidence class</x:v>
      </x:c>
      <x:c r="E4" s="18" t="str">
        <x:v>What it does—and does not—mean</x:v>
      </x:c>
    </x:row>
    <x:row r="5" ht="42" customHeight="1">
      <x:c r="A5" s="26" t="str">
        <x:v>Private paid employee hours</x:v>
      </x:c>
      <x:c r="B5" s="29" t="n">
        <x:f>'HETH Model'!D7</x:f>
        <x:v>241.8347568</x:v>
      </x:c>
      <x:c r="C5" s="26" t="str">
        <x:v>B hours/year</x:v>
      </x:c>
      <x:c r="D5" s="26" t="str">
        <x:v>Derived</x:v>
      </x:c>
      <x:c r="E5" s="26" t="str">
        <x:v>BLS payroll-employment baseline; excludes most agriculture and the self-employed.</x:v>
      </x:c>
    </x:row>
    <x:row r="6" ht="42" customHeight="1">
      <x:c r="A6" s="27" t="str">
        <x:v>Public higher-ed net tuition</x:v>
      </x:c>
      <x:c r="B6" s="30" t="n">
        <x:v>80.698</x:v>
      </x:c>
      <x:c r="C6" s="27" t="str">
        <x:v>$B/year</x:v>
      </x:c>
      <x:c r="D6" s="27" t="str">
        <x:v>Observed</x:v>
      </x:c>
      <x:c r="E6" s="27" t="str">
        <x:v>Gross financing shift for current public FTE enrollment; not universal-completion cost.</x:v>
      </x:c>
    </x:row>
    <x:row r="7" ht="42" customHeight="1">
      <x:c r="A7" s="27" t="str">
        <x:v>Partial learning envelope</x:v>
      </x:c>
      <x:c r="B7" s="30" t="n">
        <x:f>'Education Costs'!D33</x:f>
        <x:v>137.673756948</x:v>
      </x:c>
      <x:c r="C7" s="27" t="str">
        <x:v>$B/year</x:v>
      </x:c>
      <x:c r="D7" s="27" t="str">
        <x:v>Scenario</x:v>
      </x:c>
      <x:c r="E7" s="27" t="str">
        <x:v>Tuition replacement plus a mechanical full-population pre-K slot scenario; many modules remain uncosted.</x:v>
      </x:c>
    </x:row>
    <x:row r="8" ht="42" customHeight="1">
      <x:c r="A8" s="27" t="str">
        <x:v>National health expenditures</x:v>
      </x:c>
      <x:c r="B8" s="30" t="n">
        <x:f>'Health Continuity'!B7</x:f>
        <x:v>5.3</x:v>
      </x:c>
      <x:c r="C8" s="27" t="str">
        <x:v>$T/year</x:v>
      </x:c>
      <x:c r="D8" s="27" t="str">
        <x:v>Observed</x:v>
      </x:c>
      <x:c r="E8" s="27" t="str">
        <x:v>Current national resource and financing base; not the incremental cost of continuity.</x:v>
      </x:c>
    </x:row>
    <x:row r="9" ht="42" customHeight="1">
      <x:c r="A9" s="28" t="str">
        <x:v>Data-center electricity share</x:v>
      </x:c>
      <x:c r="B9" s="31" t="n">
        <x:f>'Data Centers'!C8</x:f>
        <x:v>0.044</x:v>
      </x:c>
      <x:c r="C9" s="28" t="str">
        <x:v>% of U.S. electricity</x:v>
      </x:c>
      <x:c r="D9" s="28" t="str">
        <x:v>Scenario</x:v>
      </x:c>
      <x:c r="E9" s="28" t="str">
        <x:v>2023 model-estimated national share; local grid and ratepayer burdens require site-level analysis.</x:v>
      </x:c>
    </x:row>
    <x:row r="12" ht="38" customHeight="1">
      <x:c r="A12" s="16" t="str">
        <x:v>Evidence class</x:v>
      </x:c>
      <x:c r="B12" s="17" t="str">
        <x:v>Definition</x:v>
      </x:c>
      <x:c r="C12" s="17" t="str">
        <x:v>Permitted use</x:v>
      </x:c>
      <x:c r="D12" s="18" t="str">
        <x:v>Prohibited inference</x:v>
      </x:c>
    </x:row>
    <x:row r="13" ht="48" customHeight="1">
      <x:c r="A13" s="26" t="str">
        <x:v>Observed</x:v>
      </x:c>
      <x:c r="B13" s="26" t="str">
        <x:v>Measured or administratively reported for a defined population, year, and denominator.</x:v>
      </x:c>
      <x:c r="C13" s="26" t="str">
        <x:v>Baseline and descriptive comparison.</x:v>
      </x:c>
      <x:c r="D13" s="26" t="str">
        <x:v>Treating a source's modeled projection as observation.</x:v>
      </x:c>
    </x:row>
    <x:row r="14" ht="48" customHeight="1">
      <x:c r="A14" s="27" t="str">
        <x:v>Derived</x:v>
      </x:c>
      <x:c r="B14" s="27" t="str">
        <x:v>Reproducible arithmetic using stated inputs, with no behavioral or future-period assumption added.</x:v>
      </x:c>
      <x:c r="C14" s="27" t="str">
        <x:v>Transparent envelope or transformation.</x:v>
      </x:c>
      <x:c r="D14" s="27" t="str">
        <x:v>Treating arithmetic precision as measurement accuracy.</x:v>
      </x:c>
    </x:row>
    <x:row r="15" ht="48" customHeight="1">
      <x:c r="A15" s="27" t="str">
        <x:v>Scenario</x:v>
      </x:c>
      <x:c r="B15" s="27" t="str">
        <x:v>Result dependent on behavioral, valuation, or future-period assumptions, including a published model.</x:v>
      </x:c>
      <x:c r="C15" s="27" t="str">
        <x:v>Sensitivity testing and policy design.</x:v>
      </x:c>
      <x:c r="D15" s="27" t="str">
        <x:v>Reclassification as observed merely because a source reports it.</x:v>
      </x:c>
    </x:row>
    <x:row r="16" ht="48" customHeight="1">
      <x:c r="A16" s="28" t="str">
        <x:v>Gap</x:v>
      </x:c>
      <x:c r="B16" s="28" t="str">
        <x:v>A decision-relevant value not identified by current compatible evidence.</x:v>
      </x:c>
      <x:c r="C16" s="28" t="str">
        <x:v>Research agenda and disclosure.</x:v>
      </x:c>
      <x:c r="D16" s="28" t="str">
        <x:v>Filling the gap with an unsupported midpoint or probability distribution.</x:v>
      </x:c>
    </x:row>
    <x:row r="19" ht="38" customHeight="1">
      <x:c r="A19" s="16" t="str">
        <x:v>Sheet</x:v>
      </x:c>
      <x:c r="B19" s="17" t="str">
        <x:v>Purpose</x:v>
      </x:c>
      <x:c r="C19" s="17" t="str">
        <x:v>Primary decision</x:v>
      </x:c>
      <x:c r="D19" s="18" t="str">
        <x:v>Key boundary</x:v>
      </x:c>
    </x:row>
    <x:row r="20" ht="45" customHeight="1">
      <x:c r="A20" s="26" t="str">
        <x:v>HETH Model</x:v>
      </x:c>
      <x:c r="B20" s="26" t="str">
        <x:v>Editable human-equivalent task-hour scenario engine.</x:v>
      </x:c>
      <x:c r="C20" s="26" t="str">
        <x:v>What assumptions would be required to estimate substitution?</x:v>
      </x:c>
      <x:c r="D20" s="26" t="str">
        <x:v>Blank inputs are intentional; machine uptime is never a labor hour.</x:v>
      </x:c>
    </x:row>
    <x:row r="21" ht="45" customHeight="1">
      <x:c r="A21" s="27" t="str">
        <x:v>Labor Sectors</x:v>
      </x:c>
      <x:c r="B21" s="27" t="str">
        <x:v>Sector exposure, adoption, task-use incidence, shares, and selected margins.</x:v>
      </x:c>
      <x:c r="C21" s="27" t="str">
        <x:v>Where is adoption concentrated, and what is actually observed?</x:v>
      </x:c>
      <x:c r="D21" s="27" t="str">
        <x:v>Denominators differ; columns are not a ready-made multiplication chain.</x:v>
      </x:c>
    </x:row>
    <x:row r="22" ht="45" customHeight="1">
      <x:c r="A22" s="27" t="str">
        <x:v>Education Costs</x:v>
      </x:c>
      <x:c r="B22" s="27" t="str">
        <x:v>Current finance, student budgets, pathway envelopes, and uncosted modules.</x:v>
      </x:c>
      <x:c r="C22" s="27" t="str">
        <x:v>What is the incremental public cost boundary?</x:v>
      </x:c>
      <x:c r="D22" s="27" t="str">
        <x:v>FTE-year revenue is not credential marginal cost.</x:v>
      </x:c>
    </x:row>
    <x:row r="23" ht="45" customHeight="1">
      <x:c r="A23" s="27" t="str">
        <x:v>Health Continuity</x:v>
      </x:c>
      <x:c r="B23" s="27" t="str">
        <x:v>Health financing evidence and a bridge-cost scenario.</x:v>
      </x:c>
      <x:c r="C23" s="27" t="str">
        <x:v>How should coverage continuity be costed separately?</x:v>
      </x:c>
      <x:c r="D23" s="27" t="str">
        <x:v>Federal outlays and national expenditures are not the same measure.</x:v>
      </x:c>
    </x:row>
    <x:row r="24" ht="45" customHeight="1">
      <x:c r="A24" s="27" t="str">
        <x:v>Pathway Outcomes</x:v>
      </x:c>
      <x:c r="B24" s="27" t="str">
        <x:v>Completion, apprenticeship, placement proxies, and earnings.</x:v>
      </x:c>
      <x:c r="C24" s="27" t="str">
        <x:v>Which pathway stages must be measured?</x:v>
      </x:c>
      <x:c r="D24" s="27" t="str">
        <x:v>Descriptive outcomes and causal effects are kept separate.</x:v>
      </x:c>
    </x:row>
    <x:row r="25" ht="45" customHeight="1">
      <x:c r="A25" s="27" t="str">
        <x:v>Data Centers</x:v>
      </x:c>
      <x:c r="B25" s="27" t="str">
        <x:v>Electricity, water, grid, and subsidy burdens.</x:v>
      </x:c>
      <x:c r="C25" s="27" t="str">
        <x:v>Which costs are national and which are local?</x:v>
      </x:c>
      <x:c r="D25" s="27" t="str">
        <x:v>NERC load growth is all-load; subsidy totals are not nationally harmonized.</x:v>
      </x:c>
    </x:row>
    <x:row r="26" ht="45" customHeight="1">
      <x:c r="A26" s="27" t="str">
        <x:v>Governance</x:v>
      </x:c>
      <x:c r="B26" s="27" t="str">
        <x:v>Voluntary frameworks and binding-law comparison.</x:v>
      </x:c>
      <x:c r="C26" s="27" t="str">
        <x:v>What institutional layer does each model supply?</x:v>
      </x:c>
      <x:c r="D26" s="27" t="str">
        <x:v>Corporate self-governance does not replace law or independent oversight.</x:v>
      </x:c>
    </x:row>
    <x:row r="27" ht="45" customHeight="1">
      <x:c r="A27" s="27" t="str">
        <x:v>Evidence Matrix</x:v>
      </x:c>
      <x:c r="B27" s="27" t="str">
        <x:v>Claim-level audit table.</x:v>
      </x:c>
      <x:c r="C27" s="27" t="str">
        <x:v>Can every consequential claim be traced and bounded?</x:v>
      </x:c>
      <x:c r="D27" s="27" t="str">
        <x:v>Confidence is source-fit, not certainty about the future.</x:v>
      </x:c>
    </x:row>
    <x:row r="28" ht="45" customHeight="1">
      <x:c r="A28" s="28" t="str">
        <x:v>Source Ledger</x:v>
      </x:c>
      <x:c r="B28" s="28" t="str">
        <x:v>Canonical titles, dates, URLs, and access notes.</x:v>
      </x:c>
      <x:c r="C28" s="28" t="str">
        <x:v>Can the evidence be refreshed?</x:v>
      </x:c>
      <x:c r="D28" s="28" t="str">
        <x:v>A source may support only the defined claim, not adjacent claims.</x:v>
      </x:c>
    </x:row>
    <x:row r="31">
      <x:c r="A31" s="32" t="str">
        <x:v>Human-equivalent task-hour (HETH) definition</x:v>
      </x:c>
      <x:c r="B31" s="32"/>
      <x:c r="C31" s="32"/>
      <x:c r="D31" s="32"/>
      <x:c r="E31" s="32"/>
      <x:c r="F31" s="32"/>
      <x:c r="G31" s="32"/>
      <x:c r="H31" s="32"/>
    </x:row>
    <x:row r="32">
      <x:c r="A32" s="36" t="str">
        <x:v>Gross counterfactual paid human time required to produce accepted output at agreed quality, risk, and timeliness. HETH is output-equivalence—not machine uptime, token volume, or wall-clock latency. Human setup, oversight, validation, rework, and exception time is deducted once when estimating net task-time saving (S), not inside HETH assisted. Formula: HETH assisted = H × E × A × U × Q; net task-hours saved = assisted × S; paid hours displaced = MAX(0, net task-hours saved) × (1 − R).</x:v>
      </x:c>
      <x:c r="B32" s="36"/>
      <x:c r="C32" s="36"/>
      <x:c r="D32" s="36"/>
      <x:c r="E32" s="36"/>
      <x:c r="F32" s="36"/>
      <x:c r="G32" s="36"/>
      <x:c r="H32" s="36"/>
    </x:row>
    <x:row r="33">
      <x:c r="A33" s="36"/>
      <x:c r="B33" s="36"/>
      <x:c r="C33" s="36"/>
      <x:c r="D33" s="36"/>
      <x:c r="E33" s="36"/>
      <x:c r="F33" s="36"/>
      <x:c r="G33" s="36"/>
      <x:c r="H33" s="36"/>
    </x:row>
    <x:row r="34">
      <x:c r="A34" s="36"/>
      <x:c r="B34" s="36"/>
      <x:c r="C34" s="36"/>
      <x:c r="D34" s="36"/>
      <x:c r="E34" s="36"/>
      <x:c r="F34" s="36"/>
      <x:c r="G34" s="36"/>
      <x:c r="H34" s="36"/>
    </x:row>
  </x:sheetData>
  <x:mergeCells>
    <x:mergeCell ref="A1:H1"/>
    <x:mergeCell ref="A2:H2"/>
    <x:mergeCell ref="A31:H31"/>
    <x:mergeCell ref="A32:H34"/>
  </x:mergeCells>
  <x:conditionalFormatting sqref="D5:D9">
    <x:cfRule type="containsText" dxfId="0" priority="1" operator="containsText" text="Observed"/>
    <x:cfRule type="containsText" dxfId="1" priority="2" operator="containsText" text="Derived"/>
    <x:cfRule type="containsText" dxfId="2" priority="3" operator="containsText" text="Scenario"/>
    <x:cfRule type="containsText" dxfId="3" priority="4" operator="containsText" text="Gap"/>
  </x:conditionalFormatting>
  <x:conditionalFormatting sqref="A13:A16">
    <x:cfRule type="containsText" dxfId="4" priority="5" operator="containsText" text="Observed"/>
    <x:cfRule type="containsText" dxfId="5" priority="6" operator="containsText" text="Derived"/>
    <x:cfRule type="containsText" dxfId="6" priority="7" operator="containsText" text="Scenario"/>
    <x:cfRule type="containsText" dxfId="7" priority="8" operator="containsText" text="Gap"/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3" hidden="0" customWidth="1"/>
    <x:col min="3" max="3" width="14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7" hidden="0" customWidth="1"/>
    <x:col min="9" max="9" width="18" hidden="0" customWidth="1"/>
    <x:col min="10" max="10" width="18" hidden="0" customWidth="1"/>
    <x:col min="11" max="11" width="16" hidden="0" customWidth="1"/>
    <x:col min="12" max="12" width="18" hidden="0" customWidth="1"/>
    <x:col min="13" max="13" width="17" hidden="0" customWidth="1"/>
    <x:col min="14" max="14" width="18" hidden="0" customWidth="1"/>
    <x:col min="15" max="15" width="20" hidden="0" customWidth="1"/>
    <x:col min="16" max="16" width="20" hidden="0" customWidth="1"/>
  </x:cols>
  <x:sheetData>
    <x:row r="1" ht="30" customHeight="1">
      <x:c r="A1" s="3" t="str">
        <x:v>Human-Equivalent Task-Hour Scenario Engine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</x:row>
    <x:row r="2" ht="36" customHeight="1">
      <x:c r="A2" s="7" t="str">
        <x:v>Yellow cells are user assumptions. Outputs remain blank until the required inputs are supplied. Do not add the Total private row to its component rows.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</x:row>
    <x:row r="6" ht="38" customHeight="1">
      <x:c r="A6" s="16" t="str">
        <x:v>BLS sector</x:v>
      </x:c>
      <x:c r="B6" s="17" t="str">
        <x:v>Employment (M)</x:v>
      </x:c>
      <x:c r="C6" s="17" t="str">
        <x:v>Avg weekly hours</x:v>
      </x:c>
      <x:c r="D6" s="17" t="str">
        <x:v>Annual paid hours (B)</x:v>
      </x:c>
      <x:c r="E6" s="17" t="str">
        <x:v>Avg hourly earnings ($)</x:v>
      </x:c>
      <x:c r="F6" s="17" t="str">
        <x:v>Wage-bill proxy ($B)</x:v>
      </x:c>
      <x:c r="G6" s="17" t="str">
        <x:v>E: task-hour exposure</x:v>
      </x:c>
      <x:c r="H6" s="17" t="str">
        <x:v>A: harmonized adoption</x:v>
      </x:c>
      <x:c r="I6" s="17" t="str">
        <x:v>U: workflow share handled</x:v>
      </x:c>
      <x:c r="J6" s="17" t="str">
        <x:v>Q: accepted-output share</x:v>
      </x:c>
      <x:c r="K6" s="17" t="str">
        <x:v>S: net task-time saving</x:v>
      </x:c>
      <x:c r="L6" s="17" t="str">
        <x:v>R: redeployment/rebound</x:v>
      </x:c>
      <x:c r="M6" s="17" t="str">
        <x:v>HETH assisted (B)</x:v>
      </x:c>
      <x:c r="N6" s="17" t="str">
        <x:v>Net task-hours saved (B)</x:v>
      </x:c>
      <x:c r="O6" s="17" t="str">
        <x:v>Paid hours displaced (B)</x:v>
      </x:c>
      <x:c r="P6" s="18" t="str">
        <x:v>Associated wage pool ($B)</x:v>
      </x:c>
    </x:row>
    <x:row r="7" ht="34" customHeight="1">
      <x:c r="A7" s="58" t="str">
        <x:v>Total private</x:v>
      </x:c>
      <x:c r="B7" s="59" t="n">
        <x:v>135.588</x:v>
      </x:c>
      <x:c r="C7" s="59" t="n">
        <x:v>34.3</x:v>
      </x:c>
      <x:c r="D7" s="59" t="n">
        <x:f>B7*1000000*C7*52/1000000000</x:f>
        <x:v>241.8347568</x:v>
      </x:c>
      <x:c r="E7" s="60" t="n">
        <x:v>37.62</x:v>
      </x:c>
      <x:c r="F7" s="60" t="n">
        <x:f>D7*E7</x:f>
        <x:v>9097.823550816</x:v>
      </x:c>
      <x:c r="G7" s="61"/>
      <x:c r="H7" s="61"/>
      <x:c r="I7" s="61"/>
      <x:c r="J7" s="61"/>
      <x:c r="K7" s="61"/>
      <x:c r="L7" s="61"/>
      <x:c r="M7" s="62" t="str">
        <x:f>IF(COUNTA(G7:J7)=4,D7*G7*H7*I7*J7,"")</x:f>
      </x:c>
      <x:c r="N7" s="62" t="str">
        <x:f>IF(COUNTA(G7:K7)=5,M7*K7,"")</x:f>
      </x:c>
      <x:c r="O7" s="62" t="str">
        <x:f>IF(COUNTA(G7:L7)=6,MAX(0,N7)*(1-L7),"")</x:f>
      </x:c>
      <x:c r="P7" s="62" t="str">
        <x:f>IF(COUNTA(G7:L7)=6,O7*E7,"")</x:f>
      </x:c>
    </x:row>
    <x:row r="8" ht="34" customHeight="1">
      <x:c r="A8" s="52" t="str">
        <x:v>Mining and logging</x:v>
      </x:c>
      <x:c r="B8" s="53" t="n">
        <x:v>0.607</x:v>
      </x:c>
      <x:c r="C8" s="53" t="n">
        <x:v>46.1</x:v>
      </x:c>
      <x:c r="D8" s="53" t="n">
        <x:f>B8*1000000*C8*52/1000000000</x:f>
        <x:v>1.4551004</x:v>
      </x:c>
      <x:c r="E8" s="54" t="n">
        <x:v>42.11</x:v>
      </x:c>
      <x:c r="F8" s="54" t="n">
        <x:f>D8*E8</x:f>
        <x:v>61.274277844000004</x:v>
      </x:c>
      <x:c r="G8" s="44"/>
      <x:c r="H8" s="44"/>
      <x:c r="I8" s="44"/>
      <x:c r="J8" s="44"/>
      <x:c r="K8" s="44"/>
      <x:c r="L8" s="44"/>
      <x:c r="M8" s="47" t="str">
        <x:f>IF(COUNTA(G8:J8)=4,D8*G8*H8*I8*J8,"")</x:f>
      </x:c>
      <x:c r="N8" s="47" t="str">
        <x:f>IF(COUNTA(G8:K8)=5,M8*K8,"")</x:f>
      </x:c>
      <x:c r="O8" s="47" t="str">
        <x:f>IF(COUNTA(G8:L8)=6,MAX(0,N8)*(1-L8),"")</x:f>
      </x:c>
      <x:c r="P8" s="47" t="str">
        <x:f>IF(COUNTA(G8:L8)=6,O8*E8,"")</x:f>
      </x:c>
    </x:row>
    <x:row r="9" ht="34" customHeight="1">
      <x:c r="A9" s="52" t="str">
        <x:v>Construction</x:v>
      </x:c>
      <x:c r="B9" s="53" t="n">
        <x:v>8.343</x:v>
      </x:c>
      <x:c r="C9" s="53" t="n">
        <x:v>39.5</x:v>
      </x:c>
      <x:c r="D9" s="53" t="n">
        <x:f>B9*1000000*C9*52/1000000000</x:f>
        <x:v>17.136522</x:v>
      </x:c>
      <x:c r="E9" s="54" t="n">
        <x:v>41.46</x:v>
      </x:c>
      <x:c r="F9" s="54" t="n">
        <x:f>D9*E9</x:f>
        <x:v>710.48020212</x:v>
      </x:c>
      <x:c r="G9" s="44"/>
      <x:c r="H9" s="44"/>
      <x:c r="I9" s="44"/>
      <x:c r="J9" s="44"/>
      <x:c r="K9" s="44"/>
      <x:c r="L9" s="44"/>
      <x:c r="M9" s="47" t="str">
        <x:f>IF(COUNTA(G9:J9)=4,D9*G9*H9*I9*J9,"")</x:f>
      </x:c>
      <x:c r="N9" s="47" t="str">
        <x:f>IF(COUNTA(G9:K9)=5,M9*K9,"")</x:f>
      </x:c>
      <x:c r="O9" s="47" t="str">
        <x:f>IF(COUNTA(G9:L9)=6,MAX(0,N9)*(1-L9),"")</x:f>
      </x:c>
      <x:c r="P9" s="47" t="str">
        <x:f>IF(COUNTA(G9:L9)=6,O9*E9,"")</x:f>
      </x:c>
    </x:row>
    <x:row r="10" ht="34" customHeight="1">
      <x:c r="A10" s="52" t="str">
        <x:v>Manufacturing</x:v>
      </x:c>
      <x:c r="B10" s="53" t="n">
        <x:v>12.611</x:v>
      </x:c>
      <x:c r="C10" s="53" t="n">
        <x:v>40.4</x:v>
      </x:c>
      <x:c r="D10" s="53" t="n">
        <x:f>B10*1000000*C10*52/1000000000</x:f>
        <x:v>26.4931888</x:v>
      </x:c>
      <x:c r="E10" s="54" t="n">
        <x:v>36.87</x:v>
      </x:c>
      <x:c r="F10" s="54" t="n">
        <x:f>D10*E10</x:f>
        <x:v>976.8038710559999</x:v>
      </x:c>
      <x:c r="G10" s="44"/>
      <x:c r="H10" s="44"/>
      <x:c r="I10" s="44"/>
      <x:c r="J10" s="44"/>
      <x:c r="K10" s="44"/>
      <x:c r="L10" s="44"/>
      <x:c r="M10" s="47" t="str">
        <x:f>IF(COUNTA(G10:J10)=4,D10*G10*H10*I10*J10,"")</x:f>
      </x:c>
      <x:c r="N10" s="47" t="str">
        <x:f>IF(COUNTA(G10:K10)=5,M10*K10,"")</x:f>
      </x:c>
      <x:c r="O10" s="47" t="str">
        <x:f>IF(COUNTA(G10:L10)=6,MAX(0,N10)*(1-L10),"")</x:f>
      </x:c>
      <x:c r="P10" s="47" t="str">
        <x:f>IF(COUNTA(G10:L10)=6,O10*E10,"")</x:f>
      </x:c>
    </x:row>
    <x:row r="11" ht="34" customHeight="1">
      <x:c r="A11" s="52" t="str">
        <x:v>Wholesale trade</x:v>
      </x:c>
      <x:c r="B11" s="53" t="n">
        <x:v>6.0624</x:v>
      </x:c>
      <x:c r="C11" s="53" t="n">
        <x:v>39.4</x:v>
      </x:c>
      <x:c r="D11" s="53" t="n">
        <x:f>B11*1000000*C11*52/1000000000</x:f>
        <x:v>12.42064512</x:v>
      </x:c>
      <x:c r="E11" s="54" t="n">
        <x:v>39.88</x:v>
      </x:c>
      <x:c r="F11" s="54" t="n">
        <x:f>D11*E11</x:f>
        <x:v>495.3353273856</x:v>
      </x:c>
      <x:c r="G11" s="44"/>
      <x:c r="H11" s="44"/>
      <x:c r="I11" s="44"/>
      <x:c r="J11" s="44"/>
      <x:c r="K11" s="44"/>
      <x:c r="L11" s="44"/>
      <x:c r="M11" s="47" t="str">
        <x:f>IF(COUNTA(G11:J11)=4,D11*G11*H11*I11*J11,"")</x:f>
      </x:c>
      <x:c r="N11" s="47" t="str">
        <x:f>IF(COUNTA(G11:K11)=5,M11*K11,"")</x:f>
      </x:c>
      <x:c r="O11" s="47" t="str">
        <x:f>IF(COUNTA(G11:L11)=6,MAX(0,N11)*(1-L11),"")</x:f>
      </x:c>
      <x:c r="P11" s="47" t="str">
        <x:f>IF(COUNTA(G11:L11)=6,O11*E11,"")</x:f>
      </x:c>
    </x:row>
    <x:row r="12" ht="34" customHeight="1">
      <x:c r="A12" s="52" t="str">
        <x:v>Retail trade</x:v>
      </x:c>
      <x:c r="B12" s="53" t="n">
        <x:v>15.4409</x:v>
      </x:c>
      <x:c r="C12" s="53" t="n">
        <x:v>30</x:v>
      </x:c>
      <x:c r="D12" s="53" t="n">
        <x:f>B12*1000000*C12*52/1000000000</x:f>
        <x:v>24.087804</x:v>
      </x:c>
      <x:c r="E12" s="54" t="n">
        <x:v>26.23</x:v>
      </x:c>
      <x:c r="F12" s="54" t="n">
        <x:f>D12*E12</x:f>
        <x:v>631.82309892</x:v>
      </x:c>
      <x:c r="G12" s="44"/>
      <x:c r="H12" s="44"/>
      <x:c r="I12" s="44"/>
      <x:c r="J12" s="44"/>
      <x:c r="K12" s="44"/>
      <x:c r="L12" s="44"/>
      <x:c r="M12" s="47" t="str">
        <x:f>IF(COUNTA(G12:J12)=4,D12*G12*H12*I12*J12,"")</x:f>
      </x:c>
      <x:c r="N12" s="47" t="str">
        <x:f>IF(COUNTA(G12:K12)=5,M12*K12,"")</x:f>
      </x:c>
      <x:c r="O12" s="47" t="str">
        <x:f>IF(COUNTA(G12:L12)=6,MAX(0,N12)*(1-L12),"")</x:f>
      </x:c>
      <x:c r="P12" s="47" t="str">
        <x:f>IF(COUNTA(G12:L12)=6,O12*E12,"")</x:f>
      </x:c>
    </x:row>
    <x:row r="13" ht="34" customHeight="1">
      <x:c r="A13" s="52" t="str">
        <x:v>Transportation and warehousing</x:v>
      </x:c>
      <x:c r="B13" s="53" t="n">
        <x:v>6.5961</x:v>
      </x:c>
      <x:c r="C13" s="53" t="n">
        <x:v>38.1</x:v>
      </x:c>
      <x:c r="D13" s="53" t="n">
        <x:f>B13*1000000*C13*52/1000000000</x:f>
        <x:v>13.06819332</x:v>
      </x:c>
      <x:c r="E13" s="54" t="n">
        <x:v>32.63</x:v>
      </x:c>
      <x:c r="F13" s="54" t="n">
        <x:f>D13*E13</x:f>
        <x:v>426.41514803160004</x:v>
      </x:c>
      <x:c r="G13" s="44"/>
      <x:c r="H13" s="44"/>
      <x:c r="I13" s="44"/>
      <x:c r="J13" s="44"/>
      <x:c r="K13" s="44"/>
      <x:c r="L13" s="44"/>
      <x:c r="M13" s="47" t="str">
        <x:f>IF(COUNTA(G13:J13)=4,D13*G13*H13*I13*J13,"")</x:f>
      </x:c>
      <x:c r="N13" s="47" t="str">
        <x:f>IF(COUNTA(G13:K13)=5,M13*K13,"")</x:f>
      </x:c>
      <x:c r="O13" s="47" t="str">
        <x:f>IF(COUNTA(G13:L13)=6,MAX(0,N13)*(1-L13),"")</x:f>
      </x:c>
      <x:c r="P13" s="47" t="str">
        <x:f>IF(COUNTA(G13:L13)=6,O13*E13,"")</x:f>
      </x:c>
    </x:row>
    <x:row r="14" ht="34" customHeight="1">
      <x:c r="A14" s="52" t="str">
        <x:v>Utilities</x:v>
      </x:c>
      <x:c r="B14" s="53" t="n">
        <x:v>0.6081</x:v>
      </x:c>
      <x:c r="C14" s="53" t="n">
        <x:v>42.6</x:v>
      </x:c>
      <x:c r="D14" s="53" t="n">
        <x:f>B14*1000000*C14*52/1000000000</x:f>
        <x:v>1.34706312</x:v>
      </x:c>
      <x:c r="E14" s="54" t="n">
        <x:v>56.34</x:v>
      </x:c>
      <x:c r="F14" s="54" t="n">
        <x:f>D14*E14</x:f>
        <x:v>75.89353618080001</x:v>
      </x:c>
      <x:c r="G14" s="44"/>
      <x:c r="H14" s="44"/>
      <x:c r="I14" s="44"/>
      <x:c r="J14" s="44"/>
      <x:c r="K14" s="44"/>
      <x:c r="L14" s="44"/>
      <x:c r="M14" s="47" t="str">
        <x:f>IF(COUNTA(G14:J14)=4,D14*G14*H14*I14*J14,"")</x:f>
      </x:c>
      <x:c r="N14" s="47" t="str">
        <x:f>IF(COUNTA(G14:K14)=5,M14*K14,"")</x:f>
      </x:c>
      <x:c r="O14" s="47" t="str">
        <x:f>IF(COUNTA(G14:L14)=6,MAX(0,N14)*(1-L14),"")</x:f>
      </x:c>
      <x:c r="P14" s="47" t="str">
        <x:f>IF(COUNTA(G14:L14)=6,O14*E14,"")</x:f>
      </x:c>
    </x:row>
    <x:row r="15" ht="34" customHeight="1">
      <x:c r="A15" s="52" t="str">
        <x:v>Information</x:v>
      </x:c>
      <x:c r="B15" s="53" t="n">
        <x:v>2.78</x:v>
      </x:c>
      <x:c r="C15" s="53" t="n">
        <x:v>37.1</x:v>
      </x:c>
      <x:c r="D15" s="53" t="n">
        <x:f>B15*1000000*C15*52/1000000000</x:f>
        <x:v>5.363176</x:v>
      </x:c>
      <x:c r="E15" s="54" t="n">
        <x:v>55.7</x:v>
      </x:c>
      <x:c r="F15" s="54" t="n">
        <x:f>D15*E15</x:f>
        <x:v>298.72890320000005</x:v>
      </x:c>
      <x:c r="G15" s="44"/>
      <x:c r="H15" s="44"/>
      <x:c r="I15" s="44"/>
      <x:c r="J15" s="44"/>
      <x:c r="K15" s="44"/>
      <x:c r="L15" s="44"/>
      <x:c r="M15" s="47" t="str">
        <x:f>IF(COUNTA(G15:J15)=4,D15*G15*H15*I15*J15,"")</x:f>
      </x:c>
      <x:c r="N15" s="47" t="str">
        <x:f>IF(COUNTA(G15:K15)=5,M15*K15,"")</x:f>
      </x:c>
      <x:c r="O15" s="47" t="str">
        <x:f>IF(COUNTA(G15:L15)=6,MAX(0,N15)*(1-L15),"")</x:f>
      </x:c>
      <x:c r="P15" s="47" t="str">
        <x:f>IF(COUNTA(G15:L15)=6,O15*E15,"")</x:f>
      </x:c>
    </x:row>
    <x:row r="16" ht="34" customHeight="1">
      <x:c r="A16" s="52" t="str">
        <x:v>Financial activities</x:v>
      </x:c>
      <x:c r="B16" s="53" t="n">
        <x:v>9.09</x:v>
      </x:c>
      <x:c r="C16" s="53" t="n">
        <x:v>37.4</x:v>
      </x:c>
      <x:c r="D16" s="53" t="n">
        <x:f>B16*1000000*C16*52/1000000000</x:f>
        <x:v>17.678232</x:v>
      </x:c>
      <x:c r="E16" s="54" t="n">
        <x:v>49.44</x:v>
      </x:c>
      <x:c r="F16" s="54" t="n">
        <x:f>D16*E16</x:f>
        <x:v>874.01179008</x:v>
      </x:c>
      <x:c r="G16" s="44"/>
      <x:c r="H16" s="44"/>
      <x:c r="I16" s="44"/>
      <x:c r="J16" s="44"/>
      <x:c r="K16" s="44"/>
      <x:c r="L16" s="44"/>
      <x:c r="M16" s="47" t="str">
        <x:f>IF(COUNTA(G16:J16)=4,D16*G16*H16*I16*J16,"")</x:f>
      </x:c>
      <x:c r="N16" s="47" t="str">
        <x:f>IF(COUNTA(G16:K16)=5,M16*K16,"")</x:f>
      </x:c>
      <x:c r="O16" s="47" t="str">
        <x:f>IF(COUNTA(G16:L16)=6,MAX(0,N16)*(1-L16),"")</x:f>
      </x:c>
      <x:c r="P16" s="47" t="str">
        <x:f>IF(COUNTA(G16:L16)=6,O16*E16,"")</x:f>
      </x:c>
    </x:row>
    <x:row r="17" ht="34" customHeight="1">
      <x:c r="A17" s="52" t="str">
        <x:v>Professional and business services</x:v>
      </x:c>
      <x:c r="B17" s="53" t="n">
        <x:v>22.518</x:v>
      </x:c>
      <x:c r="C17" s="53" t="n">
        <x:v>36.7</x:v>
      </x:c>
      <x:c r="D17" s="53" t="n">
        <x:f>B17*1000000*C17*52/1000000000</x:f>
        <x:v>42.97335120000001</x:v>
      </x:c>
      <x:c r="E17" s="54" t="n">
        <x:v>45.68</x:v>
      </x:c>
      <x:c r="F17" s="54" t="n">
        <x:f>D17*E17</x:f>
        <x:v>1963.0226828160005</x:v>
      </x:c>
      <x:c r="G17" s="44"/>
      <x:c r="H17" s="44"/>
      <x:c r="I17" s="44"/>
      <x:c r="J17" s="44"/>
      <x:c r="K17" s="44"/>
      <x:c r="L17" s="44"/>
      <x:c r="M17" s="47" t="str">
        <x:f>IF(COUNTA(G17:J17)=4,D17*G17*H17*I17*J17,"")</x:f>
      </x:c>
      <x:c r="N17" s="47" t="str">
        <x:f>IF(COUNTA(G17:K17)=5,M17*K17,"")</x:f>
      </x:c>
      <x:c r="O17" s="47" t="str">
        <x:f>IF(COUNTA(G17:L17)=6,MAX(0,N17)*(1-L17),"")</x:f>
      </x:c>
      <x:c r="P17" s="47" t="str">
        <x:f>IF(COUNTA(G17:L17)=6,O17*E17,"")</x:f>
      </x:c>
    </x:row>
    <x:row r="18" ht="34" customHeight="1">
      <x:c r="A18" s="52" t="str">
        <x:v>Private education and health services</x:v>
      </x:c>
      <x:c r="B18" s="53" t="n">
        <x:v>27.962</x:v>
      </x:c>
      <x:c r="C18" s="53" t="n">
        <x:v>32.8</x:v>
      </x:c>
      <x:c r="D18" s="53" t="n">
        <x:f>B18*1000000*C18*52/1000000000</x:f>
        <x:v>47.69198719999999</x:v>
      </x:c>
      <x:c r="E18" s="54" t="n">
        <x:v>36.18</x:v>
      </x:c>
      <x:c r="F18" s="54" t="n">
        <x:f>D18*E18</x:f>
        <x:v>1725.4960968959997</x:v>
      </x:c>
      <x:c r="G18" s="44"/>
      <x:c r="H18" s="44"/>
      <x:c r="I18" s="44"/>
      <x:c r="J18" s="44"/>
      <x:c r="K18" s="44"/>
      <x:c r="L18" s="44"/>
      <x:c r="M18" s="47" t="str">
        <x:f>IF(COUNTA(G18:J18)=4,D18*G18*H18*I18*J18,"")</x:f>
      </x:c>
      <x:c r="N18" s="47" t="str">
        <x:f>IF(COUNTA(G18:K18)=5,M18*K18,"")</x:f>
      </x:c>
      <x:c r="O18" s="47" t="str">
        <x:f>IF(COUNTA(G18:L18)=6,MAX(0,N18)*(1-L18),"")</x:f>
      </x:c>
      <x:c r="P18" s="47" t="str">
        <x:f>IF(COUNTA(G18:L18)=6,O18*E18,"")</x:f>
      </x:c>
    </x:row>
    <x:row r="19" ht="34" customHeight="1">
      <x:c r="A19" s="52" t="str">
        <x:v>Leisure and hospitality</x:v>
      </x:c>
      <x:c r="B19" s="53" t="n">
        <x:v>16.931</x:v>
      </x:c>
      <x:c r="C19" s="53" t="n">
        <x:v>25.4</x:v>
      </x:c>
      <x:c r="D19" s="53" t="n">
        <x:f>B19*1000000*C19*52/1000000000</x:f>
        <x:v>22.3624648</x:v>
      </x:c>
      <x:c r="E19" s="54" t="n">
        <x:v>23.63</x:v>
      </x:c>
      <x:c r="F19" s="54" t="n">
        <x:f>D19*E19</x:f>
        <x:v>528.425043224</x:v>
      </x:c>
      <x:c r="G19" s="44"/>
      <x:c r="H19" s="44"/>
      <x:c r="I19" s="44"/>
      <x:c r="J19" s="44"/>
      <x:c r="K19" s="44"/>
      <x:c r="L19" s="44"/>
      <x:c r="M19" s="47" t="str">
        <x:f>IF(COUNTA(G19:J19)=4,D19*G19*H19*I19*J19,"")</x:f>
      </x:c>
      <x:c r="N19" s="47" t="str">
        <x:f>IF(COUNTA(G19:K19)=5,M19*K19,"")</x:f>
      </x:c>
      <x:c r="O19" s="47" t="str">
        <x:f>IF(COUNTA(G19:L19)=6,MAX(0,N19)*(1-L19),"")</x:f>
      </x:c>
      <x:c r="P19" s="47" t="str">
        <x:f>IF(COUNTA(G19:L19)=6,O19*E19,"")</x:f>
      </x:c>
    </x:row>
    <x:row r="20" ht="34" customHeight="1">
      <x:c r="A20" s="55" t="str">
        <x:v>Other services</x:v>
      </x:c>
      <x:c r="B20" s="56" t="n">
        <x:v>6.038</x:v>
      </x:c>
      <x:c r="C20" s="56" t="n">
        <x:v>32.2</x:v>
      </x:c>
      <x:c r="D20" s="56" t="n">
        <x:f>B20*1000000*C20*52/1000000000</x:f>
        <x:v>10.110027200000001</x:v>
      </x:c>
      <x:c r="E20" s="57" t="n">
        <x:v>34.05</x:v>
      </x:c>
      <x:c r="F20" s="57" t="n">
        <x:f>D20*E20</x:f>
        <x:v>344.24642616</x:v>
      </x:c>
      <x:c r="G20" s="45"/>
      <x:c r="H20" s="45"/>
      <x:c r="I20" s="45"/>
      <x:c r="J20" s="45"/>
      <x:c r="K20" s="45"/>
      <x:c r="L20" s="45"/>
      <x:c r="M20" s="48" t="str">
        <x:f>IF(COUNTA(G20:J20)=4,D20*G20*H20*I20*J20,"")</x:f>
      </x:c>
      <x:c r="N20" s="48" t="str">
        <x:f>IF(COUNTA(G20:K20)=5,M20*K20,"")</x:f>
      </x:c>
      <x:c r="O20" s="48" t="str">
        <x:f>IF(COUNTA(G20:L20)=6,MAX(0,N20)*(1-L20),"")</x:f>
      </x:c>
      <x:c r="P20" s="48" t="str">
        <x:f>IF(COUNTA(G20:L20)=6,O20*E20,"")</x:f>
      </x:c>
    </x:row>
    <x:row r="23">
      <x:c r="A23" s="32" t="str">
        <x:v>Required evidence boundary</x:v>
      </x:c>
      <x:c r="B23" s="32"/>
      <x:c r="C23" s="32"/>
      <x:c r="D23" s="32"/>
      <x:c r="E23" s="32"/>
      <x:c r="F23" s="32"/>
      <x:c r="G23" s="32"/>
      <x:c r="H23" s="32"/>
      <x:c r="I23" s="32"/>
      <x:c r="J23" s="32"/>
      <x:c r="K23" s="32"/>
      <x:c r="L23" s="32"/>
      <x:c r="M23" s="32"/>
      <x:c r="N23" s="32"/>
      <x:c r="O23" s="32"/>
      <x:c r="P23" s="32"/>
    </x:row>
    <x:row r="24">
      <x:c r="A24" s="66" t="str">
        <x:v>Observed today: paid employee hours (BLS). Not observed in one compatible sector frame: time-weighted exposure (E), employment/hour-weighted adoption (A), workflow intensity (U), accepted-output share (Q), net task-time saving after human overhead (S), and redeployment/rebound (R). Census firm adoption or substitution incidence must not be inserted directly as hour shares. Aggregation sensitivity: the 13 sector rows sum to 242.188 billion annual hours versus 241.835 billion from the total-private mean, a +0.353 billion (+0.146%) difference; neither should be reported with false measurement precision. The August 2026 preliminary benchmark estimate is not incorporated into published CES estimates and is not seasonally adjusted, unlike these inputs; it is order-of-magnitude context only. Sources: https://www.bls.gov/news.release/archives/empsit_08072026.htm | https://www.bls.gov/news.release/archives/prebmk_08282026.htm</x:v>
      </x:c>
      <x:c r="B24" s="66"/>
      <x:c r="C24" s="66"/>
      <x:c r="D24" s="66"/>
      <x:c r="E24" s="66"/>
      <x:c r="F24" s="66"/>
      <x:c r="G24" s="66"/>
      <x:c r="H24" s="66"/>
      <x:c r="I24" s="66"/>
      <x:c r="J24" s="66"/>
      <x:c r="K24" s="66"/>
      <x:c r="L24" s="66"/>
      <x:c r="M24" s="66"/>
      <x:c r="N24" s="66"/>
      <x:c r="O24" s="66"/>
      <x:c r="P24" s="66"/>
    </x:row>
    <x:row r="25">
      <x:c r="A25" s="66"/>
      <x:c r="B25" s="66"/>
      <x:c r="C25" s="66"/>
      <x:c r="D25" s="66"/>
      <x:c r="E25" s="66"/>
      <x:c r="F25" s="66"/>
      <x:c r="G25" s="66"/>
      <x:c r="H25" s="66"/>
      <x:c r="I25" s="66"/>
      <x:c r="J25" s="66"/>
      <x:c r="K25" s="66"/>
      <x:c r="L25" s="66"/>
      <x:c r="M25" s="66"/>
      <x:c r="N25" s="66"/>
      <x:c r="O25" s="66"/>
      <x:c r="P25" s="66"/>
    </x:row>
    <x:row r="26">
      <x:c r="A26" s="66"/>
      <x:c r="B26" s="66"/>
      <x:c r="C26" s="66"/>
      <x:c r="D26" s="66"/>
      <x:c r="E26" s="66"/>
      <x:c r="F26" s="66"/>
      <x:c r="G26" s="66"/>
      <x:c r="H26" s="66"/>
      <x:c r="I26" s="66"/>
      <x:c r="J26" s="66"/>
      <x:c r="K26" s="66"/>
      <x:c r="L26" s="66"/>
      <x:c r="M26" s="66"/>
      <x:c r="N26" s="66"/>
      <x:c r="O26" s="66"/>
      <x:c r="P26" s="66"/>
    </x:row>
    <x:row r="27">
      <x:c r="A27" s="66"/>
      <x:c r="B27" s="66"/>
      <x:c r="C27" s="66"/>
      <x:c r="D27" s="66"/>
      <x:c r="E27" s="66"/>
      <x:c r="F27" s="66"/>
      <x:c r="G27" s="66"/>
      <x:c r="H27" s="66"/>
      <x:c r="I27" s="66"/>
      <x:c r="J27" s="66"/>
      <x:c r="K27" s="66"/>
      <x:c r="L27" s="66"/>
      <x:c r="M27" s="66"/>
      <x:c r="N27" s="66"/>
      <x:c r="O27" s="66"/>
      <x:c r="P27" s="66"/>
    </x:row>
  </x:sheetData>
  <x:mergeCells>
    <x:mergeCell ref="A1:P1"/>
    <x:mergeCell ref="A2:P2"/>
    <x:mergeCell ref="A23:P23"/>
    <x:mergeCell ref="A24:P27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34" hidden="0" customWidth="1"/>
    <x:col min="3" max="3" width="18" hidden="0" customWidth="1"/>
    <x:col min="4" max="4" width="13" hidden="0" customWidth="1"/>
    <x:col min="5" max="5" width="12" hidden="0" customWidth="1"/>
    <x:col min="6" max="6" width="15" hidden="0" customWidth="1"/>
    <x:col min="7" max="7" width="17" hidden="0" customWidth="1"/>
    <x:col min="8" max="8" width="16" hidden="0" customWidth="1"/>
    <x:col min="9" max="9" width="15" hidden="0" customWidth="1"/>
    <x:col min="10" max="10" width="18" hidden="0" customWidth="1"/>
    <x:col min="11" max="11" width="18" hidden="0" customWidth="1"/>
    <x:col min="12" max="12" width="18" hidden="0" customWidth="1"/>
    <x:col min="13" max="13" width="16" hidden="0" customWidth="1"/>
    <x:col min="14" max="14" width="13" hidden="0" customWidth="1"/>
    <x:col min="15" max="15" width="31" hidden="0" customWidth="1"/>
    <x:col min="16" max="16" width="58" hidden="0" customWidth="1"/>
    <x:col min="17" max="17" width="50" hidden="0" customWidth="1"/>
  </x:cols>
  <x:sheetData>
    <x:row r="1" ht="30" customHeight="1">
      <x:c r="A1" s="3" t="str">
        <x:v>Sector Labor, Exposure, Adoption, Shares, and Margins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</x:row>
    <x:row r="2" ht="36" customHeight="1">
      <x:c r="A2" s="7" t="str">
        <x:v>Exposure is an employment-share proxy; adoption is firm-weighted; task effects and employment changes are conditional on AI users. Incidence categories are nonexclusive.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</x:row>
    <x:row r="6" ht="38" customHeight="1">
      <x:c r="A6" s="16" t="str">
        <x:v>NAICS</x:v>
      </x:c>
      <x:c r="B6" s="17" t="str">
        <x:v>Sector</x:v>
      </x:c>
      <x:c r="C6" s="17" t="str">
        <x:v>Top-exposure-quintile employment share</x:v>
      </x:c>
      <x:c r="D6" s="17" t="str">
        <x:v>Firm AI use</x:v>
      </x:c>
      <x:c r="E6" s="17" t="str">
        <x:v>Adoption SE</x:v>
      </x:c>
      <x:c r="F6" s="17" t="str">
        <x:v>Worker AI task use</x:v>
      </x:c>
      <x:c r="G6" s="17" t="str">
        <x:v>Prior employee task incidence</x:v>
      </x:c>
      <x:c r="H6" s="17" t="str">
        <x:v>Augmentation incidence</x:v>
      </x:c>
      <x:c r="I6" s="17" t="str">
        <x:v>New-task incidence</x:v>
      </x:c>
      <x:c r="J6" s="17" t="str">
        <x:v>Employment-decrease incidence</x:v>
      </x:c>
      <x:c r="K6" s="17" t="str">
        <x:v>Labor compensation share of VA</x:v>
      </x:c>
      <x:c r="L6" s="17" t="str">
        <x:v>Capital cost share of VA</x:v>
      </x:c>
      <x:c r="M6" s="17" t="str">
        <x:v>QFR after-tax margin</x:v>
      </x:c>
      <x:c r="N6" s="17" t="str">
        <x:v>Evidence class</x:v>
      </x:c>
      <x:c r="O6" s="17" t="str">
        <x:v>Margin / suppression note</x:v>
      </x:c>
      <x:c r="P6" s="17" t="str">
        <x:v>Core denominator boundary</x:v>
      </x:c>
      <x:c r="Q6" s="18" t="str">
        <x:v>Source URL(s)</x:v>
      </x:c>
    </x:row>
    <x:row r="7" ht="70" customHeight="1">
      <x:c r="A7" s="26" t="str">
        <x:v>11</x:v>
      </x:c>
      <x:c r="B7" s="26" t="str">
        <x:v>Agriculture, forestry, fishing and hunting</x:v>
      </x:c>
      <x:c r="C7" s="41" t="n">
        <x:v>0</x:v>
      </x:c>
      <x:c r="D7" s="41" t="n">
        <x:v>0.051</x:v>
      </x:c>
      <x:c r="E7" s="41" t="n">
        <x:v>0.0082</x:v>
      </x:c>
      <x:c r="F7" s="41" t="n">
        <x:v>0.092</x:v>
      </x:c>
      <x:c r="G7" s="41" t="n">
        <x:v>0.037</x:v>
      </x:c>
      <x:c r="H7" s="41" t="n">
        <x:v>0.32</x:v>
      </x:c>
      <x:c r="I7" s="41" t="n">
        <x:v>0.076</x:v>
      </x:c>
      <x:c r="J7" s="41"/>
      <x:c r="K7" s="41" t="n">
        <x:v>0.5956764832</x:v>
      </x:c>
      <x:c r="L7" s="41" t="n">
        <x:v>0.4043235168</x:v>
      </x:c>
      <x:c r="M7" s="41"/>
      <x:c r="N7" s="26" t="str">
        <x:v>Observed</x:v>
      </x:c>
      <x:c r="O7" s="26" t="str">
        <x:v>No comparable QFR margin in the selected table.</x:v>
      </x:c>
      <x:c r="P7" s="26" t="str">
        <x:v>Exposure is not task-hours; adoption is firm-weighted; G–J are conditional incidence, not hour shares; labor share includes benefits; capital share is not profit.</x:v>
      </x:c>
      <x:c r="Q7" s="67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8" ht="70" customHeight="1">
      <x:c r="A8" s="27" t="str">
        <x:v>21</x:v>
      </x:c>
      <x:c r="B8" s="27" t="str">
        <x:v>Mining, quarrying, and oil and gas extraction</x:v>
      </x:c>
      <x:c r="C8" s="42" t="n">
        <x:v>0</x:v>
      </x:c>
      <x:c r="D8" s="42" t="n">
        <x:v>0.077</x:v>
      </x:c>
      <x:c r="E8" s="42" t="n">
        <x:v>0.0172</x:v>
      </x:c>
      <x:c r="F8" s="42" t="n">
        <x:v>0.144</x:v>
      </x:c>
      <x:c r="G8" s="42" t="n">
        <x:v>0.039</x:v>
      </x:c>
      <x:c r="H8" s="42" t="n">
        <x:v>0.379</x:v>
      </x:c>
      <x:c r="I8" s="42" t="n">
        <x:v>0.094</x:v>
      </x:c>
      <x:c r="J8" s="42"/>
      <x:c r="K8" s="42" t="n">
        <x:v>0.2437198995</x:v>
      </x:c>
      <x:c r="L8" s="42" t="n">
        <x:v>0.7562801005</x:v>
      </x:c>
      <x:c r="M8" s="42" t="n">
        <x:v>0.123</x:v>
      </x:c>
      <x:c r="N8" s="27" t="str">
        <x:v>Observed</x:v>
      </x:c>
      <x:c r="O8" s="27" t="str">
        <x:v>QFR margin covers selected large corporations, not the whole sector.</x:v>
      </x:c>
      <x:c r="P8" s="27" t="str">
        <x:v>Exposure is not task-hours; adoption is firm-weighted; G–J are conditional incidence, not hour shares; labor share includes benefits; capital share is not profit.</x:v>
      </x:c>
      <x:c r="Q8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
https://www2.census.gov/econ/qfr/xls/qfr26q1s.xlsx</x:v>
      </x:c>
    </x:row>
    <x:row r="9" ht="70" customHeight="1">
      <x:c r="A9" s="27" t="str">
        <x:v>22</x:v>
      </x:c>
      <x:c r="B9" s="27" t="str">
        <x:v>Utilities</x:v>
      </x:c>
      <x:c r="C9" s="42" t="n">
        <x:v>0.001</x:v>
      </x:c>
      <x:c r="D9" s="42" t="n">
        <x:v>0.137</x:v>
      </x:c>
      <x:c r="E9" s="42" t="n">
        <x:v>0.0114</x:v>
      </x:c>
      <x:c r="F9" s="42" t="n">
        <x:v>0.175</x:v>
      </x:c>
      <x:c r="G9" s="42" t="n">
        <x:v>0.105</x:v>
      </x:c>
      <x:c r="H9" s="42" t="n">
        <x:v>0.46</x:v>
      </x:c>
      <x:c r="I9" s="42" t="n">
        <x:v>0.13</x:v>
      </x:c>
      <x:c r="J9" s="42"/>
      <x:c r="K9" s="42" t="n">
        <x:v>0.2493154317</x:v>
      </x:c>
      <x:c r="L9" s="42" t="n">
        <x:v>0.7506869787</x:v>
      </x:c>
      <x:c r="M9" s="42"/>
      <x:c r="N9" s="27" t="str">
        <x:v>Observed</x:v>
      </x:c>
      <x:c r="O9" s="27" t="str">
        <x:v>No comparable QFR margin in the selected table.</x:v>
      </x:c>
      <x:c r="P9" s="27" t="str">
        <x:v>Exposure is not task-hours; adoption is firm-weighted; G–J are conditional incidence, not hour shares; labor share includes benefits; capital share is not profit.</x:v>
      </x:c>
      <x:c r="Q9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10" ht="70" customHeight="1">
      <x:c r="A10" s="27" t="str">
        <x:v>23</x:v>
      </x:c>
      <x:c r="B10" s="27" t="str">
        <x:v>Construction</x:v>
      </x:c>
      <x:c r="C10" s="42" t="n">
        <x:v>0</x:v>
      </x:c>
      <x:c r="D10" s="42" t="n">
        <x:v>0.092</x:v>
      </x:c>
      <x:c r="E10" s="42" t="n">
        <x:v>0.0029</x:v>
      </x:c>
      <x:c r="F10" s="42" t="n">
        <x:v>0.137</x:v>
      </x:c>
      <x:c r="G10" s="42" t="n">
        <x:v>0.05</x:v>
      </x:c>
      <x:c r="H10" s="42" t="n">
        <x:v>0.324</x:v>
      </x:c>
      <x:c r="I10" s="42" t="n">
        <x:v>0.072</x:v>
      </x:c>
      <x:c r="J10" s="42" t="n">
        <x:v>0.011</x:v>
      </x:c>
      <x:c r="K10" s="42" t="n">
        <x:v>0.717674095</x:v>
      </x:c>
      <x:c r="L10" s="42" t="n">
        <x:v>0.282325905</x:v>
      </x:c>
      <x:c r="M10" s="42"/>
      <x:c r="N10" s="27" t="str">
        <x:v>Observed</x:v>
      </x:c>
      <x:c r="O10" s="27" t="str">
        <x:v>No comparable QFR margin in the selected table.</x:v>
      </x:c>
      <x:c r="P10" s="27" t="str">
        <x:v>Exposure is not task-hours; adoption is firm-weighted; G–J are conditional incidence, not hour shares; labor share includes benefits; capital share is not profit.</x:v>
      </x:c>
      <x:c r="Q10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11" ht="70" customHeight="1">
      <x:c r="A11" s="27" t="str">
        <x:v>31-33</x:v>
      </x:c>
      <x:c r="B11" s="27" t="str">
        <x:v>Manufacturing</x:v>
      </x:c>
      <x:c r="C11" s="42" t="n">
        <x:v>0.062</x:v>
      </x:c>
      <x:c r="D11" s="42" t="n">
        <x:v>0.124</x:v>
      </x:c>
      <x:c r="E11" s="42" t="n">
        <x:v>0.0032</x:v>
      </x:c>
      <x:c r="F11" s="42" t="n">
        <x:v>0.198</x:v>
      </x:c>
      <x:c r="G11" s="42" t="n">
        <x:v>0.075</x:v>
      </x:c>
      <x:c r="H11" s="42" t="n">
        <x:v>0.438</x:v>
      </x:c>
      <x:c r="I11" s="42" t="n">
        <x:v>0.096</x:v>
      </x:c>
      <x:c r="J11" s="42" t="n">
        <x:v>0.011</x:v>
      </x:c>
      <x:c r="K11" s="42" t="n">
        <x:v>0.4831612062</x:v>
      </x:c>
      <x:c r="L11" s="42" t="n">
        <x:v>0.5168373924</x:v>
      </x:c>
      <x:c r="M11" s="42" t="n">
        <x:v>0.138</x:v>
      </x:c>
      <x:c r="N11" s="27" t="str">
        <x:v>Observed</x:v>
      </x:c>
      <x:c r="O11" s="27" t="str">
        <x:v>QFR margin covers selected large corporations, not the whole sector.</x:v>
      </x:c>
      <x:c r="P11" s="27" t="str">
        <x:v>Exposure is not task-hours; adoption is firm-weighted; G–J are conditional incidence, not hour shares; labor share includes benefits; capital share is not profit.</x:v>
      </x:c>
      <x:c r="Q11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
https://www2.census.gov/econ/qfr/xls/qfr26q1s.xlsx</x:v>
      </x:c>
    </x:row>
    <x:row r="12" ht="70" customHeight="1">
      <x:c r="A12" s="27" t="str">
        <x:v>42</x:v>
      </x:c>
      <x:c r="B12" s="27" t="str">
        <x:v>Wholesale trade</x:v>
      </x:c>
      <x:c r="C12" s="42" t="n">
        <x:v>0.42</x:v>
      </x:c>
      <x:c r="D12" s="42" t="n">
        <x:v>0.136</x:v>
      </x:c>
      <x:c r="E12" s="42" t="n">
        <x:v>0.0028</x:v>
      </x:c>
      <x:c r="F12" s="42" t="n">
        <x:v>0.219</x:v>
      </x:c>
      <x:c r="G12" s="42" t="n">
        <x:v>0.077</x:v>
      </x:c>
      <x:c r="H12" s="42" t="n">
        <x:v>0.39</x:v>
      </x:c>
      <x:c r="I12" s="42" t="n">
        <x:v>0.096</x:v>
      </x:c>
      <x:c r="J12" s="42" t="n">
        <x:v>0.021</x:v>
      </x:c>
      <x:c r="K12" s="42" t="n">
        <x:v>0.5354803501</x:v>
      </x:c>
      <x:c r="L12" s="42" t="n">
        <x:v>0.4645189337</x:v>
      </x:c>
      <x:c r="M12" s="42" t="n">
        <x:v>0.025</x:v>
      </x:c>
      <x:c r="N12" s="27" t="str">
        <x:v>Observed</x:v>
      </x:c>
      <x:c r="O12" s="27" t="str">
        <x:v>QFR margin covers selected large corporations, not the whole sector.</x:v>
      </x:c>
      <x:c r="P12" s="27" t="str">
        <x:v>Exposure is not task-hours; adoption is firm-weighted; G–J are conditional incidence, not hour shares; labor share includes benefits; capital share is not profit.</x:v>
      </x:c>
      <x:c r="Q12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
https://www2.census.gov/econ/qfr/xls/qfr26q1s.xlsx</x:v>
      </x:c>
    </x:row>
    <x:row r="13" ht="70" customHeight="1">
      <x:c r="A13" s="27" t="str">
        <x:v>44-45</x:v>
      </x:c>
      <x:c r="B13" s="27" t="str">
        <x:v>Retail trade</x:v>
      </x:c>
      <x:c r="C13" s="42" t="n">
        <x:v>0.039</x:v>
      </x:c>
      <x:c r="D13" s="42" t="n">
        <x:v>0.126</x:v>
      </x:c>
      <x:c r="E13" s="42" t="n">
        <x:v>0.0018</x:v>
      </x:c>
      <x:c r="F13" s="42" t="n">
        <x:v>0.164</x:v>
      </x:c>
      <x:c r="G13" s="42" t="n">
        <x:v>0.087</x:v>
      </x:c>
      <x:c r="H13" s="42" t="n">
        <x:v>0.337</x:v>
      </x:c>
      <x:c r="I13" s="42" t="n">
        <x:v>0.089</x:v>
      </x:c>
      <x:c r="J13" s="42" t="n">
        <x:v>0.027</x:v>
      </x:c>
      <x:c r="K13" s="42" t="n">
        <x:v>0.5853806267</x:v>
      </x:c>
      <x:c r="L13" s="42" t="n">
        <x:v>0.4146200218</x:v>
      </x:c>
      <x:c r="M13" s="42" t="n">
        <x:v>0.058</x:v>
      </x:c>
      <x:c r="N13" s="27" t="str">
        <x:v>Observed</x:v>
      </x:c>
      <x:c r="O13" s="27" t="str">
        <x:v>QFR margin covers selected large corporations, not the whole sector.</x:v>
      </x:c>
      <x:c r="P13" s="27" t="str">
        <x:v>Exposure is not task-hours; adoption is firm-weighted; G–J are conditional incidence, not hour shares; labor share includes benefits; capital share is not profit.</x:v>
      </x:c>
      <x:c r="Q13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
https://www2.census.gov/econ/qfr/xls/qfr26q1s.xlsx</x:v>
      </x:c>
    </x:row>
    <x:row r="14" ht="70" customHeight="1">
      <x:c r="A14" s="27" t="str">
        <x:v>48-49</x:v>
      </x:c>
      <x:c r="B14" s="27" t="str">
        <x:v>Transportation and warehousing</x:v>
      </x:c>
      <x:c r="C14" s="42" t="n">
        <x:v>0</x:v>
      </x:c>
      <x:c r="D14" s="42" t="n">
        <x:v>0.076</x:v>
      </x:c>
      <x:c r="E14" s="42" t="n">
        <x:v>0.0044</x:v>
      </x:c>
      <x:c r="F14" s="42" t="n">
        <x:v>0.113</x:v>
      </x:c>
      <x:c r="G14" s="42" t="n">
        <x:v>0.076</x:v>
      </x:c>
      <x:c r="H14" s="42" t="n">
        <x:v>0.236</x:v>
      </x:c>
      <x:c r="I14" s="42" t="n">
        <x:v>0.06</x:v>
      </x:c>
      <x:c r="J14" s="42" t="n">
        <x:v>0.032</x:v>
      </x:c>
      <x:c r="K14" s="42" t="n">
        <x:v>0.6742025443</x:v>
      </x:c>
      <x:c r="L14" s="42" t="n">
        <x:v>0.325802678</x:v>
      </x:c>
      <x:c r="M14" s="42"/>
      <x:c r="N14" s="27" t="str">
        <x:v>Observed</x:v>
      </x:c>
      <x:c r="O14" s="27" t="str">
        <x:v>No comparable QFR margin in the selected table.</x:v>
      </x:c>
      <x:c r="P14" s="27" t="str">
        <x:v>Exposure is not task-hours; adoption is firm-weighted; G–J are conditional incidence, not hour shares; labor share includes benefits; capital share is not profit.</x:v>
      </x:c>
      <x:c r="Q14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15" ht="70" customHeight="1">
      <x:c r="A15" s="27" t="str">
        <x:v>51</x:v>
      </x:c>
      <x:c r="B15" s="27" t="str">
        <x:v>Information</x:v>
      </x:c>
      <x:c r="C15" s="42" t="n">
        <x:v>0.711</x:v>
      </x:c>
      <x:c r="D15" s="42" t="n">
        <x:v>0.376</x:v>
      </x:c>
      <x:c r="E15" s="42" t="n">
        <x:v>0.0095</x:v>
      </x:c>
      <x:c r="F15" s="42" t="n">
        <x:v>0.424</x:v>
      </x:c>
      <x:c r="G15" s="42" t="n">
        <x:v>0.168</x:v>
      </x:c>
      <x:c r="H15" s="42" t="n">
        <x:v>0.595</x:v>
      </x:c>
      <x:c r="I15" s="42" t="n">
        <x:v>0.191</x:v>
      </x:c>
      <x:c r="J15" s="42" t="n">
        <x:v>0.038</x:v>
      </x:c>
      <x:c r="K15" s="42" t="n">
        <x:v>0.3150423649</x:v>
      </x:c>
      <x:c r="L15" s="42" t="n">
        <x:v>0.6849576351</x:v>
      </x:c>
      <x:c r="M15" s="42" t="n">
        <x:v>0.326</x:v>
      </x:c>
      <x:c r="N15" s="27" t="str">
        <x:v>Observed</x:v>
      </x:c>
      <x:c r="O15" s="27" t="str">
        <x:v>QFR margin covers selected large corporations, not the whole sector.</x:v>
      </x:c>
      <x:c r="P15" s="27" t="str">
        <x:v>Exposure is not task-hours; adoption is firm-weighted; G–J are conditional incidence, not hour shares; labor share includes benefits; capital share is not profit.</x:v>
      </x:c>
      <x:c r="Q15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
https://www2.census.gov/econ/qfr/xls/qfr26q1s.xlsx</x:v>
      </x:c>
    </x:row>
    <x:row r="16" ht="70" customHeight="1">
      <x:c r="A16" s="27" t="str">
        <x:v>52</x:v>
      </x:c>
      <x:c r="B16" s="27" t="str">
        <x:v>Finance and insurance</x:v>
      </x:c>
      <x:c r="C16" s="42" t="n">
        <x:v>1</x:v>
      </x:c>
      <x:c r="D16" s="42" t="n">
        <x:v>0.304</x:v>
      </x:c>
      <x:c r="E16" s="42" t="n">
        <x:v>0.0078</x:v>
      </x:c>
      <x:c r="F16" s="42" t="n">
        <x:v>0.34</x:v>
      </x:c>
      <x:c r="G16" s="42" t="n">
        <x:v>0.137</x:v>
      </x:c>
      <x:c r="H16" s="42" t="n">
        <x:v>0.549</x:v>
      </x:c>
      <x:c r="I16" s="42" t="n">
        <x:v>0.125</x:v>
      </x:c>
      <x:c r="J16" s="42" t="n">
        <x:v>0.015</x:v>
      </x:c>
      <x:c r="K16" s="42" t="n">
        <x:v>0.5210907664</x:v>
      </x:c>
      <x:c r="L16" s="42" t="n">
        <x:v>0.4789092336</x:v>
      </x:c>
      <x:c r="M16" s="42"/>
      <x:c r="N16" s="27" t="str">
        <x:v>Observed</x:v>
      </x:c>
      <x:c r="O16" s="27" t="str">
        <x:v>No comparable QFR margin in the selected table.</x:v>
      </x:c>
      <x:c r="P16" s="27" t="str">
        <x:v>Exposure is not task-hours; adoption is firm-weighted; G–J are conditional incidence, not hour shares; labor share includes benefits; capital share is not profit.</x:v>
      </x:c>
      <x:c r="Q16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17" ht="70" customHeight="1">
      <x:c r="A17" s="27" t="str">
        <x:v>53</x:v>
      </x:c>
      <x:c r="B17" s="27" t="str">
        <x:v>Real estate and rental and leasing</x:v>
      </x:c>
      <x:c r="C17" s="42" t="n">
        <x:v>0.01</x:v>
      </x:c>
      <x:c r="D17" s="42" t="n">
        <x:v>0.235</x:v>
      </x:c>
      <x:c r="E17" s="42" t="n">
        <x:v>0.0095</x:v>
      </x:c>
      <x:c r="F17" s="42" t="n">
        <x:v>0.282</x:v>
      </x:c>
      <x:c r="G17" s="42" t="n">
        <x:v>0.114</x:v>
      </x:c>
      <x:c r="H17" s="42" t="n">
        <x:v>0.471</x:v>
      </x:c>
      <x:c r="I17" s="42" t="n">
        <x:v>0.109</x:v>
      </x:c>
      <x:c r="J17" s="42" t="n">
        <x:v>0.013</x:v>
      </x:c>
      <x:c r="K17" s="42" t="n">
        <x:v>0.0680900426</x:v>
      </x:c>
      <x:c r="L17" s="42" t="n">
        <x:v>0.9319102037</x:v>
      </x:c>
      <x:c r="M17" s="42"/>
      <x:c r="N17" s="27" t="str">
        <x:v>Observed</x:v>
      </x:c>
      <x:c r="O17" s="27" t="str">
        <x:v>No comparable QFR margin in the selected table.</x:v>
      </x:c>
      <x:c r="P17" s="27" t="str">
        <x:v>Exposure is not task-hours; adoption is firm-weighted; G–J are conditional incidence, not hour shares; labor share includes benefits; capital share is not profit.</x:v>
      </x:c>
      <x:c r="Q17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18" ht="70" customHeight="1">
      <x:c r="A18" s="27" t="str">
        <x:v>54</x:v>
      </x:c>
      <x:c r="B18" s="27" t="str">
        <x:v>Professional, scientific, and technical services</x:v>
      </x:c>
      <x:c r="C18" s="42" t="n">
        <x:v>0.939</x:v>
      </x:c>
      <x:c r="D18" s="42" t="n">
        <x:v>0.342</x:v>
      </x:c>
      <x:c r="E18" s="42" t="n">
        <x:v>0.0023</x:v>
      </x:c>
      <x:c r="F18" s="42" t="n">
        <x:v>0.394</x:v>
      </x:c>
      <x:c r="G18" s="42" t="n">
        <x:v>0.155</x:v>
      </x:c>
      <x:c r="H18" s="42" t="n">
        <x:v>0.605</x:v>
      </x:c>
      <x:c r="I18" s="42" t="n">
        <x:v>0.154</x:v>
      </x:c>
      <x:c r="J18" s="42" t="n">
        <x:v>0.024</x:v>
      </x:c>
      <x:c r="K18" s="42" t="n">
        <x:v>0.7640149131</x:v>
      </x:c>
      <x:c r="L18" s="42" t="n">
        <x:v>0.2359846549</x:v>
      </x:c>
      <x:c r="M18" s="42" t="n">
        <x:v>-0.005</x:v>
      </x:c>
      <x:c r="N18" s="27" t="str">
        <x:v>Observed</x:v>
      </x:c>
      <x:c r="O18" s="27" t="str">
        <x:v>QFR margin covers selected large corporations, not the whole sector.</x:v>
      </x:c>
      <x:c r="P18" s="27" t="str">
        <x:v>Exposure is not task-hours; adoption is firm-weighted; G–J are conditional incidence, not hour shares; labor share includes benefits; capital share is not profit.</x:v>
      </x:c>
      <x:c r="Q18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
https://www2.census.gov/econ/qfr/xls/qfr26q1s.xlsx</x:v>
      </x:c>
    </x:row>
    <x:row r="19" ht="70" customHeight="1">
      <x:c r="A19" s="27" t="str">
        <x:v>55</x:v>
      </x:c>
      <x:c r="B19" s="27" t="str">
        <x:v>Management of companies and enterprises</x:v>
      </x:c>
      <x:c r="C19" s="42" t="n">
        <x:v>0.981</x:v>
      </x:c>
      <x:c r="D19" s="42" t="n">
        <x:v>0.209</x:v>
      </x:c>
      <x:c r="E19" s="42" t="n">
        <x:v>0.0809</x:v>
      </x:c>
      <x:c r="F19" s="42" t="n">
        <x:v>0.293</x:v>
      </x:c>
      <x:c r="G19" s="42"/>
      <x:c r="H19" s="42" t="n">
        <x:v>0.616</x:v>
      </x:c>
      <x:c r="I19" s="42"/>
      <x:c r="J19" s="42"/>
      <x:c r="K19" s="42" t="n">
        <x:v>0.8904872561</x:v>
      </x:c>
      <x:c r="L19" s="42" t="n">
        <x:v>0.1095090554</x:v>
      </x:c>
      <x:c r="M19" s="42"/>
      <x:c r="N19" s="27" t="str">
        <x:v>Observed</x:v>
      </x:c>
      <x:c r="O19" s="27" t="str">
        <x:v>Several BTOS values suppressed; adoption SE is 8.09 pp.</x:v>
      </x:c>
      <x:c r="P19" s="27" t="str">
        <x:v>Exposure is not task-hours; adoption is firm-weighted; G–J are conditional incidence, not hour shares; labor share includes benefits; capital share is not profit.</x:v>
      </x:c>
      <x:c r="Q19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20" ht="70" customHeight="1">
      <x:c r="A20" s="27" t="str">
        <x:v>56</x:v>
      </x:c>
      <x:c r="B20" s="27" t="str">
        <x:v>Administrative/support/waste services</x:v>
      </x:c>
      <x:c r="C20" s="42" t="n">
        <x:v>0.097</x:v>
      </x:c>
      <x:c r="D20" s="42" t="n">
        <x:v>0.166</x:v>
      </x:c>
      <x:c r="E20" s="42" t="n">
        <x:v>0.0048</x:v>
      </x:c>
      <x:c r="F20" s="42" t="n">
        <x:v>0.207</x:v>
      </x:c>
      <x:c r="G20" s="42" t="n">
        <x:v>0.098</x:v>
      </x:c>
      <x:c r="H20" s="42" t="n">
        <x:v>0.427</x:v>
      </x:c>
      <x:c r="I20" s="42" t="n">
        <x:v>0.118</x:v>
      </x:c>
      <x:c r="J20" s="42" t="n">
        <x:v>0.023</x:v>
      </x:c>
      <x:c r="K20" s="42" t="n">
        <x:v>0.7700952292</x:v>
      </x:c>
      <x:c r="L20" s="42" t="n">
        <x:v>0.2299036586</x:v>
      </x:c>
      <x:c r="M20" s="42"/>
      <x:c r="N20" s="27" t="str">
        <x:v>Observed</x:v>
      </x:c>
      <x:c r="O20" s="27" t="str">
        <x:v>No comparable QFR margin in the selected table.</x:v>
      </x:c>
      <x:c r="P20" s="27" t="str">
        <x:v>Exposure is not task-hours; adoption is firm-weighted; G–J are conditional incidence, not hour shares; labor share includes benefits; capital share is not profit.</x:v>
      </x:c>
      <x:c r="Q20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21" ht="70" customHeight="1">
      <x:c r="A21" s="27" t="str">
        <x:v>61</x:v>
      </x:c>
      <x:c r="B21" s="27" t="str">
        <x:v>Educational services</x:v>
      </x:c>
      <x:c r="C21" s="42" t="n">
        <x:v>0.031</x:v>
      </x:c>
      <x:c r="D21" s="42" t="n">
        <x:v>0.307</x:v>
      </x:c>
      <x:c r="E21" s="42" t="n">
        <x:v>0.0107</x:v>
      </x:c>
      <x:c r="F21" s="42" t="n">
        <x:v>0.398</x:v>
      </x:c>
      <x:c r="G21" s="42" t="n">
        <x:v>0.128</x:v>
      </x:c>
      <x:c r="H21" s="42" t="n">
        <x:v>0.57</x:v>
      </x:c>
      <x:c r="I21" s="42" t="n">
        <x:v>0.131</x:v>
      </x:c>
      <x:c r="J21" s="42" t="n">
        <x:v>0.017</x:v>
      </x:c>
      <x:c r="K21" s="42" t="n">
        <x:v>0.8372425749</x:v>
      </x:c>
      <x:c r="L21" s="42" t="n">
        <x:v>0.1627544256</x:v>
      </x:c>
      <x:c r="M21" s="42"/>
      <x:c r="N21" s="27" t="str">
        <x:v>Observed</x:v>
      </x:c>
      <x:c r="O21" s="27" t="str">
        <x:v>No comparable QFR margin in the selected table.</x:v>
      </x:c>
      <x:c r="P21" s="27" t="str">
        <x:v>Exposure is not task-hours; adoption is firm-weighted; G–J are conditional incidence, not hour shares; labor share includes benefits; capital share is not profit.</x:v>
      </x:c>
      <x:c r="Q21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22" ht="70" customHeight="1">
      <x:c r="A22" s="27" t="str">
        <x:v>62</x:v>
      </x:c>
      <x:c r="B22" s="27" t="str">
        <x:v>Health care and social assistance</x:v>
      </x:c>
      <x:c r="C22" s="42" t="n">
        <x:v>0.003</x:v>
      </x:c>
      <x:c r="D22" s="42" t="n">
        <x:v>0.207</x:v>
      </x:c>
      <x:c r="E22" s="42" t="n">
        <x:v>0.0047</x:v>
      </x:c>
      <x:c r="F22" s="42" t="n">
        <x:v>0.256</x:v>
      </x:c>
      <x:c r="G22" s="42" t="n">
        <x:v>0.095</x:v>
      </x:c>
      <x:c r="H22" s="42" t="n">
        <x:v>0.448</x:v>
      </x:c>
      <x:c r="I22" s="42" t="n">
        <x:v>0.087</x:v>
      </x:c>
      <x:c r="J22" s="42" t="n">
        <x:v>0.016</x:v>
      </x:c>
      <x:c r="K22" s="42" t="n">
        <x:v>0.8411297754</x:v>
      </x:c>
      <x:c r="L22" s="42" t="n">
        <x:v>0.1588697691</x:v>
      </x:c>
      <x:c r="M22" s="42"/>
      <x:c r="N22" s="27" t="str">
        <x:v>Observed</x:v>
      </x:c>
      <x:c r="O22" s="27" t="str">
        <x:v>No comparable QFR margin in the selected table.</x:v>
      </x:c>
      <x:c r="P22" s="27" t="str">
        <x:v>Exposure is not task-hours; adoption is firm-weighted; G–J are conditional incidence, not hour shares; labor share includes benefits; capital share is not profit.</x:v>
      </x:c>
      <x:c r="Q22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23" ht="70" customHeight="1">
      <x:c r="A23" s="27" t="str">
        <x:v>71</x:v>
      </x:c>
      <x:c r="B23" s="27" t="str">
        <x:v>Arts, entertainment, and recreation</x:v>
      </x:c>
      <x:c r="C23" s="42" t="n">
        <x:v>0.031</x:v>
      </x:c>
      <x:c r="D23" s="42" t="n">
        <x:v>0.175</x:v>
      </x:c>
      <x:c r="E23" s="42" t="n">
        <x:v>0.0057</x:v>
      </x:c>
      <x:c r="F23" s="42" t="n">
        <x:v>0.251</x:v>
      </x:c>
      <x:c r="G23" s="42" t="n">
        <x:v>0.086</x:v>
      </x:c>
      <x:c r="H23" s="42" t="n">
        <x:v>0.47</x:v>
      </x:c>
      <x:c r="I23" s="42" t="n">
        <x:v>0.095</x:v>
      </x:c>
      <x:c r="J23" s="42" t="n">
        <x:v>0.009</x:v>
      </x:c>
      <x:c r="K23" s="42" t="n">
        <x:v>0.7646507551</x:v>
      </x:c>
      <x:c r="L23" s="42" t="n">
        <x:v>0.2353425027</x:v>
      </x:c>
      <x:c r="M23" s="42"/>
      <x:c r="N23" s="27" t="str">
        <x:v>Observed</x:v>
      </x:c>
      <x:c r="O23" s="27" t="str">
        <x:v>No comparable QFR margin in the selected table.</x:v>
      </x:c>
      <x:c r="P23" s="27" t="str">
        <x:v>Exposure is not task-hours; adoption is firm-weighted; G–J are conditional incidence, not hour shares; labor share includes benefits; capital share is not profit.</x:v>
      </x:c>
      <x:c r="Q23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24" ht="70" customHeight="1">
      <x:c r="A24" s="27" t="str">
        <x:v>72</x:v>
      </x:c>
      <x:c r="B24" s="27" t="str">
        <x:v>Accommodation and food services</x:v>
      </x:c>
      <x:c r="C24" s="42" t="n">
        <x:v>0</x:v>
      </x:c>
      <x:c r="D24" s="42" t="n">
        <x:v>0.08</x:v>
      </x:c>
      <x:c r="E24" s="42" t="n">
        <x:v>0.003</x:v>
      </x:c>
      <x:c r="F24" s="42" t="n">
        <x:v>0.11</x:v>
      </x:c>
      <x:c r="G24" s="42" t="n">
        <x:v>0.056</x:v>
      </x:c>
      <x:c r="H24" s="42" t="n">
        <x:v>0.231</x:v>
      </x:c>
      <x:c r="I24" s="42" t="n">
        <x:v>0.061</x:v>
      </x:c>
      <x:c r="J24" s="42" t="n">
        <x:v>0.023</x:v>
      </x:c>
      <x:c r="K24" s="42" t="n">
        <x:v>0.694247328</x:v>
      </x:c>
      <x:c r="L24" s="42" t="n">
        <x:v>0.305752672</x:v>
      </x:c>
      <x:c r="M24" s="42"/>
      <x:c r="N24" s="27" t="str">
        <x:v>Observed</x:v>
      </x:c>
      <x:c r="O24" s="27" t="str">
        <x:v>No comparable QFR margin in the selected table.</x:v>
      </x:c>
      <x:c r="P24" s="27" t="str">
        <x:v>Exposure is not task-hours; adoption is firm-weighted; G–J are conditional incidence, not hour shares; labor share includes benefits; capital share is not profit.</x:v>
      </x:c>
      <x:c r="Q24" s="68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25" ht="70" customHeight="1">
      <x:c r="A25" s="28" t="str">
        <x:v>81</x:v>
      </x:c>
      <x:c r="B25" s="28" t="str">
        <x:v>Other services (except public administration)</x:v>
      </x:c>
      <x:c r="C25" s="31" t="n">
        <x:v>0.08</x:v>
      </x:c>
      <x:c r="D25" s="31" t="n">
        <x:v>0.098</x:v>
      </x:c>
      <x:c r="E25" s="31" t="n">
        <x:v>0.0038</x:v>
      </x:c>
      <x:c r="F25" s="31" t="n">
        <x:v>0.124</x:v>
      </x:c>
      <x:c r="G25" s="31" t="n">
        <x:v>0.065</x:v>
      </x:c>
      <x:c r="H25" s="31" t="n">
        <x:v>0.273</x:v>
      </x:c>
      <x:c r="I25" s="31" t="n">
        <x:v>0.076</x:v>
      </x:c>
      <x:c r="J25" s="31" t="n">
        <x:v>0.017</x:v>
      </x:c>
      <x:c r="K25" s="31" t="n">
        <x:v>0.8212675276</x:v>
      </x:c>
      <x:c r="L25" s="31" t="n">
        <x:v>0.1787324724</x:v>
      </x:c>
      <x:c r="M25" s="31"/>
      <x:c r="N25" s="28" t="str">
        <x:v>Observed</x:v>
      </x:c>
      <x:c r="O25" s="28" t="str">
        <x:v>No comparable QFR margin in the selected table.</x:v>
      </x:c>
      <x:c r="P25" s="28" t="str">
        <x:v>Exposure is not task-hours; adoption is firm-weighted; G–J are conditional incidence, not hour shares; labor share includes benefits; capital share is not profit.</x:v>
      </x:c>
      <x:c r="Q25" s="69" t="str">
        <x:v>https://www2.census.gov/library/working-papers/2026/adrm/ces/CES-WP-26-27.pdf
https://www.census.gov/hfp/btos/downloads/AI_Supplement_Table_2026.xlsx
https://www.bea.gov/sites/default/files/2026-04/BEA-BLS-industry-level-production-account-1997-2024.xlsx</x:v>
      </x:c>
    </x:row>
    <x:row r="28" ht="38" customHeight="1">
      <x:c r="A28" s="16" t="str">
        <x:v>Exploratory cross-sector check</x:v>
      </x:c>
      <x:c r="B28" s="17" t="str">
        <x:v>Formula result</x:v>
      </x:c>
      <x:c r="C28" s="17" t="str">
        <x:v>Comparable sectors (n)</x:v>
      </x:c>
      <x:c r="D28" s="17" t="str">
        <x:v>Evidence class</x:v>
      </x:c>
      <x:c r="E28" s="18" t="str">
        <x:v>Interpretation</x:v>
      </x:c>
    </x:row>
    <x:row r="29" ht="54" customHeight="1">
      <x:c r="A29" s="26" t="str">
        <x:v>Exposure proxy vs. reported employment-decrease incidence</x:v>
      </x:c>
      <x:c r="B29" s="82" t="n">
        <x:f>CORREL(C10:C25,J10:J25)</x:f>
        <x:v>0.28868090456218554</x:v>
      </x:c>
      <x:c r="C29" s="83" t="n">
        <x:f>COUNT(J10:J25)</x:f>
        <x:v>15</x:v>
      </x:c>
      <x:c r="D29" s="26" t="str">
        <x:v>Derived</x:v>
      </x:c>
      <x:c r="E29" s="26" t="str">
        <x:v>Unweighted exploratory r = +0.289; 95% CI [−0.262, +0.698]; p = .297. Statistically indistinguishable from zero; incompatible denominators and vintages preclude causal or predictive use.</x:v>
      </x:c>
    </x:row>
    <x:row r="30" ht="54" customHeight="1">
      <x:c r="A30" s="28" t="str">
        <x:v>Firm AI adoption vs. reported employment-decrease incidence</x:v>
      </x:c>
      <x:c r="B30" s="84" t="n">
        <x:f>CORREL(D10:D25,J10:J25)</x:f>
        <x:v>0.19843897762975768</x:v>
      </x:c>
      <x:c r="C30" s="85" t="n">
        <x:f>COUNT(J10:J25)</x:f>
        <x:v>15</x:v>
      </x:c>
      <x:c r="D30" s="28" t="str">
        <x:v>Derived</x:v>
      </x:c>
      <x:c r="E30" s="28" t="str">
        <x:v>Unweighted exploratory r = +0.198; 95% CI [−0.349, +0.645]; p = .478. Statistically indistinguishable from zero; firm incidence is not an hours or jobs-lost measure.</x:v>
      </x:c>
    </x:row>
  </x:sheetData>
  <x:mergeCells>
    <x:mergeCell ref="A1:Q1"/>
    <x:mergeCell ref="A2:Q2"/>
  </x:mergeCells>
  <x:conditionalFormatting sqref="N7:N25">
    <x:cfRule type="containsText" dxfId="8" priority="1" operator="containsText" text="Observed"/>
    <x:cfRule type="containsText" dxfId="9" priority="2" operator="containsText" text="Derived"/>
    <x:cfRule type="containsText" dxfId="10" priority="3" operator="containsText" text="Scenario"/>
    <x:cfRule type="containsText" dxfId="11" priority="4" operator="containsText" text="Gap"/>
  </x:conditionalFormatting>
  <x:conditionalFormatting sqref="D7:D25">
    <x:cfRule type="colorScale" priority="5">
      <x:colorScale>
        <x:cfvo type="min"/>
        <x:cfvo type="percentile" val="50"/>
        <x:cfvo type="max"/>
        <x:color rgb="FFEFF6FF"/>
        <x:color rgb="FF93C5FD"/>
        <x:color rgb="FF1D4ED8"/>
      </x:colorScale>
    </x:cfRule>
  </x:conditionalFormatting>
  <x:conditionalFormatting sqref="D29:D30">
    <x:cfRule type="containsText" dxfId="12" priority="6" operator="containsText" text="Observed"/>
    <x:cfRule type="containsText" dxfId="13" priority="7" operator="containsText" text="Derived"/>
    <x:cfRule type="containsText" dxfId="14" priority="8" operator="containsText" text="Scenario"/>
    <x:cfRule type="containsText" dxfId="15" priority="9" operator="containsText" text="Gap"/>
  </x:conditionalFormatting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7" hidden="0" customWidth="1"/>
    <x:col min="3" max="3" width="32" hidden="0" customWidth="1"/>
    <x:col min="4" max="4" width="16" hidden="0" customWidth="1"/>
    <x:col min="5" max="5" width="22" hidden="0" customWidth="1"/>
    <x:col min="6" max="6" width="14" hidden="0" customWidth="1"/>
    <x:col min="7" max="7" width="17" hidden="0" customWidth="1"/>
    <x:col min="8" max="8" width="38" hidden="0" customWidth="1"/>
    <x:col min="9" max="9" width="43" hidden="0" customWidth="1"/>
    <x:col min="10" max="10" width="54" hidden="0" customWidth="1"/>
  </x:cols>
  <x:sheetData>
    <x:row r="1" ht="30" customHeight="1">
      <x:c r="A1" s="3" t="str">
        <x:v>Public Education Costs and the Learning-Guarantee Boundary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ht="36" customHeight="1">
      <x:c r="A2" s="7" t="str">
        <x:v>Observed finance is separated from derived pathway envelopes and uncosted policy modules. All derived credential values are FTE-year revenue proxies—not marginal credential costs.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6" ht="38" customHeight="1">
      <x:c r="A6" s="16" t="str">
        <x:v>Item</x:v>
      </x:c>
      <x:c r="B6" s="17" t="str">
        <x:v>Stage / pathway</x:v>
      </x:c>
      <x:c r="C6" s="17" t="str">
        <x:v>Metric</x:v>
      </x:c>
      <x:c r="D6" s="17" t="str">
        <x:v>Value</x:v>
      </x:c>
      <x:c r="E6" s="17" t="str">
        <x:v>Unit</x:v>
      </x:c>
      <x:c r="F6" s="17" t="str">
        <x:v>Evidence class</x:v>
      </x:c>
      <x:c r="G6" s="17" t="str">
        <x:v>Included in partial envelope?</x:v>
      </x:c>
      <x:c r="H6" s="17" t="str">
        <x:v>Formula / denominator</x:v>
      </x:c>
      <x:c r="I6" s="17" t="str">
        <x:v>Source URL</x:v>
      </x:c>
      <x:c r="J6" s="18" t="str">
        <x:v>Caveat</x:v>
      </x:c>
    </x:row>
    <x:row r="7" ht="50" customHeight="1">
      <x:c r="A7" s="26" t="str">
        <x:v>Existing system</x:v>
      </x:c>
      <x:c r="B7" s="26" t="str">
        <x:v>K–12</x:v>
      </x:c>
      <x:c r="C7" s="26" t="str">
        <x:v>Current spending per pupil</x:v>
      </x:c>
      <x:c r="D7" s="94" t="n">
        <x:v>17619</x:v>
      </x:c>
      <x:c r="E7" s="26" t="str">
        <x:v>$ per pupil/year</x:v>
      </x:c>
      <x:c r="F7" s="26" t="str">
        <x:v>Observed</x:v>
      </x:c>
      <x:c r="G7" s="26" t="str">
        <x:v>No</x:v>
      </x:c>
      <x:c r="H7" s="26" t="str">
        <x:v>FY2024 current spending</x:v>
      </x:c>
      <x:c r="I7" s="67" t="str">
        <x:v>https://www.census.gov/newsroom/press-releases/2026/school-system-finances.html</x:v>
      </x:c>
      <x:c r="J7" s="26" t="str">
        <x:v>K–12 is already broadly publicly financed; this is not incremental guarantee cost.</x:v>
      </x:c>
    </x:row>
    <x:row r="8" ht="50" customHeight="1">
      <x:c r="A8" s="27" t="str">
        <x:v>Public higher education</x:v>
      </x:c>
      <x:c r="B8" s="27" t="str">
        <x:v>All public</x:v>
      </x:c>
      <x:c r="C8" s="27" t="str">
        <x:v>FTE enrollment</x:v>
      </x:c>
      <x:c r="D8" s="97" t="n">
        <x:v>10819079</x:v>
      </x:c>
      <x:c r="E8" s="27" t="str">
        <x:v>FTE</x:v>
      </x:c>
      <x:c r="F8" s="27" t="str">
        <x:v>Observed</x:v>
      </x:c>
      <x:c r="G8" s="27" t="str">
        <x:v>No</x:v>
      </x:c>
      <x:c r="H8" s="27" t="str">
        <x:v>Excludes medical students</x:v>
      </x:c>
      <x:c r="I8" s="68" t="str">
        <x:v>https://shef.sheeo.org/report/</x:v>
      </x:c>
      <x:c r="J8" s="27" t="str">
        <x:v>FTE is not headcount.</x:v>
      </x:c>
    </x:row>
    <x:row r="9" ht="50" customHeight="1">
      <x:c r="A9" s="27" t="str">
        <x:v>Public higher education</x:v>
      </x:c>
      <x:c r="B9" s="27" t="str">
        <x:v>All public</x:v>
      </x:c>
      <x:c r="C9" s="27" t="str">
        <x:v>Net tuition per FTE</x:v>
      </x:c>
      <x:c r="D9" s="97" t="n">
        <x:v>7459</x:v>
      </x:c>
      <x:c r="E9" s="27" t="str">
        <x:v>$ per FTE/year</x:v>
      </x:c>
      <x:c r="F9" s="27" t="str">
        <x:v>Observed</x:v>
      </x:c>
      <x:c r="G9" s="27" t="str">
        <x:v>No</x:v>
      </x:c>
      <x:c r="H9" s="27" t="str">
        <x:v>FY2025 national average</x:v>
      </x:c>
      <x:c r="I9" s="68" t="str">
        <x:v>https://shef.sheeo.org/report/</x:v>
      </x:c>
      <x:c r="J9" s="27" t="str">
        <x:v>Net of state financial aid; varies by state and student mix.</x:v>
      </x:c>
    </x:row>
    <x:row r="10" ht="50" customHeight="1">
      <x:c r="A10" s="27" t="str">
        <x:v>Learning guarantee</x:v>
      </x:c>
      <x:c r="B10" s="27" t="str">
        <x:v>All public</x:v>
      </x:c>
      <x:c r="C10" s="27" t="str">
        <x:v>Gross current net-tuition replacement</x:v>
      </x:c>
      <x:c r="D10" s="92" t="n">
        <x:v>80.698</x:v>
      </x:c>
      <x:c r="E10" s="27" t="str">
        <x:v>$B/year</x:v>
      </x:c>
      <x:c r="F10" s="27" t="str">
        <x:v>Observed</x:v>
      </x:c>
      <x:c r="G10" s="27" t="str">
        <x:v>Yes</x:v>
      </x:c>
      <x:c r="H10" s="27" t="str">
        <x:v>FY2025 unadjusted total</x:v>
      </x:c>
      <x:c r="I10" s="68" t="str">
        <x:v>https://shef.sheeo.org/report/</x:v>
      </x:c>
      <x:c r="J10" s="27" t="str">
        <x:v>A financing shift, not new resource cost or universal-completion cost.</x:v>
      </x:c>
    </x:row>
    <x:row r="11" ht="50" customHeight="1">
      <x:c r="A11" s="27" t="str">
        <x:v>Public higher education</x:v>
      </x:c>
      <x:c r="B11" s="27" t="str">
        <x:v>Two-year</x:v>
      </x:c>
      <x:c r="C11" s="27" t="str">
        <x:v>FTE enrollment</x:v>
      </x:c>
      <x:c r="D11" s="97" t="n">
        <x:v>4168498</x:v>
      </x:c>
      <x:c r="E11" s="27" t="str">
        <x:v>FTE</x:v>
      </x:c>
      <x:c r="F11" s="27" t="str">
        <x:v>Observed</x:v>
      </x:c>
      <x:c r="G11" s="27" t="str">
        <x:v>No</x:v>
      </x:c>
      <x:c r="H11" s="27" t="str">
        <x:v>FY2025</x:v>
      </x:c>
      <x:c r="I11" s="68" t="str">
        <x:v>https://shef.sheeo.org/report/</x:v>
      </x:c>
      <x:c r="J11" s="27" t="str">
        <x:v>Institution sector, not credential level.</x:v>
      </x:c>
    </x:row>
    <x:row r="12" ht="50" customHeight="1">
      <x:c r="A12" s="27" t="str">
        <x:v>Public higher education</x:v>
      </x:c>
      <x:c r="B12" s="27" t="str">
        <x:v>Two-year</x:v>
      </x:c>
      <x:c r="C12" s="27" t="str">
        <x:v>Net tuition per FTE</x:v>
      </x:c>
      <x:c r="D12" s="97" t="n">
        <x:v>2668</x:v>
      </x:c>
      <x:c r="E12" s="27" t="str">
        <x:v>$ per FTE/year</x:v>
      </x:c>
      <x:c r="F12" s="27" t="str">
        <x:v>Observed</x:v>
      </x:c>
      <x:c r="G12" s="27" t="str">
        <x:v>No</x:v>
      </x:c>
      <x:c r="H12" s="27" t="str">
        <x:v>FY2025</x:v>
      </x:c>
      <x:c r="I12" s="68" t="str">
        <x:v>https://shef.sheeo.org/report/</x:v>
      </x:c>
      <x:c r="J12" s="27" t="str">
        <x:v>Not student sticker tuition.</x:v>
      </x:c>
    </x:row>
    <x:row r="13" ht="50" customHeight="1">
      <x:c r="A13" s="27" t="str">
        <x:v>Public higher education</x:v>
      </x:c>
      <x:c r="B13" s="27" t="str">
        <x:v>Two-year</x:v>
      </x:c>
      <x:c r="C13" s="27" t="str">
        <x:v>Total education revenue per FTE</x:v>
      </x:c>
      <x:c r="D13" s="97" t="n">
        <x:v>13722</x:v>
      </x:c>
      <x:c r="E13" s="27" t="str">
        <x:v>$ per FTE/year</x:v>
      </x:c>
      <x:c r="F13" s="27" t="str">
        <x:v>Observed</x:v>
      </x:c>
      <x:c r="G13" s="27" t="str">
        <x:v>No</x:v>
      </x:c>
      <x:c r="H13" s="27" t="str">
        <x:v>Appropriations + net tuition</x:v>
      </x:c>
      <x:c r="I13" s="68" t="str">
        <x:v>https://shef.sheeo.org/report/</x:v>
      </x:c>
      <x:c r="J13" s="27" t="str">
        <x:v>Excludes research, hospitals, medical education.</x:v>
      </x:c>
    </x:row>
    <x:row r="14" ht="50" customHeight="1">
      <x:c r="A14" s="27" t="str">
        <x:v>Public higher education</x:v>
      </x:c>
      <x:c r="B14" s="27" t="str">
        <x:v>Four-year</x:v>
      </x:c>
      <x:c r="C14" s="27" t="str">
        <x:v>FTE enrollment</x:v>
      </x:c>
      <x:c r="D14" s="97" t="n">
        <x:v>6650586</x:v>
      </x:c>
      <x:c r="E14" s="27" t="str">
        <x:v>FTE</x:v>
      </x:c>
      <x:c r="F14" s="27" t="str">
        <x:v>Observed</x:v>
      </x:c>
      <x:c r="G14" s="27" t="str">
        <x:v>No</x:v>
      </x:c>
      <x:c r="H14" s="27" t="str">
        <x:v>FY2025</x:v>
      </x:c>
      <x:c r="I14" s="68" t="str">
        <x:v>https://shef.sheeo.org/report/</x:v>
      </x:c>
      <x:c r="J14" s="27" t="str">
        <x:v>Mixes undergraduate and graduate instruction.</x:v>
      </x:c>
    </x:row>
    <x:row r="15" ht="50" customHeight="1">
      <x:c r="A15" s="27" t="str">
        <x:v>Public higher education</x:v>
      </x:c>
      <x:c r="B15" s="27" t="str">
        <x:v>Four-year</x:v>
      </x:c>
      <x:c r="C15" s="27" t="str">
        <x:v>Net tuition per FTE</x:v>
      </x:c>
      <x:c r="D15" s="97" t="n">
        <x:v>10505</x:v>
      </x:c>
      <x:c r="E15" s="27" t="str">
        <x:v>$ per FTE/year</x:v>
      </x:c>
      <x:c r="F15" s="27" t="str">
        <x:v>Observed</x:v>
      </x:c>
      <x:c r="G15" s="27" t="str">
        <x:v>No</x:v>
      </x:c>
      <x:c r="H15" s="27" t="str">
        <x:v>FY2025</x:v>
      </x:c>
      <x:c r="I15" s="68" t="str">
        <x:v>https://shef.sheeo.org/report/</x:v>
      </x:c>
      <x:c r="J15" s="27" t="str">
        <x:v>Not credential marginal cost.</x:v>
      </x:c>
    </x:row>
    <x:row r="16" ht="50" customHeight="1">
      <x:c r="A16" s="27" t="str">
        <x:v>Public higher education</x:v>
      </x:c>
      <x:c r="B16" s="27" t="str">
        <x:v>Four-year</x:v>
      </x:c>
      <x:c r="C16" s="27" t="str">
        <x:v>Total education revenue per FTE</x:v>
      </x:c>
      <x:c r="D16" s="97" t="n">
        <x:v>21508</x:v>
      </x:c>
      <x:c r="E16" s="27" t="str">
        <x:v>$ per FTE/year</x:v>
      </x:c>
      <x:c r="F16" s="27" t="str">
        <x:v>Observed</x:v>
      </x:c>
      <x:c r="G16" s="27" t="str">
        <x:v>No</x:v>
      </x:c>
      <x:c r="H16" s="27" t="str">
        <x:v>Appropriations + net tuition</x:v>
      </x:c>
      <x:c r="I16" s="68" t="str">
        <x:v>https://shef.sheeo.org/report/</x:v>
      </x:c>
      <x:c r="J16" s="27" t="str">
        <x:v>Mixes fields and credential levels.</x:v>
      </x:c>
    </x:row>
    <x:row r="17" ht="50" customHeight="1">
      <x:c r="A17" s="27" t="str">
        <x:v>Student budget</x:v>
      </x:c>
      <x:c r="B17" s="27" t="str">
        <x:v>Public two-year commuter</x:v>
      </x:c>
      <x:c r="C17" s="27" t="str">
        <x:v>Full-time student budget</x:v>
      </x:c>
      <x:c r="D17" s="97" t="n">
        <x:v>21320</x:v>
      </x:c>
      <x:c r="E17" s="27" t="str">
        <x:v>$ per student/year</x:v>
      </x:c>
      <x:c r="F17" s="27" t="str">
        <x:v>Observed</x:v>
      </x:c>
      <x:c r="G17" s="27" t="str">
        <x:v>No</x:v>
      </x:c>
      <x:c r="H17" s="27" t="str">
        <x:v>2025–26 average budget</x:v>
      </x:c>
      <x:c r="I17" s="68" t="str">
        <x:v>https://research.collegeboard.org/media/pdf/Trends-College-Pricing-2025.pdf</x:v>
      </x:c>
      <x:c r="J17" s="27" t="str">
        <x:v>Student budget, not public expenditure.</x:v>
      </x:c>
    </x:row>
    <x:row r="18" ht="50" customHeight="1">
      <x:c r="A18" s="27" t="str">
        <x:v>Student budget</x:v>
      </x:c>
      <x:c r="B18" s="27" t="str">
        <x:v>Public two-year commuter</x:v>
      </x:c>
      <x:c r="C18" s="27" t="str">
        <x:v>Tuition and fees</x:v>
      </x:c>
      <x:c r="D18" s="97" t="n">
        <x:v>4150</x:v>
      </x:c>
      <x:c r="E18" s="27" t="str">
        <x:v>$ per student/year</x:v>
      </x:c>
      <x:c r="F18" s="27" t="str">
        <x:v>Observed</x:v>
      </x:c>
      <x:c r="G18" s="27" t="str">
        <x:v>No</x:v>
      </x:c>
      <x:c r="H18" s="27" t="str">
        <x:v>2025–26 average</x:v>
      </x:c>
      <x:c r="I18" s="68" t="str">
        <x:v>https://research.collegeboard.org/media/pdf/Trends-College-Pricing-2025.pdf</x:v>
      </x:c>
      <x:c r="J18" s="27" t="str">
        <x:v>Sticker budget component.</x:v>
      </x:c>
    </x:row>
    <x:row r="19" ht="50" customHeight="1">
      <x:c r="A19" s="27" t="str">
        <x:v>Student budget</x:v>
      </x:c>
      <x:c r="B19" s="27" t="str">
        <x:v>Public two-year commuter</x:v>
      </x:c>
      <x:c r="C19" s="27" t="str">
        <x:v>Non-tuition budget</x:v>
      </x:c>
      <x:c r="D19" s="97" t="n">
        <x:f>D17-D18</x:f>
        <x:v>17170</x:v>
      </x:c>
      <x:c r="E19" s="27" t="str">
        <x:v>$ per student/year</x:v>
      </x:c>
      <x:c r="F19" s="27" t="str">
        <x:v>Derived</x:v>
      </x:c>
      <x:c r="G19" s="27" t="str">
        <x:v>No</x:v>
      </x:c>
      <x:c r="H19" s="27" t="str">
        <x:v>Full budget − tuition/fees</x:v>
      </x:c>
      <x:c r="I19" s="68" t="str">
        <x:v>https://research.collegeboard.org/media/pdf/Trends-College-Pricing-2025.pdf</x:v>
      </x:c>
      <x:c r="J19" s="27" t="str">
        <x:v>Includes living, books, transport, and other expenses.</x:v>
      </x:c>
    </x:row>
    <x:row r="20" ht="50" customHeight="1">
      <x:c r="A20" s="27" t="str">
        <x:v>Student budget</x:v>
      </x:c>
      <x:c r="B20" s="27" t="str">
        <x:v>Public four-year in-state, on campus</x:v>
      </x:c>
      <x:c r="C20" s="27" t="str">
        <x:v>Full-time student budget</x:v>
      </x:c>
      <x:c r="D20" s="97" t="n">
        <x:v>30990</x:v>
      </x:c>
      <x:c r="E20" s="27" t="str">
        <x:v>$ per student/year</x:v>
      </x:c>
      <x:c r="F20" s="27" t="str">
        <x:v>Observed</x:v>
      </x:c>
      <x:c r="G20" s="27" t="str">
        <x:v>No</x:v>
      </x:c>
      <x:c r="H20" s="27" t="str">
        <x:v>2025–26 average budget</x:v>
      </x:c>
      <x:c r="I20" s="68" t="str">
        <x:v>https://research.collegeboard.org/media/pdf/Trends-College-Pricing-2025.pdf</x:v>
      </x:c>
      <x:c r="J20" s="27" t="str">
        <x:v>Student budget, not public expenditure.</x:v>
      </x:c>
    </x:row>
    <x:row r="21" ht="50" customHeight="1">
      <x:c r="A21" s="27" t="str">
        <x:v>Student budget</x:v>
      </x:c>
      <x:c r="B21" s="27" t="str">
        <x:v>Public four-year in-state, on campus</x:v>
      </x:c>
      <x:c r="C21" s="27" t="str">
        <x:v>Tuition and fees</x:v>
      </x:c>
      <x:c r="D21" s="97" t="n">
        <x:v>11950</x:v>
      </x:c>
      <x:c r="E21" s="27" t="str">
        <x:v>$ per student/year</x:v>
      </x:c>
      <x:c r="F21" s="27" t="str">
        <x:v>Observed</x:v>
      </x:c>
      <x:c r="G21" s="27" t="str">
        <x:v>No</x:v>
      </x:c>
      <x:c r="H21" s="27" t="str">
        <x:v>2025–26 average</x:v>
      </x:c>
      <x:c r="I21" s="68" t="str">
        <x:v>https://research.collegeboard.org/media/pdf/Trends-College-Pricing-2025.pdf</x:v>
      </x:c>
      <x:c r="J21" s="27" t="str">
        <x:v>Sticker budget component.</x:v>
      </x:c>
    </x:row>
    <x:row r="22" ht="50" customHeight="1">
      <x:c r="A22" s="27" t="str">
        <x:v>Student budget</x:v>
      </x:c>
      <x:c r="B22" s="27" t="str">
        <x:v>Public four-year in-state, on campus</x:v>
      </x:c>
      <x:c r="C22" s="27" t="str">
        <x:v>Non-tuition budget</x:v>
      </x:c>
      <x:c r="D22" s="97" t="n">
        <x:f>D20-D21</x:f>
        <x:v>19040</x:v>
      </x:c>
      <x:c r="E22" s="27" t="str">
        <x:v>$ per student/year</x:v>
      </x:c>
      <x:c r="F22" s="27" t="str">
        <x:v>Derived</x:v>
      </x:c>
      <x:c r="G22" s="27" t="str">
        <x:v>No</x:v>
      </x:c>
      <x:c r="H22" s="27" t="str">
        <x:v>Full budget − tuition/fees</x:v>
      </x:c>
      <x:c r="I22" s="68" t="str">
        <x:v>https://research.collegeboard.org/media/pdf/Trends-College-Pricing-2025.pdf</x:v>
      </x:c>
      <x:c r="J22" s="27" t="str">
        <x:v>Includes housing/food, books, transport, and other expenses.</x:v>
      </x:c>
    </x:row>
    <x:row r="23" ht="50" customHeight="1">
      <x:c r="A23" s="27" t="str">
        <x:v>Pre-K</x:v>
      </x:c>
      <x:c r="B23" s="27" t="str">
        <x:v>State-funded preschool</x:v>
      </x:c>
      <x:c r="C23" s="27" t="str">
        <x:v>Children enrolled</x:v>
      </x:c>
      <x:c r="D23" s="97" t="n">
        <x:v>1800000</x:v>
      </x:c>
      <x:c r="E23" s="27" t="str">
        <x:v>children</x:v>
      </x:c>
      <x:c r="F23" s="27" t="str">
        <x:v>Observed</x:v>
      </x:c>
      <x:c r="G23" s="27" t="str">
        <x:v>No</x:v>
      </x:c>
      <x:c r="H23" s="27" t="str">
        <x:v>2024–25, approximately</x:v>
      </x:c>
      <x:c r="I23" s="68" t="str">
        <x:v>https://nieer.org/yearbook/2025</x:v>
      </x:c>
      <x:c r="J23" s="27" t="str">
        <x:v>Does not include all Head Start, local, private, or special-education provision.</x:v>
      </x:c>
    </x:row>
    <x:row r="24" ht="50" customHeight="1">
      <x:c r="A24" s="27" t="str">
        <x:v>Pre-K</x:v>
      </x:c>
      <x:c r="B24" s="27" t="str">
        <x:v>State-funded preschool</x:v>
      </x:c>
      <x:c r="C24" s="27" t="str">
        <x:v>All-source spending per enrolled child</x:v>
      </x:c>
      <x:c r="D24" s="97" t="n">
        <x:v>9988</x:v>
      </x:c>
      <x:c r="E24" s="27" t="str">
        <x:v>$ per child/year</x:v>
      </x:c>
      <x:c r="F24" s="27" t="str">
        <x:v>Observed</x:v>
      </x:c>
      <x:c r="G24" s="27" t="str">
        <x:v>No</x:v>
      </x:c>
      <x:c r="H24" s="27" t="str">
        <x:v>2024–25</x:v>
      </x:c>
      <x:c r="I24" s="68" t="str">
        <x:v>https://nieer.org/yearbook/2025</x:v>
      </x:c>
      <x:c r="J24" s="27" t="str">
        <x:v>Current average may not purchase universal high-quality capacity.</x:v>
      </x:c>
    </x:row>
    <x:row r="25" ht="50" customHeight="1">
      <x:c r="A25" s="27" t="str">
        <x:v>Pre-K</x:v>
      </x:c>
      <x:c r="B25" s="27" t="str">
        <x:v>Age 3 and 4 population</x:v>
      </x:c>
      <x:c r="C25" s="27" t="str">
        <x:v>Resident population</x:v>
      </x:c>
      <x:c r="D25" s="97" t="n">
        <x:v>7504421</x:v>
      </x:c>
      <x:c r="E25" s="27" t="str">
        <x:v>children</x:v>
      </x:c>
      <x:c r="F25" s="27" t="str">
        <x:v>Observed</x:v>
      </x:c>
      <x:c r="G25" s="27" t="str">
        <x:v>No</x:v>
      </x:c>
      <x:c r="H25" s="27" t="str">
        <x:v>2025 Census population estimates</x:v>
      </x:c>
      <x:c r="I25" s="68" t="str">
        <x:v>https://www.census.gov/newsroom/press-kits/2026/vintage-2025-pop-estimates.html</x:v>
      </x:c>
      <x:c r="J25" s="27" t="str">
        <x:v>Population is not program take-up.</x:v>
      </x:c>
    </x:row>
    <x:row r="26" ht="50" customHeight="1">
      <x:c r="A26" s="27" t="str">
        <x:v>Pre-K</x:v>
      </x:c>
      <x:c r="B26" s="27" t="str">
        <x:v>Mechanical full-population gap</x:v>
      </x:c>
      <x:c r="C26" s="27" t="str">
        <x:v>Additional slots</x:v>
      </x:c>
      <x:c r="D26" s="97" t="n">
        <x:f>D25-D23</x:f>
        <x:v>5704421</x:v>
      </x:c>
      <x:c r="E26" s="27" t="str">
        <x:v>slots</x:v>
      </x:c>
      <x:c r="F26" s="27" t="str">
        <x:v>Scenario</x:v>
      </x:c>
      <x:c r="G26" s="27" t="str">
        <x:v>No</x:v>
      </x:c>
      <x:c r="H26" s="27" t="str">
        <x:v>Age 3–4 population − state preschool enrollment</x:v>
      </x:c>
      <x:c r="I26" s="68" t="str">
        <x:v>https://nieer.org/yearbook/2025</x:v>
      </x:c>
      <x:c r="J26" s="27" t="str">
        <x:v>Full-population slot scenario; existing non-state provision and take-up are not netted out.</x:v>
      </x:c>
    </x:row>
    <x:row r="27" ht="50" customHeight="1">
      <x:c r="A27" s="27" t="str">
        <x:v>Learning guarantee</x:v>
      </x:c>
      <x:c r="B27" s="27" t="str">
        <x:v>Pre-K</x:v>
      </x:c>
      <x:c r="C27" s="27" t="str">
        <x:v>Mechanical expansion envelope</x:v>
      </x:c>
      <x:c r="D27" s="30" t="n">
        <x:f>D26*D24/1000000000</x:f>
        <x:v>56.975756948</x:v>
      </x:c>
      <x:c r="E27" s="27" t="str">
        <x:v>$B/year</x:v>
      </x:c>
      <x:c r="F27" s="27" t="str">
        <x:v>Scenario</x:v>
      </x:c>
      <x:c r="G27" s="27" t="str">
        <x:v>Yes</x:v>
      </x:c>
      <x:c r="H27" s="27" t="str">
        <x:v>Additional slots × current all-source spending</x:v>
      </x:c>
      <x:c r="I27" s="68" t="str">
        <x:v>https://nieer.org/yearbook/2025</x:v>
      </x:c>
      <x:c r="J27" s="27" t="str">
        <x:v>Scenario assumes full participation at unchanged average spending; not a fiscal estimate and omits capital, workforce, quality, and existing-program offsets.</x:v>
      </x:c>
    </x:row>
    <x:row r="28" ht="50" customHeight="1">
      <x:c r="A28" s="27" t="str">
        <x:v>Pathway envelope</x:v>
      </x:c>
      <x:c r="B28" s="27" t="str">
        <x:v>Certificate</x:v>
      </x:c>
      <x:c r="C28" s="27" t="str">
        <x:v>One two-year-sector FTE-year</x:v>
      </x:c>
      <x:c r="D28" s="99" t="n">
        <x:f>D13</x:f>
        <x:v>13722</x:v>
      </x:c>
      <x:c r="E28" s="27" t="str">
        <x:v>$ per nominal completer</x:v>
      </x:c>
      <x:c r="F28" s="27" t="str">
        <x:v>Scenario</x:v>
      </x:c>
      <x:c r="G28" s="27" t="str">
        <x:v>No</x:v>
      </x:c>
      <x:c r="H28" s="27" t="str">
        <x:v>1 × two-year total education revenue/FTE</x:v>
      </x:c>
      <x:c r="I28" s="68" t="str">
        <x:v>https://shef.sheeo.org/report/</x:v>
      </x:c>
      <x:c r="J28" s="27" t="str">
        <x:v>Illustrative pathway envelope only.</x:v>
      </x:c>
    </x:row>
    <x:row r="29" ht="50" customHeight="1">
      <x:c r="A29" s="27" t="str">
        <x:v>Pathway envelope</x:v>
      </x:c>
      <x:c r="B29" s="27" t="str">
        <x:v>Associate</x:v>
      </x:c>
      <x:c r="C29" s="27" t="str">
        <x:v>Two two-year-sector FTE-years</x:v>
      </x:c>
      <x:c r="D29" s="99" t="n">
        <x:f>D13*2</x:f>
        <x:v>27444</x:v>
      </x:c>
      <x:c r="E29" s="27" t="str">
        <x:v>$ per nominal completer</x:v>
      </x:c>
      <x:c r="F29" s="27" t="str">
        <x:v>Scenario</x:v>
      </x:c>
      <x:c r="G29" s="27" t="str">
        <x:v>No</x:v>
      </x:c>
      <x:c r="H29" s="27" t="str">
        <x:v>2 × two-year total education revenue/FTE</x:v>
      </x:c>
      <x:c r="I29" s="68" t="str">
        <x:v>https://shef.sheeo.org/report/</x:v>
      </x:c>
      <x:c r="J29" s="27" t="str">
        <x:v>Ignores attrition, transfer, field, and capacity.</x:v>
      </x:c>
    </x:row>
    <x:row r="30" ht="50" customHeight="1">
      <x:c r="A30" s="27" t="str">
        <x:v>Pathway envelope</x:v>
      </x:c>
      <x:c r="B30" s="27" t="str">
        <x:v>Bachelor</x:v>
      </x:c>
      <x:c r="C30" s="27" t="str">
        <x:v>Four four-year-sector FTE-years</x:v>
      </x:c>
      <x:c r="D30" s="99" t="n">
        <x:f>D16*4</x:f>
        <x:v>86032</x:v>
      </x:c>
      <x:c r="E30" s="27" t="str">
        <x:v>$ per nominal completer</x:v>
      </x:c>
      <x:c r="F30" s="27" t="str">
        <x:v>Scenario</x:v>
      </x:c>
      <x:c r="G30" s="27" t="str">
        <x:v>No</x:v>
      </x:c>
      <x:c r="H30" s="27" t="str">
        <x:v>4 × four-year total education revenue/FTE</x:v>
      </x:c>
      <x:c r="I30" s="68" t="str">
        <x:v>https://shef.sheeo.org/report/</x:v>
      </x:c>
      <x:c r="J30" s="27" t="str">
        <x:v>Not a credential marginal cost.</x:v>
      </x:c>
    </x:row>
    <x:row r="31" ht="50" customHeight="1">
      <x:c r="A31" s="27" t="str">
        <x:v>Pathway envelope</x:v>
      </x:c>
      <x:c r="B31" s="27" t="str">
        <x:v>Master’s increment</x:v>
      </x:c>
      <x:c r="C31" s="27" t="str">
        <x:v>Two additional four-year-sector FTE-years</x:v>
      </x:c>
      <x:c r="D31" s="99" t="n">
        <x:f>D16*2</x:f>
        <x:v>43016</x:v>
      </x:c>
      <x:c r="E31" s="27" t="str">
        <x:v>$ per nominal completer</x:v>
      </x:c>
      <x:c r="F31" s="27" t="str">
        <x:v>Scenario</x:v>
      </x:c>
      <x:c r="G31" s="27" t="str">
        <x:v>No</x:v>
      </x:c>
      <x:c r="H31" s="27" t="str">
        <x:v>2 × four-year total education revenue/FTE</x:v>
      </x:c>
      <x:c r="I31" s="68" t="str">
        <x:v>https://shef.sheeo.org/report/</x:v>
      </x:c>
      <x:c r="J31" s="27" t="str">
        <x:v>Public accounts do not isolate graduate marginal cost.</x:v>
      </x:c>
    </x:row>
    <x:row r="32" ht="50" customHeight="1">
      <x:c r="A32" s="27" t="str">
        <x:v>Pathway envelope</x:v>
      </x:c>
      <x:c r="B32" s="27" t="str">
        <x:v>Bachelor + master</x:v>
      </x:c>
      <x:c r="C32" s="27" t="str">
        <x:v>Cumulative six four-year-sector FTE-years</x:v>
      </x:c>
      <x:c r="D32" s="99" t="n">
        <x:f>D30+D31</x:f>
        <x:v>129048</x:v>
      </x:c>
      <x:c r="E32" s="27" t="str">
        <x:v>$ per nominal completer</x:v>
      </x:c>
      <x:c r="F32" s="27" t="str">
        <x:v>Scenario</x:v>
      </x:c>
      <x:c r="G32" s="27" t="str">
        <x:v>No</x:v>
      </x:c>
      <x:c r="H32" s="27" t="str">
        <x:v>Bachelor envelope + master increment</x:v>
      </x:c>
      <x:c r="I32" s="68" t="str">
        <x:v>https://shef.sheeo.org/report/</x:v>
      </x:c>
      <x:c r="J32" s="27" t="str">
        <x:v>Not a recommendation that every learner pursue a master’s.</x:v>
      </x:c>
    </x:row>
    <x:row r="33" ht="50" customHeight="1">
      <x:c r="A33" s="27" t="str">
        <x:v>Learning guarantee</x:v>
      </x:c>
      <x:c r="B33" s="27" t="str">
        <x:v>Partial annual gross envelope</x:v>
      </x:c>
      <x:c r="C33" s="27" t="str">
        <x:v>Tuition replacement + pre-K slot envelope</x:v>
      </x:c>
      <x:c r="D33" s="100" t="n">
        <x:f>D10+D27</x:f>
        <x:v>137.673756948</x:v>
      </x:c>
      <x:c r="E33" s="27" t="str">
        <x:v>$B/year</x:v>
      </x:c>
      <x:c r="F33" s="27" t="str">
        <x:v>Scenario</x:v>
      </x:c>
      <x:c r="G33" s="27" t="str">
        <x:v>Summary only</x:v>
      </x:c>
      <x:c r="H33" s="27" t="str">
        <x:v>Two partial modules</x:v>
      </x:c>
      <x:c r="I33" s="68" t="str">
        <x:v>https://shef.sheeo.org/report/</x:v>
      </x:c>
      <x:c r="J33" s="27" t="str">
        <x:v>Scenario sum of two partial modules; excludes the material gaps listed below.</x:v>
      </x:c>
    </x:row>
    <x:row r="34" ht="50" customHeight="1">
      <x:c r="A34" s="27" t="str">
        <x:v>Learning guarantee</x:v>
      </x:c>
      <x:c r="B34" s="27" t="str">
        <x:v>Living support</x:v>
      </x:c>
      <x:c r="C34" s="27" t="str">
        <x:v>Incremental annual cost</x:v>
      </x:c>
      <x:c r="D34" s="95"/>
      <x:c r="E34" s="27" t="str">
        <x:v>Gap</x:v>
      </x:c>
      <x:c r="F34" s="27" t="str">
        <x:v>Gap</x:v>
      </x:c>
      <x:c r="G34" s="27" t="str">
        <x:v>No</x:v>
      </x:c>
      <x:c r="H34" s="27" t="str">
        <x:v>Needs eligible population, grant, take-up, offsets</x:v>
      </x:c>
      <x:c r="I34" s="68" t="str"/>
      <x:c r="J34" s="27" t="str">
        <x:v>Must not be inferred from tuition data.</x:v>
      </x:c>
    </x:row>
    <x:row r="35" ht="50" customHeight="1">
      <x:c r="A35" s="27" t="str">
        <x:v>Learning guarantee</x:v>
      </x:c>
      <x:c r="B35" s="27" t="str">
        <x:v>Enrollment and physical capacity</x:v>
      </x:c>
      <x:c r="C35" s="27" t="str">
        <x:v>Incremental annual/capital cost</x:v>
      </x:c>
      <x:c r="D35" s="95"/>
      <x:c r="E35" s="27" t="str">
        <x:v>Gap</x:v>
      </x:c>
      <x:c r="F35" s="27" t="str">
        <x:v>Gap</x:v>
      </x:c>
      <x:c r="G35" s="27" t="str">
        <x:v>No</x:v>
      </x:c>
      <x:c r="H35" s="27" t="str">
        <x:v>Needs target enrollment and institution capacity</x:v>
      </x:c>
      <x:c r="I35" s="68" t="str"/>
      <x:c r="J35" s="27" t="str">
        <x:v>Includes faculty, facilities, and program mix.</x:v>
      </x:c>
    </x:row>
    <x:row r="36" ht="50" customHeight="1">
      <x:c r="A36" s="27" t="str">
        <x:v>Learning guarantee</x:v>
      </x:c>
      <x:c r="B36" s="27" t="str">
        <x:v>Completion, accessibility, and advising</x:v>
      </x:c>
      <x:c r="C36" s="27" t="str">
        <x:v>Incremental annual cost</x:v>
      </x:c>
      <x:c r="D36" s="95"/>
      <x:c r="E36" s="27" t="str">
        <x:v>Gap</x:v>
      </x:c>
      <x:c r="F36" s="27" t="str">
        <x:v>Gap</x:v>
      </x:c>
      <x:c r="G36" s="27" t="str">
        <x:v>No</x:v>
      </x:c>
      <x:c r="H36" s="27" t="str">
        <x:v>Needs service model and target outcomes</x:v>
      </x:c>
      <x:c r="I36" s="68" t="str"/>
      <x:c r="J36" s="27" t="str">
        <x:v>Access without completion support is not a learning guarantee.</x:v>
      </x:c>
    </x:row>
    <x:row r="37" ht="50" customHeight="1">
      <x:c r="A37" s="27" t="str">
        <x:v>Learning guarantee</x:v>
      </x:c>
      <x:c r="B37" s="27" t="str">
        <x:v>Devices and connectivity</x:v>
      </x:c>
      <x:c r="C37" s="27" t="str">
        <x:v>Incremental annual/capital cost</x:v>
      </x:c>
      <x:c r="D37" s="95"/>
      <x:c r="E37" s="27" t="str">
        <x:v>Gap</x:v>
      </x:c>
      <x:c r="F37" s="27" t="str">
        <x:v>Gap</x:v>
      </x:c>
      <x:c r="G37" s="27" t="str">
        <x:v>No</x:v>
      </x:c>
      <x:c r="H37" s="27" t="str">
        <x:v>Needs device cycle, broadband, support, accessibility</x:v>
      </x:c>
      <x:c r="I37" s="68" t="str"/>
      <x:c r="J37" s="27" t="str">
        <x:v>Keep separate from tuition.</x:v>
      </x:c>
    </x:row>
    <x:row r="38" ht="50" customHeight="1">
      <x:c r="A38" s="27" t="str">
        <x:v>Learning guarantee</x:v>
      </x:c>
      <x:c r="B38" s="27" t="str">
        <x:v>Graduate/professional capacity</x:v>
      </x:c>
      <x:c r="C38" s="27" t="str">
        <x:v>Incremental annual cost</x:v>
      </x:c>
      <x:c r="D38" s="95"/>
      <x:c r="E38" s="27" t="str">
        <x:v>Gap</x:v>
      </x:c>
      <x:c r="F38" s="27" t="str">
        <x:v>Gap</x:v>
      </x:c>
      <x:c r="G38" s="27" t="str">
        <x:v>No</x:v>
      </x:c>
      <x:c r="H38" s="27" t="str">
        <x:v>Needs occupational eligibility and program cost</x:v>
      </x:c>
      <x:c r="I38" s="68" t="str"/>
      <x:c r="J38" s="27" t="str">
        <x:v>SHEEO four-year average is only a proxy.</x:v>
      </x:c>
    </x:row>
    <x:row r="39" ht="50" customHeight="1">
      <x:c r="A39" s="28" t="str">
        <x:v>Learning guarantee</x:v>
      </x:c>
      <x:c r="B39" s="28" t="str">
        <x:v>Existing student debt</x:v>
      </x:c>
      <x:c r="C39" s="28" t="str">
        <x:v>Transition or relief cost</x:v>
      </x:c>
      <x:c r="D39" s="96"/>
      <x:c r="E39" s="28" t="str">
        <x:v>Gap</x:v>
      </x:c>
      <x:c r="F39" s="28" t="str">
        <x:v>Gap</x:v>
      </x:c>
      <x:c r="G39" s="28" t="str">
        <x:v>No</x:v>
      </x:c>
      <x:c r="H39" s="28" t="str">
        <x:v>Requires separate stock-policy design</x:v>
      </x:c>
      <x:c r="I39" s="69" t="str"/>
      <x:c r="J39" s="28" t="str">
        <x:v>Forward tuition reform does not settle existing debt.</x:v>
      </x:c>
    </x:row>
    <x:row r="42" ht="38" customHeight="1">
      <x:c r="A42" s="16" t="str">
        <x:v>Reporting-basis reconciliation</x:v>
      </x:c>
      <x:c r="B42" s="17" t="str">
        <x:v>Coverage</x:v>
      </x:c>
      <x:c r="C42" s="17" t="str">
        <x:v>Metric</x:v>
      </x:c>
      <x:c r="D42" s="17" t="str">
        <x:v>Value</x:v>
      </x:c>
      <x:c r="E42" s="17" t="str">
        <x:v>Unit</x:v>
      </x:c>
      <x:c r="F42" s="17" t="str">
        <x:v>Evidence class</x:v>
      </x:c>
      <x:c r="G42" s="17" t="str">
        <x:v>Use</x:v>
      </x:c>
      <x:c r="H42" s="17" t="str">
        <x:v>Formula / denominator</x:v>
      </x:c>
      <x:c r="I42" s="17" t="str">
        <x:v>Source URL</x:v>
      </x:c>
      <x:c r="J42" s="18" t="str">
        <x:v>Caveat</x:v>
      </x:c>
    </x:row>
    <x:row r="43" ht="56" customHeight="1">
      <x:c r="A43" s="26" t="str">
        <x:v>All-public series</x:v>
      </x:c>
      <x:c r="B43" s="26" t="str">
        <x:v>All public institutions</x:v>
      </x:c>
      <x:c r="C43" s="26" t="str">
        <x:v>Reported net tuition total</x:v>
      </x:c>
      <x:c r="D43" s="82" t="n">
        <x:v>80.698</x:v>
      </x:c>
      <x:c r="E43" s="26" t="str">
        <x:v>$B</x:v>
      </x:c>
      <x:c r="F43" s="26" t="str">
        <x:v>Observed</x:v>
      </x:c>
      <x:c r="G43" s="26" t="str">
        <x:v>Use as the financing baseline</x:v>
      </x:c>
      <x:c r="H43" s="26" t="str">
        <x:v>Published aggregate</x:v>
      </x:c>
      <x:c r="I43" s="67" t="str">
        <x:v>https://shef.sheeo.org/report/</x:v>
      </x:c>
      <x:c r="J43" s="26" t="str">
        <x:v>Do not back-calculate enrollment from rounded averages.</x:v>
      </x:c>
    </x:row>
    <x:row r="44" ht="56" customHeight="1">
      <x:c r="A44" s="27" t="str">
        <x:v>Sector series</x:v>
      </x:c>
      <x:c r="B44" s="27" t="str">
        <x:v>Two-year + four-year</x:v>
      </x:c>
      <x:c r="C44" s="27" t="str">
        <x:v>Net tuition reconstructed from sector FTE × sector averages</x:v>
      </x:c>
      <x:c r="D44" s="92" t="n">
        <x:f>(D11*D12+D14*D15)/1000000000</x:f>
        <x:v>80.985958594</x:v>
      </x:c>
      <x:c r="E44" s="27" t="str">
        <x:v>$B</x:v>
      </x:c>
      <x:c r="F44" s="27" t="str">
        <x:v>Derived</x:v>
      </x:c>
      <x:c r="G44" s="27" t="str">
        <x:v>Coverage diagnostic only</x:v>
      </x:c>
      <x:c r="H44" s="27" t="str">
        <x:v>(4,168,498 × $2,668 + 6,650,586 × $10,505) / 1B</x:v>
      </x:c>
      <x:c r="I44" s="68" t="str">
        <x:v>https://shef.sheeo.org/report/</x:v>
      </x:c>
      <x:c r="J44" s="27" t="str">
        <x:v>Separately reported sector series; not components guaranteed to reconcile to all-public totals.</x:v>
      </x:c>
    </x:row>
    <x:row r="45" ht="56" customHeight="1">
      <x:c r="A45" s="27" t="str">
        <x:v>Reporting-basis difference</x:v>
      </x:c>
      <x:c r="B45" s="27" t="str">
        <x:v>Sector minus all-public</x:v>
      </x:c>
      <x:c r="C45" s="27" t="str">
        <x:v>Net tuition difference</x:v>
      </x:c>
      <x:c r="D45" s="92" t="n">
        <x:f>D44-D43</x:f>
        <x:v>0.2879585940000027</x:v>
      </x:c>
      <x:c r="E45" s="27" t="str">
        <x:v>$B</x:v>
      </x:c>
      <x:c r="F45" s="27" t="str">
        <x:v>Derived</x:v>
      </x:c>
      <x:c r="G45" s="27" t="str">
        <x:v>Disclose; do not treat as an arithmetic error</x:v>
      </x:c>
      <x:c r="H45" s="27" t="str">
        <x:v>Sector reconstruction − published aggregate</x:v>
      </x:c>
      <x:c r="I45" s="68" t="str">
        <x:v>https://shef.sheeo.org/report/</x:v>
      </x:c>
      <x:c r="J45" s="27" t="str">
        <x:v>Difference reflects reporting basis and rounded per-FTE inputs.</x:v>
      </x:c>
    </x:row>
    <x:row r="46" ht="56" customHeight="1">
      <x:c r="A46" s="27" t="str">
        <x:v>All-public series</x:v>
      </x:c>
      <x:c r="B46" s="27" t="str">
        <x:v>All public institutions</x:v>
      </x:c>
      <x:c r="C46" s="27" t="str">
        <x:v>Total education revenue proxy</x:v>
      </x:c>
      <x:c r="D46" s="92" t="n">
        <x:f>D8*19443/1000000000</x:f>
        <x:v>210.355352997</x:v>
      </x:c>
      <x:c r="E46" s="27" t="str">
        <x:v>$B</x:v>
      </x:c>
      <x:c r="F46" s="27" t="str">
        <x:v>Derived</x:v>
      </x:c>
      <x:c r="G46" s="27" t="str">
        <x:v>Order-of-magnitude comparison</x:v>
      </x:c>
      <x:c r="H46" s="27" t="str">
        <x:v>10,819,079 × $19,443 / 1B</x:v>
      </x:c>
      <x:c r="I46" s="68" t="str">
        <x:v>https://shef.sheeo.org/report/</x:v>
      </x:c>
      <x:c r="J46" s="27" t="str">
        <x:v>Product of published FTE and rounded all-public average.</x:v>
      </x:c>
    </x:row>
    <x:row r="47" ht="56" customHeight="1">
      <x:c r="A47" s="27" t="str">
        <x:v>Sector series</x:v>
      </x:c>
      <x:c r="B47" s="27" t="str">
        <x:v>Two-year + four-year</x:v>
      </x:c>
      <x:c r="C47" s="27" t="str">
        <x:v>Total education revenue reconstructed from sector averages</x:v>
      </x:c>
      <x:c r="D47" s="92" t="n">
        <x:f>(D11*D13+D14*D16)/1000000000</x:f>
        <x:v>200.240933244</x:v>
      </x:c>
      <x:c r="E47" s="27" t="str">
        <x:v>$B</x:v>
      </x:c>
      <x:c r="F47" s="27" t="str">
        <x:v>Derived</x:v>
      </x:c>
      <x:c r="G47" s="27" t="str">
        <x:v>Coverage diagnostic only</x:v>
      </x:c>
      <x:c r="H47" s="27" t="str">
        <x:v>(4,168,498 × $13,722 + 6,650,586 × $21,508) / 1B</x:v>
      </x:c>
      <x:c r="I47" s="68" t="str">
        <x:v>https://shef.sheeo.org/report/</x:v>
      </x:c>
      <x:c r="J47" s="27" t="str">
        <x:v>Sector reporting excludes agency funding and includes only allocated federal stimulus.</x:v>
      </x:c>
    </x:row>
    <x:row r="48" ht="56" customHeight="1">
      <x:c r="A48" s="27" t="str">
        <x:v>Reporting-basis difference</x:v>
      </x:c>
      <x:c r="B48" s="27" t="str">
        <x:v>Sector vs. all-public</x:v>
      </x:c>
      <x:c r="C48" s="27" t="str">
        <x:v>Total education revenue difference</x:v>
      </x:c>
      <x:c r="D48" s="93" t="n">
        <x:f>D47/D46-1</x:f>
        <x:v>-0.04808254037226367</x:v>
      </x:c>
      <x:c r="E48" s="27" t="str">
        <x:v>%</x:v>
      </x:c>
      <x:c r="F48" s="27" t="str">
        <x:v>Derived</x:v>
      </x:c>
      <x:c r="G48" s="27" t="str">
        <x:v>Disclose; preserve each source-defined series</x:v>
      </x:c>
      <x:c r="H48" s="27" t="str">
        <x:v>Sector reconstruction / all-public proxy − 1</x:v>
      </x:c>
      <x:c r="I48" s="68" t="str">
        <x:v>https://shef.sheeo.org/report/</x:v>
      </x:c>
      <x:c r="J48" s="27" t="str">
        <x:v>Some support and aid cannot be allocated by sector; the series are not additive.</x:v>
      </x:c>
    </x:row>
    <x:row r="49" ht="56" customHeight="1">
      <x:c r="A49" s="28" t="str">
        <x:v>Coverage rule</x:v>
      </x:c>
      <x:c r="B49" s="28" t="str">
        <x:v>SHEEO methodology</x:v>
      </x:c>
      <x:c r="C49" s="28" t="str">
        <x:v>Why the series differ</x:v>
      </x:c>
      <x:c r="D49" s="28"/>
      <x:c r="E49" s="28" t="str">
        <x:v>Method</x:v>
      </x:c>
      <x:c r="F49" s="28" t="str">
        <x:v>Observed</x:v>
      </x:c>
      <x:c r="G49" s="28" t="str">
        <x:v>Prevent false reconciliation</x:v>
      </x:c>
      <x:c r="H49" s="28" t="str">
        <x:v>All-public includes agency funding and all federal stimulus; sector excludes agency funding and uses allocated stimulus</x:v>
      </x:c>
      <x:c r="I49" s="69" t="str">
        <x:v>https://shef.sheeo.org/report/</x:v>
      </x:c>
      <x:c r="J49" s="28" t="str">
        <x:v>The $21,508 four-year value remains a published sector proxy, not an all-public average.</x:v>
      </x:c>
    </x:row>
  </x:sheetData>
  <x:mergeCells>
    <x:mergeCell ref="A1:J1"/>
    <x:mergeCell ref="A2:J2"/>
  </x:mergeCells>
  <x:conditionalFormatting sqref="F43:F49">
    <x:cfRule type="containsText" dxfId="16" priority="1" operator="containsText" text="Observed"/>
    <x:cfRule type="containsText" dxfId="17" priority="2" operator="containsText" text="Derived"/>
    <x:cfRule type="containsText" dxfId="18" priority="3" operator="containsText" text="Scenario"/>
    <x:cfRule type="containsText" dxfId="19" priority="4" operator="containsText" text="Gap"/>
  </x:conditionalFormatting>
  <x:conditionalFormatting sqref="F7:F39">
    <x:cfRule type="containsText" dxfId="20" priority="5" operator="containsText" text="Observed"/>
    <x:cfRule type="containsText" dxfId="21" priority="6" operator="containsText" text="Derived"/>
    <x:cfRule type="containsText" dxfId="22" priority="7" operator="containsText" text="Scenario"/>
    <x:cfRule type="containsText" dxfId="23" priority="8" operator="containsText" text="Gap"/>
  </x:conditionalFormatting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8" hidden="0" customWidth="1"/>
    <x:col min="3" max="3" width="18" hidden="0" customWidth="1"/>
    <x:col min="4" max="4" width="18" hidden="0" customWidth="1"/>
    <x:col min="5" max="5" width="13" hidden="0" customWidth="1"/>
    <x:col min="6" max="6" width="31" hidden="0" customWidth="1"/>
    <x:col min="7" max="7" width="15" hidden="0" customWidth="1"/>
    <x:col min="8" max="8" width="53" hidden="0" customWidth="1"/>
    <x:col min="9" max="9" width="48" hidden="0" customWidth="1"/>
  </x:cols>
  <x:sheetData>
    <x:row r="1" ht="30" customHeight="1">
      <x:c r="A1" s="3" t="str">
        <x:v>Healthcare Continuity—Separately Costed</x:v>
      </x:c>
      <x:c r="B1" s="3"/>
      <x:c r="C1" s="3"/>
      <x:c r="D1" s="3"/>
      <x:c r="E1" s="3"/>
      <x:c r="F1" s="3"/>
      <x:c r="G1" s="3"/>
      <x:c r="H1" s="3"/>
      <x:c r="I1" s="3"/>
    </x:row>
    <x:row r="2" ht="36" customHeight="1">
      <x:c r="A2" s="7" t="str">
        <x:v>Gross public-budget effects, household/employer financing transfers, and total national resource effects must be reported separately.</x:v>
      </x:c>
      <x:c r="B2" s="7"/>
      <x:c r="C2" s="7"/>
      <x:c r="D2" s="7"/>
      <x:c r="E2" s="7"/>
      <x:c r="F2" s="7"/>
      <x:c r="G2" s="7"/>
      <x:c r="H2" s="7"/>
      <x:c r="I2" s="7"/>
    </x:row>
    <x:row r="6" ht="38" customHeight="1">
      <x:c r="A6" s="16" t="str">
        <x:v>Metric</x:v>
      </x:c>
      <x:c r="B6" s="17" t="str">
        <x:v>Low / point value</x:v>
      </x:c>
      <x:c r="C6" s="17" t="str">
        <x:v>High value</x:v>
      </x:c>
      <x:c r="D6" s="17" t="str">
        <x:v>Unit</x:v>
      </x:c>
      <x:c r="E6" s="17" t="str">
        <x:v>Year</x:v>
      </x:c>
      <x:c r="F6" s="17" t="str">
        <x:v>Population / denominator</x:v>
      </x:c>
      <x:c r="G6" s="17" t="str">
        <x:v>Evidence class</x:v>
      </x:c>
      <x:c r="H6" s="17" t="str">
        <x:v>Interpretation</x:v>
      </x:c>
      <x:c r="I6" s="18" t="str">
        <x:v>Source URL</x:v>
      </x:c>
    </x:row>
    <x:row r="7" ht="48" customHeight="1">
      <x:c r="A7" s="26" t="str">
        <x:v>National health expenditures</x:v>
      </x:c>
      <x:c r="B7" s="101" t="n">
        <x:v>5.3</x:v>
      </x:c>
      <x:c r="C7" s="101" t="n">
        <x:v>5.3</x:v>
      </x:c>
      <x:c r="D7" s="26" t="str">
        <x:v>$T/year</x:v>
      </x:c>
      <x:c r="E7" s="26" t="n">
        <x:v>2024</x:v>
      </x:c>
      <x:c r="F7" s="26" t="str">
        <x:v>All U.S. health spending</x:v>
      </x:c>
      <x:c r="G7" s="26" t="str">
        <x:v>Observed</x:v>
      </x:c>
      <x:c r="H7" s="26" t="str">
        <x:v>Current financing/resource base; not incremental continuity cost.</x:v>
      </x:c>
      <x:c r="I7" s="67" t="str">
        <x:v>https://www.cms.gov/data-research/statistics-trends-and-reports/national-health-expenditure-data/nhe-fact-sheet</x:v>
      </x:c>
    </x:row>
    <x:row r="8" ht="48" customHeight="1">
      <x:c r="A8" s="27" t="str">
        <x:v>Private health-insurance spending</x:v>
      </x:c>
      <x:c r="B8" s="102" t="n">
        <x:v>1.6446</x:v>
      </x:c>
      <x:c r="C8" s="102" t="n">
        <x:v>1.6446</x:v>
      </x:c>
      <x:c r="D8" s="27" t="str">
        <x:v>$T/year</x:v>
      </x:c>
      <x:c r="E8" s="27" t="n">
        <x:v>2024</x:v>
      </x:c>
      <x:c r="F8" s="27" t="str">
        <x:v>National health expenditures</x:v>
      </x:c>
      <x:c r="G8" s="27" t="str">
        <x:v>Observed</x:v>
      </x:c>
      <x:c r="H8" s="27" t="str">
        <x:v>Existing private financing that may be displaced or converted under reform.</x:v>
      </x:c>
      <x:c r="I8" s="68" t="str">
        <x:v>https://www.cms.gov/data-research/statistics-trends-and-reports/national-health-expenditure-data/nhe-fact-sheet</x:v>
      </x:c>
    </x:row>
    <x:row r="9" ht="48" customHeight="1">
      <x:c r="A9" s="27" t="str">
        <x:v>Out-of-pocket spending</x:v>
      </x:c>
      <x:c r="B9" s="102" t="n">
        <x:v>0.5566</x:v>
      </x:c>
      <x:c r="C9" s="102" t="n">
        <x:v>0.5566</x:v>
      </x:c>
      <x:c r="D9" s="27" t="str">
        <x:v>$T/year</x:v>
      </x:c>
      <x:c r="E9" s="27" t="n">
        <x:v>2024</x:v>
      </x:c>
      <x:c r="F9" s="27" t="str">
        <x:v>National health expenditures</x:v>
      </x:c>
      <x:c r="G9" s="27" t="str">
        <x:v>Observed</x:v>
      </x:c>
      <x:c r="H9" s="27" t="str">
        <x:v>Existing household burden; not all avoidable under every design.</x:v>
      </x:c>
      <x:c r="I9" s="68" t="str">
        <x:v>https://www.cms.gov/data-research/statistics-trends-and-reports/national-health-expenditure-data/nhe-fact-sheet</x:v>
      </x:c>
    </x:row>
    <x:row r="10" ht="48" customHeight="1">
      <x:c r="A10" s="27" t="str">
        <x:v>CBO single-payer: federal subsidy increase</x:v>
      </x:c>
      <x:c r="B10" s="102" t="n">
        <x:v>1.5</x:v>
      </x:c>
      <x:c r="C10" s="102" t="n">
        <x:v>3</x:v>
      </x:c>
      <x:c r="D10" s="27" t="str">
        <x:v>$T in 2030</x:v>
      </x:c>
      <x:c r="E10" s="27" t="n">
        <x:v>2030</x:v>
      </x:c>
      <x:c r="F10" s="27" t="str">
        <x:v>Illustrative options vs current law</x:v>
      </x:c>
      <x:c r="G10" s="27" t="str">
        <x:v>Scenario</x:v>
      </x:c>
      <x:c r="H10" s="27" t="str">
        <x:v>Gross federal budget shift; not equal to new national resource cost.</x:v>
      </x:c>
      <x:c r="I10" s="68" t="str">
        <x:v>https://www.cbo.gov/publication/58103</x:v>
      </x:c>
    </x:row>
    <x:row r="11" ht="48" customHeight="1">
      <x:c r="A11" s="27" t="str">
        <x:v>CBO single-payer: national expenditure change</x:v>
      </x:c>
      <x:c r="B11" s="102" t="n">
        <x:v>-0.7</x:v>
      </x:c>
      <x:c r="C11" s="102" t="n">
        <x:v>0.3</x:v>
      </x:c>
      <x:c r="D11" s="27" t="str">
        <x:v>$T in 2030</x:v>
      </x:c>
      <x:c r="E11" s="27" t="n">
        <x:v>2030</x:v>
      </x:c>
      <x:c r="F11" s="27" t="str">
        <x:v>Illustrative options vs current law</x:v>
      </x:c>
      <x:c r="G11" s="27" t="str">
        <x:v>Scenario</x:v>
      </x:c>
      <x:c r="H11" s="27" t="str">
        <x:v>Total national spending effect depends on payment rates, benefits, administration, and use.</x:v>
      </x:c>
      <x:c r="I11" s="68" t="str">
        <x:v>https://www.cbo.gov/publication/58103</x:v>
      </x:c>
    </x:row>
    <x:row r="12" ht="48" customHeight="1">
      <x:c r="A12" s="27" t="str">
        <x:v>Employer family premium</x:v>
      </x:c>
      <x:c r="B12" s="98" t="n">
        <x:v>26993</x:v>
      </x:c>
      <x:c r="C12" s="98" t="n">
        <x:v>26993</x:v>
      </x:c>
      <x:c r="D12" s="27" t="str">
        <x:v>$ per family/year</x:v>
      </x:c>
      <x:c r="E12" s="27" t="n">
        <x:v>2025</x:v>
      </x:c>
      <x:c r="F12" s="27" t="str">
        <x:v>Covered workers in employer plans</x:v>
      </x:c>
      <x:c r="G12" s="27" t="str">
        <x:v>Observed</x:v>
      </x:c>
      <x:c r="H12" s="27" t="str">
        <x:v>Financing benchmark, not public-plan cost.</x:v>
      </x:c>
      <x:c r="I12" s="68" t="str">
        <x:v>https://www.kff.org/health-costs/2025-employer-health-benefits-survey/</x:v>
      </x:c>
    </x:row>
    <x:row r="13" ht="48" customHeight="1">
      <x:c r="A13" s="27" t="str">
        <x:v>Worker family-premium contribution</x:v>
      </x:c>
      <x:c r="B13" s="98" t="n">
        <x:v>6850</x:v>
      </x:c>
      <x:c r="C13" s="98" t="n">
        <x:v>6850</x:v>
      </x:c>
      <x:c r="D13" s="27" t="str">
        <x:v>$ per family/year</x:v>
      </x:c>
      <x:c r="E13" s="27" t="n">
        <x:v>2025</x:v>
      </x:c>
      <x:c r="F13" s="27" t="str">
        <x:v>Covered workers in employer plans</x:v>
      </x:c>
      <x:c r="G13" s="27" t="str">
        <x:v>Observed</x:v>
      </x:c>
      <x:c r="H13" s="27" t="str">
        <x:v>Household financing benchmark.</x:v>
      </x:c>
      <x:c r="I13" s="68" t="str">
        <x:v>https://www.kff.org/health-costs/2025-employer-health-benefits-survey/</x:v>
      </x:c>
    </x:row>
    <x:row r="14" ht="48" customHeight="1">
      <x:c r="A14" s="27" t="str">
        <x:v>Worker single-premium contribution</x:v>
      </x:c>
      <x:c r="B14" s="98" t="n">
        <x:v>1440</x:v>
      </x:c>
      <x:c r="C14" s="98" t="n">
        <x:v>1440</x:v>
      </x:c>
      <x:c r="D14" s="27" t="str">
        <x:v>$ per person/year</x:v>
      </x:c>
      <x:c r="E14" s="27" t="n">
        <x:v>2025</x:v>
      </x:c>
      <x:c r="F14" s="27" t="str">
        <x:v>Covered workers in employer plans</x:v>
      </x:c>
      <x:c r="G14" s="27" t="str">
        <x:v>Observed</x:v>
      </x:c>
      <x:c r="H14" s="27" t="str">
        <x:v>Household financing benchmark.</x:v>
      </x:c>
      <x:c r="I14" s="68" t="str">
        <x:v>https://www.kff.org/health-costs/what-your-employer-based-health-coverage-really-costs/</x:v>
      </x:c>
    </x:row>
    <x:row r="15" ht="48" customHeight="1">
      <x:c r="A15" s="27" t="str">
        <x:v>Average single-coverage deductible</x:v>
      </x:c>
      <x:c r="B15" s="98" t="n">
        <x:v>1886</x:v>
      </x:c>
      <x:c r="C15" s="98" t="n">
        <x:v>1886</x:v>
      </x:c>
      <x:c r="D15" s="27" t="str">
        <x:v>$ per person/year</x:v>
      </x:c>
      <x:c r="E15" s="27" t="n">
        <x:v>2025</x:v>
      </x:c>
      <x:c r="F15" s="27" t="str">
        <x:v>Workers with a deductible</x:v>
      </x:c>
      <x:c r="G15" s="27" t="str">
        <x:v>Observed</x:v>
      </x:c>
      <x:c r="H15" s="27" t="str">
        <x:v>Benefit-design benchmark; not premium.</x:v>
      </x:c>
      <x:c r="I15" s="68" t="str">
        <x:v>https://www.kff.org/health-costs/2025-employer-health-benefits-survey/</x:v>
      </x:c>
    </x:row>
    <x:row r="16" ht="48" customHeight="1">
      <x:c r="A16" s="28" t="str">
        <x:v>Uninsured rate, ages 19–25</x:v>
      </x:c>
      <x:c r="B16" s="31" t="n">
        <x:v>0.143</x:v>
      </x:c>
      <x:c r="C16" s="31" t="n">
        <x:v>0.143</x:v>
      </x:c>
      <x:c r="D16" s="28" t="str">
        <x:v>% of age group</x:v>
      </x:c>
      <x:c r="E16" s="28" t="n">
        <x:v>2024</x:v>
      </x:c>
      <x:c r="F16" s="28" t="str">
        <x:v>U.S. civilian noninstitutionalized population</x:v>
      </x:c>
      <x:c r="G16" s="28" t="str">
        <x:v>Observed</x:v>
      </x:c>
      <x:c r="H16" s="28" t="str">
        <x:v>Highest age-specific uninsured rate; supports a transition-continuity rationale.</x:v>
      </x:c>
      <x:c r="I16" s="69" t="str">
        <x:v>https://www.census.gov/library/publications/2025/demo/p60-288.html</x:v>
      </x:c>
    </x:row>
    <x:row r="20" ht="38" customHeight="1">
      <x:c r="A20" s="16" t="str">
        <x:v>Bridge-cost scenario input</x:v>
      </x:c>
      <x:c r="B20" s="17" t="str">
        <x:v>Value</x:v>
      </x:c>
      <x:c r="C20" s="17" t="str">
        <x:v>Unit</x:v>
      </x:c>
      <x:c r="D20" s="17" t="str">
        <x:v>Evidence class</x:v>
      </x:c>
      <x:c r="E20" s="17" t="str">
        <x:v>Definition</x:v>
      </x:c>
      <x:c r="F20" s="17" t="str">
        <x:v>Formula output</x:v>
      </x:c>
      <x:c r="G20" s="18" t="str">
        <x:v>Value ($B)</x:v>
      </x:c>
    </x:row>
    <x:row r="21" ht="42" customHeight="1">
      <x:c r="A21" s="26" t="str">
        <x:v>Eligible school-to-work transitions</x:v>
      </x:c>
      <x:c r="B21" s="103"/>
      <x:c r="C21" s="26" t="str">
        <x:v>people/year</x:v>
      </x:c>
      <x:c r="D21" s="26" t="str">
        <x:v>Scenario</x:v>
      </x:c>
      <x:c r="E21" s="26" t="str">
        <x:v>People who would otherwise lose qualifying coverage</x:v>
      </x:c>
      <x:c r="F21" s="26" t="str"/>
      <x:c r="G21" s="26"/>
    </x:row>
    <x:row r="22" ht="42" customHeight="1">
      <x:c r="A22" s="27" t="str">
        <x:v>Net annual benchmark premium</x:v>
      </x:c>
      <x:c r="B22" s="104"/>
      <x:c r="C22" s="27" t="str">
        <x:v>$ per person/year</x:v>
      </x:c>
      <x:c r="D22" s="27" t="str">
        <x:v>Scenario</x:v>
      </x:c>
      <x:c r="E22" s="27" t="str">
        <x:v>Premium net of existing subsidies or employer support</x:v>
      </x:c>
      <x:c r="F22" s="27" t="str"/>
      <x:c r="G22" s="27"/>
    </x:row>
    <x:row r="23" ht="42" customHeight="1">
      <x:c r="A23" s="27" t="str">
        <x:v>Coverage duration</x:v>
      </x:c>
      <x:c r="B23" s="104"/>
      <x:c r="C23" s="27" t="str">
        <x:v>months</x:v>
      </x:c>
      <x:c r="D23" s="27" t="str">
        <x:v>Scenario</x:v>
      </x:c>
      <x:c r="E23" s="27" t="str">
        <x:v>Maximum bridge duration</x:v>
      </x:c>
      <x:c r="F23" s="27" t="str"/>
      <x:c r="G23" s="27"/>
    </x:row>
    <x:row r="24" ht="42" customHeight="1">
      <x:c r="A24" s="27" t="str">
        <x:v>Take-up</x:v>
      </x:c>
      <x:c r="B24" s="44"/>
      <x:c r="C24" s="27" t="str">
        <x:v>%</x:v>
      </x:c>
      <x:c r="D24" s="27" t="str">
        <x:v>Scenario</x:v>
      </x:c>
      <x:c r="E24" s="27" t="str">
        <x:v>Eligible people enrolling</x:v>
      </x:c>
      <x:c r="F24" s="27" t="str"/>
      <x:c r="G24" s="27"/>
    </x:row>
    <x:row r="25" ht="42" customHeight="1">
      <x:c r="A25" s="27" t="str">
        <x:v>Existing-coverage financing offset</x:v>
      </x:c>
      <x:c r="B25" s="44"/>
      <x:c r="C25" s="27" t="str">
        <x:v>%</x:v>
      </x:c>
      <x:c r="D25" s="27" t="str">
        <x:v>Scenario</x:v>
      </x:c>
      <x:c r="E25" s="27" t="str">
        <x:v>Employer, Medicaid, household, or other financing displaced</x:v>
      </x:c>
      <x:c r="F25" s="27" t="str"/>
      <x:c r="G25" s="27"/>
    </x:row>
    <x:row r="26" ht="42" customHeight="1">
      <x:c r="A26" s="27" t="str">
        <x:v>Gross bridge cost</x:v>
      </x:c>
      <x:c r="B26" s="27"/>
      <x:c r="C26" s="27" t="str">
        <x:v>$B/year</x:v>
      </x:c>
      <x:c r="D26" s="27" t="str">
        <x:v>Derived</x:v>
      </x:c>
      <x:c r="E26" s="27" t="str">
        <x:v>Eligible × premium × months/12 × take-up</x:v>
      </x:c>
      <x:c r="F26" s="27" t="str">
        <x:v>Gross</x:v>
      </x:c>
      <x:c r="G26" s="109" t="str">
        <x:f>IF(COUNTA(B21:B24)=4,B21*B22*B23/12*B24/1000000000,"")</x:f>
      </x:c>
    </x:row>
    <x:row r="27" ht="42" customHeight="1">
      <x:c r="A27" s="28" t="str">
        <x:v>Net public bridge cost</x:v>
      </x:c>
      <x:c r="B27" s="28"/>
      <x:c r="C27" s="28" t="str">
        <x:v>$B/year</x:v>
      </x:c>
      <x:c r="D27" s="28" t="str">
        <x:v>Derived</x:v>
      </x:c>
      <x:c r="E27" s="28" t="str">
        <x:v>Gross × (1 − financing offset)</x:v>
      </x:c>
      <x:c r="F27" s="28" t="str">
        <x:v>Net</x:v>
      </x:c>
      <x:c r="G27" s="110" t="str">
        <x:f>IF(OR(G26="",B25=""),"",G26*(1-B25))</x:f>
      </x:c>
    </x:row>
    <x:row r="31" ht="38" customHeight="1">
      <x:c r="A31" s="16" t="str">
        <x:v>Policy design</x:v>
      </x:c>
      <x:c r="B31" s="17" t="str">
        <x:v>Gross public outlay</x:v>
      </x:c>
      <x:c r="C31" s="17" t="str">
        <x:v>Offsets / transfers</x:v>
      </x:c>
      <x:c r="D31" s="17" t="str">
        <x:v>National resource effect</x:v>
      </x:c>
      <x:c r="E31" s="17" t="str">
        <x:v>Minimum additional inputs</x:v>
      </x:c>
      <x:c r="F31" s="18" t="str">
        <x:v>Decision boundary</x:v>
      </x:c>
    </x:row>
    <x:row r="32" ht="64" customHeight="1">
      <x:c r="A32" s="26" t="str">
        <x:v>Fixed transition bridge</x:v>
      </x:c>
      <x:c r="B32" s="26" t="str">
        <x:v>Scenario formula above</x:v>
      </x:c>
      <x:c r="C32" s="26" t="str">
        <x:v>Existing employer/public/household financing</x:v>
      </x:c>
      <x:c r="D32" s="26" t="str">
        <x:v>Premium and utilization effects</x:v>
      </x:c>
      <x:c r="E32" s="26" t="str">
        <x:v>Eligibility, duration, take-up, premium, offsets</x:v>
      </x:c>
      <x:c r="F32" s="26" t="str">
        <x:v>Best bounded first policy; not universal coverage.</x:v>
      </x:c>
    </x:row>
    <x:row r="33" ht="64" customHeight="1">
      <x:c r="A33" s="27" t="str">
        <x:v>Portable public plan / Medicaid-style pathway</x:v>
      </x:c>
      <x:c r="B33" s="27" t="str">
        <x:v>Eligibility × net program cost</x:v>
      </x:c>
      <x:c r="C33" s="27" t="str">
        <x:v>Employer premiums, marketplace subsidies, Medicaid</x:v>
      </x:c>
      <x:c r="D33" s="27" t="str">
        <x:v>Provider rates, use, administration</x:v>
      </x:c>
      <x:c r="E33" s="27" t="str">
        <x:v>Eligibility, rates, network, benefits, financing</x:v>
      </x:c>
      <x:c r="F33" s="27" t="str">
        <x:v>Requires a full microsimulation or scored legislative design.</x:v>
      </x:c>
    </x:row>
    <x:row r="34" ht="64" customHeight="1">
      <x:c r="A34" s="28" t="str">
        <x:v>Universal / single payer</x:v>
      </x:c>
      <x:c r="B34" s="28" t="str">
        <x:v>$1.5T–$3.0T added federal subsidies in CBO options</x:v>
      </x:c>
      <x:c r="C34" s="28" t="str">
        <x:v>Large displacement of private and out-of-pocket financing</x:v>
      </x:c>
      <x:c r="D34" s="28" t="str">
        <x:v>−$0.7T to +$0.3T in CBO options</x:v>
      </x:c>
      <x:c r="E34" s="28" t="str">
        <x:v>Payment rates, benefits, LTSS, use, administration</x:v>
      </x:c>
      <x:c r="F34" s="28" t="str">
        <x:v>Do not call federal budget increase a net national cost.</x:v>
      </x:c>
    </x:row>
  </x:sheetData>
  <x:mergeCells>
    <x:mergeCell ref="A1:I1"/>
    <x:mergeCell ref="A2:I2"/>
  </x:mergeCells>
  <x:conditionalFormatting sqref="G7:G16">
    <x:cfRule type="containsText" dxfId="24" priority="1" operator="containsText" text="Observed"/>
    <x:cfRule type="containsText" dxfId="25" priority="2" operator="containsText" text="Derived"/>
    <x:cfRule type="containsText" dxfId="26" priority="3" operator="containsText" text="Scenario"/>
    <x:cfRule type="containsText" dxfId="27" priority="4" operator="containsText" text="Gap"/>
  </x:conditionalFormatting>
  <x:conditionalFormatting sqref="D21:D27">
    <x:cfRule type="containsText" dxfId="28" priority="5" operator="containsText" text="Observed"/>
    <x:cfRule type="containsText" dxfId="29" priority="6" operator="containsText" text="Derived"/>
    <x:cfRule type="containsText" dxfId="30" priority="7" operator="containsText" text="Scenario"/>
    <x:cfRule type="containsText" dxfId="31" priority="8" operator="containsText" text="Gap"/>
  </x:conditionalFormatting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7" hidden="0" customWidth="1"/>
    <x:col min="2" max="2" width="22" hidden="0" customWidth="1"/>
    <x:col min="3" max="3" width="31" hidden="0" customWidth="1"/>
    <x:col min="4" max="4" width="16" hidden="0" customWidth="1"/>
    <x:col min="5" max="5" width="21" hidden="0" customWidth="1"/>
    <x:col min="6" max="6" width="22" hidden="0" customWidth="1"/>
    <x:col min="7" max="7" width="14" hidden="0" customWidth="1"/>
    <x:col min="8" max="8" width="48" hidden="0" customWidth="1"/>
    <x:col min="9" max="9" width="48" hidden="0" customWidth="1"/>
    <x:col min="10" max="10" width="50" hidden="0" customWidth="1"/>
  </x:cols>
  <x:sheetData>
    <x:row r="1" ht="30" customHeight="1">
      <x:c r="A1" s="3" t="str">
        <x:v>Apprenticeship, Completion, Placement, and Earnings Outcomes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ht="36" customHeight="1">
      <x:c r="A2" s="7" t="str">
        <x:v>Entry, start, retention, completion, placement, earnings, and persistence are distinct milestones. Descriptive statistics are not automatically causal effects.</x:v>
      </x:c>
      <x:c r="B2" s="7"/>
      <x:c r="C2" s="7"/>
      <x:c r="D2" s="7"/>
      <x:c r="E2" s="7"/>
      <x:c r="F2" s="7"/>
      <x:c r="G2" s="7"/>
      <x:c r="H2" s="7"/>
      <x:c r="I2" s="7"/>
      <x:c r="J2" s="7"/>
    </x:row>
    <x:row r="6" ht="38" customHeight="1">
      <x:c r="A6" s="16" t="str">
        <x:v>Pathway</x:v>
      </x:c>
      <x:c r="B6" s="17" t="str">
        <x:v>Milestone</x:v>
      </x:c>
      <x:c r="C6" s="17" t="str">
        <x:v>Metric</x:v>
      </x:c>
      <x:c r="D6" s="17" t="str">
        <x:v>Value</x:v>
      </x:c>
      <x:c r="E6" s="17" t="str">
        <x:v>Unit</x:v>
      </x:c>
      <x:c r="F6" s="17" t="str">
        <x:v>Cohort / year</x:v>
      </x:c>
      <x:c r="G6" s="17" t="str">
        <x:v>Evidence class</x:v>
      </x:c>
      <x:c r="H6" s="17" t="str">
        <x:v>Interpretation</x:v>
      </x:c>
      <x:c r="I6" s="17" t="str">
        <x:v>Source URL</x:v>
      </x:c>
      <x:c r="J6" s="18" t="str">
        <x:v>Boundary / caveat</x:v>
      </x:c>
    </x:row>
    <x:row r="7" ht="56" customHeight="1">
      <x:c r="A7" s="26" t="str">
        <x:v>Registered Apprenticeship</x:v>
      </x:c>
      <x:c r="B7" s="26" t="str">
        <x:v>Post-completion employment</x:v>
      </x:c>
      <x:c r="C7" s="26" t="str">
        <x:v>Employment retention</x:v>
      </x:c>
      <x:c r="D7" s="114" t="n">
        <x:v>0.93</x:v>
      </x:c>
      <x:c r="E7" s="26" t="str">
        <x:v>% of completers</x:v>
      </x:c>
      <x:c r="F7" s="26" t="str">
        <x:v>Current DOL headline</x:v>
      </x:c>
      <x:c r="G7" s="26" t="str">
        <x:v>Observed</x:v>
      </x:c>
      <x:c r="H7" s="26" t="str">
        <x:v>Strong descriptive placement/retention signal after completion.</x:v>
      </x:c>
      <x:c r="I7" s="67" t="str">
        <x:v>https://www.apprenticeship.gov/</x:v>
      </x:c>
      <x:c r="J7" s="26" t="str">
        <x:v>Conditions on completion; not an entrant completion rate.</x:v>
      </x:c>
    </x:row>
    <x:row r="8" ht="56" customHeight="1">
      <x:c r="A8" s="27" t="str">
        <x:v>Registered Apprenticeship</x:v>
      </x:c>
      <x:c r="B8" s="27" t="str">
        <x:v>Employer return</x:v>
      </x:c>
      <x:c r="C8" s="27" t="str">
        <x:v>Median return per $1 invested</x:v>
      </x:c>
      <x:c r="D8" s="112" t="n">
        <x:v>1.44</x:v>
      </x:c>
      <x:c r="E8" s="27" t="str">
        <x:v>$ returned per $1</x:v>
      </x:c>
      <x:c r="F8" s="27" t="str">
        <x:v>DOL AAI study, 2022</x:v>
      </x:c>
      <x:c r="G8" s="27" t="str">
        <x:v>Scenario</x:v>
      </x:c>
      <x:c r="H8" s="27" t="str">
        <x:v>Five-year employer-benefit model produced a median $1.44 return in a 68-employer sample.</x:v>
      </x:c>
      <x:c r="I8" s="68" t="str">
        <x:v>https://www.dol.gov/sites/dolgov/files/OASP/evaluation/pdf/AAI/AAI_ROI_Final_Report_508_9-2022.pdf</x:v>
      </x:c>
      <x:c r="J8" s="27" t="str">
        <x:v>IQR: −7.4% to +120.7%; indirect benefits materially affect the positive median. A model result is not an observed cash return.</x:v>
      </x:c>
    </x:row>
    <x:row r="9" ht="56" customHeight="1">
      <x:c r="A9" s="27" t="str">
        <x:v>Registered Apprenticeship</x:v>
      </x:c>
      <x:c r="B9" s="27" t="str">
        <x:v>Completion wage</x:v>
      </x:c>
      <x:c r="C9" s="27" t="str">
        <x:v>Hourly wage</x:v>
      </x:c>
      <x:c r="D9" s="112" t="n">
        <x:v>22.67</x:v>
      </x:c>
      <x:c r="E9" s="27" t="str">
        <x:v>$ per hour</x:v>
      </x:c>
      <x:c r="F9" s="27" t="str">
        <x:v>DOL AAI study, 2022</x:v>
      </x:c>
      <x:c r="G9" s="27" t="str">
        <x:v>Observed</x:v>
      </x:c>
      <x:c r="H9" s="27" t="str">
        <x:v>Completion wage benchmark.</x:v>
      </x:c>
      <x:c r="I9" s="68" t="str">
        <x:v>https://www.dol.gov/sites/dolgov/files/OASP/evaluation/pdf/AAI/AAI_ROI_Final_Report_508_9-2022.pdf</x:v>
      </x:c>
      <x:c r="J9" s="27" t="str">
        <x:v>Nearly $4 above starting wage in the study; not national causal effect.</x:v>
      </x:c>
    </x:row>
    <x:row r="10" ht="56" customHeight="1">
      <x:c r="A10" s="27" t="str">
        <x:v>Young Ohio apprentices</x:v>
      </x:c>
      <x:c r="B10" s="27" t="str">
        <x:v>Completion</x:v>
      </x:c>
      <x:c r="C10" s="27" t="str">
        <x:v>Earnings association</x:v>
      </x:c>
      <x:c r="D10" s="115" t="n">
        <x:v>0.4</x:v>
      </x:c>
      <x:c r="E10" s="27" t="str">
        <x:v>% higher earnings</x:v>
      </x:c>
      <x:c r="F10" s="27" t="str">
        <x:v>Men ages 18–24; Ohio</x:v>
      </x:c>
      <x:c r="G10" s="27" t="str">
        <x:v>Observed</x:v>
      </x:c>
      <x:c r="H10" s="27" t="str">
        <x:v>Completion associated with materially higher earnings.</x:v>
      </x:c>
      <x:c r="I10" s="68" t="str">
        <x:v>https://www.dol.gov/resource-library/how-do-apprenticeships-benefit-young-workers-evaluation-registered-apprenticeship</x:v>
      </x:c>
      <x:c r="J10" s="27" t="str">
        <x:v>Narrow population; association depends on evaluation design.</x:v>
      </x:c>
    </x:row>
    <x:row r="11" ht="56" customHeight="1">
      <x:c r="A11" s="27" t="str">
        <x:v>Young Ohio apprentices</x:v>
      </x:c>
      <x:c r="B11" s="27" t="str">
        <x:v>Attrition</x:v>
      </x:c>
      <x:c r="C11" s="27" t="str">
        <x:v>Did not complete</x:v>
      </x:c>
      <x:c r="D11" s="115" t="n">
        <x:v>0.5</x:v>
      </x:c>
      <x:c r="E11" s="27" t="str">
        <x:v>approximately %</x:v>
      </x:c>
      <x:c r="F11" s="27" t="str">
        <x:v>Men ages 18–24; Ohio</x:v>
      </x:c>
      <x:c r="G11" s="27" t="str">
        <x:v>Observed</x:v>
      </x:c>
      <x:c r="H11" s="27" t="str">
        <x:v>Highlights the need to fund persistence and completion.</x:v>
      </x:c>
      <x:c r="I11" s="68" t="str">
        <x:v>https://www.dol.gov/resource-library/how-do-apprenticeships-benefit-young-workers-evaluation-registered-apprenticeship</x:v>
      </x:c>
      <x:c r="J11" s="27" t="str">
        <x:v>Not a national RAP dropout rate.</x:v>
      </x:c>
    </x:row>
    <x:row r="12" ht="56" customHeight="1">
      <x:c r="A12" s="27" t="str">
        <x:v>Scaling Apprenticeship grants</x:v>
      </x:c>
      <x:c r="B12" s="27" t="str">
        <x:v>Start</x:v>
      </x:c>
      <x:c r="C12" s="27" t="str">
        <x:v>Did not begin training</x:v>
      </x:c>
      <x:c r="D12" s="97" t="n">
        <x:v>19120</x:v>
      </x:c>
      <x:c r="E12" s="27" t="str">
        <x:v>participants (62%)</x:v>
      </x:c>
      <x:c r="F12" s="27" t="str">
        <x:v>DOL OIG, 2026</x:v>
      </x:c>
      <x:c r="G12" s="27" t="str">
        <x:v>Observed</x:v>
      </x:c>
      <x:c r="H12" s="27" t="str">
        <x:v>Implementation failure occurred before training for many participants.</x:v>
      </x:c>
      <x:c r="I12" s="68" t="str">
        <x:v>https://www.oig.dol.gov/public/reports/oa/2026/02-26-001-03-375.pdf</x:v>
      </x:c>
      <x:c r="J12" s="27" t="str">
        <x:v>Of 30,826 unemployed/underemployed participants; not all RAP participants.</x:v>
      </x:c>
    </x:row>
    <x:row r="13" ht="56" customHeight="1">
      <x:c r="A13" s="27" t="str">
        <x:v>Scaling Apprenticeship grants</x:v>
      </x:c>
      <x:c r="B13" s="27" t="str">
        <x:v>Completion</x:v>
      </x:c>
      <x:c r="C13" s="27" t="str">
        <x:v>Began but did not complete</x:v>
      </x:c>
      <x:c r="D13" s="97" t="n">
        <x:v>8223</x:v>
      </x:c>
      <x:c r="E13" s="27" t="str">
        <x:v>participants (27%)</x:v>
      </x:c>
      <x:c r="F13" s="27" t="str">
        <x:v>DOL OIG, 2026</x:v>
      </x:c>
      <x:c r="G13" s="27" t="str">
        <x:v>Observed</x:v>
      </x:c>
      <x:c r="H13" s="27" t="str">
        <x:v>Start and completion must be separate KPIs.</x:v>
      </x:c>
      <x:c r="I13" s="68" t="str">
        <x:v>https://www.oig.dol.gov/public/reports/oa/2026/02-26-001-03-375.pdf</x:v>
      </x:c>
      <x:c r="J13" s="27" t="str">
        <x:v>Specific grant audit, not a national completion rate.</x:v>
      </x:c>
    </x:row>
    <x:row r="14" ht="56" customHeight="1">
      <x:c r="A14" s="27" t="str">
        <x:v>Scaling Apprenticeship grants</x:v>
      </x:c>
      <x:c r="B14" s="27" t="str">
        <x:v>Employment outcome</x:v>
      </x:c>
      <x:c r="C14" s="27" t="str">
        <x:v>Completed without employment outcome</x:v>
      </x:c>
      <x:c r="D14" s="97" t="n">
        <x:v>1208</x:v>
      </x:c>
      <x:c r="E14" s="27" t="str">
        <x:v>participants (4%)</x:v>
      </x:c>
      <x:c r="F14" s="27" t="str">
        <x:v>DOL OIG, 2026</x:v>
      </x:c>
      <x:c r="G14" s="27" t="str">
        <x:v>Observed</x:v>
      </x:c>
      <x:c r="H14" s="27" t="str">
        <x:v>Completion alone does not guarantee placement.</x:v>
      </x:c>
      <x:c r="I14" s="68" t="str">
        <x:v>https://www.oig.dol.gov/public/reports/oa/2026/02-26-001-03-375.pdf</x:v>
      </x:c>
      <x:c r="J14" s="27" t="str">
        <x:v>Specific grant audit and exit definition.</x:v>
      </x:c>
    </x:row>
    <x:row r="15" ht="56" customHeight="1">
      <x:c r="A15" s="27" t="str">
        <x:v>Scaling Apprenticeship grants</x:v>
      </x:c>
      <x:c r="B15" s="27" t="str">
        <x:v>Employment outcome</x:v>
      </x:c>
      <x:c r="C15" s="27" t="str">
        <x:v>Completed with employment outcome</x:v>
      </x:c>
      <x:c r="D15" s="97" t="n">
        <x:v>2275</x:v>
      </x:c>
      <x:c r="E15" s="27" t="str">
        <x:v>participants (7%)</x:v>
      </x:c>
      <x:c r="F15" s="27" t="str">
        <x:v>DOL OIG, 2026</x:v>
      </x:c>
      <x:c r="G15" s="27" t="str">
        <x:v>Observed</x:v>
      </x:c>
      <x:c r="H15" s="27" t="str">
        <x:v>The reported success bucket is preserved directly rather than inferred from a rounded residual.</x:v>
      </x:c>
      <x:c r="I15" s="68" t="str">
        <x:v>https://www.oig.dol.gov/public/reports/oa/2026/02-26-001-03-375.pdf</x:v>
      </x:c>
      <x:c r="J15" s="27" t="str">
        <x:v>Four exact counts sum to 30,826; displayed percentages round to 62/27/4/7 and sum to 100.</x:v>
      </x:c>
    </x:row>
    <x:row r="16" ht="56" customHeight="1">
      <x:c r="A16" s="27" t="str">
        <x:v>Public two-year college</x:v>
      </x:c>
      <x:c r="B16" s="27" t="str">
        <x:v>Completion</x:v>
      </x:c>
      <x:c r="C16" s="27" t="str">
        <x:v>Credential within 150% of normal time</x:v>
      </x:c>
      <x:c r="D16" s="115" t="n">
        <x:v>0.29</x:v>
      </x:c>
      <x:c r="E16" s="27" t="str">
        <x:v>% of first-time full-time cohort</x:v>
      </x:c>
      <x:c r="F16" s="27" t="str">
        <x:v>Fall 2017 cohort</x:v>
      </x:c>
      <x:c r="G16" s="27" t="str">
        <x:v>Observed</x:v>
      </x:c>
      <x:c r="H16" s="27" t="str">
        <x:v>Initial-institution completion measure.</x:v>
      </x:c>
      <x:c r="I16" s="68" t="str">
        <x:v>https://nces.ed.gov/programs/coe/indicator/ctr/undergrad-retention-graduation</x:v>
      </x:c>
      <x:c r="J16" s="27" t="str">
        <x:v>Excludes later completion after transfer.</x:v>
      </x:c>
    </x:row>
    <x:row r="17" ht="56" customHeight="1">
      <x:c r="A17" s="27" t="str">
        <x:v>Public two-year college</x:v>
      </x:c>
      <x:c r="B17" s="27" t="str">
        <x:v>Transfer</x:v>
      </x:c>
      <x:c r="C17" s="27" t="str">
        <x:v>Transferred within 150% of normal time</x:v>
      </x:c>
      <x:c r="D17" s="115" t="n">
        <x:v>0.16</x:v>
      </x:c>
      <x:c r="E17" s="27" t="str">
        <x:v>% of first-time full-time cohort</x:v>
      </x:c>
      <x:c r="F17" s="27" t="str">
        <x:v>Fall 2017 cohort</x:v>
      </x:c>
      <x:c r="G17" s="27" t="str">
        <x:v>Observed</x:v>
      </x:c>
      <x:c r="H17" s="27" t="str">
        <x:v>Transfer is a distinct successful transition for many students.</x:v>
      </x:c>
      <x:c r="I17" s="68" t="str">
        <x:v>https://nces.ed.gov/programs/coe/indicator/ctr/undergrad-retention-graduation</x:v>
      </x:c>
      <x:c r="J17" s="27" t="str">
        <x:v>Not credential completion.</x:v>
      </x:c>
    </x:row>
    <x:row r="18" ht="56" customHeight="1">
      <x:c r="A18" s="27" t="str">
        <x:v>Public two-year college</x:v>
      </x:c>
      <x:c r="B18" s="27" t="str">
        <x:v>Persistence</x:v>
      </x:c>
      <x:c r="C18" s="27" t="str">
        <x:v>Still enrolled after 150% time</x:v>
      </x:c>
      <x:c r="D18" s="115" t="n">
        <x:v>0.12</x:v>
      </x:c>
      <x:c r="E18" s="27" t="str">
        <x:v>% of first-time full-time cohort</x:v>
      </x:c>
      <x:c r="F18" s="27" t="str">
        <x:v>Fall 2017 cohort</x:v>
      </x:c>
      <x:c r="G18" s="27" t="str">
        <x:v>Observed</x:v>
      </x:c>
      <x:c r="H18" s="27" t="str">
        <x:v>Completion windows can misclassify continuing students.</x:v>
      </x:c>
      <x:c r="I18" s="68" t="str">
        <x:v>https://nces.ed.gov/programs/coe/indicator/ctr/undergrad-retention-graduation</x:v>
      </x:c>
      <x:c r="J18" s="27" t="str">
        <x:v>Cohort measure at first institution.</x:v>
      </x:c>
    </x:row>
    <x:row r="19" ht="56" customHeight="1">
      <x:c r="A19" s="27" t="str">
        <x:v>Public two-year college</x:v>
      </x:c>
      <x:c r="B19" s="27" t="str">
        <x:v>Combined exit</x:v>
      </x:c>
      <x:c r="C19" s="27" t="str">
        <x:v>No credential, transfer, or continuing enrollment at 150% time</x:v>
      </x:c>
      <x:c r="D19" s="115" t="n">
        <x:f>1-SUM(D16:D18)</x:f>
        <x:v>0.43000000000000005</x:v>
      </x:c>
      <x:c r="E19" s="27" t="str">
        <x:v>% of first-time full-time cohort</x:v>
      </x:c>
      <x:c r="F19" s="27" t="str">
        <x:v>Fall 2017 cohort</x:v>
      </x:c>
      <x:c r="G19" s="27" t="str">
        <x:v>Derived</x:v>
      </x:c>
      <x:c r="H19" s="27" t="str">
        <x:v>A completion-only statistic conceals the residual exit group.</x:v>
      </x:c>
      <x:c r="I19" s="68" t="str">
        <x:v>https://nces.ed.gov/programs/coe/indicator/ctr/undergrad-retention-graduation</x:v>
      </x:c>
      <x:c r="J19" s="27" t="str">
        <x:v>Derived as 1 − 29% completion − 16% transfer − 12% still enrolled; does not establish why students left.</x:v>
      </x:c>
    </x:row>
    <x:row r="20" ht="56" customHeight="1">
      <x:c r="A20" s="27" t="str">
        <x:v>Public four-year college</x:v>
      </x:c>
      <x:c r="B20" s="27" t="str">
        <x:v>Completion</x:v>
      </x:c>
      <x:c r="C20" s="27" t="str">
        <x:v>Bachelor’s within 6 years</x:v>
      </x:c>
      <x:c r="D20" s="115" t="n">
        <x:v>0.63</x:v>
      </x:c>
      <x:c r="E20" s="27" t="str">
        <x:v>% of first-time full-time cohort</x:v>
      </x:c>
      <x:c r="F20" s="27" t="str">
        <x:v>Fall 2014 cohort</x:v>
      </x:c>
      <x:c r="G20" s="27" t="str">
        <x:v>Observed</x:v>
      </x:c>
      <x:c r="H20" s="27" t="str">
        <x:v>Public-institution graduation at initial institution.</x:v>
      </x:c>
      <x:c r="I20" s="68" t="str">
        <x:v>https://nces.ed.gov/programs/coe/indicator/ctr/undergrad-retention-graduation</x:v>
      </x:c>
      <x:c r="J20" s="27" t="str">
        <x:v>Older cohort; excludes later completion elsewhere.</x:v>
      </x:c>
    </x:row>
    <x:row r="21" ht="56" customHeight="1">
      <x:c r="A21" s="27" t="str">
        <x:v>All credentials</x:v>
      </x:c>
      <x:c r="B21" s="27" t="str">
        <x:v>Placement</x:v>
      </x:c>
      <x:c r="C21" s="27" t="str">
        <x:v>Comparable national placement rate</x:v>
      </x:c>
      <x:c r="D21" s="112"/>
      <x:c r="E21" s="27" t="str">
        <x:v>Gap</x:v>
      </x:c>
      <x:c r="F21" s="27" t="str">
        <x:v>Current</x:v>
      </x:c>
      <x:c r="G21" s="27" t="str">
        <x:v>Gap</x:v>
      </x:c>
      <x:c r="H21" s="27" t="str">
        <x:v>No harmonized placement definition spans certificates, degrees, and apprenticeships.</x:v>
      </x:c>
      <x:c r="I21" s="68" t="str"/>
      <x:c r="J21" s="27" t="str">
        <x:v>Require common denominators and follow-up windows.</x:v>
      </x:c>
    </x:row>
    <x:row r="22" ht="56" customHeight="1">
      <x:c r="A22" s="27" t="str">
        <x:v>Doctoral degree</x:v>
      </x:c>
      <x:c r="B22" s="27" t="str">
        <x:v>Earnings</x:v>
      </x:c>
      <x:c r="C22" s="27" t="str">
        <x:v>Median weekly earnings / unemployment</x:v>
      </x:c>
      <x:c r="D22" s="112" t="n">
        <x:v>2307</x:v>
      </x:c>
      <x:c r="E22" s="27" t="str">
        <x:v>$ per week</x:v>
      </x:c>
      <x:c r="F22" s="27" t="n">
        <x:v>2025</x:v>
      </x:c>
      <x:c r="G22" s="27" t="str">
        <x:v>Observed</x:v>
      </x:c>
      <x:c r="H22" s="27" t="str">
        <x:v>Cross-sectional earnings benchmark; unemployment 1.8%.</x:v>
      </x:c>
      <x:c r="I22" s="68" t="str">
        <x:v>https://www.bls.gov/emp/tables/unemployment-earnings-education.htm</x:v>
      </x:c>
      <x:c r="J22" s="27" t="str">
        <x:v>Not a causal return; excludes occupation and selection controls.</x:v>
      </x:c>
    </x:row>
    <x:row r="23" ht="56" customHeight="1">
      <x:c r="A23" s="27" t="str">
        <x:v>Professional degree</x:v>
      </x:c>
      <x:c r="B23" s="27" t="str">
        <x:v>Earnings</x:v>
      </x:c>
      <x:c r="C23" s="27" t="str">
        <x:v>Median weekly earnings / unemployment</x:v>
      </x:c>
      <x:c r="D23" s="112" t="n">
        <x:v>2294</x:v>
      </x:c>
      <x:c r="E23" s="27" t="str">
        <x:v>$ per week</x:v>
      </x:c>
      <x:c r="F23" s="27" t="n">
        <x:v>2025</x:v>
      </x:c>
      <x:c r="G23" s="27" t="str">
        <x:v>Observed</x:v>
      </x:c>
      <x:c r="H23" s="27" t="str">
        <x:v>Cross-sectional earnings benchmark; unemployment 1.9%.</x:v>
      </x:c>
      <x:c r="I23" s="68" t="str">
        <x:v>https://www.bls.gov/emp/tables/unemployment-earnings-education.htm</x:v>
      </x:c>
      <x:c r="J23" s="27" t="str">
        <x:v>Not a causal return.</x:v>
      </x:c>
    </x:row>
    <x:row r="24" ht="56" customHeight="1">
      <x:c r="A24" s="27" t="str">
        <x:v>Master’s degree</x:v>
      </x:c>
      <x:c r="B24" s="27" t="str">
        <x:v>Earnings</x:v>
      </x:c>
      <x:c r="C24" s="27" t="str">
        <x:v>Median weekly earnings / unemployment</x:v>
      </x:c>
      <x:c r="D24" s="112" t="n">
        <x:v>1876</x:v>
      </x:c>
      <x:c r="E24" s="27" t="str">
        <x:v>$ per week</x:v>
      </x:c>
      <x:c r="F24" s="27" t="n">
        <x:v>2025</x:v>
      </x:c>
      <x:c r="G24" s="27" t="str">
        <x:v>Observed</x:v>
      </x:c>
      <x:c r="H24" s="27" t="str">
        <x:v>Cross-sectional earnings benchmark; unemployment 2.6%.</x:v>
      </x:c>
      <x:c r="I24" s="68" t="str">
        <x:v>https://www.bls.gov/emp/tables/unemployment-earnings-education.htm</x:v>
      </x:c>
      <x:c r="J24" s="27" t="str">
        <x:v>Not a causal return or proof every occupation needs a master’s.</x:v>
      </x:c>
    </x:row>
    <x:row r="25" ht="56" customHeight="1">
      <x:c r="A25" s="27" t="str">
        <x:v>Bachelor’s degree</x:v>
      </x:c>
      <x:c r="B25" s="27" t="str">
        <x:v>Earnings</x:v>
      </x:c>
      <x:c r="C25" s="27" t="str">
        <x:v>Median weekly earnings / unemployment</x:v>
      </x:c>
      <x:c r="D25" s="112" t="n">
        <x:v>1578</x:v>
      </x:c>
      <x:c r="E25" s="27" t="str">
        <x:v>$ per week</x:v>
      </x:c>
      <x:c r="F25" s="27" t="n">
        <x:v>2025</x:v>
      </x:c>
      <x:c r="G25" s="27" t="str">
        <x:v>Observed</x:v>
      </x:c>
      <x:c r="H25" s="27" t="str">
        <x:v>Cross-sectional earnings benchmark; unemployment 2.8%.</x:v>
      </x:c>
      <x:c r="I25" s="68" t="str">
        <x:v>https://www.bls.gov/emp/tables/unemployment-earnings-education.htm</x:v>
      </x:c>
      <x:c r="J25" s="27" t="str">
        <x:v>Not a causal return.</x:v>
      </x:c>
    </x:row>
    <x:row r="26" ht="56" customHeight="1">
      <x:c r="A26" s="27" t="str">
        <x:v>Associate degree</x:v>
      </x:c>
      <x:c r="B26" s="27" t="str">
        <x:v>Earnings</x:v>
      </x:c>
      <x:c r="C26" s="27" t="str">
        <x:v>Median weekly earnings / unemployment</x:v>
      </x:c>
      <x:c r="D26" s="112" t="n">
        <x:v>1135</x:v>
      </x:c>
      <x:c r="E26" s="27" t="str">
        <x:v>$ per week</x:v>
      </x:c>
      <x:c r="F26" s="27" t="n">
        <x:v>2025</x:v>
      </x:c>
      <x:c r="G26" s="27" t="str">
        <x:v>Observed</x:v>
      </x:c>
      <x:c r="H26" s="27" t="str">
        <x:v>Cross-sectional earnings benchmark; unemployment 3.0%.</x:v>
      </x:c>
      <x:c r="I26" s="68" t="str">
        <x:v>https://www.bls.gov/emp/tables/unemployment-earnings-education.htm</x:v>
      </x:c>
      <x:c r="J26" s="27" t="str">
        <x:v>Not a causal return.</x:v>
      </x:c>
    </x:row>
    <x:row r="27" ht="56" customHeight="1">
      <x:c r="A27" s="27" t="str">
        <x:v>Some college, no degree</x:v>
      </x:c>
      <x:c r="B27" s="27" t="str">
        <x:v>Earnings</x:v>
      </x:c>
      <x:c r="C27" s="27" t="str">
        <x:v>Median weekly earnings / unemployment</x:v>
      </x:c>
      <x:c r="D27" s="112" t="n">
        <x:v>1062</x:v>
      </x:c>
      <x:c r="E27" s="27" t="str">
        <x:v>$ per week</x:v>
      </x:c>
      <x:c r="F27" s="27" t="n">
        <x:v>2025</x:v>
      </x:c>
      <x:c r="G27" s="27" t="str">
        <x:v>Observed</x:v>
      </x:c>
      <x:c r="H27" s="27" t="str">
        <x:v>Cross-sectional earnings benchmark; unemployment 3.8%.</x:v>
      </x:c>
      <x:c r="I27" s="68" t="str">
        <x:v>https://www.bls.gov/emp/tables/unemployment-earnings-education.htm</x:v>
      </x:c>
      <x:c r="J27" s="27" t="str">
        <x:v>Not a causal return.</x:v>
      </x:c>
    </x:row>
    <x:row r="28" ht="56" customHeight="1">
      <x:c r="A28" s="27" t="str">
        <x:v>High school diploma</x:v>
      </x:c>
      <x:c r="B28" s="27" t="str">
        <x:v>Earnings</x:v>
      </x:c>
      <x:c r="C28" s="27" t="str">
        <x:v>Median weekly earnings / unemployment</x:v>
      </x:c>
      <x:c r="D28" s="112" t="n">
        <x:v>966</x:v>
      </x:c>
      <x:c r="E28" s="27" t="str">
        <x:v>$ per week</x:v>
      </x:c>
      <x:c r="F28" s="27" t="n">
        <x:v>2025</x:v>
      </x:c>
      <x:c r="G28" s="27" t="str">
        <x:v>Observed</x:v>
      </x:c>
      <x:c r="H28" s="27" t="str">
        <x:v>Cross-sectional earnings benchmark; unemployment 4.3%.</x:v>
      </x:c>
      <x:c r="I28" s="68" t="str">
        <x:v>https://www.bls.gov/emp/tables/unemployment-earnings-education.htm</x:v>
      </x:c>
      <x:c r="J28" s="27" t="str">
        <x:v>Not a causal return.</x:v>
      </x:c>
    </x:row>
    <x:row r="29" ht="56" customHeight="1">
      <x:c r="A29" s="28" t="str">
        <x:v>Less than high school</x:v>
      </x:c>
      <x:c r="B29" s="28" t="str">
        <x:v>Earnings</x:v>
      </x:c>
      <x:c r="C29" s="28" t="str">
        <x:v>Median weekly earnings / unemployment</x:v>
      </x:c>
      <x:c r="D29" s="113" t="n">
        <x:v>770</x:v>
      </x:c>
      <x:c r="E29" s="28" t="str">
        <x:v>$ per week</x:v>
      </x:c>
      <x:c r="F29" s="28" t="n">
        <x:v>2025</x:v>
      </x:c>
      <x:c r="G29" s="28" t="str">
        <x:v>Observed</x:v>
      </x:c>
      <x:c r="H29" s="28" t="str">
        <x:v>Cross-sectional earnings benchmark; unemployment 6.1%.</x:v>
      </x:c>
      <x:c r="I29" s="69" t="str">
        <x:v>https://www.bls.gov/emp/tables/unemployment-earnings-education.htm</x:v>
      </x:c>
      <x:c r="J29" s="28" t="str">
        <x:v>Not a causal return.</x:v>
      </x:c>
    </x:row>
  </x:sheetData>
  <x:mergeCells>
    <x:mergeCell ref="A1:J1"/>
    <x:mergeCell ref="A2:J2"/>
  </x:mergeCells>
  <x:conditionalFormatting sqref="G7:G29">
    <x:cfRule type="containsText" dxfId="32" priority="1" operator="containsText" text="Observed"/>
    <x:cfRule type="containsText" dxfId="33" priority="2" operator="containsText" text="Derived"/>
    <x:cfRule type="containsText" dxfId="34" priority="3" operator="containsText" text="Scenario"/>
    <x:cfRule type="containsText" dxfId="35" priority="4" operator="containsText" text="Gap"/>
  </x:conditionalFormatting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34" hidden="0" customWidth="1"/>
    <x:col min="3" max="3" width="16" hidden="0" customWidth="1"/>
    <x:col min="4" max="4" width="16" hidden="0" customWidth="1"/>
    <x:col min="5" max="5" width="22" hidden="0" customWidth="1"/>
    <x:col min="6" max="6" width="18" hidden="0" customWidth="1"/>
    <x:col min="7" max="7" width="29" hidden="0" customWidth="1"/>
    <x:col min="8" max="8" width="14" hidden="0" customWidth="1"/>
    <x:col min="9" max="9" width="34" hidden="0" customWidth="1"/>
    <x:col min="10" max="10" width="48" hidden="0" customWidth="1"/>
    <x:col min="11" max="11" width="52" hidden="0" customWidth="1"/>
  </x:cols>
  <x:sheetData>
    <x:row r="1" ht="30" customHeight="1">
      <x:c r="A1" s="3" t="str">
        <x:v>Data-Center Electricity, Water, Grid, and Public-Subsidy Burdens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</x:row>
    <x:row r="2" ht="36" customHeight="1">
      <x:c r="A2" s="7" t="str">
        <x:v>National physical totals are separated from local scarcity, grid-upgrade, ratepayer, and tax-expenditure burdens. Georgia is a case study, not a national estimate.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</x:row>
    <x:row r="6" ht="38" customHeight="1">
      <x:c r="A6" s="16" t="str">
        <x:v>Burden</x:v>
      </x:c>
      <x:c r="B6" s="17" t="str">
        <x:v>Metric</x:v>
      </x:c>
      <x:c r="C6" s="17" t="str">
        <x:v>Low / point</x:v>
      </x:c>
      <x:c r="D6" s="17" t="str">
        <x:v>High</x:v>
      </x:c>
      <x:c r="E6" s="17" t="str">
        <x:v>Unit</x:v>
      </x:c>
      <x:c r="F6" s="17" t="str">
        <x:v>Year / horizon</x:v>
      </x:c>
      <x:c r="G6" s="17" t="str">
        <x:v>Geography / denominator</x:v>
      </x:c>
      <x:c r="H6" s="17" t="str">
        <x:v>Evidence class</x:v>
      </x:c>
      <x:c r="I6" s="17" t="str">
        <x:v>Policy use</x:v>
      </x:c>
      <x:c r="J6" s="17" t="str">
        <x:v>Source URL</x:v>
      </x:c>
      <x:c r="K6" s="18" t="str">
        <x:v>Boundary / caveat</x:v>
      </x:c>
    </x:row>
    <x:row r="7" ht="56" customHeight="1">
      <x:c r="A7" s="26" t="str">
        <x:v>Electricity</x:v>
      </x:c>
      <x:c r="B7" s="26" t="str">
        <x:v>Data-center consumption</x:v>
      </x:c>
      <x:c r="C7" s="26" t="n">
        <x:v>176</x:v>
      </x:c>
      <x:c r="D7" s="26" t="n">
        <x:v>176</x:v>
      </x:c>
      <x:c r="E7" s="26" t="str">
        <x:v>TWh</x:v>
      </x:c>
      <x:c r="F7" s="26" t="n">
        <x:v>2023</x:v>
      </x:c>
      <x:c r="G7" s="26" t="str">
        <x:v>United States</x:v>
      </x:c>
      <x:c r="H7" s="26" t="str">
        <x:v>Scenario</x:v>
      </x:c>
      <x:c r="I7" s="26" t="str">
        <x:v>National energy baseline</x:v>
      </x:c>
      <x:c r="J7" s="67" t="str">
        <x:v>https://eta.lbl.gov/publications/2024-lbnl-data-center-energy-usage-report</x:v>
      </x:c>
      <x:c r="K7" s="26" t="str">
        <x:v>Historical-year model estimate; includes all data centers, not only AI.</x:v>
      </x:c>
    </x:row>
    <x:row r="8" ht="56" customHeight="1">
      <x:c r="A8" s="27" t="str">
        <x:v>Electricity</x:v>
      </x:c>
      <x:c r="B8" s="27" t="str">
        <x:v>Share of U.S. electricity</x:v>
      </x:c>
      <x:c r="C8" s="42" t="n">
        <x:v>0.044</x:v>
      </x:c>
      <x:c r="D8" s="42" t="n">
        <x:v>0.044</x:v>
      </x:c>
      <x:c r="E8" s="27" t="str">
        <x:v>%</x:v>
      </x:c>
      <x:c r="F8" s="27" t="n">
        <x:v>2023</x:v>
      </x:c>
      <x:c r="G8" s="27" t="str">
        <x:v>United States</x:v>
      </x:c>
      <x:c r="H8" s="27" t="str">
        <x:v>Scenario</x:v>
      </x:c>
      <x:c r="I8" s="27" t="str">
        <x:v>National burden share</x:v>
      </x:c>
      <x:c r="J8" s="68" t="str">
        <x:v>https://eta.lbl.gov/publications/2024-lbnl-data-center-energy-usage-report</x:v>
      </x:c>
      <x:c r="K8" s="27" t="str">
        <x:v>Historical-year model estimate; does not identify local peak or rate allocation.</x:v>
      </x:c>
    </x:row>
    <x:row r="9" ht="56" customHeight="1">
      <x:c r="A9" s="27" t="str">
        <x:v>Electricity</x:v>
      </x:c>
      <x:c r="B9" s="27" t="str">
        <x:v>Projected data-center consumption</x:v>
      </x:c>
      <x:c r="C9" s="27" t="n">
        <x:v>325</x:v>
      </x:c>
      <x:c r="D9" s="27" t="n">
        <x:v>580</x:v>
      </x:c>
      <x:c r="E9" s="27" t="str">
        <x:v>TWh</x:v>
      </x:c>
      <x:c r="F9" s="27" t="n">
        <x:v>2028</x:v>
      </x:c>
      <x:c r="G9" s="27" t="str">
        <x:v>United States</x:v>
      </x:c>
      <x:c r="H9" s="27" t="str">
        <x:v>Scenario</x:v>
      </x:c>
      <x:c r="I9" s="27" t="str">
        <x:v>Capacity planning range</x:v>
      </x:c>
      <x:c r="J9" s="68" t="str">
        <x:v>https://eta.lbl.gov/publications/2024-lbnl-data-center-energy-usage-report</x:v>
      </x:c>
      <x:c r="K9" s="27" t="str">
        <x:v>Highly sensitive to hardware, utilization, cooling, and demand.</x:v>
      </x:c>
    </x:row>
    <x:row r="10" ht="56" customHeight="1">
      <x:c r="A10" s="27" t="str">
        <x:v>Electricity</x:v>
      </x:c>
      <x:c r="B10" s="27" t="str">
        <x:v>Projected share of U.S. electricity</x:v>
      </x:c>
      <x:c r="C10" s="42" t="n">
        <x:v>0.067</x:v>
      </x:c>
      <x:c r="D10" s="42" t="n">
        <x:v>0.12</x:v>
      </x:c>
      <x:c r="E10" s="27" t="str">
        <x:v>%</x:v>
      </x:c>
      <x:c r="F10" s="27" t="n">
        <x:v>2028</x:v>
      </x:c>
      <x:c r="G10" s="27" t="str">
        <x:v>United States</x:v>
      </x:c>
      <x:c r="H10" s="27" t="str">
        <x:v>Scenario</x:v>
      </x:c>
      <x:c r="I10" s="27" t="str">
        <x:v>National planning range</x:v>
      </x:c>
      <x:c r="J10" s="68" t="str">
        <x:v>https://www.energy.gov/articles/doe-releases-new-report-evaluating-increase-electricity-demand-data-centers</x:v>
      </x:c>
      <x:c r="K10" s="27" t="str">
        <x:v>Not a local utility forecast.</x:v>
      </x:c>
    </x:row>
    <x:row r="11" ht="56" customHeight="1">
      <x:c r="A11" s="27" t="str">
        <x:v>Power</x:v>
      </x:c>
      <x:c r="B11" s="27" t="str">
        <x:v>Implied power demand at 50% utilization</x:v>
      </x:c>
      <x:c r="C11" s="27" t="n">
        <x:v>74</x:v>
      </x:c>
      <x:c r="D11" s="27" t="n">
        <x:v>132</x:v>
      </x:c>
      <x:c r="E11" s="27" t="str">
        <x:v>GW</x:v>
      </x:c>
      <x:c r="F11" s="27" t="n">
        <x:v>2028</x:v>
      </x:c>
      <x:c r="G11" s="27" t="str">
        <x:v>United States</x:v>
      </x:c>
      <x:c r="H11" s="27" t="str">
        <x:v>Scenario</x:v>
      </x:c>
      <x:c r="I11" s="27" t="str">
        <x:v>Generation and transmission planning</x:v>
      </x:c>
      <x:c r="J11" s="68" t="str">
        <x:v>https://eta.lbl.gov/publications/2024-lbnl-data-center-energy-usage-report</x:v>
      </x:c>
      <x:c r="K11" s="27" t="str">
        <x:v>Scenario derived using an assumed 50% average utilization rate.</x:v>
      </x:c>
    </x:row>
    <x:row r="12" ht="56" customHeight="1">
      <x:c r="A12" s="27" t="str">
        <x:v>Direct water</x:v>
      </x:c>
      <x:c r="B12" s="27" t="str">
        <x:v>On-site water consumption</x:v>
      </x:c>
      <x:c r="C12" s="27" t="n">
        <x:v>66</x:v>
      </x:c>
      <x:c r="D12" s="27" t="n">
        <x:v>66</x:v>
      </x:c>
      <x:c r="E12" s="27" t="str">
        <x:v>billion liters</x:v>
      </x:c>
      <x:c r="F12" s="27" t="n">
        <x:v>2023</x:v>
      </x:c>
      <x:c r="G12" s="27" t="str">
        <x:v>United States</x:v>
      </x:c>
      <x:c r="H12" s="27" t="str">
        <x:v>Scenario</x:v>
      </x:c>
      <x:c r="I12" s="27" t="str">
        <x:v>Direct water ledger</x:v>
      </x:c>
      <x:c r="J12" s="68" t="str">
        <x:v>https://eta.lbl.gov/publications/2024-lbnl-data-center-energy-usage-report</x:v>
      </x:c>
      <x:c r="K12" s="27" t="str">
        <x:v>Historical-year model estimate; national total conceals basin scarcity and cooling design.</x:v>
      </x:c>
    </x:row>
    <x:row r="13" ht="56" customHeight="1">
      <x:c r="A13" s="27" t="str">
        <x:v>Indirect water</x:v>
      </x:c>
      <x:c r="B13" s="27" t="str">
        <x:v>Electricity-associated water</x:v>
      </x:c>
      <x:c r="C13" s="27" t="n">
        <x:v>800</x:v>
      </x:c>
      <x:c r="D13" s="27" t="n">
        <x:v>800</x:v>
      </x:c>
      <x:c r="E13" s="27" t="str">
        <x:v>billion liters</x:v>
      </x:c>
      <x:c r="F13" s="27" t="n">
        <x:v>2023</x:v>
      </x:c>
      <x:c r="G13" s="27" t="str">
        <x:v>United States</x:v>
      </x:c>
      <x:c r="H13" s="27" t="str">
        <x:v>Scenario</x:v>
      </x:c>
      <x:c r="I13" s="27" t="str">
        <x:v>Supply-chain water ledger</x:v>
      </x:c>
      <x:c r="J13" s="68" t="str">
        <x:v>https://eta.lbl.gov/publications/2024-lbnl-data-center-energy-usage-report</x:v>
      </x:c>
      <x:c r="K13" s="27" t="str">
        <x:v>Historical-year model estimate; depends on regional generation mix and water accounting.</x:v>
      </x:c>
    </x:row>
    <x:row r="14" ht="56" customHeight="1">
      <x:c r="A14" s="27" t="str">
        <x:v>Direct water</x:v>
      </x:c>
      <x:c r="B14" s="27" t="str">
        <x:v>Projected on-site consumption</x:v>
      </x:c>
      <x:c r="C14" s="27" t="n">
        <x:v>150</x:v>
      </x:c>
      <x:c r="D14" s="27" t="n">
        <x:v>275</x:v>
      </x:c>
      <x:c r="E14" s="27" t="str">
        <x:v>billion liters</x:v>
      </x:c>
      <x:c r="F14" s="27" t="n">
        <x:v>2028</x:v>
      </x:c>
      <x:c r="G14" s="27" t="str">
        <x:v>United States</x:v>
      </x:c>
      <x:c r="H14" s="27" t="str">
        <x:v>Scenario</x:v>
      </x:c>
      <x:c r="I14" s="27" t="str">
        <x:v>Water-capacity planning</x:v>
      </x:c>
      <x:c r="J14" s="68" t="str">
        <x:v>https://eta.lbl.gov/publications/2024-lbnl-data-center-energy-usage-report</x:v>
      </x:c>
      <x:c r="K14" s="27" t="str">
        <x:v>Projection range; not allocated to sites.</x:v>
      </x:c>
    </x:row>
    <x:row r="15" ht="56" customHeight="1">
      <x:c r="A15" s="27" t="str">
        <x:v>Grid</x:v>
      </x:c>
      <x:c r="B15" s="27" t="str">
        <x:v>Summer peak-demand growth</x:v>
      </x:c>
      <x:c r="C15" s="27" t="n">
        <x:v>224</x:v>
      </x:c>
      <x:c r="D15" s="27" t="n">
        <x:v>224</x:v>
      </x:c>
      <x:c r="E15" s="27" t="str">
        <x:v>GW over 10 years</x:v>
      </x:c>
      <x:c r="F15" s="27" t="str">
        <x:v>2025 LTRA horizon</x:v>
      </x:c>
      <x:c r="G15" s="27" t="str">
        <x:v>North American assessment areas</x:v>
      </x:c>
      <x:c r="H15" s="27" t="str">
        <x:v>Scenario</x:v>
      </x:c>
      <x:c r="I15" s="27" t="str">
        <x:v>Resource adequacy planning</x:v>
      </x:c>
      <x:c r="J15" s="68" t="str">
        <x:v>https://www.nerc.com/globalassets/our-work/assessments/nerc_ltra_2025.pdf</x:v>
      </x:c>
      <x:c r="K15" s="27" t="str">
        <x:v>All-load growth; new data centers are among contributors, not the entire 224 GW.</x:v>
      </x:c>
    </x:row>
    <x:row r="16" ht="56" customHeight="1">
      <x:c r="A16" s="27" t="str">
        <x:v>Grid</x:v>
      </x:c>
      <x:c r="B16" s="27" t="str">
        <x:v>Growth above prior assessment</x:v>
      </x:c>
      <x:c r="C16" s="115" t="n">
        <x:v>0.69</x:v>
      </x:c>
      <x:c r="D16" s="115" t="n">
        <x:v>0.69</x:v>
      </x:c>
      <x:c r="E16" s="27" t="str">
        <x:v>% above prior projection</x:v>
      </x:c>
      <x:c r="F16" s="27" t="str">
        <x:v>2025 vs 2024 LTRA</x:v>
      </x:c>
      <x:c r="G16" s="27" t="str">
        <x:v>North American assessment areas</x:v>
      </x:c>
      <x:c r="H16" s="27" t="str">
        <x:v>Derived</x:v>
      </x:c>
      <x:c r="I16" s="27" t="str">
        <x:v>Forecast-change indicator</x:v>
      </x:c>
      <x:c r="J16" s="68" t="str">
        <x:v>https://www.nerc.com/globalassets/our-work/assessments/nerc_ltra_2025.pdf</x:v>
      </x:c>
      <x:c r="K16" s="27" t="str">
        <x:v>Compares forecast vintages, not actual realized load.</x:v>
      </x:c>
    </x:row>
    <x:row r="17" ht="56" customHeight="1">
      <x:c r="A17" s="27" t="str">
        <x:v>Subsidy</x:v>
      </x:c>
      <x:c r="B17" s="27" t="str">
        <x:v>States with dedicated incentives</x:v>
      </x:c>
      <x:c r="C17" s="27" t="n">
        <x:v>38</x:v>
      </x:c>
      <x:c r="D17" s="27" t="n">
        <x:v>38</x:v>
      </x:c>
      <x:c r="E17" s="27" t="str">
        <x:v>states</x:v>
      </x:c>
      <x:c r="F17" s="27" t="n">
        <x:v>2026</x:v>
      </x:c>
      <x:c r="G17" s="27" t="str">
        <x:v>United States</x:v>
      </x:c>
      <x:c r="H17" s="27" t="str">
        <x:v>Observed</x:v>
      </x:c>
      <x:c r="I17" s="27" t="str">
        <x:v>National statutory prevalence</x:v>
      </x:c>
      <x:c r="J17" s="68" t="str">
        <x:v>https://www.ncsl.org/fiscal/subsidizing-servers-how-states-are-competing-to-attract-data-centers</x:v>
      </x:c>
      <x:c r="K17" s="27" t="str">
        <x:v>No consistent authoritative national dollar total.</x:v>
      </x:c>
    </x:row>
    <x:row r="18" ht="56" customHeight="1">
      <x:c r="A18" s="27" t="str">
        <x:v>Subsidy</x:v>
      </x:c>
      <x:c r="B18" s="27" t="str">
        <x:v>States extending incentives to electricity</x:v>
      </x:c>
      <x:c r="C18" s="27" t="n">
        <x:v>14</x:v>
      </x:c>
      <x:c r="D18" s="27" t="n">
        <x:v>14</x:v>
      </x:c>
      <x:c r="E18" s="27" t="str">
        <x:v>states</x:v>
      </x:c>
      <x:c r="F18" s="27" t="n">
        <x:v>2026</x:v>
      </x:c>
      <x:c r="G18" s="27" t="str">
        <x:v>United States</x:v>
      </x:c>
      <x:c r="H18" s="27" t="str">
        <x:v>Observed</x:v>
      </x:c>
      <x:c r="I18" s="27" t="str">
        <x:v>Operating-cost subsidy signal</x:v>
      </x:c>
      <x:c r="J18" s="68" t="str">
        <x:v>https://www.ncsl.org/fiscal/subsidizing-servers-how-states-are-competing-to-attract-data-centers</x:v>
      </x:c>
      <x:c r="K18" s="27" t="str">
        <x:v>Program design and value vary.</x:v>
      </x:c>
    </x:row>
    <x:row r="19" ht="56" customHeight="1">
      <x:c r="A19" s="27" t="str">
        <x:v>Subsidy</x:v>
      </x:c>
      <x:c r="B19" s="27" t="str">
        <x:v>States with statewide property-tax incentive</x:v>
      </x:c>
      <x:c r="C19" s="27" t="n">
        <x:v>11</x:v>
      </x:c>
      <x:c r="D19" s="27" t="n">
        <x:v>11</x:v>
      </x:c>
      <x:c r="E19" s="27" t="str">
        <x:v>states</x:v>
      </x:c>
      <x:c r="F19" s="27" t="n">
        <x:v>2026</x:v>
      </x:c>
      <x:c r="G19" s="27" t="str">
        <x:v>United States</x:v>
      </x:c>
      <x:c r="H19" s="27" t="str">
        <x:v>Observed</x:v>
      </x:c>
      <x:c r="I19" s="27" t="str">
        <x:v>Local-revenue exposure signal</x:v>
      </x:c>
      <x:c r="J19" s="68" t="str">
        <x:v>https://www.ncsl.org/fiscal/subsidizing-servers-how-states-are-competing-to-attract-data-centers</x:v>
      </x:c>
      <x:c r="K19" s="27" t="str">
        <x:v>Local abatements and PILOTs may add burdens outside this count.</x:v>
      </x:c>
    </x:row>
    <x:row r="20" ht="56" customHeight="1">
      <x:c r="A20" s="27" t="str">
        <x:v>Subsidy</x:v>
      </x:c>
      <x:c r="B20" s="27" t="str">
        <x:v>States requiring jobs</x:v>
      </x:c>
      <x:c r="C20" s="27" t="n">
        <x:v>23</x:v>
      </x:c>
      <x:c r="D20" s="27" t="n">
        <x:v>23</x:v>
      </x:c>
      <x:c r="E20" s="27" t="str">
        <x:v>states</x:v>
      </x:c>
      <x:c r="F20" s="27" t="n">
        <x:v>2026</x:v>
      </x:c>
      <x:c r="G20" s="27" t="str">
        <x:v>United States</x:v>
      </x:c>
      <x:c r="H20" s="27" t="str">
        <x:v>Observed</x:v>
      </x:c>
      <x:c r="I20" s="27" t="str">
        <x:v>Accountability design</x:v>
      </x:c>
      <x:c r="J20" s="68" t="str">
        <x:v>https://www.ncsl.org/fiscal/subsidizing-servers-how-states-are-competing-to-attract-data-centers</x:v>
      </x:c>
      <x:c r="K20" s="27" t="str">
        <x:v>Requirements vary from 5 to 100 jobs.</x:v>
      </x:c>
    </x:row>
    <x:row r="21" ht="56" customHeight="1">
      <x:c r="A21" s="27" t="str">
        <x:v>Subsidy</x:v>
      </x:c>
      <x:c r="B21" s="27" t="str">
        <x:v>States with program sunset</x:v>
      </x:c>
      <x:c r="C21" s="27" t="n">
        <x:v>13</x:v>
      </x:c>
      <x:c r="D21" s="27" t="n">
        <x:v>13</x:v>
      </x:c>
      <x:c r="E21" s="27" t="str">
        <x:v>states</x:v>
      </x:c>
      <x:c r="F21" s="27" t="n">
        <x:v>2026</x:v>
      </x:c>
      <x:c r="G21" s="27" t="str">
        <x:v>United States</x:v>
      </x:c>
      <x:c r="H21" s="27" t="str">
        <x:v>Observed</x:v>
      </x:c>
      <x:c r="I21" s="27" t="str">
        <x:v>Periodic review mechanism</x:v>
      </x:c>
      <x:c r="J21" s="68" t="str">
        <x:v>https://www.ncsl.org/fiscal/subsidizing-servers-how-states-are-competing-to-attract-data-centers</x:v>
      </x:c>
      <x:c r="K21" s="27" t="str">
        <x:v>Individual incentive terms may continue after a program sunset.</x:v>
      </x:c>
    </x:row>
    <x:row r="22" ht="56" customHeight="1">
      <x:c r="A22" s="27" t="str">
        <x:v>Subsidy</x:v>
      </x:c>
      <x:c r="B22" s="27" t="str">
        <x:v>States with statutory clawbacks</x:v>
      </x:c>
      <x:c r="C22" s="27" t="n">
        <x:v>23</x:v>
      </x:c>
      <x:c r="D22" s="27" t="n">
        <x:v>23</x:v>
      </x:c>
      <x:c r="E22" s="27" t="str">
        <x:v>at least states</x:v>
      </x:c>
      <x:c r="F22" s="27" t="n">
        <x:v>2026</x:v>
      </x:c>
      <x:c r="G22" s="27" t="str">
        <x:v>United States</x:v>
      </x:c>
      <x:c r="H22" s="27" t="str">
        <x:v>Observed</x:v>
      </x:c>
      <x:c r="I22" s="27" t="str">
        <x:v>Enforcement mechanism</x:v>
      </x:c>
      <x:c r="J22" s="68" t="str">
        <x:v>https://www.ncsl.org/fiscal/subsidizing-servers-how-states-are-competing-to-attract-data-centers</x:v>
      </x:c>
      <x:c r="K22" s="27" t="str">
        <x:v>Does not measure enforcement quality.</x:v>
      </x:c>
    </x:row>
    <x:row r="23" ht="56" customHeight="1">
      <x:c r="A23" s="27" t="str">
        <x:v>Subsidy case</x:v>
      </x:c>
      <x:c r="B23" s="27" t="str">
        <x:v>Georgia forgone state sales tax</x:v>
      </x:c>
      <x:c r="C23" s="116" t="n">
        <x:v>474.182904</x:v>
      </x:c>
      <x:c r="D23" s="116" t="n">
        <x:v>474.182904</x:v>
      </x:c>
      <x:c r="E23" s="27" t="str">
        <x:v>$M projected</x:v>
      </x:c>
      <x:c r="F23" s="27" t="n">
        <x:v>2025</x:v>
      </x:c>
      <x:c r="G23" s="27" t="str">
        <x:v>Georgia</x:v>
      </x:c>
      <x:c r="H23" s="27" t="str">
        <x:v>Scenario</x:v>
      </x:c>
      <x:c r="I23" s="27" t="str">
        <x:v>State fiscal case</x:v>
      </x:c>
      <x:c r="J23" s="68" t="str">
        <x:v>https://www.audits.ga.gov/ReportSearch/download/33298</x:v>
      </x:c>
      <x:c r="K23" s="27" t="str">
        <x:v>Official projection; IMPLAN and ‘but-for’ assumptions; not a national estimate.</x:v>
      </x:c>
    </x:row>
    <x:row r="24" ht="56" customHeight="1">
      <x:c r="A24" s="28" t="str">
        <x:v>Subsidy case</x:v>
      </x:c>
      <x:c r="B24" s="28" t="str">
        <x:v>Georgia forgone state sales tax</x:v>
      </x:c>
      <x:c r="C24" s="117" t="n">
        <x:v>866.728696</x:v>
      </x:c>
      <x:c r="D24" s="117" t="n">
        <x:v>866.728696</x:v>
      </x:c>
      <x:c r="E24" s="28" t="str">
        <x:v>$M projected</x:v>
      </x:c>
      <x:c r="F24" s="28" t="n">
        <x:v>2030</x:v>
      </x:c>
      <x:c r="G24" s="28" t="str">
        <x:v>Georgia</x:v>
      </x:c>
      <x:c r="H24" s="28" t="str">
        <x:v>Scenario</x:v>
      </x:c>
      <x:c r="I24" s="28" t="str">
        <x:v>Longer-run state case</x:v>
      </x:c>
      <x:c r="J24" s="69" t="str">
        <x:v>https://www.audits.ga.gov/ReportSearch/download/33298</x:v>
      </x:c>
      <x:c r="K24" s="28" t="str">
        <x:v>Forecast grows with assumed data-center buildout.</x:v>
      </x:c>
    </x:row>
  </x:sheetData>
  <x:mergeCells>
    <x:mergeCell ref="A1:K1"/>
    <x:mergeCell ref="A2:K2"/>
  </x:mergeCells>
  <x:conditionalFormatting sqref="H7:H24">
    <x:cfRule type="containsText" dxfId="36" priority="1" operator="containsText" text="Observed"/>
    <x:cfRule type="containsText" dxfId="37" priority="2" operator="containsText" text="Derived"/>
    <x:cfRule type="containsText" dxfId="38" priority="3" operator="containsText" text="Scenario"/>
    <x:cfRule type="containsText" dxfId="39" priority="4" operator="containsText" text="Gap"/>
  </x:conditionalFormatting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6" hidden="0" customWidth="1"/>
    <x:col min="2" max="2" width="36" hidden="0" customWidth="1"/>
    <x:col min="3" max="3" width="38" hidden="0" customWidth="1"/>
    <x:col min="4" max="4" width="38" hidden="0" customWidth="1"/>
    <x:col min="5" max="5" width="42" hidden="0" customWidth="1"/>
    <x:col min="6" max="6" width="50" hidden="0" customWidth="1"/>
    <x:col min="7" max="7" width="53" hidden="0" customWidth="1"/>
  </x:cols>
  <x:sheetData>
    <x:row r="1" ht="30" customHeight="1">
      <x:c r="A1" s="3" t="str">
        <x:v>Governance Comparison: Voluntary Practice and Binding Oversight</x:v>
      </x:c>
      <x:c r="B1" s="3"/>
      <x:c r="C1" s="3"/>
      <x:c r="D1" s="3"/>
      <x:c r="E1" s="3"/>
      <x:c r="F1" s="3"/>
      <x:c r="G1" s="3"/>
    </x:row>
    <x:row r="2" ht="36" customHeight="1">
      <x:c r="A2" s="7" t="str">
        <x:v>Anthropic v3.0 is retained as a dated policy case and flagged as superseded. The current policy at the evidence cutoff is v3.4, effective 2026-07-08.</x:v>
      </x:c>
      <x:c r="B2" s="7"/>
      <x:c r="C2" s="7"/>
      <x:c r="D2" s="7"/>
      <x:c r="E2" s="7"/>
      <x:c r="F2" s="7"/>
      <x:c r="G2" s="7"/>
    </x:row>
    <x:row r="6" ht="38" customHeight="1">
      <x:c r="A6" s="16" t="str">
        <x:v>Criterion</x:v>
      </x:c>
      <x:c r="B6" s="17" t="str">
        <x:v>NIST AI RMF 1.0</x:v>
      </x:c>
      <x:c r="C6" s="17" t="str">
        <x:v>Anthropic RSP v3.0</x:v>
      </x:c>
      <x:c r="D6" s="17" t="str">
        <x:v>Anthropic current v3.4</x:v>
      </x:c>
      <x:c r="E6" s="17" t="str">
        <x:v>EU AI Act (current 2026 timeline)</x:v>
      </x:c>
      <x:c r="F6" s="17" t="str">
        <x:v>Evidence assessment</x:v>
      </x:c>
      <x:c r="G6" s="18" t="str">
        <x:v>Source URL(s)</x:v>
      </x:c>
    </x:row>
    <x:row r="7" ht="88" customHeight="1">
      <x:c r="A7" s="26" t="str">
        <x:v>Legal force</x:v>
      </x:c>
      <x:c r="B7" s="118" t="str">
        <x:v>Voluntary framework</x:v>
      </x:c>
      <x:c r="C7" s="118" t="str">
        <x:v>Voluntary company policy</x:v>
      </x:c>
      <x:c r="D7" s="118" t="str">
        <x:v>Voluntary company policy</x:v>
      </x:c>
      <x:c r="E7" s="121" t="str">
        <x:v>Binding regulation</x:v>
      </x:c>
      <x:c r="F7" s="26" t="str">
        <x:v>Voluntary practice can improve controls but does not create public duties or remedies.</x:v>
      </x:c>
      <x:c r="G7" s="67" t="str">
        <x:v>https://www.nist.gov/itl/ai-risk-management-framework
https://www.anthropic.com/responsible-scaling-policy/rsp-v3-0
https://www.anthropic.com/responsible-scaling-policy
https://digital-strategy.ec.europa.eu/en/policies/regulatory-framework-ai</x:v>
      </x:c>
    </x:row>
    <x:row r="8" ht="88" customHeight="1">
      <x:c r="A8" s="27" t="str">
        <x:v>Scope</x:v>
      </x:c>
      <x:c r="B8" s="119" t="str">
        <x:v>General AI lifecycle and context-specific risk</x:v>
      </x:c>
      <x:c r="C8" s="119" t="str">
        <x:v>Catastrophic risks from advanced frontier systems; explicitly not comprehensive</x:v>
      </x:c>
      <x:c r="D8" s="119" t="str">
        <x:v>Same narrow risk focus with later governance/review updates</x:v>
      </x:c>
      <x:c r="E8" s="122" t="str">
        <x:v>Risk-tiered AI placed on or used in the EU; includes GPAI and high-risk uses</x:v>
      </x:c>
      <x:c r="F8" s="27" t="str">
        <x:v>No one instrument covers labor, civil rights, frontier risk, environment, and sector law completely.</x:v>
      </x:c>
      <x:c r="G8" s="68" t="str">
        <x:v>https://www.nist.gov/itl/ai-risk-management-framework
https://www.anthropic.com/responsible-scaling-policy/rsp-v3-0
https://digital-strategy.ec.europa.eu/en/policies/regulatory-framework-ai</x:v>
      </x:c>
    </x:row>
    <x:row r="9" ht="88" customHeight="1">
      <x:c r="A9" s="27" t="str">
        <x:v>Core structure</x:v>
      </x:c>
      <x:c r="B9" s="119" t="str">
        <x:v>Govern, Map, Measure, Manage</x:v>
      </x:c>
      <x:c r="C9" s="119" t="str">
        <x:v>Capability thresholds, roadmaps, risk reports, safeguards, governance</x:v>
      </x:c>
      <x:c r="D9" s="119" t="str">
        <x:v>v3.4 plus updated thresholds, review, redaction, and reporting rules</x:v>
      </x:c>
      <x:c r="E9" s="122" t="str">
        <x:v>Prohibited, high-risk, transparency, and GPAI obligations</x:v>
      </x:c>
      <x:c r="F9" s="27" t="str">
        <x:v>NIST supplies common process; RSP supplies an operational frontier model; law supplies enforceable duties.</x:v>
      </x:c>
      <x:c r="G9" s="68" t="str">
        <x:v>https://nvlpubs.nist.gov/nistpubs/ai/NIST.AI.100-1.pdf
https://www.anthropic.com/responsible-scaling-policy
https://eur-lex.europa.eu/legal-content/EN/TXT/HTML/?uri=CELEX:02024R1689-20260727</x:v>
      </x:c>
    </x:row>
    <x:row r="10" ht="88" customHeight="1">
      <x:c r="A10" s="27" t="str">
        <x:v>Risk threshold / tolerance</x:v>
      </x:c>
      <x:c r="B10" s="119" t="str">
        <x:v>Organization- and context-specific; framework does not set social risk tolerance</x:v>
      </x:c>
      <x:c r="C10" s="119" t="str">
        <x:v>Company-defined capability thresholds and safety cases</x:v>
      </x:c>
      <x:c r="D10" s="119" t="str">
        <x:v>Company-defined thresholds with versioned revisions</x:v>
      </x:c>
      <x:c r="E10" s="122" t="str">
        <x:v>Legally defined categories and obligations; technical standards/guidance support implementation</x:v>
      </x:c>
      <x:c r="F10" s="27" t="str">
        <x:v>Public legitimacy requires law or authorized institutions to set nonwaivable floors.</x:v>
      </x:c>
      <x:c r="G10" s="68" t="str">
        <x:v>https://nvlpubs.nist.gov/nistpubs/ai/NIST.AI.100-1.pdf
https://www.anthropic.com/responsible-scaling-policy/rsp-v3-0
https://eur-lex.europa.eu/legal-content/EN/TXT/HTML/?uri=CELEX:02024R1689-20260727</x:v>
      </x:c>
    </x:row>
    <x:row r="11" ht="88" customHeight="1">
      <x:c r="A11" s="27" t="str">
        <x:v>Independent review</x:v>
      </x:c>
      <x:c r="B11" s="119" t="str">
        <x:v>Encourages separation of builders/users from verifiers/validators</x:v>
      </x:c>
      <x:c r="C11" s="119" t="str">
        <x:v>Aims to subject risk reports to credible external review; company selects process</x:v>
      </x:c>
      <x:c r="D11" s="119" t="str">
        <x:v>External-review provisions strengthened through LTBT and reviewer rules</x:v>
      </x:c>
      <x:c r="E11" s="122" t="str">
        <x:v>AI Office, national authorities, scientific panel, and other governance bodies</x:v>
      </x:c>
      <x:c r="F11" s="27" t="str">
        <x:v>Independence, access, authority, publication, and conflict rules must be assessed—not assumed from the label ‘external.’</x:v>
      </x:c>
      <x:c r="G11" s="68" t="str">
        <x:v>https://nvlpubs.nist.gov/nistpubs/ai/NIST.AI.100-1.pdf
https://www.anthropic.com/responsible-scaling-policy
https://digital-strategy.ec.europa.eu/en/policies/regulatory-framework-ai</x:v>
      </x:c>
    </x:row>
    <x:row r="12" ht="88" customHeight="1">
      <x:c r="A12" s="27" t="str">
        <x:v>Disclosure</x:v>
      </x:c>
      <x:c r="B12" s="119" t="str">
        <x:v>Documentation and transparency practices; voluntary</x:v>
      </x:c>
      <x:c r="C12" s="119" t="str">
        <x:v>Public roadmaps and risk reports, with redactions</x:v>
      </x:c>
      <x:c r="D12" s="119" t="str">
        <x:v>Risk reports with versioned redaction/review rules</x:v>
      </x:c>
      <x:c r="E12" s="122" t="str">
        <x:v>Documentation and transparency duties for in-scope systems/models</x:v>
      </x:c>
      <x:c r="F12" s="27" t="str">
        <x:v>Disclosure quality depends on required content, sensitive-information rules, and audit access.</x:v>
      </x:c>
      <x:c r="G12" s="68" t="str">
        <x:v>https://www.nist.gov/itl/ai-risk-management-framework
https://www.anthropic.com/responsible-scaling-policy
https://digital-strategy.ec.europa.eu/en/policies/regulatory-framework-ai</x:v>
      </x:c>
    </x:row>
    <x:row r="13" ht="88" customHeight="1">
      <x:c r="A13" s="27" t="str">
        <x:v>Incident reporting</x:v>
      </x:c>
      <x:c r="B13" s="119" t="str">
        <x:v>Risk tracking encouraged; no mandatory public reporting power</x:v>
      </x:c>
      <x:c r="C13" s="119" t="str">
        <x:v>Internal/company commitments within the policy scope</x:v>
      </x:c>
      <x:c r="D13" s="119" t="str">
        <x:v>Company policy plus noncompliance reporting and anti-retaliation mechanisms</x:v>
      </x:c>
      <x:c r="E13" s="122" t="str">
        <x:v>Serious-incident and compliance reporting duties for relevant systems/models</x:v>
      </x:c>
      <x:c r="F13" s="27" t="str">
        <x:v>A binding incident regime needs definitions, deadlines, protection, and enforcement.</x:v>
      </x:c>
      <x:c r="G13" s="68" t="str">
        <x:v>https://www.nist.gov/itl/ai-risk-management-framework
https://www.anthropic.com/responsible-scaling-policy
https://digital-strategy.ec.europa.eu/en/policies/regulatory-framework-ai</x:v>
      </x:c>
    </x:row>
    <x:row r="14" ht="88" customHeight="1">
      <x:c r="A14" s="27" t="str">
        <x:v>Enforcement / sanctions</x:v>
      </x:c>
      <x:c r="B14" s="119" t="str">
        <x:v>None supplied by the framework</x:v>
      </x:c>
      <x:c r="C14" s="119" t="str">
        <x:v>Internal governance and reputational/contractual consequences</x:v>
      </x:c>
      <x:c r="D14" s="119" t="str">
        <x:v>Internal governance and policy consequences</x:v>
      </x:c>
      <x:c r="E14" s="122" t="str">
        <x:v>Corrective measures and fines through public authorities</x:v>
      </x:c>
      <x:c r="F14" s="27" t="str">
        <x:v>Corporate commitments do not supply general public enforcement.</x:v>
      </x:c>
      <x:c r="G14" s="68" t="str">
        <x:v>https://www.nist.gov/itl/ai-risk-management-framework
https://www.anthropic.com/responsible-scaling-policy/rsp-v3-0
https://digital-strategy.ec.europa.eu/en/policies/regulatory-framework-ai</x:v>
      </x:c>
    </x:row>
    <x:row r="15" ht="88" customHeight="1">
      <x:c r="A15" s="27" t="str">
        <x:v>Appeal / redress</x:v>
      </x:c>
      <x:c r="B15" s="119" t="str">
        <x:v>Not a rights or adjudication regime</x:v>
      </x:c>
      <x:c r="C15" s="119" t="str">
        <x:v>No general public appeal/remedy framework</x:v>
      </x:c>
      <x:c r="D15" s="119" t="str">
        <x:v>No general public appeal/remedy framework</x:v>
      </x:c>
      <x:c r="E15" s="122" t="str">
        <x:v>Legal complaint, supervision, and remedy channels vary by obligation and national implementation</x:v>
      </x:c>
      <x:c r="F15" s="27" t="str">
        <x:v>High-impact systems need contestability and remedies beyond model-provider discretion.</x:v>
      </x:c>
      <x:c r="G15" s="68" t="str">
        <x:v>https://www.nist.gov/itl/ai-risk-management-framework
https://www.anthropic.com/responsible-scaling-policy
https://eur-lex.europa.eu/legal-content/EN/TXT/HTML/?uri=CELEX:02024R1689-20260727</x:v>
      </x:c>
    </x:row>
    <x:row r="16" ht="88" customHeight="1">
      <x:c r="A16" s="27" t="str">
        <x:v>Labor / education / civil-rights coverage</x:v>
      </x:c>
      <x:c r="B16" s="119" t="str">
        <x:v>Can be mapped contextually; no substantive statutory floor</x:v>
      </x:c>
      <x:c r="C16" s="119" t="str">
        <x:v>Outside the RSP’s central catastrophic-risk scope</x:v>
      </x:c>
      <x:c r="D16" s="119" t="str">
        <x:v>Outside the RSP’s central catastrophic-risk scope</x:v>
      </x:c>
      <x:c r="E16" s="122" t="str">
        <x:v>High-risk rules include employment and education uses, now scheduled for 2027 under amendments</x:v>
      </x:c>
      <x:c r="F16" s="27" t="str">
        <x:v>Frontier safety and everyday high-impact rights require different but connected regimes.</x:v>
      </x:c>
      <x:c r="G16" s="68" t="str">
        <x:v>https://www.nist.gov/itl/ai-risk-management-framework
https://www.anthropic.com/responsible-scaling-policy/rsp-v3-0
https://digital-strategy.ec.europa.eu/en/policies/regulatory-framework-ai</x:v>
      </x:c>
    </x:row>
    <x:row r="17" ht="88" customHeight="1">
      <x:c r="A17" s="27" t="str">
        <x:v>Environmental / infrastructure coverage</x:v>
      </x:c>
      <x:c r="B17" s="119" t="str">
        <x:v>Can be included in context mapping but is not a dedicated burden-allocation rule</x:v>
      </x:c>
      <x:c r="C17" s="119" t="str">
        <x:v>Not central</x:v>
      </x:c>
      <x:c r="D17" s="119" t="str">
        <x:v>Not central</x:v>
      </x:c>
      <x:c r="E17" s="122" t="str">
        <x:v>Not a comprehensive data-center infrastructure-cost regime</x:v>
      </x:c>
      <x:c r="F17" s="27" t="str">
        <x:v>Energy, water, grid, and subsidy accountability needs separate utility, environmental, and fiscal law.</x:v>
      </x:c>
      <x:c r="G17" s="68" t="str">
        <x:v>https://www.nist.gov/itl/ai-risk-management-framework
https://www.anthropic.com/responsible-scaling-policy
https://digital-strategy.ec.europa.eu/en/policies/regulatory-framework-ai</x:v>
      </x:c>
    </x:row>
    <x:row r="18" ht="88" customHeight="1">
      <x:c r="A18" s="27" t="str">
        <x:v>Version / revision governance</x:v>
      </x:c>
      <x:c r="B18" s="119" t="str">
        <x:v>AI RMF 1.0 is under revision in 2026</x:v>
      </x:c>
      <x:c r="C18" s="119" t="str">
        <x:v>Living document; effective 2026-02-24</x:v>
      </x:c>
      <x:c r="D18" s="119" t="str">
        <x:v>v3.4 effective 2026-07-08; current page updated 2026-08-14</x:v>
      </x:c>
      <x:c r="E18" s="122" t="str">
        <x:v>Act and 2026 amendments; Commission page updated 2026-08-03</x:v>
      </x:c>
      <x:c r="F18" s="27" t="str">
        <x:v>Rapid revisions make version, effective date, and change control material evidence fields.</x:v>
      </x:c>
      <x:c r="G18" s="68" t="str">
        <x:v>https://www.nist.gov/itl/ai-risk-management-framework
https://www.anthropic.com/responsible-scaling-policy
https://digital-strategy.ec.europa.eu/en/policies/regulatory-framework-ai</x:v>
      </x:c>
    </x:row>
    <x:row r="19" ht="88" customHeight="1">
      <x:c r="A19" s="28" t="str">
        <x:v>Self-governance boundary</x:v>
      </x:c>
      <x:c r="B19" s="120" t="str">
        <x:v>Explicitly voluntary</x:v>
      </x:c>
      <x:c r="C19" s="120" t="str">
        <x:v>States that collective-action problems limit unilateral commitments and that third-party/national governance is likely best</x:v>
      </x:c>
      <x:c r="D19" s="120" t="str">
        <x:v>Remains a company-authored and company-administered policy</x:v>
      </x:c>
      <x:c r="E19" s="123" t="str">
        <x:v>Public authorities possess binding enforcement powers</x:v>
      </x:c>
      <x:c r="F19" s="28" t="str">
        <x:v>Best-supported model: law + independent oversight + auditable voluntary practice, not either/or.</x:v>
      </x:c>
      <x:c r="G19" s="69" t="str">
        <x:v>https://www.nist.gov/itl/ai-risk-management-framework
https://www.anthropic.com/responsible-scaling-policy/rsp-v3-0
https://digital-strategy.ec.europa.eu/en/policies/regulatory-framework-ai</x:v>
      </x:c>
    </x:row>
  </x:sheetData>
  <x:mergeCells>
    <x:mergeCell ref="A1:G1"/>
    <x:mergeCell ref="A2:G2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18" hidden="0" customWidth="1"/>
    <x:col min="3" max="3" width="35" hidden="0" customWidth="1"/>
    <x:col min="4" max="4" width="28" hidden="0" customWidth="1"/>
    <x:col min="5" max="5" width="20" hidden="0" customWidth="1"/>
    <x:col min="6" max="6" width="14" hidden="0" customWidth="1"/>
    <x:col min="7" max="7" width="14" hidden="0" customWidth="1"/>
    <x:col min="8" max="8" width="25" hidden="0" customWidth="1"/>
    <x:col min="9" max="9" width="12" hidden="0" customWidth="1"/>
    <x:col min="10" max="10" width="48" hidden="0" customWidth="1"/>
    <x:col min="11" max="11" width="31" hidden="0" customWidth="1"/>
    <x:col min="12" max="12" width="32" hidden="0" customWidth="1"/>
    <x:col min="13" max="13" width="48" hidden="0" customWidth="1"/>
  </x:cols>
  <x:sheetData>
    <x:row r="1" ht="30" customHeight="1">
      <x:c r="A1" s="3" t="str">
        <x:v>Claim-Level Evidence Matrix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</x:row>
    <x:row r="2" ht="36" customHeight="1">
      <x:c r="A2" s="7" t="str">
        <x:v>Confidence reflects fit between claim, source, denominator, and date. It is not certainty about future outcomes.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</x:row>
    <x:row r="6" ht="38" customHeight="1">
      <x:c r="A6" s="16" t="str">
        <x:v>ID</x:v>
      </x:c>
      <x:c r="B6" s="17" t="str">
        <x:v>Claim family</x:v>
      </x:c>
      <x:c r="C6" s="17" t="str">
        <x:v>Claim / metric</x:v>
      </x:c>
      <x:c r="D6" s="17" t="str">
        <x:v>Value / finding</x:v>
      </x:c>
      <x:c r="E6" s="17" t="str">
        <x:v>Geography</x:v>
      </x:c>
      <x:c r="F6" s="17" t="str">
        <x:v>Year</x:v>
      </x:c>
      <x:c r="G6" s="17" t="str">
        <x:v>Evidence class</x:v>
      </x:c>
      <x:c r="H6" s="17" t="str">
        <x:v>Denominator / unit</x:v>
      </x:c>
      <x:c r="I6" s="17" t="str">
        <x:v>Confidence</x:v>
      </x:c>
      <x:c r="J6" s="17" t="str">
        <x:v>Contradiction or boundary</x:v>
      </x:c>
      <x:c r="K6" s="17" t="str">
        <x:v>Policy use</x:v>
      </x:c>
      <x:c r="L6" s="17" t="str">
        <x:v>Source title</x:v>
      </x:c>
      <x:c r="M6" s="18" t="str">
        <x:v>Source URL</x:v>
      </x:c>
    </x:row>
    <x:row r="7" ht="56" customHeight="1">
      <x:c r="A7" s="26" t="str">
        <x:v>L01</x:v>
      </x:c>
      <x:c r="B7" s="26" t="str">
        <x:v>Labor</x:v>
      </x:c>
      <x:c r="C7" s="26" t="str">
        <x:v>Global workers in occupations with some GenAI exposure</x:v>
      </x:c>
      <x:c r="D7" s="26" t="str">
        <x:v>One in four</x:v>
      </x:c>
      <x:c r="E7" s="26" t="str">
        <x:v>Global</x:v>
      </x:c>
      <x:c r="F7" s="26" t="n">
        <x:v>2025</x:v>
      </x:c>
      <x:c r="G7" s="26" t="str">
        <x:v>Scenario</x:v>
      </x:c>
      <x:c r="H7" s="26" t="str">
        <x:v>Employment in exposed occupations</x:v>
      </x:c>
      <x:c r="I7" s="26" t="str">
        <x:v>High</x:v>
      </x:c>
      <x:c r="J7" s="26" t="str">
        <x:v>Model-derived occupational exposure; exposure is potential, not adoption or elimination.</x:v>
      </x:c>
      <x:c r="K7" s="26" t="str">
        <x:v>Benchmark exposure scale</x:v>
      </x:c>
      <x:c r="L7" s="26" t="str">
        <x:v>ILO Refined Global Index</x:v>
      </x:c>
      <x:c r="M7" s="67" t="str">
        <x:v>https://www.ilo.org/publications/generative-ai-and-jobs-refined-global-index-occupational-exposure</x:v>
      </x:c>
    </x:row>
    <x:row r="8" ht="56" customHeight="1">
      <x:c r="A8" s="27" t="str">
        <x:v>L02</x:v>
      </x:c>
      <x:c r="B8" s="27" t="str">
        <x:v>Labor</x:v>
      </x:c>
      <x:c r="C8" s="27" t="str">
        <x:v>Highest exposure gradient</x:v>
      </x:c>
      <x:c r="D8" s="27" t="str">
        <x:v>3.3% of global employment</x:v>
      </x:c>
      <x:c r="E8" s="27" t="str">
        <x:v>Global</x:v>
      </x:c>
      <x:c r="F8" s="27" t="n">
        <x:v>2025</x:v>
      </x:c>
      <x:c r="G8" s="27" t="str">
        <x:v>Scenario</x:v>
      </x:c>
      <x:c r="H8" s="27" t="str">
        <x:v>Employment</x:v>
      </x:c>
      <x:c r="I8" s="27" t="str">
        <x:v>High</x:v>
      </x:c>
      <x:c r="J8" s="27" t="str">
        <x:v>Model-derived upper exposure gradient; full implementation is an upper-bound capability scenario.</x:v>
      </x:c>
      <x:c r="K8" s="27" t="str">
        <x:v>Bound automation claims</x:v>
      </x:c>
      <x:c r="L8" s="27" t="str">
        <x:v>ILO Refined Global Index</x:v>
      </x:c>
      <x:c r="M8" s="68" t="str">
        <x:v>https://www.ilo.org/publications/generative-ai-and-jobs-refined-global-index-occupational-exposure</x:v>
      </x:c>
    </x:row>
    <x:row r="9" ht="56" customHeight="1">
      <x:c r="A9" s="27" t="str">
        <x:v>L03</x:v>
      </x:c>
      <x:c r="B9" s="27" t="str">
        <x:v>Labor</x:v>
      </x:c>
      <x:c r="C9" s="27" t="str">
        <x:v>High-income-country occupational exposure</x:v>
      </x:c>
      <x:c r="D9" s="27" t="str">
        <x:v>34%</x:v>
      </x:c>
      <x:c r="E9" s="27" t="str">
        <x:v>High-income countries</x:v>
      </x:c>
      <x:c r="F9" s="27" t="n">
        <x:v>2025</x:v>
      </x:c>
      <x:c r="G9" s="27" t="str">
        <x:v>Scenario</x:v>
      </x:c>
      <x:c r="H9" s="27" t="str">
        <x:v>Employment</x:v>
      </x:c>
      <x:c r="I9" s="27" t="str">
        <x:v>High</x:v>
      </x:c>
      <x:c r="J9" s="27" t="str">
        <x:v>Model-derived and not U.S.-specific task-hours.</x:v>
      </x:c>
      <x:c r="K9" s="27" t="str">
        <x:v>International comparator</x:v>
      </x:c>
      <x:c r="L9" s="27" t="str">
        <x:v>ILO Refined Global Index</x:v>
      </x:c>
      <x:c r="M9" s="68" t="str">
        <x:v>https://www.ilo.org/publications/generative-ai-and-jobs-refined-global-index-occupational-exposure</x:v>
      </x:c>
    </x:row>
    <x:row r="10" ht="56" customHeight="1">
      <x:c r="A10" s="27" t="str">
        <x:v>L04</x:v>
      </x:c>
      <x:c r="B10" s="27" t="str">
        <x:v>Labor</x:v>
      </x:c>
      <x:c r="C10" s="27" t="str">
        <x:v>Most likely labor-market effect</x:v>
      </x:c>
      <x:c r="D10" s="27" t="str">
        <x:v>Job transformation more likely than elimination</x:v>
      </x:c>
      <x:c r="E10" s="27" t="str">
        <x:v>Global</x:v>
      </x:c>
      <x:c r="F10" s="27" t="n">
        <x:v>2025</x:v>
      </x:c>
      <x:c r="G10" s="27" t="str">
        <x:v>Scenario</x:v>
      </x:c>
      <x:c r="H10" s="27" t="str">
        <x:v>Task composition</x:v>
      </x:c>
      <x:c r="I10" s="27" t="str">
        <x:v>High</x:v>
      </x:c>
      <x:c r="J10" s="27" t="str">
        <x:v>Interpretive model conclusion; transition quality still depends on institutions and adoption.</x:v>
      </x:c>
      <x:c r="K10" s="27" t="str">
        <x:v>Reject exposure = job loss</x:v>
      </x:c>
      <x:c r="L10" s="27" t="str">
        <x:v>ILO Refined Global Index</x:v>
      </x:c>
      <x:c r="M10" s="68" t="str">
        <x:v>https://www.ilo.org/publications/generative-ai-and-jobs-refined-global-index-occupational-exposure</x:v>
      </x:c>
    </x:row>
    <x:row r="11" ht="56" customHeight="1">
      <x:c r="A11" s="27" t="str">
        <x:v>L05</x:v>
      </x:c>
      <x:c r="B11" s="27" t="str">
        <x:v>Labor</x:v>
      </x:c>
      <x:c r="C11" s="27" t="str">
        <x:v>Ten-year TFP effect</x:v>
      </x:c>
      <x:c r="D11" s="27" t="str">
        <x:v>≤0.66%; &lt;0.53% after hard-task adjustment</x:v>
      </x:c>
      <x:c r="E11" s="27" t="str">
        <x:v>United States / macro model</x:v>
      </x:c>
      <x:c r="F11" s="27" t="str">
        <x:v>10-year</x:v>
      </x:c>
      <x:c r="G11" s="27" t="str">
        <x:v>Scenario</x:v>
      </x:c>
      <x:c r="H11" s="27" t="str">
        <x:v>TFP</x:v>
      </x:c>
      <x:c r="I11" s="27" t="str">
        <x:v>Medium</x:v>
      </x:c>
      <x:c r="J11" s="27" t="str">
        <x:v>Model assumptions differ from headline forecasts.</x:v>
      </x:c>
      <x:c r="K11" s="27" t="str">
        <x:v>Bound productivity scenarios</x:v>
      </x:c>
      <x:c r="L11" s="27" t="str">
        <x:v>The simple macroeconomics of AI</x:v>
      </x:c>
      <x:c r="M11" s="68" t="str">
        <x:v>https://academic.oup.com/economicpolicy/article/40/121/13/7728473</x:v>
      </x:c>
    </x:row>
    <x:row r="12" ht="56" customHeight="1">
      <x:c r="A12" s="27" t="str">
        <x:v>L06</x:v>
      </x:c>
      <x:c r="B12" s="27" t="str">
        <x:v>Labor</x:v>
      </x:c>
      <x:c r="C12" s="27" t="str">
        <x:v>Firm-weighted AI use</x:v>
      </x:c>
      <x:c r="D12" s="27" t="str">
        <x:v>17.9%</x:v>
      </x:c>
      <x:c r="E12" s="27" t="str">
        <x:v>United States</x:v>
      </x:c>
      <x:c r="F12" s="27" t="str">
        <x:v>2025–26</x:v>
      </x:c>
      <x:c r="G12" s="27" t="str">
        <x:v>Observed</x:v>
      </x:c>
      <x:c r="H12" s="27" t="str">
        <x:v>Businesses</x:v>
      </x:c>
      <x:c r="I12" s="27" t="str">
        <x:v>High</x:v>
      </x:c>
      <x:c r="J12" s="27" t="str">
        <x:v>Survey wording changed in late 2025.</x:v>
      </x:c>
      <x:c r="K12" s="27" t="str">
        <x:v>Adoption baseline</x:v>
      </x:c>
      <x:c r="L12" s="27" t="str">
        <x:v>Census BTOS AI Supplement</x:v>
      </x:c>
      <x:c r="M12" s="68" t="str">
        <x:v>https://www.census.gov/hfp/btos/downloads/AI_Supplement_Table_2026.xlsx</x:v>
      </x:c>
    </x:row>
    <x:row r="13" ht="56" customHeight="1">
      <x:c r="A13" s="27" t="str">
        <x:v>L07</x:v>
      </x:c>
      <x:c r="B13" s="27" t="str">
        <x:v>Labor</x:v>
      </x:c>
      <x:c r="C13" s="27" t="str">
        <x:v>Employment-weighted firm AI use</x:v>
      </x:c>
      <x:c r="D13" s="27" t="str">
        <x:v>32%</x:v>
      </x:c>
      <x:c r="E13" s="27" t="str">
        <x:v>United States</x:v>
      </x:c>
      <x:c r="F13" s="27" t="str">
        <x:v>2025–26</x:v>
      </x:c>
      <x:c r="G13" s="27" t="str">
        <x:v>Observed</x:v>
      </x:c>
      <x:c r="H13" s="27" t="str">
        <x:v>Employment-weighted firms</x:v>
      </x:c>
      <x:c r="I13" s="27" t="str">
        <x:v>High</x:v>
      </x:c>
      <x:c r="J13" s="27" t="str">
        <x:v>Different denominator from sector firm-weighted tables.</x:v>
      </x:c>
      <x:c r="K13" s="27" t="str">
        <x:v>Large-firm diffusion</x:v>
      </x:c>
      <x:c r="L13" s="27" t="str">
        <x:v>CES WP 26-25</x:v>
      </x:c>
      <x:c r="M13" s="68" t="str">
        <x:v>https://www.census.gov/library/working-papers/2026/adrm/CES-WP-26-25.html</x:v>
      </x:c>
    </x:row>
    <x:row r="14" ht="56" customHeight="1">
      <x:c r="A14" s="27" t="str">
        <x:v>L08</x:v>
      </x:c>
      <x:c r="B14" s="27" t="str">
        <x:v>Labor</x:v>
      </x:c>
      <x:c r="C14" s="27" t="str">
        <x:v>AI users reporting prior employee task</x:v>
      </x:c>
      <x:c r="D14" s="27" t="str">
        <x:v>10.1%</x:v>
      </x:c>
      <x:c r="E14" s="27" t="str">
        <x:v>United States</x:v>
      </x:c>
      <x:c r="F14" s="27" t="str">
        <x:v>2025–26</x:v>
      </x:c>
      <x:c r="G14" s="27" t="str">
        <x:v>Observed</x:v>
      </x:c>
      <x:c r="H14" s="27" t="str">
        <x:v>AI-using firms</x:v>
      </x:c>
      <x:c r="I14" s="27" t="str">
        <x:v>High</x:v>
      </x:c>
      <x:c r="J14" s="27" t="str">
        <x:v>Incidence, not share of tasks or hours; categories nonexclusive.</x:v>
      </x:c>
      <x:c r="K14" s="27" t="str">
        <x:v>Substitution signal</x:v>
      </x:c>
      <x:c r="L14" s="27" t="str">
        <x:v>Census BTOS AI Supplement</x:v>
      </x:c>
      <x:c r="M14" s="68" t="str">
        <x:v>https://www.census.gov/hfp/btos/downloads/AI_Supplement_Table_2026.xlsx</x:v>
      </x:c>
    </x:row>
    <x:row r="15" ht="56" customHeight="1">
      <x:c r="A15" s="27" t="str">
        <x:v>L09</x:v>
      </x:c>
      <x:c r="B15" s="27" t="str">
        <x:v>Labor</x:v>
      </x:c>
      <x:c r="C15" s="27" t="str">
        <x:v>AI users reporting augmentation</x:v>
      </x:c>
      <x:c r="D15" s="27" t="str">
        <x:v>43.7%</x:v>
      </x:c>
      <x:c r="E15" s="27" t="str">
        <x:v>United States</x:v>
      </x:c>
      <x:c r="F15" s="27" t="str">
        <x:v>2025–26</x:v>
      </x:c>
      <x:c r="G15" s="27" t="str">
        <x:v>Observed</x:v>
      </x:c>
      <x:c r="H15" s="27" t="str">
        <x:v>AI-using firms</x:v>
      </x:c>
      <x:c r="I15" s="27" t="str">
        <x:v>High</x:v>
      </x:c>
      <x:c r="J15" s="27" t="str">
        <x:v>Nonexclusive with substitution and new tasks.</x:v>
      </x:c>
      <x:c r="K15" s="27" t="str">
        <x:v>Augmentation signal</x:v>
      </x:c>
      <x:c r="L15" s="27" t="str">
        <x:v>Census BTOS AI Supplement</x:v>
      </x:c>
      <x:c r="M15" s="68" t="str">
        <x:v>https://www.census.gov/hfp/btos/downloads/AI_Supplement_Table_2026.xlsx</x:v>
      </x:c>
    </x:row>
    <x:row r="16" ht="56" customHeight="1">
      <x:c r="A16" s="27" t="str">
        <x:v>L10</x:v>
      </x:c>
      <x:c r="B16" s="27" t="str">
        <x:v>Labor</x:v>
      </x:c>
      <x:c r="C16" s="27" t="str">
        <x:v>AI users reporting employment decrease</x:v>
      </x:c>
      <x:c r="D16" s="27" t="str">
        <x:v>2.0%</x:v>
      </x:c>
      <x:c r="E16" s="27" t="str">
        <x:v>United States</x:v>
      </x:c>
      <x:c r="F16" s="27" t="str">
        <x:v>2025–26</x:v>
      </x:c>
      <x:c r="G16" s="27" t="str">
        <x:v>Observed</x:v>
      </x:c>
      <x:c r="H16" s="27" t="str">
        <x:v>AI-using firms</x:v>
      </x:c>
      <x:c r="I16" s="27" t="str">
        <x:v>High</x:v>
      </x:c>
      <x:c r="J16" s="27" t="str">
        <x:v>Firm incidence; does not measure jobs or hours lost.</x:v>
      </x:c>
      <x:c r="K16" s="27" t="str">
        <x:v>Near-term headcount signal</x:v>
      </x:c>
      <x:c r="L16" s="27" t="str">
        <x:v>CES WP 26-25</x:v>
      </x:c>
      <x:c r="M16" s="68" t="str">
        <x:v>https://www.census.gov/library/working-papers/2026/adrm/CES-WP-26-25.html</x:v>
      </x:c>
    </x:row>
    <x:row r="17" ht="56" customHeight="1">
      <x:c r="A17" s="27" t="str">
        <x:v>L11</x:v>
      </x:c>
      <x:c r="B17" s="27" t="str">
        <x:v>Labor</x:v>
      </x:c>
      <x:c r="C17" s="27" t="str">
        <x:v>HETH sector forecast</x:v>
      </x:c>
      <x:c r="D17" s="27" t="str">
        <x:v>Not identified by current public data</x:v>
      </x:c>
      <x:c r="E17" s="27" t="str">
        <x:v>United States</x:v>
      </x:c>
      <x:c r="F17" s="27" t="str">
        <x:v>10-year</x:v>
      </x:c>
      <x:c r="G17" s="27" t="str">
        <x:v>Gap</x:v>
      </x:c>
      <x:c r="H17" s="27" t="str">
        <x:v>Compatible task-hour multipliers</x:v>
      </x:c>
      <x:c r="I17" s="27" t="str">
        <x:v>High</x:v>
      </x:c>
      <x:c r="J17" s="27" t="str">
        <x:v>E, A, U, Q, S, and R are not jointly observed.</x:v>
      </x:c>
      <x:c r="K17" s="27" t="str">
        <x:v>Require scenario disclosure</x:v>
      </x:c>
      <x:c r="L17" s="27" t="str">
        <x:v>Synthesis across BLS/ILO/Census</x:v>
      </x:c>
      <x:c r="M17" s="68" t="str">
        <x:v>https://www.bls.gov/news.release/archives/empsit_08072026.htm</x:v>
      </x:c>
    </x:row>
    <x:row r="18" ht="56" customHeight="1">
      <x:c r="A18" s="27" t="str">
        <x:v>L12</x:v>
      </x:c>
      <x:c r="B18" s="27" t="str">
        <x:v>Labor</x:v>
      </x:c>
      <x:c r="C18" s="27" t="str">
        <x:v>Exposure proxy vs. reported employment-decrease incidence</x:v>
      </x:c>
      <x:c r="D18" s="27" t="str">
        <x:v>r = +0.289; 95% CI [−0.262, +0.698]; p = .297; n = 15</x:v>
      </x:c>
      <x:c r="E18" s="27" t="str">
        <x:v>United States</x:v>
      </x:c>
      <x:c r="F18" s="27" t="str">
        <x:v>Mixed 2024–26 inputs</x:v>
      </x:c>
      <x:c r="G18" s="27" t="str">
        <x:v>Derived</x:v>
      </x:c>
      <x:c r="H18" s="27" t="str">
        <x:v>Unweighted Pearson r; Fisher-z 95% CI</x:v>
      </x:c>
      <x:c r="I18" s="27" t="str">
        <x:v>Medium</x:v>
      </x:c>
      <x:c r="J18" s="27" t="str">
        <x:v>Statistically indistinguishable from zero; mixed denominators and vintages preclude causal or predictive inference.</x:v>
      </x:c>
      <x:c r="K18" s="27" t="str">
        <x:v>Countercase / reporting gap</x:v>
      </x:c>
      <x:c r="L18" s="27" t="str">
        <x:v>Derived from Tucker/Census sector rows</x:v>
      </x:c>
      <x:c r="M18" s="68" t="str">
        <x:v>https://www.census.gov/hfp/btos/downloads/AI_Supplement_Table_2026.xlsx</x:v>
      </x:c>
    </x:row>
    <x:row r="19" ht="56" customHeight="1">
      <x:c r="A19" s="27" t="str">
        <x:v>L13</x:v>
      </x:c>
      <x:c r="B19" s="27" t="str">
        <x:v>Labor</x:v>
      </x:c>
      <x:c r="C19" s="27" t="str">
        <x:v>Firm AI use vs. reported employment-decrease incidence</x:v>
      </x:c>
      <x:c r="D19" s="27" t="str">
        <x:v>r = +0.198; 95% CI [−0.349, +0.645]; p = .478; n = 15</x:v>
      </x:c>
      <x:c r="E19" s="27" t="str">
        <x:v>United States</x:v>
      </x:c>
      <x:c r="F19" s="27" t="str">
        <x:v>2025–26</x:v>
      </x:c>
      <x:c r="G19" s="27" t="str">
        <x:v>Derived</x:v>
      </x:c>
      <x:c r="H19" s="27" t="str">
        <x:v>Unweighted Pearson r; Fisher-z 95% CI</x:v>
      </x:c>
      <x:c r="I19" s="27" t="str">
        <x:v>Medium</x:v>
      </x:c>
      <x:c r="J19" s="27" t="str">
        <x:v>Statistically indistinguishable from zero; firm incidence is not an hours or jobs-lost measure.</x:v>
      </x:c>
      <x:c r="K19" s="27" t="str">
        <x:v>Countercase / reporting gap</x:v>
      </x:c>
      <x:c r="L19" s="27" t="str">
        <x:v>Derived from Census BTOS sector rows</x:v>
      </x:c>
      <x:c r="M19" s="68" t="str">
        <x:v>https://www.census.gov/hfp/btos/downloads/AI_Supplement_Table_2026.xlsx</x:v>
      </x:c>
    </x:row>
    <x:row r="20" ht="56" customHeight="1">
      <x:c r="A20" s="27" t="str">
        <x:v>E01</x:v>
      </x:c>
      <x:c r="B20" s="27" t="str">
        <x:v>Education</x:v>
      </x:c>
      <x:c r="C20" s="27" t="str">
        <x:v>Public higher-ed FTE</x:v>
      </x:c>
      <x:c r="D20" s="27" t="str">
        <x:v>10,819,079</x:v>
      </x:c>
      <x:c r="E20" s="27" t="str">
        <x:v>United States</x:v>
      </x:c>
      <x:c r="F20" s="27" t="str">
        <x:v>FY2025</x:v>
      </x:c>
      <x:c r="G20" s="27" t="str">
        <x:v>Observed</x:v>
      </x:c>
      <x:c r="H20" s="27" t="str">
        <x:v>FTE excluding medical students</x:v>
      </x:c>
      <x:c r="I20" s="27" t="str">
        <x:v>High</x:v>
      </x:c>
      <x:c r="J20" s="27" t="str">
        <x:v>FTE is not headcount.</x:v>
      </x:c>
      <x:c r="K20" s="27" t="str">
        <x:v>Scale current system</x:v>
      </x:c>
      <x:c r="L20" s="27" t="str">
        <x:v>SHEF FY2025</x:v>
      </x:c>
      <x:c r="M20" s="68" t="str">
        <x:v>https://shef.sheeo.org/report/</x:v>
      </x:c>
    </x:row>
    <x:row r="21" ht="56" customHeight="1">
      <x:c r="A21" s="27" t="str">
        <x:v>E02</x:v>
      </x:c>
      <x:c r="B21" s="27" t="str">
        <x:v>Education</x:v>
      </x:c>
      <x:c r="C21" s="27" t="str">
        <x:v>Public higher-ed net tuition</x:v>
      </x:c>
      <x:c r="D21" s="27" t="str">
        <x:v>$7,459 per FTE; $80.698B total</x:v>
      </x:c>
      <x:c r="E21" s="27" t="str">
        <x:v>United States</x:v>
      </x:c>
      <x:c r="F21" s="27" t="str">
        <x:v>FY2025</x:v>
      </x:c>
      <x:c r="G21" s="27" t="str">
        <x:v>Observed</x:v>
      </x:c>
      <x:c r="H21" s="27" t="str">
        <x:v>Public FTE</x:v>
      </x:c>
      <x:c r="I21" s="27" t="str">
        <x:v>High</x:v>
      </x:c>
      <x:c r="J21" s="27" t="str">
        <x:v>Financing shift, not universal-completion cost.</x:v>
      </x:c>
      <x:c r="K21" s="27" t="str">
        <x:v>Tuition-replacement baseline</x:v>
      </x:c>
      <x:c r="L21" s="27" t="str">
        <x:v>SHEF FY2025</x:v>
      </x:c>
      <x:c r="M21" s="68" t="str">
        <x:v>https://shef.sheeo.org/report/</x:v>
      </x:c>
    </x:row>
    <x:row r="22" ht="56" customHeight="1">
      <x:c r="A22" s="27" t="str">
        <x:v>E03</x:v>
      </x:c>
      <x:c r="B22" s="27" t="str">
        <x:v>Education</x:v>
      </x:c>
      <x:c r="C22" s="27" t="str">
        <x:v>Two-year total education revenue</x:v>
      </x:c>
      <x:c r="D22" s="27" t="str">
        <x:v>$13,722/FTE</x:v>
      </x:c>
      <x:c r="E22" s="27" t="str">
        <x:v>United States</x:v>
      </x:c>
      <x:c r="F22" s="27" t="str">
        <x:v>FY2025</x:v>
      </x:c>
      <x:c r="G22" s="27" t="str">
        <x:v>Observed</x:v>
      </x:c>
      <x:c r="H22" s="27" t="str">
        <x:v>Two-year public FTE</x:v>
      </x:c>
      <x:c r="I22" s="27" t="str">
        <x:v>High</x:v>
      </x:c>
      <x:c r="J22" s="27" t="str">
        <x:v>Institution sector, not certificate/associate marginal cost.</x:v>
      </x:c>
      <x:c r="K22" s="27" t="str">
        <x:v>Pathway proxy</x:v>
      </x:c>
      <x:c r="L22" s="27" t="str">
        <x:v>SHEF FY2025</x:v>
      </x:c>
      <x:c r="M22" s="68" t="str">
        <x:v>https://shef.sheeo.org/report/</x:v>
      </x:c>
    </x:row>
    <x:row r="23" ht="56" customHeight="1">
      <x:c r="A23" s="27" t="str">
        <x:v>E04</x:v>
      </x:c>
      <x:c r="B23" s="27" t="str">
        <x:v>Education</x:v>
      </x:c>
      <x:c r="C23" s="27" t="str">
        <x:v>Four-year total education revenue</x:v>
      </x:c>
      <x:c r="D23" s="27" t="str">
        <x:v>$21,508/FTE</x:v>
      </x:c>
      <x:c r="E23" s="27" t="str">
        <x:v>United States</x:v>
      </x:c>
      <x:c r="F23" s="27" t="str">
        <x:v>FY2025</x:v>
      </x:c>
      <x:c r="G23" s="27" t="str">
        <x:v>Observed</x:v>
      </x:c>
      <x:c r="H23" s="27" t="str">
        <x:v>Four-year public FTE</x:v>
      </x:c>
      <x:c r="I23" s="27" t="str">
        <x:v>High</x:v>
      </x:c>
      <x:c r="J23" s="27" t="str">
        <x:v>Mixes undergrad, graduate, and fields.</x:v>
      </x:c>
      <x:c r="K23" s="27" t="str">
        <x:v>Pathway proxy</x:v>
      </x:c>
      <x:c r="L23" s="27" t="str">
        <x:v>SHEF FY2025</x:v>
      </x:c>
      <x:c r="M23" s="68" t="str">
        <x:v>https://shef.sheeo.org/report/</x:v>
      </x:c>
    </x:row>
    <x:row r="24" ht="56" customHeight="1">
      <x:c r="A24" s="27" t="str">
        <x:v>E05</x:v>
      </x:c>
      <x:c r="B24" s="27" t="str">
        <x:v>Education</x:v>
      </x:c>
      <x:c r="C24" s="27" t="str">
        <x:v>Public two-year commuter non-tuition budget</x:v>
      </x:c>
      <x:c r="D24" s="27" t="str">
        <x:v>$17,170/year</x:v>
      </x:c>
      <x:c r="E24" s="27" t="str">
        <x:v>United States</x:v>
      </x:c>
      <x:c r="F24" s="27" t="str">
        <x:v>2025–26</x:v>
      </x:c>
      <x:c r="G24" s="27" t="str">
        <x:v>Derived</x:v>
      </x:c>
      <x:c r="H24" s="27" t="str">
        <x:v>Student budget</x:v>
      </x:c>
      <x:c r="I24" s="27" t="str">
        <x:v>High</x:v>
      </x:c>
      <x:c r="J24" s="27" t="str">
        <x:v>Not public expenditure or minimum grant.</x:v>
      </x:c>
      <x:c r="K24" s="27" t="str">
        <x:v>Living-cost boundary</x:v>
      </x:c>
      <x:c r="L24" s="27" t="str">
        <x:v>College Board Trends 2025</x:v>
      </x:c>
      <x:c r="M24" s="68" t="str">
        <x:v>https://research.collegeboard.org/media/pdf/Trends-College-Pricing-2025.pdf</x:v>
      </x:c>
    </x:row>
    <x:row r="25" ht="56" customHeight="1">
      <x:c r="A25" s="27" t="str">
        <x:v>E06</x:v>
      </x:c>
      <x:c r="B25" s="27" t="str">
        <x:v>Education</x:v>
      </x:c>
      <x:c r="C25" s="27" t="str">
        <x:v>Mechanical pre-K slot envelope</x:v>
      </x:c>
      <x:c r="D25" s="27" t="str">
        <x:v>About $57.0B/year</x:v>
      </x:c>
      <x:c r="E25" s="27" t="str">
        <x:v>United States</x:v>
      </x:c>
      <x:c r="F25" s="27" t="n">
        <x:v>2025</x:v>
      </x:c>
      <x:c r="G25" s="27" t="str">
        <x:v>Scenario</x:v>
      </x:c>
      <x:c r="H25" s="27" t="str">
        <x:v>Age 3–4 population gap × $9,988</x:v>
      </x:c>
      <x:c r="I25" s="27" t="str">
        <x:v>Medium</x:v>
      </x:c>
      <x:c r="J25" s="27" t="str">
        <x:v>Assumes full participation at unchanged average spending; omits existing non-state provision and take-up.</x:v>
      </x:c>
      <x:c r="K25" s="27" t="str">
        <x:v>Upper-bound module</x:v>
      </x:c>
      <x:c r="L25" s="27" t="str">
        <x:v>NIEER + Census</x:v>
      </x:c>
      <x:c r="M25" s="68" t="str">
        <x:v>https://nieer.org/yearbook/2025</x:v>
      </x:c>
    </x:row>
    <x:row r="26" ht="56" customHeight="1">
      <x:c r="A26" s="27" t="str">
        <x:v>E07</x:v>
      </x:c>
      <x:c r="B26" s="27" t="str">
        <x:v>Education</x:v>
      </x:c>
      <x:c r="C26" s="27" t="str">
        <x:v>Full learning-guarantee incremental cost</x:v>
      </x:c>
      <x:c r="D26" s="27" t="str">
        <x:v>Not identified</x:v>
      </x:c>
      <x:c r="E26" s="27" t="str">
        <x:v>United States</x:v>
      </x:c>
      <x:c r="F26" s="27" t="str">
        <x:v>Future</x:v>
      </x:c>
      <x:c r="G26" s="27" t="str">
        <x:v>Gap</x:v>
      </x:c>
      <x:c r="H26" s="27" t="str">
        <x:v>Policy design</x:v>
      </x:c>
      <x:c r="I26" s="27" t="str">
        <x:v>High</x:v>
      </x:c>
      <x:c r="J26" s="27" t="str">
        <x:v>Living support, capacity, completion, devices, graduate slots, and debt are missing.</x:v>
      </x:c>
      <x:c r="K26" s="27" t="str">
        <x:v>Modular costing requirement</x:v>
      </x:c>
      <x:c r="L26" s="27" t="str">
        <x:v>Evidence synthesis</x:v>
      </x:c>
      <x:c r="M26" s="68" t="str">
        <x:v>https://shef.sheeo.org/report/</x:v>
      </x:c>
    </x:row>
    <x:row r="27" ht="56" customHeight="1">
      <x:c r="A27" s="27" t="str">
        <x:v>H01</x:v>
      </x:c>
      <x:c r="B27" s="27" t="str">
        <x:v>Health</x:v>
      </x:c>
      <x:c r="C27" s="27" t="str">
        <x:v>National health expenditures</x:v>
      </x:c>
      <x:c r="D27" s="27" t="str">
        <x:v>$5.3T</x:v>
      </x:c>
      <x:c r="E27" s="27" t="str">
        <x:v>United States</x:v>
      </x:c>
      <x:c r="F27" s="27" t="n">
        <x:v>2024</x:v>
      </x:c>
      <x:c r="G27" s="27" t="str">
        <x:v>Observed</x:v>
      </x:c>
      <x:c r="H27" s="27" t="str">
        <x:v>All payers</x:v>
      </x:c>
      <x:c r="I27" s="27" t="str">
        <x:v>High</x:v>
      </x:c>
      <x:c r="J27" s="27" t="str">
        <x:v>Current total, not incremental continuity cost.</x:v>
      </x:c>
      <x:c r="K27" s="27" t="str">
        <x:v>Health baseline</x:v>
      </x:c>
      <x:c r="L27" s="27" t="str">
        <x:v>CMS NHE Fact Sheet</x:v>
      </x:c>
      <x:c r="M27" s="68" t="str">
        <x:v>https://www.cms.gov/data-research/statistics-trends-and-reports/national-health-expenditure-data/nhe-fact-sheet</x:v>
      </x:c>
    </x:row>
    <x:row r="28" ht="56" customHeight="1">
      <x:c r="A28" s="27" t="str">
        <x:v>H02</x:v>
      </x:c>
      <x:c r="B28" s="27" t="str">
        <x:v>Health</x:v>
      </x:c>
      <x:c r="C28" s="27" t="str">
        <x:v>CBO single-payer federal subsidy increase</x:v>
      </x:c>
      <x:c r="D28" s="27" t="str">
        <x:v>$1.5T–$3.0T</x:v>
      </x:c>
      <x:c r="E28" s="27" t="str">
        <x:v>United States</x:v>
      </x:c>
      <x:c r="F28" s="27" t="n">
        <x:v>2030</x:v>
      </x:c>
      <x:c r="G28" s="27" t="str">
        <x:v>Scenario</x:v>
      </x:c>
      <x:c r="H28" s="27" t="str">
        <x:v>Vs current law</x:v>
      </x:c>
      <x:c r="I28" s="27" t="str">
        <x:v>High</x:v>
      </x:c>
      <x:c r="J28" s="27" t="str">
        <x:v>Gross federal financing shift.</x:v>
      </x:c>
      <x:c r="K28" s="27" t="str">
        <x:v>Budget range</x:v>
      </x:c>
      <x:c r="L28" s="27" t="str">
        <x:v>CBO single-payer testimony</x:v>
      </x:c>
      <x:c r="M28" s="68" t="str">
        <x:v>https://www.cbo.gov/publication/58103</x:v>
      </x:c>
    </x:row>
    <x:row r="29" ht="56" customHeight="1">
      <x:c r="A29" s="27" t="str">
        <x:v>H03</x:v>
      </x:c>
      <x:c r="B29" s="27" t="str">
        <x:v>Health</x:v>
      </x:c>
      <x:c r="C29" s="27" t="str">
        <x:v>CBO national expenditure change</x:v>
      </x:c>
      <x:c r="D29" s="27" t="str">
        <x:v>−$0.7T to +$0.3T</x:v>
      </x:c>
      <x:c r="E29" s="27" t="str">
        <x:v>United States</x:v>
      </x:c>
      <x:c r="F29" s="27" t="n">
        <x:v>2030</x:v>
      </x:c>
      <x:c r="G29" s="27" t="str">
        <x:v>Scenario</x:v>
      </x:c>
      <x:c r="H29" s="27" t="str">
        <x:v>Vs current law</x:v>
      </x:c>
      <x:c r="I29" s="27" t="str">
        <x:v>High</x:v>
      </x:c>
      <x:c r="J29" s="27" t="str">
        <x:v>Depends on payment rates, benefits, administration, and use.</x:v>
      </x:c>
      <x:c r="K29" s="27" t="str">
        <x:v>Resource-cost range</x:v>
      </x:c>
      <x:c r="L29" s="27" t="str">
        <x:v>CBO single-payer testimony</x:v>
      </x:c>
      <x:c r="M29" s="68" t="str">
        <x:v>https://www.cbo.gov/publication/58103</x:v>
      </x:c>
    </x:row>
    <x:row r="30" ht="56" customHeight="1">
      <x:c r="A30" s="27" t="str">
        <x:v>H04</x:v>
      </x:c>
      <x:c r="B30" s="27" t="str">
        <x:v>Health</x:v>
      </x:c>
      <x:c r="C30" s="27" t="str">
        <x:v>Uninsured rate ages 19–25</x:v>
      </x:c>
      <x:c r="D30" s="27" t="str">
        <x:v>14.3%</x:v>
      </x:c>
      <x:c r="E30" s="27" t="str">
        <x:v>United States</x:v>
      </x:c>
      <x:c r="F30" s="27" t="n">
        <x:v>2024</x:v>
      </x:c>
      <x:c r="G30" s="27" t="str">
        <x:v>Observed</x:v>
      </x:c>
      <x:c r="H30" s="27" t="str">
        <x:v>Age group</x:v>
      </x:c>
      <x:c r="I30" s="27" t="str">
        <x:v>High</x:v>
      </x:c>
      <x:c r="J30" s="27" t="str">
        <x:v>Does not isolate school-to-work status.</x:v>
      </x:c>
      <x:c r="K30" s="27" t="str">
        <x:v>Continuity rationale</x:v>
      </x:c>
      <x:c r="L30" s="27" t="str">
        <x:v>Census Health Insurance 2024</x:v>
      </x:c>
      <x:c r="M30" s="68" t="str">
        <x:v>https://www.census.gov/library/publications/2025/demo/p60-288.html</x:v>
      </x:c>
    </x:row>
    <x:row r="31" ht="56" customHeight="1">
      <x:c r="A31" s="27" t="str">
        <x:v>P01</x:v>
      </x:c>
      <x:c r="B31" s="27" t="str">
        <x:v>Pathways</x:v>
      </x:c>
      <x:c r="C31" s="27" t="str">
        <x:v>RAP retention after completion</x:v>
      </x:c>
      <x:c r="D31" s="27" t="str">
        <x:v>93%</x:v>
      </x:c>
      <x:c r="E31" s="27" t="str">
        <x:v>United States</x:v>
      </x:c>
      <x:c r="F31" s="27" t="str">
        <x:v>Current</x:v>
      </x:c>
      <x:c r="G31" s="27" t="str">
        <x:v>Observed</x:v>
      </x:c>
      <x:c r="H31" s="27" t="str">
        <x:v>Completers</x:v>
      </x:c>
      <x:c r="I31" s="27" t="str">
        <x:v>Medium</x:v>
      </x:c>
      <x:c r="J31" s="27" t="str">
        <x:v>Conditions on completion; descriptive.</x:v>
      </x:c>
      <x:c r="K31" s="27" t="str">
        <x:v>Placement benchmark</x:v>
      </x:c>
      <x:c r="L31" s="27" t="str">
        <x:v>Apprenticeship.gov</x:v>
      </x:c>
      <x:c r="M31" s="68" t="str">
        <x:v>https://www.apprenticeship.gov/</x:v>
      </x:c>
    </x:row>
    <x:row r="32" ht="56" customHeight="1">
      <x:c r="A32" s="27" t="str">
        <x:v>P02</x:v>
      </x:c>
      <x:c r="B32" s="27" t="str">
        <x:v>Pathways</x:v>
      </x:c>
      <x:c r="C32" s="27" t="str">
        <x:v>Employer apprenticeship ROI</x:v>
      </x:c>
      <x:c r="D32" s="27" t="str">
        <x:v>$1.44 median per $1</x:v>
      </x:c>
      <x:c r="E32" s="27" t="str">
        <x:v>Study sample</x:v>
      </x:c>
      <x:c r="F32" s="27" t="n">
        <x:v>2022</x:v>
      </x:c>
      <x:c r="G32" s="27" t="str">
        <x:v>Scenario</x:v>
      </x:c>
      <x:c r="H32" s="27" t="str">
        <x:v>Five-year modeled benefits; n=68 employers</x:v>
      </x:c>
      <x:c r="I32" s="27" t="str">
        <x:v>Medium</x:v>
      </x:c>
      <x:c r="J32" s="27" t="str">
        <x:v>IQR −7.4% to +120.7%; indirect benefits materially affect the result.</x:v>
      </x:c>
      <x:c r="K32" s="27" t="str">
        <x:v>Employer case</x:v>
      </x:c>
      <x:c r="L32" s="27" t="str">
        <x:v>DOL AAI ROI study</x:v>
      </x:c>
      <x:c r="M32" s="68" t="str">
        <x:v>https://www.dol.gov/sites/dolgov/files/OASP/evaluation/pdf/AAI/AAI_ROI_Final_Report_508_9-2022.pdf</x:v>
      </x:c>
    </x:row>
    <x:row r="33" ht="56" customHeight="1">
      <x:c r="A33" s="27" t="str">
        <x:v>P03</x:v>
      </x:c>
      <x:c r="B33" s="27" t="str">
        <x:v>Pathways</x:v>
      </x:c>
      <x:c r="C33" s="27" t="str">
        <x:v>Public two-year completion</x:v>
      </x:c>
      <x:c r="D33" s="27" t="str">
        <x:v>29%</x:v>
      </x:c>
      <x:c r="E33" s="27" t="str">
        <x:v>United States</x:v>
      </x:c>
      <x:c r="F33" s="27" t="str">
        <x:v>Fall 2017 cohort</x:v>
      </x:c>
      <x:c r="G33" s="27" t="str">
        <x:v>Observed</x:v>
      </x:c>
      <x:c r="H33" s="27" t="str">
        <x:v>First-time full-time at initial institution</x:v>
      </x:c>
      <x:c r="I33" s="27" t="str">
        <x:v>High</x:v>
      </x:c>
      <x:c r="J33" s="27" t="str">
        <x:v>Transfer and continuing enrollment are separate outcomes.</x:v>
      </x:c>
      <x:c r="K33" s="27" t="str">
        <x:v>Completion benchmark</x:v>
      </x:c>
      <x:c r="L33" s="27" t="str">
        <x:v>NCES graduation rates</x:v>
      </x:c>
      <x:c r="M33" s="68" t="str">
        <x:v>https://nces.ed.gov/programs/coe/indicator/ctr/undergrad-retention-graduation</x:v>
      </x:c>
    </x:row>
    <x:row r="34" ht="56" customHeight="1">
      <x:c r="A34" s="27" t="str">
        <x:v>P04</x:v>
      </x:c>
      <x:c r="B34" s="27" t="str">
        <x:v>Pathways</x:v>
      </x:c>
      <x:c r="C34" s="27" t="str">
        <x:v>Public four-year completion</x:v>
      </x:c>
      <x:c r="D34" s="27" t="str">
        <x:v>63% within 6 years</x:v>
      </x:c>
      <x:c r="E34" s="27" t="str">
        <x:v>United States</x:v>
      </x:c>
      <x:c r="F34" s="27" t="str">
        <x:v>Fall 2014 cohort</x:v>
      </x:c>
      <x:c r="G34" s="27" t="str">
        <x:v>Observed</x:v>
      </x:c>
      <x:c r="H34" s="27" t="str">
        <x:v>First-time full-time at initial institution</x:v>
      </x:c>
      <x:c r="I34" s="27" t="str">
        <x:v>High</x:v>
      </x:c>
      <x:c r="J34" s="27" t="str">
        <x:v>Older cohort and initial-institution measure.</x:v>
      </x:c>
      <x:c r="K34" s="27" t="str">
        <x:v>Completion benchmark</x:v>
      </x:c>
      <x:c r="L34" s="27" t="str">
        <x:v>NCES graduation rates</x:v>
      </x:c>
      <x:c r="M34" s="68" t="str">
        <x:v>https://nces.ed.gov/programs/coe/indicator/ctr/undergrad-retention-graduation</x:v>
      </x:c>
    </x:row>
    <x:row r="35" ht="56" customHeight="1">
      <x:c r="A35" s="27" t="str">
        <x:v>P05</x:v>
      </x:c>
      <x:c r="B35" s="27" t="str">
        <x:v>Pathways</x:v>
      </x:c>
      <x:c r="C35" s="27" t="str">
        <x:v>Scaling grants did not begin training</x:v>
      </x:c>
      <x:c r="D35" s="27" t="str">
        <x:v>19,120 (62%)</x:v>
      </x:c>
      <x:c r="E35" s="27" t="str">
        <x:v>United States</x:v>
      </x:c>
      <x:c r="F35" s="27" t="n">
        <x:v>2026</x:v>
      </x:c>
      <x:c r="G35" s="27" t="str">
        <x:v>Observed</x:v>
      </x:c>
      <x:c r="H35" s="27" t="str">
        <x:v>30,826 unemployed/underemployed participants</x:v>
      </x:c>
      <x:c r="I35" s="27" t="str">
        <x:v>High</x:v>
      </x:c>
      <x:c r="J35" s="27" t="str">
        <x:v>Not a national RAP start rate.</x:v>
      </x:c>
      <x:c r="K35" s="27" t="str">
        <x:v>Implementation warning</x:v>
      </x:c>
      <x:c r="L35" s="27" t="str">
        <x:v>DOL OIG 02-26-001-03-375</x:v>
      </x:c>
      <x:c r="M35" s="68" t="str">
        <x:v>https://www.oig.dol.gov/public/reports/oa/2026/02-26-001-03-375.pdf</x:v>
      </x:c>
    </x:row>
    <x:row r="36" ht="56" customHeight="1">
      <x:c r="A36" s="27" t="str">
        <x:v>P06</x:v>
      </x:c>
      <x:c r="B36" s="27" t="str">
        <x:v>Pathways</x:v>
      </x:c>
      <x:c r="C36" s="27" t="str">
        <x:v>Scaling grants began but did not complete</x:v>
      </x:c>
      <x:c r="D36" s="27" t="str">
        <x:v>8,223 (27%)</x:v>
      </x:c>
      <x:c r="E36" s="27" t="str">
        <x:v>United States</x:v>
      </x:c>
      <x:c r="F36" s="27" t="n">
        <x:v>2026</x:v>
      </x:c>
      <x:c r="G36" s="27" t="str">
        <x:v>Observed</x:v>
      </x:c>
      <x:c r="H36" s="27" t="str">
        <x:v>30,826 unemployed/underemployed participants</x:v>
      </x:c>
      <x:c r="I36" s="27" t="str">
        <x:v>High</x:v>
      </x:c>
      <x:c r="J36" s="27" t="str">
        <x:v>Specific grant audit, not a national completion rate.</x:v>
      </x:c>
      <x:c r="K36" s="27" t="str">
        <x:v>Implementation warning</x:v>
      </x:c>
      <x:c r="L36" s="27" t="str">
        <x:v>DOL OIG 02-26-001-03-375</x:v>
      </x:c>
      <x:c r="M36" s="68" t="str">
        <x:v>https://www.oig.dol.gov/public/reports/oa/2026/02-26-001-03-375.pdf</x:v>
      </x:c>
    </x:row>
    <x:row r="37" ht="56" customHeight="1">
      <x:c r="A37" s="27" t="str">
        <x:v>P07</x:v>
      </x:c>
      <x:c r="B37" s="27" t="str">
        <x:v>Pathways</x:v>
      </x:c>
      <x:c r="C37" s="27" t="str">
        <x:v>Scaling grants completed without employment outcome</x:v>
      </x:c>
      <x:c r="D37" s="27" t="str">
        <x:v>1,208 (4%)</x:v>
      </x:c>
      <x:c r="E37" s="27" t="str">
        <x:v>United States</x:v>
      </x:c>
      <x:c r="F37" s="27" t="n">
        <x:v>2026</x:v>
      </x:c>
      <x:c r="G37" s="27" t="str">
        <x:v>Observed</x:v>
      </x:c>
      <x:c r="H37" s="27" t="str">
        <x:v>30,826 unemployed/underemployed participants</x:v>
      </x:c>
      <x:c r="I37" s="27" t="str">
        <x:v>High</x:v>
      </x:c>
      <x:c r="J37" s="27" t="str">
        <x:v>Specific audit and exit definition.</x:v>
      </x:c>
      <x:c r="K37" s="27" t="str">
        <x:v>Placement warning</x:v>
      </x:c>
      <x:c r="L37" s="27" t="str">
        <x:v>DOL OIG 02-26-001-03-375</x:v>
      </x:c>
      <x:c r="M37" s="68" t="str">
        <x:v>https://www.oig.dol.gov/public/reports/oa/2026/02-26-001-03-375.pdf</x:v>
      </x:c>
    </x:row>
    <x:row r="38" ht="56" customHeight="1">
      <x:c r="A38" s="27" t="str">
        <x:v>P08</x:v>
      </x:c>
      <x:c r="B38" s="27" t="str">
        <x:v>Pathways</x:v>
      </x:c>
      <x:c r="C38" s="27" t="str">
        <x:v>Scaling grants completed with employment outcome</x:v>
      </x:c>
      <x:c r="D38" s="27" t="str">
        <x:v>2,275 (7%)</x:v>
      </x:c>
      <x:c r="E38" s="27" t="str">
        <x:v>United States</x:v>
      </x:c>
      <x:c r="F38" s="27" t="n">
        <x:v>2026</x:v>
      </x:c>
      <x:c r="G38" s="27" t="str">
        <x:v>Observed</x:v>
      </x:c>
      <x:c r="H38" s="27" t="str">
        <x:v>30,826 unemployed/underemployed participants</x:v>
      </x:c>
      <x:c r="I38" s="27" t="str">
        <x:v>High</x:v>
      </x:c>
      <x:c r="J38" s="27" t="str">
        <x:v>Reported directly; not inferred from rounded residuals.</x:v>
      </x:c>
      <x:c r="K38" s="27" t="str">
        <x:v>Outcome benchmark</x:v>
      </x:c>
      <x:c r="L38" s="27" t="str">
        <x:v>DOL OIG 02-26-001-03-375</x:v>
      </x:c>
      <x:c r="M38" s="68" t="str">
        <x:v>https://www.oig.dol.gov/public/reports/oa/2026/02-26-001-03-375.pdf</x:v>
      </x:c>
    </x:row>
    <x:row r="39" ht="56" customHeight="1">
      <x:c r="A39" s="27" t="str">
        <x:v>P09</x:v>
      </x:c>
      <x:c r="B39" s="27" t="str">
        <x:v>Pathways</x:v>
      </x:c>
      <x:c r="C39" s="27" t="str">
        <x:v>Public two-year residual exit group</x:v>
      </x:c>
      <x:c r="D39" s="27" t="str">
        <x:v>43%</x:v>
      </x:c>
      <x:c r="E39" s="27" t="str">
        <x:v>United States</x:v>
      </x:c>
      <x:c r="F39" s="27" t="str">
        <x:v>Fall 2017 cohort</x:v>
      </x:c>
      <x:c r="G39" s="27" t="str">
        <x:v>Derived</x:v>
      </x:c>
      <x:c r="H39" s="27" t="str">
        <x:v>1 − 29% completion − 16% transfer − 12% still enrolled</x:v>
      </x:c>
      <x:c r="I39" s="27" t="str">
        <x:v>High</x:v>
      </x:c>
      <x:c r="J39" s="27" t="str">
        <x:v>Does not identify why students left or later outcomes.</x:v>
      </x:c>
      <x:c r="K39" s="27" t="str">
        <x:v>Report the full funnel</x:v>
      </x:c>
      <x:c r="L39" s="27" t="str">
        <x:v>NCES graduation rates</x:v>
      </x:c>
      <x:c r="M39" s="68" t="str">
        <x:v>https://nces.ed.gov/programs/coe/indicator/ctr/undergrad-retention-graduation</x:v>
      </x:c>
    </x:row>
    <x:row r="40" ht="56" customHeight="1">
      <x:c r="A40" s="27" t="str">
        <x:v>D01</x:v>
      </x:c>
      <x:c r="B40" s="27" t="str">
        <x:v>Data centers</x:v>
      </x:c>
      <x:c r="C40" s="27" t="str">
        <x:v>Electricity use</x:v>
      </x:c>
      <x:c r="D40" s="27" t="str">
        <x:v>176 TWh; 4.4%</x:v>
      </x:c>
      <x:c r="E40" s="27" t="str">
        <x:v>United States</x:v>
      </x:c>
      <x:c r="F40" s="27" t="n">
        <x:v>2023</x:v>
      </x:c>
      <x:c r="G40" s="27" t="str">
        <x:v>Scenario</x:v>
      </x:c>
      <x:c r="H40" s="27" t="str">
        <x:v>National electricity</x:v>
      </x:c>
      <x:c r="I40" s="27" t="str">
        <x:v>High</x:v>
      </x:c>
      <x:c r="J40" s="27" t="str">
        <x:v>Historical-year model estimate; all data centers, not AI only.</x:v>
      </x:c>
      <x:c r="K40" s="27" t="str">
        <x:v>National baseline</x:v>
      </x:c>
      <x:c r="L40" s="27" t="str">
        <x:v>LBNL Data Center Energy Report</x:v>
      </x:c>
      <x:c r="M40" s="68" t="str">
        <x:v>https://eta.lbl.gov/publications/2024-lbnl-data-center-energy-usage-report</x:v>
      </x:c>
    </x:row>
    <x:row r="41" ht="56" customHeight="1">
      <x:c r="A41" s="27" t="str">
        <x:v>D02</x:v>
      </x:c>
      <x:c r="B41" s="27" t="str">
        <x:v>Data centers</x:v>
      </x:c>
      <x:c r="C41" s="27" t="str">
        <x:v>Electricity projection</x:v>
      </x:c>
      <x:c r="D41" s="27" t="str">
        <x:v>325–580 TWh; 6.7–12.0%</x:v>
      </x:c>
      <x:c r="E41" s="27" t="str">
        <x:v>United States</x:v>
      </x:c>
      <x:c r="F41" s="27" t="n">
        <x:v>2028</x:v>
      </x:c>
      <x:c r="G41" s="27" t="str">
        <x:v>Scenario</x:v>
      </x:c>
      <x:c r="H41" s="27" t="str">
        <x:v>National electricity</x:v>
      </x:c>
      <x:c r="I41" s="27" t="str">
        <x:v>High</x:v>
      </x:c>
      <x:c r="J41" s="27" t="str">
        <x:v>Wide range; utilization and technology sensitive.</x:v>
      </x:c>
      <x:c r="K41" s="27" t="str">
        <x:v>Planning range</x:v>
      </x:c>
      <x:c r="L41" s="27" t="str">
        <x:v>LBNL Data Center Energy Report</x:v>
      </x:c>
      <x:c r="M41" s="68" t="str">
        <x:v>https://eta.lbl.gov/publications/2024-lbnl-data-center-energy-usage-report</x:v>
      </x:c>
    </x:row>
    <x:row r="42" ht="56" customHeight="1">
      <x:c r="A42" s="27" t="str">
        <x:v>D03</x:v>
      </x:c>
      <x:c r="B42" s="27" t="str">
        <x:v>Data centers</x:v>
      </x:c>
      <x:c r="C42" s="27" t="str">
        <x:v>Direct / indirect water</x:v>
      </x:c>
      <x:c r="D42" s="27" t="str">
        <x:v>66B L / ~800B L</x:v>
      </x:c>
      <x:c r="E42" s="27" t="str">
        <x:v>United States</x:v>
      </x:c>
      <x:c r="F42" s="27" t="n">
        <x:v>2023</x:v>
      </x:c>
      <x:c r="G42" s="27" t="str">
        <x:v>Scenario</x:v>
      </x:c>
      <x:c r="H42" s="27" t="str">
        <x:v>On-site / electricity-associated</x:v>
      </x:c>
      <x:c r="I42" s="27" t="str">
        <x:v>Medium</x:v>
      </x:c>
      <x:c r="J42" s="27" t="str">
        <x:v>Historical-year model estimates; national totals conceal basin conditions and generation mix.</x:v>
      </x:c>
      <x:c r="K42" s="27" t="str">
        <x:v>Water ledger</x:v>
      </x:c>
      <x:c r="L42" s="27" t="str">
        <x:v>LBNL Data Center Energy Report</x:v>
      </x:c>
      <x:c r="M42" s="68" t="str">
        <x:v>https://eta.lbl.gov/publications/2024-lbnl-data-center-energy-usage-report</x:v>
      </x:c>
    </x:row>
    <x:row r="43" ht="56" customHeight="1">
      <x:c r="A43" s="27" t="str">
        <x:v>D04</x:v>
      </x:c>
      <x:c r="B43" s="27" t="str">
        <x:v>Data centers</x:v>
      </x:c>
      <x:c r="C43" s="27" t="str">
        <x:v>Summer peak-demand growth</x:v>
      </x:c>
      <x:c r="D43" s="27" t="str">
        <x:v>&gt;224 GW; 69% above prior forecast</x:v>
      </x:c>
      <x:c r="E43" s="27" t="str">
        <x:v>North America</x:v>
      </x:c>
      <x:c r="F43" s="27" t="str">
        <x:v>10-year</x:v>
      </x:c>
      <x:c r="G43" s="27" t="str">
        <x:v>Scenario</x:v>
      </x:c>
      <x:c r="H43" s="27" t="str">
        <x:v>All load</x:v>
      </x:c>
      <x:c r="I43" s="27" t="str">
        <x:v>High</x:v>
      </x:c>
      <x:c r="J43" s="27" t="str">
        <x:v>Not solely data centers.</x:v>
      </x:c>
      <x:c r="K43" s="27" t="str">
        <x:v>Grid planning</x:v>
      </x:c>
      <x:c r="L43" s="27" t="str">
        <x:v>NERC 2025 LTRA</x:v>
      </x:c>
      <x:c r="M43" s="68" t="str">
        <x:v>https://www.nerc.com/globalassets/our-work/assessments/nerc_ltra_2025.pdf</x:v>
      </x:c>
    </x:row>
    <x:row r="44" ht="56" customHeight="1">
      <x:c r="A44" s="27" t="str">
        <x:v>D05</x:v>
      </x:c>
      <x:c r="B44" s="27" t="str">
        <x:v>Data centers</x:v>
      </x:c>
      <x:c r="C44" s="27" t="str">
        <x:v>States with dedicated tax incentives</x:v>
      </x:c>
      <x:c r="D44" s="27" t="str">
        <x:v>38</x:v>
      </x:c>
      <x:c r="E44" s="27" t="str">
        <x:v>United States</x:v>
      </x:c>
      <x:c r="F44" s="27" t="n">
        <x:v>2026</x:v>
      </x:c>
      <x:c r="G44" s="27" t="str">
        <x:v>Observed</x:v>
      </x:c>
      <x:c r="H44" s="27" t="str">
        <x:v>States</x:v>
      </x:c>
      <x:c r="I44" s="27" t="str">
        <x:v>High</x:v>
      </x:c>
      <x:c r="J44" s="27" t="str">
        <x:v>No harmonized national dollar total.</x:v>
      </x:c>
      <x:c r="K44" s="27" t="str">
        <x:v>Subsidy prevalence</x:v>
      </x:c>
      <x:c r="L44" s="27" t="str">
        <x:v>NCSL Subsidizing Servers</x:v>
      </x:c>
      <x:c r="M44" s="68" t="str">
        <x:v>https://www.ncsl.org/fiscal/subsidizing-servers-how-states-are-competing-to-attract-data-centers</x:v>
      </x:c>
    </x:row>
    <x:row r="45" ht="56" customHeight="1">
      <x:c r="A45" s="27" t="str">
        <x:v>D06</x:v>
      </x:c>
      <x:c r="B45" s="27" t="str">
        <x:v>Data centers</x:v>
      </x:c>
      <x:c r="C45" s="27" t="str">
        <x:v>Georgia forgone state sales tax</x:v>
      </x:c>
      <x:c r="D45" s="27" t="str">
        <x:v>$474.2M projected</x:v>
      </x:c>
      <x:c r="E45" s="27" t="str">
        <x:v>Georgia</x:v>
      </x:c>
      <x:c r="F45" s="27" t="n">
        <x:v>2025</x:v>
      </x:c>
      <x:c r="G45" s="27" t="str">
        <x:v>Scenario</x:v>
      </x:c>
      <x:c r="H45" s="27" t="str">
        <x:v>State sales tax</x:v>
      </x:c>
      <x:c r="I45" s="27" t="str">
        <x:v>Medium</x:v>
      </x:c>
      <x:c r="J45" s="27" t="str">
        <x:v>State-specific and assumption dependent.</x:v>
      </x:c>
      <x:c r="K45" s="27" t="str">
        <x:v>Case study</x:v>
      </x:c>
      <x:c r="L45" s="27" t="str">
        <x:v>Georgia tax incentive evaluation</x:v>
      </x:c>
      <x:c r="M45" s="68" t="str">
        <x:v>https://www.audits.ga.gov/ReportSearch/download/33298</x:v>
      </x:c>
    </x:row>
    <x:row r="46" ht="56" customHeight="1">
      <x:c r="A46" s="27" t="str">
        <x:v>G01</x:v>
      </x:c>
      <x:c r="B46" s="27" t="str">
        <x:v>Governance</x:v>
      </x:c>
      <x:c r="C46" s="27" t="str">
        <x:v>NIST AI RMF legal force</x:v>
      </x:c>
      <x:c r="D46" s="27" t="str">
        <x:v>Voluntary</x:v>
      </x:c>
      <x:c r="E46" s="27" t="str">
        <x:v>United States</x:v>
      </x:c>
      <x:c r="F46" s="27" t="n">
        <x:v>2026</x:v>
      </x:c>
      <x:c r="G46" s="27" t="str">
        <x:v>Observed</x:v>
      </x:c>
      <x:c r="H46" s="27" t="str">
        <x:v>Framework status</x:v>
      </x:c>
      <x:c r="I46" s="27" t="str">
        <x:v>High</x:v>
      </x:c>
      <x:c r="J46" s="27" t="str">
        <x:v>No sanctions or public remedies.</x:v>
      </x:c>
      <x:c r="K46" s="27" t="str">
        <x:v>Risk-language layer</x:v>
      </x:c>
      <x:c r="L46" s="27" t="str">
        <x:v>NIST AI RMF</x:v>
      </x:c>
      <x:c r="M46" s="68" t="str">
        <x:v>https://www.nist.gov/itl/ai-risk-management-framework</x:v>
      </x:c>
    </x:row>
    <x:row r="47" ht="56" customHeight="1">
      <x:c r="A47" s="27" t="str">
        <x:v>G02</x:v>
      </x:c>
      <x:c r="B47" s="27" t="str">
        <x:v>Governance</x:v>
      </x:c>
      <x:c r="C47" s="27" t="str">
        <x:v>Anthropic RSP v3.0 legal force and scope</x:v>
      </x:c>
      <x:c r="D47" s="27" t="str">
        <x:v>Voluntary; catastrophic frontier risks; not comprehensive</x:v>
      </x:c>
      <x:c r="E47" s="27" t="str">
        <x:v>Company policy</x:v>
      </x:c>
      <x:c r="F47" s="27" t="n">
        <x:v>2026</x:v>
      </x:c>
      <x:c r="G47" s="27" t="str">
        <x:v>Observed</x:v>
      </x:c>
      <x:c r="H47" s="27" t="str">
        <x:v>Corporate policy</x:v>
      </x:c>
      <x:c r="I47" s="27" t="str">
        <x:v>High</x:v>
      </x:c>
      <x:c r="J47" s="27" t="str">
        <x:v>Superseded by v3.4 and company-administered.</x:v>
      </x:c>
      <x:c r="K47" s="27" t="str">
        <x:v>Operational case study</x:v>
      </x:c>
      <x:c r="L47" s="27" t="str">
        <x:v>Anthropic RSP v3.0</x:v>
      </x:c>
      <x:c r="M47" s="68" t="str">
        <x:v>https://www.anthropic.com/responsible-scaling-policy/rsp-v3-0</x:v>
      </x:c>
    </x:row>
    <x:row r="48" ht="56" customHeight="1">
      <x:c r="A48" s="27" t="str">
        <x:v>G03</x:v>
      </x:c>
      <x:c r="B48" s="27" t="str">
        <x:v>Governance</x:v>
      </x:c>
      <x:c r="C48" s="27" t="str">
        <x:v>Current Anthropic version</x:v>
      </x:c>
      <x:c r="D48" s="27" t="str">
        <x:v>v3.4 effective 2026-07-08</x:v>
      </x:c>
      <x:c r="E48" s="27" t="str">
        <x:v>Company policy</x:v>
      </x:c>
      <x:c r="F48" s="27" t="n">
        <x:v>2026</x:v>
      </x:c>
      <x:c r="G48" s="27" t="str">
        <x:v>Observed</x:v>
      </x:c>
      <x:c r="H48" s="27" t="str">
        <x:v>Version history</x:v>
      </x:c>
      <x:c r="I48" s="27" t="str">
        <x:v>High</x:v>
      </x:c>
      <x:c r="J48" s="27" t="str">
        <x:v>Rapid revision makes version control material.</x:v>
      </x:c>
      <x:c r="K48" s="27" t="str">
        <x:v>Current-policy check</x:v>
      </x:c>
      <x:c r="L48" s="27" t="str">
        <x:v>Anthropic RSP current page</x:v>
      </x:c>
      <x:c r="M48" s="68" t="str">
        <x:v>https://www.anthropic.com/responsible-scaling-policy</x:v>
      </x:c>
    </x:row>
    <x:row r="49" ht="56" customHeight="1">
      <x:c r="A49" s="28" t="str">
        <x:v>G04</x:v>
      </x:c>
      <x:c r="B49" s="28" t="str">
        <x:v>Governance</x:v>
      </x:c>
      <x:c r="C49" s="28" t="str">
        <x:v>EU AI Act enforcement</x:v>
      </x:c>
      <x:c r="D49" s="28" t="str">
        <x:v>Public supervision, corrective measures, and fines</x:v>
      </x:c>
      <x:c r="E49" s="28" t="str">
        <x:v>European Union</x:v>
      </x:c>
      <x:c r="F49" s="28" t="n">
        <x:v>2026</x:v>
      </x:c>
      <x:c r="G49" s="28" t="str">
        <x:v>Observed</x:v>
      </x:c>
      <x:c r="H49" s="28" t="str">
        <x:v>Binding law</x:v>
      </x:c>
      <x:c r="I49" s="28" t="str">
        <x:v>High</x:v>
      </x:c>
      <x:c r="J49" s="28" t="str">
        <x:v>Implementation dates vary by obligation; high-risk use rules now 2027/2028.</x:v>
      </x:c>
      <x:c r="K49" s="28" t="str">
        <x:v>Binding comparator</x:v>
      </x:c>
      <x:c r="L49" s="28" t="str">
        <x:v>European Commission AI Act</x:v>
      </x:c>
      <x:c r="M49" s="69" t="str">
        <x:v>https://digital-strategy.ec.europa.eu/en/policies/regulatory-framework-ai</x:v>
      </x:c>
    </x:row>
    <x:row r="50">
      <x:c r="A50" t="str">
        <x:v>G05</x:v>
      </x:c>
      <x:c r="B50" t="str">
        <x:v>Governance</x:v>
      </x:c>
      <x:c r="C50" t="str">
        <x:v>Binding public enforcement and independent appeal supplied by voluntary corporate policy</x:v>
      </x:c>
      <x:c r="D50" t="str">
        <x:v>Not supplied</x:v>
      </x:c>
      <x:c r="E50" t="str">
        <x:v>General</x:v>
      </x:c>
      <x:c r="F50" t="n">
        <x:v>2026</x:v>
      </x:c>
      <x:c r="G50" t="str">
        <x:v>Gap</x:v>
      </x:c>
      <x:c r="H50" t="str">
        <x:v>Institutional authority and remedy</x:v>
      </x:c>
      <x:c r="I50" t="str">
        <x:v>High</x:v>
      </x:c>
      <x:c r="J50" t="str">
        <x:v>Voluntary controls may remain valuable evidence and practice, but they do not create public sanctions or remedies.</x:v>
      </x:c>
      <x:c r="K50" t="str">
        <x:v>Identify the missing governance layer</x:v>
      </x:c>
      <x:c r="L50" t="str">
        <x:v>NIST + Anthropic + EU comparison</x:v>
      </x:c>
      <x:c r="M50" t="str">
        <x:v>https://www.anthropic.com/responsible-scaling-policy/rsp-v3-0</x:v>
      </x:c>
    </x:row>
  </x:sheetData>
  <x:mergeCells>
    <x:mergeCell ref="A1:M1"/>
    <x:mergeCell ref="A2:M2"/>
  </x:mergeCells>
  <x:conditionalFormatting sqref="G7:G49">
    <x:cfRule type="containsText" dxfId="40" priority="1" operator="containsText" text="Observed"/>
    <x:cfRule type="containsText" dxfId="41" priority="2" operator="containsText" text="Derived"/>
    <x:cfRule type="containsText" dxfId="42" priority="3" operator="containsText" text="Scenario"/>
    <x:cfRule type="containsText" dxfId="43" priority="4" operator="containsText" text="Gap"/>
  </x:conditionalFormatting>
  <x:conditionalFormatting sqref="I7:I49">
    <x:cfRule type="containsText" dxfId="44" priority="5" operator="containsText" text="High"/>
    <x:cfRule type="containsText" dxfId="45" priority="6" operator="containsText" text="Medium"/>
  </x:conditionalFormatting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44" hidden="0" customWidth="1"/>
    <x:col min="3" max="3" width="31" hidden="0" customWidth="1"/>
    <x:col min="4" max="4" width="25" hidden="0" customWidth="1"/>
    <x:col min="5" max="5" width="18" hidden="0" customWidth="1"/>
    <x:col min="6" max="6" width="22" hidden="0" customWidth="1"/>
    <x:col min="7" max="7" width="52" hidden="0" customWidth="1"/>
    <x:col min="8" max="8" width="31" hidden="0" customWidth="1"/>
    <x:col min="9" max="9" width="58" hidden="0" customWidth="1"/>
  </x:cols>
  <x:sheetData>
    <x:row r="1" ht="30" customHeight="1">
      <x:c r="A1" s="3" t="str">
        <x:v>Claim-to-Source Ledger</x:v>
      </x:c>
      <x:c r="B1" s="3"/>
      <x:c r="C1" s="3"/>
      <x:c r="D1" s="3"/>
      <x:c r="E1" s="3"/>
      <x:c r="F1" s="3"/>
      <x:c r="G1" s="3"/>
      <x:c r="H1" s="3"/>
      <x:c r="I1" s="3"/>
    </x:row>
    <x:row r="2" ht="36" customHeight="1">
      <x:c r="A2" s="7" t="str">
        <x:v>Primary and official sources are preferred. Access notes record source-fit or version limitations, not hidden evidence.</x:v>
      </x:c>
      <x:c r="B2" s="7"/>
      <x:c r="C2" s="7"/>
      <x:c r="D2" s="7"/>
      <x:c r="E2" s="7"/>
      <x:c r="F2" s="7"/>
      <x:c r="G2" s="7"/>
      <x:c r="H2" s="7"/>
      <x:c r="I2" s="7"/>
    </x:row>
    <x:row r="6" ht="38" customHeight="1">
      <x:c r="A6" s="16" t="str">
        <x:v>Source ID</x:v>
      </x:c>
      <x:c r="B6" s="17" t="str">
        <x:v>Title</x:v>
      </x:c>
      <x:c r="C6" s="17" t="str">
        <x:v>Publisher / author</x:v>
      </x:c>
      <x:c r="D6" s="17" t="str">
        <x:v>Publication / update date</x:v>
      </x:c>
      <x:c r="E6" s="17" t="str">
        <x:v>Jurisdiction</x:v>
      </x:c>
      <x:c r="F6" s="17" t="str">
        <x:v>Source class</x:v>
      </x:c>
      <x:c r="G6" s="17" t="str">
        <x:v>URL</x:v>
      </x:c>
      <x:c r="H6" s="17" t="str">
        <x:v>Used in sheets</x:v>
      </x:c>
      <x:c r="I6" s="18" t="str">
        <x:v>Access / scope notes</x:v>
      </x:c>
    </x:row>
    <x:row r="7" ht="56" customHeight="1">
      <x:c r="A7" s="26" t="str">
        <x:v>S01</x:v>
      </x:c>
      <x:c r="B7" s="26" t="str">
        <x:v>Generative AI and Jobs: A Refined Global Index of Occupational Exposure</x:v>
      </x:c>
      <x:c r="C7" s="26" t="str">
        <x:v>ILO; Gmyrek et al.</x:v>
      </x:c>
      <x:c r="D7" s="26" t="str">
        <x:v>2025-05-20</x:v>
      </x:c>
      <x:c r="E7" s="26" t="str">
        <x:v>Global</x:v>
      </x:c>
      <x:c r="F7" s="26" t="str">
        <x:v>Primary research</x:v>
      </x:c>
      <x:c r="G7" s="67" t="str">
        <x:v>https://www.ilo.org/publications/generative-ai-and-jobs-refined-global-index-occupational-exposure</x:v>
      </x:c>
      <x:c r="H7" s="26" t="str">
        <x:v>Labor Sectors; Evidence Matrix</x:v>
      </x:c>
      <x:c r="I7" s="26" t="str">
        <x:v>WP 140; main page was intermittently blocked, official repository/search extract available; DOI 10.54394/HETP0387.</x:v>
      </x:c>
    </x:row>
    <x:row r="8" ht="56" customHeight="1">
      <x:c r="A8" s="27" t="str">
        <x:v>S02</x:v>
      </x:c>
      <x:c r="B8" s="27" t="str">
        <x:v>The simple macroeconomics of AI</x:v>
      </x:c>
      <x:c r="C8" s="27" t="str">
        <x:v>Daron Acemoglu; Economic Policy</x:v>
      </x:c>
      <x:c r="D8" s="27" t="str">
        <x:v>2024-08-06 / 2025 issue</x:v>
      </x:c>
      <x:c r="E8" s="27" t="str">
        <x:v>United States / macro</x:v>
      </x:c>
      <x:c r="F8" s="27" t="str">
        <x:v>Peer-reviewed research</x:v>
      </x:c>
      <x:c r="G8" s="68" t="str">
        <x:v>https://academic.oup.com/economicpolicy/article/40/121/13/7728473</x:v>
      </x:c>
      <x:c r="H8" s="27" t="str">
        <x:v>Evidence Matrix</x:v>
      </x:c>
      <x:c r="I8" s="27" t="str">
        <x:v>Publisher summary accessible; DOI 10.1093/epolic/eiae042.</x:v>
      </x:c>
    </x:row>
    <x:row r="9" ht="56" customHeight="1">
      <x:c r="A9" s="27" t="str">
        <x:v>S03</x:v>
      </x:c>
      <x:c r="B9" s="27" t="str">
        <x:v>The Microstructure of AI Diffusion, CES WP 26-25</x:v>
      </x:c>
      <x:c r="C9" s="27" t="str">
        <x:v>U.S. Census Bureau; Bonney et al.</x:v>
      </x:c>
      <x:c r="D9" s="27" t="str">
        <x:v>2026-04</x:v>
      </x:c>
      <x:c r="E9" s="27" t="str">
        <x:v>United States</x:v>
      </x:c>
      <x:c r="F9" s="27" t="str">
        <x:v>Official working paper</x:v>
      </x:c>
      <x:c r="G9" s="68" t="str">
        <x:v>https://www.census.gov/library/working-papers/2026/adrm/CES-WP-26-25.html</x:v>
      </x:c>
      <x:c r="H9" s="27" t="str">
        <x:v>Labor Sectors; Evidence Matrix</x:v>
      </x:c>
      <x:c r="I9" s="27" t="str">
        <x:v>Nationally representative BTOS supplement; working paper, not peer-reviewed journal article.</x:v>
      </x:c>
    </x:row>
    <x:row r="10" ht="56" customHeight="1">
      <x:c r="A10" s="27" t="str">
        <x:v>S04</x:v>
      </x:c>
      <x:c r="B10" s="27" t="str">
        <x:v>AI Supplement Table 2026</x:v>
      </x:c>
      <x:c r="C10" s="27" t="str">
        <x:v>U.S. Census Bureau BTOS</x:v>
      </x:c>
      <x:c r="D10" s="27" t="str">
        <x:v>2026</x:v>
      </x:c>
      <x:c r="E10" s="27" t="str">
        <x:v>United States</x:v>
      </x:c>
      <x:c r="F10" s="27" t="str">
        <x:v>Official dataset</x:v>
      </x:c>
      <x:c r="G10" s="68" t="str">
        <x:v>https://www.census.gov/hfp/btos/downloads/AI_Supplement_Table_2026.xlsx</x:v>
      </x:c>
      <x:c r="H10" s="27" t="str">
        <x:v>Labor Sectors</x:v>
      </x:c>
      <x:c r="I10" s="27" t="str">
        <x:v>Firm-weighted sector estimates and standard errors; conditional/nonexclusive outcomes.</x:v>
      </x:c>
    </x:row>
    <x:row r="11" ht="56" customHeight="1">
      <x:c r="A11" s="27" t="str">
        <x:v>S05</x:v>
      </x:c>
      <x:c r="B11" s="27" t="str">
        <x:v>You’re (not) Hired: AI and Early Career Hiring, CES WP 26-27</x:v>
      </x:c>
      <x:c r="C11" s="27" t="str">
        <x:v>U.S. Census Bureau</x:v>
      </x:c>
      <x:c r="D11" s="27" t="str">
        <x:v>2026-04</x:v>
      </x:c>
      <x:c r="E11" s="27" t="str">
        <x:v>United States</x:v>
      </x:c>
      <x:c r="F11" s="27" t="str">
        <x:v>Official working paper</x:v>
      </x:c>
      <x:c r="G11" s="68" t="str">
        <x:v>https://www2.census.gov/library/working-papers/2026/adrm/ces/CES-WP-26-27.pdf</x:v>
      </x:c>
      <x:c r="H11" s="27" t="str">
        <x:v>Labor Sectors</x:v>
      </x:c>
      <x:c r="I11" s="27" t="str">
        <x:v>Sector exposure proxy is employment-weighted occupation exposure, not task-hours; results are not causal.</x:v>
      </x:c>
    </x:row>
    <x:row r="12" ht="56" customHeight="1">
      <x:c r="A12" s="27" t="str">
        <x:v>S06</x:v>
      </x:c>
      <x:c r="B12" s="27" t="str">
        <x:v>Employment Situation tables B-1, B-2, B-3</x:v>
      </x:c>
      <x:c r="C12" s="27" t="str">
        <x:v>U.S. Bureau of Labor Statistics</x:v>
      </x:c>
      <x:c r="D12" s="27" t="str">
        <x:v>2026-08 release; July 2026 data</x:v>
      </x:c>
      <x:c r="E12" s="27" t="str">
        <x:v>United States</x:v>
      </x:c>
      <x:c r="F12" s="27" t="str">
        <x:v>Official statistics</x:v>
      </x:c>
      <x:c r="G12" s="68" t="str">
        <x:v>https://www.bls.gov/news.release/archives/empsit_08072026.htm</x:v>
      </x:c>
      <x:c r="H12" s="27" t="str">
        <x:v>HETH Model</x:v>
      </x:c>
      <x:c r="I12" s="27" t="str">
        <x:v>Seasonally adjusted CES payroll employees and hours; excludes self-employed and most agriculture.</x:v>
      </x:c>
    </x:row>
    <x:row r="13" ht="56" customHeight="1">
      <x:c r="A13" s="27" t="str">
        <x:v>S07</x:v>
      </x:c>
      <x:c r="B13" s="27" t="str">
        <x:v>Integrated Industry-Level Production Account</x:v>
      </x:c>
      <x:c r="C13" s="27" t="str">
        <x:v>BEA and BLS</x:v>
      </x:c>
      <x:c r="D13" s="27" t="str">
        <x:v>2026-04-27</x:v>
      </x:c>
      <x:c r="E13" s="27" t="str">
        <x:v>United States</x:v>
      </x:c>
      <x:c r="F13" s="27" t="str">
        <x:v>Official dataset</x:v>
      </x:c>
      <x:c r="G13" s="68" t="str">
        <x:v>https://www.bea.gov/data/special-topics/integrated-industry-level-production-account-klems</x:v>
      </x:c>
      <x:c r="H13" s="27" t="str">
        <x:v>Labor Sectors</x:v>
      </x:c>
      <x:c r="I13" s="27" t="str">
        <x:v>2024 labor and capital compensation aggregated to two-digit NAICS.</x:v>
      </x:c>
    </x:row>
    <x:row r="14" ht="56" customHeight="1">
      <x:c r="A14" s="27" t="str">
        <x:v>S08</x:v>
      </x:c>
      <x:c r="B14" s="27" t="str">
        <x:v>Quarterly Financial Report, Q1 2026</x:v>
      </x:c>
      <x:c r="C14" s="27" t="str">
        <x:v>U.S. Census Bureau</x:v>
      </x:c>
      <x:c r="D14" s="27" t="str">
        <x:v>2026</x:v>
      </x:c>
      <x:c r="E14" s="27" t="str">
        <x:v>United States</x:v>
      </x:c>
      <x:c r="F14" s="27" t="str">
        <x:v>Official statistics</x:v>
      </x:c>
      <x:c r="G14" s="68" t="str">
        <x:v>https://www2.census.gov/econ/qfr/xls/qfr26q1s.xlsx</x:v>
      </x:c>
      <x:c r="H14" s="27" t="str">
        <x:v>Labor Sectors</x:v>
      </x:c>
      <x:c r="I14" s="27" t="str">
        <x:v>After-tax profits per sales dollar for selected covered large corporations; not full-sector margin.</x:v>
      </x:c>
    </x:row>
    <x:row r="15" ht="56" customHeight="1">
      <x:c r="A15" s="27" t="str">
        <x:v>S09</x:v>
      </x:c>
      <x:c r="B15" s="27" t="str">
        <x:v>State Higher Education Finance FY2025</x:v>
      </x:c>
      <x:c r="C15" s="27" t="str">
        <x:v>SHEEO</x:v>
      </x:c>
      <x:c r="D15" s="27" t="str">
        <x:v>2026</x:v>
      </x:c>
      <x:c r="E15" s="27" t="str">
        <x:v>United States</x:v>
      </x:c>
      <x:c r="F15" s="27" t="str">
        <x:v>Officially sourced association report</x:v>
      </x:c>
      <x:c r="G15" s="68" t="str">
        <x:v>https://shef.sheeo.org/report/</x:v>
      </x:c>
      <x:c r="H15" s="27" t="str">
        <x:v>Education Costs; Evidence Matrix</x:v>
      </x:c>
      <x:c r="I15" s="27" t="str">
        <x:v>All-public and sector tables differ in coverage: sector reporting excludes agency funding and uses only allocated federal stimulus; some support/aid cannot be allocated by sector.</x:v>
      </x:c>
    </x:row>
    <x:row r="16" ht="56" customHeight="1">
      <x:c r="A16" s="27" t="str">
        <x:v>S10</x:v>
      </x:c>
      <x:c r="B16" s="27" t="str">
        <x:v>Trends in College Pricing and Student Aid 2025</x:v>
      </x:c>
      <x:c r="C16" s="27" t="str">
        <x:v>College Board</x:v>
      </x:c>
      <x:c r="D16" s="27" t="str">
        <x:v>2025</x:v>
      </x:c>
      <x:c r="E16" s="27" t="str">
        <x:v>United States</x:v>
      </x:c>
      <x:c r="F16" s="27" t="str">
        <x:v>Independent statistical report</x:v>
      </x:c>
      <x:c r="G16" s="68" t="str">
        <x:v>https://research.collegeboard.org/media/pdf/Trends-College-Pricing-2025.pdf</x:v>
      </x:c>
      <x:c r="H16" s="27" t="str">
        <x:v>Education Costs</x:v>
      </x:c>
      <x:c r="I16" s="27" t="str">
        <x:v>Student budget estimates, not public cost.</x:v>
      </x:c>
    </x:row>
    <x:row r="17" ht="56" customHeight="1">
      <x:c r="A17" s="27" t="str">
        <x:v>S11</x:v>
      </x:c>
      <x:c r="B17" s="27" t="str">
        <x:v>State of Preschool 2025</x:v>
      </x:c>
      <x:c r="C17" s="27" t="str">
        <x:v>NIEER</x:v>
      </x:c>
      <x:c r="D17" s="27" t="str">
        <x:v>2026</x:v>
      </x:c>
      <x:c r="E17" s="27" t="str">
        <x:v>United States</x:v>
      </x:c>
      <x:c r="F17" s="27" t="str">
        <x:v>Independent research report</x:v>
      </x:c>
      <x:c r="G17" s="68" t="str">
        <x:v>https://nieer.org/yearbook/2025</x:v>
      </x:c>
      <x:c r="H17" s="27" t="str">
        <x:v>Education Costs</x:v>
      </x:c>
      <x:c r="I17" s="27" t="str">
        <x:v>State-funded preschool; all-source per-child spending.</x:v>
      </x:c>
    </x:row>
    <x:row r="18" ht="56" customHeight="1">
      <x:c r="A18" s="27" t="str">
        <x:v>S12</x:v>
      </x:c>
      <x:c r="B18" s="27" t="str">
        <x:v>Vintage 2025 Population Estimates</x:v>
      </x:c>
      <x:c r="C18" s="27" t="str">
        <x:v>U.S. Census Bureau</x:v>
      </x:c>
      <x:c r="D18" s="27" t="str">
        <x:v>2026</x:v>
      </x:c>
      <x:c r="E18" s="27" t="str">
        <x:v>United States</x:v>
      </x:c>
      <x:c r="F18" s="27" t="str">
        <x:v>Official dataset</x:v>
      </x:c>
      <x:c r="G18" s="68" t="str">
        <x:v>https://www.census.gov/newsroom/press-kits/2026/vintage-2025-pop-estimates.html</x:v>
      </x:c>
      <x:c r="H18" s="27" t="str">
        <x:v>Education Costs</x:v>
      </x:c>
      <x:c r="I18" s="27" t="str">
        <x:v>Single-year-of-age resident population.</x:v>
      </x:c>
    </x:row>
    <x:row r="19" ht="56" customHeight="1">
      <x:c r="A19" s="27" t="str">
        <x:v>S13</x:v>
      </x:c>
      <x:c r="B19" s="27" t="str">
        <x:v>School System Finances FY2024</x:v>
      </x:c>
      <x:c r="C19" s="27" t="str">
        <x:v>U.S. Census Bureau</x:v>
      </x:c>
      <x:c r="D19" s="27" t="str">
        <x:v>2026</x:v>
      </x:c>
      <x:c r="E19" s="27" t="str">
        <x:v>United States</x:v>
      </x:c>
      <x:c r="F19" s="27" t="str">
        <x:v>Official statistics</x:v>
      </x:c>
      <x:c r="G19" s="68" t="str">
        <x:v>https://www.census.gov/newsroom/press-releases/2026/school-system-finances.html</x:v>
      </x:c>
      <x:c r="H19" s="27" t="str">
        <x:v>Education Costs</x:v>
      </x:c>
      <x:c r="I19" s="27" t="str">
        <x:v>Current K–12 spending baseline.</x:v>
      </x:c>
    </x:row>
    <x:row r="20" ht="56" customHeight="1">
      <x:c r="A20" s="27" t="str">
        <x:v>S14</x:v>
      </x:c>
      <x:c r="B20" s="27" t="str">
        <x:v>National Health Expenditure Fact Sheet</x:v>
      </x:c>
      <x:c r="C20" s="27" t="str">
        <x:v>CMS</x:v>
      </x:c>
      <x:c r="D20" s="27" t="str">
        <x:v>2025/2026 update for 2024</x:v>
      </x:c>
      <x:c r="E20" s="27" t="str">
        <x:v>United States</x:v>
      </x:c>
      <x:c r="F20" s="27" t="str">
        <x:v>Official statistics</x:v>
      </x:c>
      <x:c r="G20" s="68" t="str">
        <x:v>https://www.cms.gov/data-research/statistics-trends-and-reports/national-health-expenditure-data/nhe-fact-sheet</x:v>
      </x:c>
      <x:c r="H20" s="27" t="str">
        <x:v>Health Continuity; Evidence Matrix</x:v>
      </x:c>
      <x:c r="I20" s="27" t="str">
        <x:v>National financing and spending totals.</x:v>
      </x:c>
    </x:row>
    <x:row r="21" ht="56" customHeight="1">
      <x:c r="A21" s="27" t="str">
        <x:v>S15</x:v>
      </x:c>
      <x:c r="B21" s="27" t="str">
        <x:v>Single-Payer Health Care System Testimony</x:v>
      </x:c>
      <x:c r="C21" s="27" t="str">
        <x:v>Congressional Budget Office</x:v>
      </x:c>
      <x:c r="D21" s="27" t="str">
        <x:v>2022-05-12</x:v>
      </x:c>
      <x:c r="E21" s="27" t="str">
        <x:v>United States</x:v>
      </x:c>
      <x:c r="F21" s="27" t="str">
        <x:v>Official scenario analysis</x:v>
      </x:c>
      <x:c r="G21" s="68" t="str">
        <x:v>https://www.cbo.gov/publication/58103</x:v>
      </x:c>
      <x:c r="H21" s="27" t="str">
        <x:v>Health Continuity; Evidence Matrix</x:v>
      </x:c>
      <x:c r="I21" s="27" t="str">
        <x:v>Illustrative 2030 options; federal and national effects separated.</x:v>
      </x:c>
    </x:row>
    <x:row r="22" ht="56" customHeight="1">
      <x:c r="A22" s="27" t="str">
        <x:v>S16</x:v>
      </x:c>
      <x:c r="B22" s="27" t="str">
        <x:v>2025 Employer Health Benefits Survey</x:v>
      </x:c>
      <x:c r="C22" s="27" t="str">
        <x:v>KFF</x:v>
      </x:c>
      <x:c r="D22" s="27" t="str">
        <x:v>2025</x:v>
      </x:c>
      <x:c r="E22" s="27" t="str">
        <x:v>United States</x:v>
      </x:c>
      <x:c r="F22" s="27" t="str">
        <x:v>Independent survey</x:v>
      </x:c>
      <x:c r="G22" s="68" t="str">
        <x:v>https://www.kff.org/health-costs/2025-employer-health-benefits-survey/</x:v>
      </x:c>
      <x:c r="H22" s="27" t="str">
        <x:v>Health Continuity</x:v>
      </x:c>
      <x:c r="I22" s="27" t="str">
        <x:v>Employer premium, contribution, and deductible benchmarks.</x:v>
      </x:c>
    </x:row>
    <x:row r="23" ht="56" customHeight="1">
      <x:c r="A23" s="27" t="str">
        <x:v>S17</x:v>
      </x:c>
      <x:c r="B23" s="27" t="str">
        <x:v>Health Insurance Coverage in the United States: 2024</x:v>
      </x:c>
      <x:c r="C23" s="27" t="str">
        <x:v>U.S. Census Bureau</x:v>
      </x:c>
      <x:c r="D23" s="27" t="str">
        <x:v>2025</x:v>
      </x:c>
      <x:c r="E23" s="27" t="str">
        <x:v>United States</x:v>
      </x:c>
      <x:c r="F23" s="27" t="str">
        <x:v>Official statistics</x:v>
      </x:c>
      <x:c r="G23" s="68" t="str">
        <x:v>https://www.census.gov/library/publications/2025/demo/p60-288.html</x:v>
      </x:c>
      <x:c r="H23" s="27" t="str">
        <x:v>Health Continuity; Evidence Matrix</x:v>
      </x:c>
      <x:c r="I23" s="27" t="str">
        <x:v>CPS ASEC population estimates.</x:v>
      </x:c>
    </x:row>
    <x:row r="24" ht="56" customHeight="1">
      <x:c r="A24" s="27" t="str">
        <x:v>S18</x:v>
      </x:c>
      <x:c r="B24" s="27" t="str">
        <x:v>Apprenticeship.gov</x:v>
      </x:c>
      <x:c r="C24" s="27" t="str">
        <x:v>U.S. Department of Labor</x:v>
      </x:c>
      <x:c r="D24" s="27" t="str">
        <x:v>Current</x:v>
      </x:c>
      <x:c r="E24" s="27" t="str">
        <x:v>United States</x:v>
      </x:c>
      <x:c r="F24" s="27" t="str">
        <x:v>Official program source</x:v>
      </x:c>
      <x:c r="G24" s="68" t="str">
        <x:v>https://www.apprenticeship.gov/</x:v>
      </x:c>
      <x:c r="H24" s="27" t="str">
        <x:v>Pathway Outcomes; Evidence Matrix</x:v>
      </x:c>
      <x:c r="I24" s="27" t="str">
        <x:v>93% retention is a descriptive headline conditioned on completion.</x:v>
      </x:c>
    </x:row>
    <x:row r="25" ht="56" customHeight="1">
      <x:c r="A25" s="27" t="str">
        <x:v>S19</x:v>
      </x:c>
      <x:c r="B25" s="27" t="str">
        <x:v>AAI Employer ROI Final Report</x:v>
      </x:c>
      <x:c r="C25" s="27" t="str">
        <x:v>U.S. Department of Labor</x:v>
      </x:c>
      <x:c r="D25" s="27" t="str">
        <x:v>2022-09</x:v>
      </x:c>
      <x:c r="E25" s="27" t="str">
        <x:v>United States</x:v>
      </x:c>
      <x:c r="F25" s="27" t="str">
        <x:v>Officially sponsored evaluation</x:v>
      </x:c>
      <x:c r="G25" s="68" t="str">
        <x:v>https://www.dol.gov/sites/dolgov/files/OASP/evaluation/pdf/AAI/AAI_ROI_Final_Report_508_9-2022.pdf</x:v>
      </x:c>
      <x:c r="H25" s="27" t="str">
        <x:v>Pathway Outcomes; Evidence Matrix</x:v>
      </x:c>
      <x:c r="I25" s="27" t="str">
        <x:v>Five-year model; n=68 employers; median $1.44 per $1; IQR −7.4% to +120.7%; indirect benefits are material.</x:v>
      </x:c>
    </x:row>
    <x:row r="26" ht="56" customHeight="1">
      <x:c r="A26" s="27" t="str">
        <x:v>S20</x:v>
      </x:c>
      <x:c r="B26" s="27" t="str">
        <x:v>Scaling Apprenticeship Grants Audit 02-26-001-03-375</x:v>
      </x:c>
      <x:c r="C26" s="27" t="str">
        <x:v>DOL Office of Inspector General</x:v>
      </x:c>
      <x:c r="D26" s="27" t="str">
        <x:v>2026-08-04</x:v>
      </x:c>
      <x:c r="E26" s="27" t="str">
        <x:v>United States</x:v>
      </x:c>
      <x:c r="F26" s="27" t="str">
        <x:v>Official audit</x:v>
      </x:c>
      <x:c r="G26" s="68" t="str">
        <x:v>https://www.oig.dol.gov/public/reports/oa/2026/02-26-001-03-375.pdf</x:v>
      </x:c>
      <x:c r="H26" s="27" t="str">
        <x:v>Pathway Outcomes; Evidence Matrix</x:v>
      </x:c>
      <x:c r="I26" s="27" t="str">
        <x:v>Exact funnel counts: 19,120 + 8,223 + 1,208 + 2,275 = 30,826; rounded shares 62/27/4/7.</x:v>
      </x:c>
    </x:row>
    <x:row r="27" ht="56" customHeight="1">
      <x:c r="A27" s="27" t="str">
        <x:v>S21</x:v>
      </x:c>
      <x:c r="B27" s="27" t="str">
        <x:v>Undergraduate Retention and Graduation Rates</x:v>
      </x:c>
      <x:c r="C27" s="27" t="str">
        <x:v>NCES</x:v>
      </x:c>
      <x:c r="D27" s="27" t="str">
        <x:v>Current page; cited cohorts 2014/2017</x:v>
      </x:c>
      <x:c r="E27" s="27" t="str">
        <x:v>United States</x:v>
      </x:c>
      <x:c r="F27" s="27" t="str">
        <x:v>Official statistics</x:v>
      </x:c>
      <x:c r="G27" s="68" t="str">
        <x:v>https://nces.ed.gov/programs/coe/indicator/ctr/undergrad-retention-graduation</x:v>
      </x:c>
      <x:c r="H27" s="27" t="str">
        <x:v>Pathway Outcomes; Evidence Matrix</x:v>
      </x:c>
      <x:c r="I27" s="27" t="str">
        <x:v>First-time full-time, initial-institution measures.</x:v>
      </x:c>
    </x:row>
    <x:row r="28" ht="56" customHeight="1">
      <x:c r="A28" s="27" t="str">
        <x:v>S22</x:v>
      </x:c>
      <x:c r="B28" s="27" t="str">
        <x:v>Education Pays, 2025</x:v>
      </x:c>
      <x:c r="C28" s="27" t="str">
        <x:v>U.S. Bureau of Labor Statistics</x:v>
      </x:c>
      <x:c r="D28" s="27" t="str">
        <x:v>2026</x:v>
      </x:c>
      <x:c r="E28" s="27" t="str">
        <x:v>United States</x:v>
      </x:c>
      <x:c r="F28" s="27" t="str">
        <x:v>Official statistics</x:v>
      </x:c>
      <x:c r="G28" s="68" t="str">
        <x:v>https://www.bls.gov/emp/tables/unemployment-earnings-education.htm</x:v>
      </x:c>
      <x:c r="H28" s="27" t="str">
        <x:v>Pathway Outcomes</x:v>
      </x:c>
      <x:c r="I28" s="27" t="str">
        <x:v>Cross-sectional association, not causal return.</x:v>
      </x:c>
    </x:row>
    <x:row r="29" ht="56" customHeight="1">
      <x:c r="A29" s="27" t="str">
        <x:v>S23</x:v>
      </x:c>
      <x:c r="B29" s="27" t="str">
        <x:v>2024 United States Data Center Energy Usage Report</x:v>
      </x:c>
      <x:c r="C29" s="27" t="str">
        <x:v>LBNL; Shehabi et al.</x:v>
      </x:c>
      <x:c r="D29" s="27" t="str">
        <x:v>2024-12-19</x:v>
      </x:c>
      <x:c r="E29" s="27" t="str">
        <x:v>United States</x:v>
      </x:c>
      <x:c r="F29" s="27" t="str">
        <x:v>Primary technical report</x:v>
      </x:c>
      <x:c r="G29" s="68" t="str">
        <x:v>https://eta.lbl.gov/publications/2024-lbnl-data-center-energy-usage-report</x:v>
      </x:c>
      <x:c r="H29" s="27" t="str">
        <x:v>Data Centers; Evidence Matrix</x:v>
      </x:c>
      <x:c r="I29" s="27" t="str">
        <x:v>DOE-sponsored; DOI 10.71468/P1WC7Q.</x:v>
      </x:c>
    </x:row>
    <x:row r="30" ht="56" customHeight="1">
      <x:c r="A30" s="27" t="str">
        <x:v>S24</x:v>
      </x:c>
      <x:c r="B30" s="27" t="str">
        <x:v>2025 Long-Term Reliability Assessment</x:v>
      </x:c>
      <x:c r="C30" s="27" t="str">
        <x:v>NERC</x:v>
      </x:c>
      <x:c r="D30" s="27" t="str">
        <x:v>2026-01</x:v>
      </x:c>
      <x:c r="E30" s="27" t="str">
        <x:v>North America</x:v>
      </x:c>
      <x:c r="F30" s="27" t="str">
        <x:v>Official reliability assessment</x:v>
      </x:c>
      <x:c r="G30" s="68" t="str">
        <x:v>https://www.nerc.com/globalassets/our-work/assessments/nerc_ltra_2025.pdf</x:v>
      </x:c>
      <x:c r="H30" s="27" t="str">
        <x:v>Data Centers; Evidence Matrix</x:v>
      </x:c>
      <x:c r="I30" s="27" t="str">
        <x:v>Peak growth is all load, with data centers among contributors.</x:v>
      </x:c>
    </x:row>
    <x:row r="31" ht="56" customHeight="1">
      <x:c r="A31" s="27" t="str">
        <x:v>S25</x:v>
      </x:c>
      <x:c r="B31" s="27" t="str">
        <x:v>Subsidizing Servers</x:v>
      </x:c>
      <x:c r="C31" s="27" t="str">
        <x:v>National Conference of State Legislatures</x:v>
      </x:c>
      <x:c r="D31" s="27" t="str">
        <x:v>2026</x:v>
      </x:c>
      <x:c r="E31" s="27" t="str">
        <x:v>United States</x:v>
      </x:c>
      <x:c r="F31" s="27" t="str">
        <x:v>Official legislative research</x:v>
      </x:c>
      <x:c r="G31" s="68" t="str">
        <x:v>https://www.ncsl.org/fiscal/subsidizing-servers-how-states-are-competing-to-attract-data-centers</x:v>
      </x:c>
      <x:c r="H31" s="27" t="str">
        <x:v>Data Centers; Evidence Matrix</x:v>
      </x:c>
      <x:c r="I31" s="27" t="str">
        <x:v>50-state statutory overview; no harmonized national dollar total.</x:v>
      </x:c>
    </x:row>
    <x:row r="32" ht="56" customHeight="1">
      <x:c r="A32" s="27" t="str">
        <x:v>S26</x:v>
      </x:c>
      <x:c r="B32" s="27" t="str">
        <x:v>Data Center Sales &amp; Use Tax Exemption Evaluation</x:v>
      </x:c>
      <x:c r="C32" s="27" t="str">
        <x:v>Georgia Department of Audits and Accounts</x:v>
      </x:c>
      <x:c r="D32" s="27" t="str">
        <x:v>2025</x:v>
      </x:c>
      <x:c r="E32" s="27" t="str">
        <x:v>Georgia</x:v>
      </x:c>
      <x:c r="F32" s="27" t="str">
        <x:v>Official evaluation</x:v>
      </x:c>
      <x:c r="G32" s="68" t="str">
        <x:v>https://www.audits.ga.gov/ReportSearch/download/33298</x:v>
      </x:c>
      <x:c r="H32" s="27" t="str">
        <x:v>Data Centers; Evidence Matrix</x:v>
      </x:c>
      <x:c r="I32" s="27" t="str">
        <x:v>State projections use IMPLAN and ‘but-for’ assumptions.</x:v>
      </x:c>
    </x:row>
    <x:row r="33" ht="56" customHeight="1">
      <x:c r="A33" s="27" t="str">
        <x:v>S27</x:v>
      </x:c>
      <x:c r="B33" s="27" t="str">
        <x:v>AI Risk Management Framework 1.0</x:v>
      </x:c>
      <x:c r="C33" s="27" t="str">
        <x:v>NIST</x:v>
      </x:c>
      <x:c r="D33" s="27" t="str">
        <x:v>2023-01-26; page updated 2026</x:v>
      </x:c>
      <x:c r="E33" s="27" t="str">
        <x:v>United States</x:v>
      </x:c>
      <x:c r="F33" s="27" t="str">
        <x:v>Official voluntary framework</x:v>
      </x:c>
      <x:c r="G33" s="68" t="str">
        <x:v>https://www.nist.gov/itl/ai-risk-management-framework</x:v>
      </x:c>
      <x:c r="H33" s="27" t="str">
        <x:v>Governance; Evidence Matrix</x:v>
      </x:c>
      <x:c r="I33" s="27" t="str">
        <x:v>Voluntary; revision underway in 2026.</x:v>
      </x:c>
    </x:row>
    <x:row r="34" ht="56" customHeight="1">
      <x:c r="A34" s="27" t="str">
        <x:v>S28</x:v>
      </x:c>
      <x:c r="B34" s="27" t="str">
        <x:v>Responsible Scaling Policy v3.0</x:v>
      </x:c>
      <x:c r="C34" s="27" t="str">
        <x:v>Anthropic</x:v>
      </x:c>
      <x:c r="D34" s="27" t="str">
        <x:v>2026-02-24</x:v>
      </x:c>
      <x:c r="E34" s="27" t="str">
        <x:v>Company policy</x:v>
      </x:c>
      <x:c r="F34" s="27" t="str">
        <x:v>First-party voluntary policy</x:v>
      </x:c>
      <x:c r="G34" s="68" t="str">
        <x:v>https://www.anthropic.com/responsible-scaling-policy/rsp-v3-0</x:v>
      </x:c>
      <x:c r="H34" s="27" t="str">
        <x:v>Governance; Evidence Matrix</x:v>
      </x:c>
      <x:c r="I34" s="27" t="str">
        <x:v>Dated case; superseded by v3.4; explicitly not comprehensive.</x:v>
      </x:c>
    </x:row>
    <x:row r="35" ht="56" customHeight="1">
      <x:c r="A35" s="27" t="str">
        <x:v>S29</x:v>
      </x:c>
      <x:c r="B35" s="27" t="str">
        <x:v>Responsible Scaling Policy current page (v3.4)</x:v>
      </x:c>
      <x:c r="C35" s="27" t="str">
        <x:v>Anthropic</x:v>
      </x:c>
      <x:c r="D35" s="27" t="str">
        <x:v>Effective 2026-07-08; page updated 2026-08-14</x:v>
      </x:c>
      <x:c r="E35" s="27" t="str">
        <x:v>Company policy</x:v>
      </x:c>
      <x:c r="F35" s="27" t="str">
        <x:v>First-party voluntary policy</x:v>
      </x:c>
      <x:c r="G35" s="68" t="str">
        <x:v>https://www.anthropic.com/responsible-scaling-policy</x:v>
      </x:c>
      <x:c r="H35" s="27" t="str">
        <x:v>Governance; Evidence Matrix</x:v>
      </x:c>
      <x:c r="I35" s="27" t="str">
        <x:v>Current version at evidence cutoff.</x:v>
      </x:c>
    </x:row>
    <x:row r="36" ht="56" customHeight="1">
      <x:c r="A36" s="27" t="str">
        <x:v>S30</x:v>
      </x:c>
      <x:c r="B36" s="27" t="str">
        <x:v>AI Act policy and enforcement page</x:v>
      </x:c>
      <x:c r="C36" s="27" t="str">
        <x:v>European Commission</x:v>
      </x:c>
      <x:c r="D36" s="27" t="str">
        <x:v>Updated 2026-08-03</x:v>
      </x:c>
      <x:c r="E36" s="27" t="str">
        <x:v>European Union</x:v>
      </x:c>
      <x:c r="F36" s="27" t="str">
        <x:v>Binding-law guidance</x:v>
      </x:c>
      <x:c r="G36" s="68" t="str">
        <x:v>https://digital-strategy.ec.europa.eu/en/policies/regulatory-framework-ai</x:v>
      </x:c>
      <x:c r="H36" s="27" t="str">
        <x:v>Governance; Evidence Matrix</x:v>
      </x:c>
      <x:c r="I36" s="27" t="str">
        <x:v>Current timeline reflects 2026 amendments and enforcement.</x:v>
      </x:c>
    </x:row>
    <x:row r="37" ht="56" customHeight="1">
      <x:c r="A37" s="27" t="str">
        <x:v>S31</x:v>
      </x:c>
      <x:c r="B37" s="27" t="str">
        <x:v>Preliminary Current Employment Statistics National Benchmark Revision</x:v>
      </x:c>
      <x:c r="C37" s="27" t="str">
        <x:v>U.S. Bureau of Labor Statistics</x:v>
      </x:c>
      <x:c r="D37" s="27" t="str">
        <x:v>2026-08-28</x:v>
      </x:c>
      <x:c r="E37" s="27" t="str">
        <x:v>United States</x:v>
      </x:c>
      <x:c r="F37" s="27" t="str">
        <x:v>Official preliminary estimate</x:v>
      </x:c>
      <x:c r="G37" s="68" t="str">
        <x:v>https://www.bls.gov/news.release/archives/prebmk_08282026.htm</x:v>
      </x:c>
      <x:c r="H37" s="27" t="str">
        <x:v>HETH Model; working paper</x:v>
      </x:c>
      <x:c r="I37" s="27" t="str">
        <x:v>Preview only; not incorporated into published CES estimates. Preliminary benchmark is not seasonally adjusted; final revision scheduled for February 2027.</x:v>
      </x:c>
    </x:row>
    <x:row r="38" ht="56" customHeight="1">
      <x:c r="A38" s="28" t="str">
        <x:v>S32</x:v>
      </x:c>
      <x:c r="B38" s="28" t="str">
        <x:v>Technical Notes for Preliminary CES National Benchmark Revision</x:v>
      </x:c>
      <x:c r="C38" s="28" t="str">
        <x:v>U.S. Bureau of Labor Statistics</x:v>
      </x:c>
      <x:c r="D38" s="28" t="str">
        <x:v>2026-08-28</x:v>
      </x:c>
      <x:c r="E38" s="28" t="str">
        <x:v>United States</x:v>
      </x:c>
      <x:c r="F38" s="28" t="str">
        <x:v>Official methodology note</x:v>
      </x:c>
      <x:c r="G38" s="69" t="str">
        <x:v>https://www.bls.gov/news.release/archives/prebmk_08282026.htm</x:v>
      </x:c>
      <x:c r="H38" s="28" t="str">
        <x:v>HETH Model; working paper</x:v>
      </x:c>
      <x:c r="I38" s="28" t="str">
        <x:v>Explains that preliminary revisions compare not-seasonally-adjusted March CES estimates with universe employment counts.</x:v>
      </x:c>
    </x:row>
    <x:row r="39">
      <x:c r="A39" t="str">
        <x:v>S33</x:v>
      </x:c>
      <x:c r="B39" t="str">
        <x:v>Automation and New Tasks: How Technology Displaces and Reinstates Labor</x:v>
      </x:c>
      <x:c r="C39" t="str">
        <x:v>Daron Acemoglu and Pascual Restrepo</x:v>
      </x:c>
      <x:c r="D39" t="str">
        <x:v>2019</x:v>
      </x:c>
      <x:c r="E39" t="str">
        <x:v>United States / theory and evidence</x:v>
      </x:c>
      <x:c r="F39" t="str">
        <x:v>Peer-reviewed research</x:v>
      </x:c>
      <x:c r="G39" t="str">
        <x:v>https://doi.org/10.1257/jep.33.2.3</x:v>
      </x:c>
      <x:c r="H39" t="str">
        <x:v>Working paper §4.1</x:v>
      </x:c>
      <x:c r="I39" t="str">
        <x:v>Task-allocation framework; separates displacement from reinstatement; not a direct HETH estimate.</x:v>
      </x:c>
    </x:row>
    <x:row r="40">
      <x:c r="A40" t="str">
        <x:v>S34</x:v>
      </x:c>
      <x:c r="B40" t="str">
        <x:v>Broadening the Gains from Generative AI: The Role of Fiscal Policies</x:v>
      </x:c>
      <x:c r="C40" t="str">
        <x:v>Brollo et al.; International Monetary Fund</x:v>
      </x:c>
      <x:c r="D40" t="str">
        <x:v>2024-06</x:v>
      </x:c>
      <x:c r="E40" t="str">
        <x:v>Global</x:v>
      </x:c>
      <x:c r="F40" t="str">
        <x:v>Staff Discussion Note</x:v>
      </x:c>
      <x:c r="G40" t="str">
        <x:v>https://doi.org/10.5089/9798400277177.006</x:v>
      </x:c>
      <x:c r="H40" t="str">
        <x:v>Working paper §10</x:v>
      </x:c>
      <x:c r="I40" t="str">
        <x:v>Authors' views; cautions against special AI taxes intended to slow investment and emphasizes capital taxation and adaptive social protection.</x:v>
      </x:c>
    </x:row>
    <x:row r="41">
      <x:c r="A41" t="str">
        <x:v>S35</x:v>
      </x:c>
      <x:c r="B41" t="str">
        <x:v>Anthropic's RSP v3.0: How It Works, What's Changed, and Some Reflections</x:v>
      </x:c>
      <x:c r="C41" t="str">
        <x:v>S. Williams and J. Freund; Centre for the Governance of AI</x:v>
      </x:c>
      <x:c r="D41" t="str">
        <x:v>2026-03-05; updated 2026-03-17</x:v>
      </x:c>
      <x:c r="E41" t="str">
        <x:v>Company-policy analysis</x:v>
      </x:c>
      <x:c r="F41" t="str">
        <x:v>Independent research commentary</x:v>
      </x:c>
      <x:c r="G41" t="str">
        <x:v>https://www.governance.ai/analysis/anthropics-rsp-v3-0-how-it-works-whats-changed-and-some-reflections</x:v>
      </x:c>
      <x:c r="H41" t="str">
        <x:v>Governance; working paper</x:v>
      </x:c>
      <x:c r="I41" t="str">
        <x:v>External interpretation of RSP v3.0; not a compliance audit or peer-reviewed assurance.</x:v>
      </x:c>
    </x:row>
    <x:row r="42">
      <x:c r="A42" t="str">
        <x:v>S36</x:v>
      </x:c>
      <x:c r="B42" t="str">
        <x:v>How Do Apprenticeships Benefit Young Workers? An Evaluation of Registered Apprenticeship in Ohio</x:v>
      </x:c>
      <x:c r="C42" t="str">
        <x:v>U.S. Department of Labor</x:v>
      </x:c>
      <x:c r="D42" t="str">
        <x:v>Current program evaluation page</x:v>
      </x:c>
      <x:c r="E42" t="str">
        <x:v>Ohio, United States</x:v>
      </x:c>
      <x:c r="F42" t="str">
        <x:v>Official evaluation summary</x:v>
      </x:c>
      <x:c r="G42" t="str">
        <x:v>https://www.dol.gov/resource-library/how-do-apprenticeships-benefit-young-workers-evaluation-registered-apprenticeship</x:v>
      </x:c>
      <x:c r="H42" t="str">
        <x:v>Pathway Outcomes</x:v>
      </x:c>
      <x:c r="I42" t="str">
        <x:v>Context-specific estimates for young men in Ohio; not nationally generalizable.</x:v>
      </x:c>
    </x:row>
    <x:row r="43">
      <x:c r="A43" t="str">
        <x:v>S37</x:v>
      </x:c>
      <x:c r="B43" t="str">
        <x:v>DOE Releases New Report Evaluating Increase in Electricity Demand from Data Centers</x:v>
      </x:c>
      <x:c r="C43" t="str">
        <x:v>U.S. Department of Energy</x:v>
      </x:c>
      <x:c r="D43" t="str">
        <x:v>2024-12-20</x:v>
      </x:c>
      <x:c r="E43" t="str">
        <x:v>United States</x:v>
      </x:c>
      <x:c r="F43" t="str">
        <x:v>Official agency summary</x:v>
      </x:c>
      <x:c r="G43" t="str">
        <x:v>https://www.energy.gov/articles/doe-releases-new-report-evaluating-increase-electricity-demand-data-centers</x:v>
      </x:c>
      <x:c r="H43" t="str">
        <x:v>Data Centers</x:v>
      </x:c>
      <x:c r="I43" t="str">
        <x:v>Agency summary of the LBNL report; canonical technical evidence remains S23.</x:v>
      </x:c>
    </x:row>
    <x:row r="44">
      <x:c r="A44" t="str">
        <x:v>S38</x:v>
      </x:c>
      <x:c r="B44" t="str">
        <x:v>What Your Employer-Based Health Coverage Really Costs</x:v>
      </x:c>
      <x:c r="C44" t="str">
        <x:v>KFF</x:v>
      </x:c>
      <x:c r="D44" t="str">
        <x:v>2025</x:v>
      </x:c>
      <x:c r="E44" t="str">
        <x:v>United States</x:v>
      </x:c>
      <x:c r="F44" t="str">
        <x:v>Independent survey explainer</x:v>
      </x:c>
      <x:c r="G44" t="str">
        <x:v>https://www.kff.org/health-costs/what-your-employer-based-health-coverage-really-costs/</x:v>
      </x:c>
      <x:c r="H44" t="str">
        <x:v>Health Continuity</x:v>
      </x:c>
      <x:c r="I44" t="str">
        <x:v>Supports the single-coverage worker-contribution benchmark; see S16 for the full survey.</x:v>
      </x:c>
    </x:row>
  </x:sheetData>
  <x:mergeCells>
    <x:mergeCell ref="A1:I1"/>
    <x:mergeCell ref="A2:I2"/>
  </x:mergeCells>
  <x:pageMargins left="0.7" right="0.7" top="0.75" bottom="0.75" header="0.3" footer="0.3"/>
</x:worksheet>
</file>