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cc4ad72e673bd395/Pictures/Zero-G AI/"/>
    </mc:Choice>
  </mc:AlternateContent>
  <xr:revisionPtr revIDLastSave="1" documentId="11_EE40582B4B14C98B6F2B861E3F451188532CB313" xr6:coauthVersionLast="47" xr6:coauthVersionMax="47" xr10:uidLastSave="{F7C9845E-A5AF-4AA0-9A55-B77EAA7AA45B}"/>
  <bookViews>
    <workbookView xWindow="4520" yWindow="4520" windowWidth="28800" windowHeight="15370" xr2:uid="{00000000-000D-0000-FFFF-FFFF00000000}"/>
  </bookViews>
  <sheets>
    <sheet name="Executive Summary" sheetId="1" r:id="rId1"/>
    <sheet name="Inputs" sheetId="2" r:id="rId2"/>
    <sheet name="Time Savings Model" sheetId="3" r:id="rId3"/>
    <sheet name="Platform Savings" sheetId="4" r:id="rId4"/>
    <sheet name="Sensitivity" sheetId="5" r:id="rId5"/>
  </sheet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4" l="1"/>
  <c r="D12" i="4"/>
  <c r="C12" i="4"/>
  <c r="I24" i="1" s="1"/>
  <c r="B12" i="4"/>
  <c r="A12" i="4"/>
  <c r="F11" i="4"/>
  <c r="C11" i="4"/>
  <c r="B11" i="4"/>
  <c r="A11" i="4"/>
  <c r="G23" i="1" s="1"/>
  <c r="F10" i="4"/>
  <c r="C10" i="4"/>
  <c r="B10" i="4"/>
  <c r="A10" i="4"/>
  <c r="F9" i="4"/>
  <c r="E9" i="4"/>
  <c r="K21" i="1" s="1"/>
  <c r="C9" i="4"/>
  <c r="B9" i="4"/>
  <c r="A9" i="4"/>
  <c r="F8" i="4"/>
  <c r="C8" i="4"/>
  <c r="I20" i="1" s="1"/>
  <c r="B8" i="4"/>
  <c r="A8" i="4"/>
  <c r="F7" i="4"/>
  <c r="C7" i="4"/>
  <c r="B7" i="4"/>
  <c r="A7" i="4"/>
  <c r="G19" i="1" s="1"/>
  <c r="F6" i="4"/>
  <c r="C6" i="4"/>
  <c r="B6" i="4"/>
  <c r="A6" i="4"/>
  <c r="F5" i="4"/>
  <c r="E5" i="4"/>
  <c r="C5" i="4"/>
  <c r="B5" i="4"/>
  <c r="A5" i="4"/>
  <c r="F4" i="4"/>
  <c r="C4" i="4"/>
  <c r="I16" i="1" s="1"/>
  <c r="B4" i="4"/>
  <c r="A4" i="4"/>
  <c r="F3" i="4"/>
  <c r="E3" i="4"/>
  <c r="D3" i="4"/>
  <c r="C3" i="4"/>
  <c r="B3" i="4"/>
  <c r="A3" i="4"/>
  <c r="G12" i="3"/>
  <c r="F12" i="3"/>
  <c r="E12" i="3"/>
  <c r="D12" i="3"/>
  <c r="C12" i="3"/>
  <c r="B12" i="3"/>
  <c r="A12" i="3"/>
  <c r="G11" i="3"/>
  <c r="F11" i="3"/>
  <c r="E11" i="3"/>
  <c r="D11" i="3"/>
  <c r="B11" i="3"/>
  <c r="A11" i="3"/>
  <c r="I10" i="3"/>
  <c r="G10" i="3"/>
  <c r="F10" i="3"/>
  <c r="E10" i="3"/>
  <c r="D10" i="3"/>
  <c r="B10" i="3"/>
  <c r="A10" i="3"/>
  <c r="H9" i="3"/>
  <c r="G9" i="3"/>
  <c r="F9" i="3"/>
  <c r="E9" i="3"/>
  <c r="D9" i="3"/>
  <c r="B9" i="3"/>
  <c r="A9" i="3"/>
  <c r="G8" i="3"/>
  <c r="F8" i="3"/>
  <c r="E8" i="3"/>
  <c r="D8" i="3"/>
  <c r="C8" i="3"/>
  <c r="B8" i="3"/>
  <c r="A8" i="3"/>
  <c r="G7" i="3"/>
  <c r="F7" i="3"/>
  <c r="E7" i="3"/>
  <c r="D7" i="3"/>
  <c r="B7" i="3"/>
  <c r="A7" i="3"/>
  <c r="I6" i="3"/>
  <c r="G6" i="3"/>
  <c r="F6" i="3"/>
  <c r="E6" i="3"/>
  <c r="D6" i="3"/>
  <c r="B6" i="3"/>
  <c r="A6" i="3"/>
  <c r="G5" i="3"/>
  <c r="F5" i="3"/>
  <c r="E5" i="3"/>
  <c r="D5" i="3"/>
  <c r="B5" i="3"/>
  <c r="A5" i="3"/>
  <c r="G4" i="3"/>
  <c r="F4" i="3"/>
  <c r="E4" i="3"/>
  <c r="D4" i="3"/>
  <c r="B4" i="3"/>
  <c r="A4" i="3"/>
  <c r="E40" i="2"/>
  <c r="E12" i="4" s="1"/>
  <c r="E39" i="2"/>
  <c r="E11" i="4" s="1"/>
  <c r="K23" i="1" s="1"/>
  <c r="D39" i="2"/>
  <c r="D11" i="4" s="1"/>
  <c r="J23" i="1" s="1"/>
  <c r="E38" i="2"/>
  <c r="E10" i="4" s="1"/>
  <c r="K22" i="1" s="1"/>
  <c r="D38" i="2"/>
  <c r="D10" i="4" s="1"/>
  <c r="J22" i="1" s="1"/>
  <c r="E37" i="2"/>
  <c r="D37" i="2"/>
  <c r="D9" i="4" s="1"/>
  <c r="J21" i="1" s="1"/>
  <c r="E36" i="2"/>
  <c r="E8" i="4" s="1"/>
  <c r="K20" i="1" s="1"/>
  <c r="D36" i="2"/>
  <c r="D8" i="4" s="1"/>
  <c r="J20" i="1" s="1"/>
  <c r="E35" i="2"/>
  <c r="E7" i="4" s="1"/>
  <c r="K19" i="1" s="1"/>
  <c r="D35" i="2"/>
  <c r="D7" i="4" s="1"/>
  <c r="J19" i="1" s="1"/>
  <c r="E34" i="2"/>
  <c r="E6" i="4" s="1"/>
  <c r="K18" i="1" s="1"/>
  <c r="D34" i="2"/>
  <c r="D6" i="4" s="1"/>
  <c r="J18" i="1" s="1"/>
  <c r="E33" i="2"/>
  <c r="D33" i="2"/>
  <c r="D5" i="4" s="1"/>
  <c r="J17" i="1" s="1"/>
  <c r="E32" i="2"/>
  <c r="E4" i="4" s="1"/>
  <c r="K16" i="1" s="1"/>
  <c r="D32" i="2"/>
  <c r="D4" i="4" s="1"/>
  <c r="J16" i="1" s="1"/>
  <c r="I26" i="2"/>
  <c r="I12" i="3" s="1"/>
  <c r="H26" i="2"/>
  <c r="H12" i="3" s="1"/>
  <c r="C26" i="2"/>
  <c r="I25" i="2"/>
  <c r="I11" i="3" s="1"/>
  <c r="H25" i="2"/>
  <c r="H11" i="3" s="1"/>
  <c r="C25" i="2"/>
  <c r="C11" i="3" s="1"/>
  <c r="J11" i="3" s="1"/>
  <c r="I24" i="2"/>
  <c r="H24" i="2"/>
  <c r="H10" i="3" s="1"/>
  <c r="C24" i="2"/>
  <c r="C10" i="3" s="1"/>
  <c r="I23" i="2"/>
  <c r="I9" i="3" s="1"/>
  <c r="H23" i="2"/>
  <c r="C23" i="2"/>
  <c r="C9" i="3" s="1"/>
  <c r="J9" i="3" s="1"/>
  <c r="J22" i="2"/>
  <c r="K22" i="2" s="1"/>
  <c r="I22" i="2"/>
  <c r="I8" i="3" s="1"/>
  <c r="H22" i="2"/>
  <c r="H8" i="3" s="1"/>
  <c r="C22" i="2"/>
  <c r="I21" i="2"/>
  <c r="I7" i="3" s="1"/>
  <c r="H21" i="2"/>
  <c r="H7" i="3" s="1"/>
  <c r="C21" i="2"/>
  <c r="C7" i="3" s="1"/>
  <c r="I20" i="2"/>
  <c r="H20" i="2"/>
  <c r="H6" i="3" s="1"/>
  <c r="C20" i="2"/>
  <c r="C6" i="3" s="1"/>
  <c r="J6" i="3" s="1"/>
  <c r="K6" i="3" s="1"/>
  <c r="I19" i="2"/>
  <c r="I5" i="3" s="1"/>
  <c r="H19" i="2"/>
  <c r="H5" i="3" s="1"/>
  <c r="C19" i="2"/>
  <c r="J19" i="2" s="1"/>
  <c r="K19" i="2" s="1"/>
  <c r="I18" i="2"/>
  <c r="I4" i="3" s="1"/>
  <c r="H18" i="2"/>
  <c r="H4" i="3" s="1"/>
  <c r="C18" i="2"/>
  <c r="G10" i="5" s="1"/>
  <c r="L24" i="1"/>
  <c r="J24" i="1"/>
  <c r="H24" i="1"/>
  <c r="G24" i="1"/>
  <c r="L23" i="1"/>
  <c r="I23" i="1"/>
  <c r="H23" i="1"/>
  <c r="L22" i="1"/>
  <c r="I22" i="1"/>
  <c r="H22" i="1"/>
  <c r="G22" i="1"/>
  <c r="L21" i="1"/>
  <c r="I21" i="1"/>
  <c r="H21" i="1"/>
  <c r="G21" i="1"/>
  <c r="L20" i="1"/>
  <c r="H20" i="1"/>
  <c r="G20" i="1"/>
  <c r="L19" i="1"/>
  <c r="I19" i="1"/>
  <c r="H19" i="1"/>
  <c r="L18" i="1"/>
  <c r="I18" i="1"/>
  <c r="H18" i="1"/>
  <c r="G18" i="1"/>
  <c r="A18" i="1"/>
  <c r="L17" i="1"/>
  <c r="K17" i="1"/>
  <c r="I17" i="1"/>
  <c r="H17" i="1"/>
  <c r="G17" i="1"/>
  <c r="A17" i="1"/>
  <c r="L16" i="1"/>
  <c r="H16" i="1"/>
  <c r="G16" i="1"/>
  <c r="A16" i="1"/>
  <c r="L15" i="1"/>
  <c r="K15" i="1"/>
  <c r="J15" i="1"/>
  <c r="I15" i="1"/>
  <c r="H15" i="1"/>
  <c r="G15" i="1"/>
  <c r="D15" i="1"/>
  <c r="C15" i="1"/>
  <c r="B15" i="1"/>
  <c r="A15" i="1"/>
  <c r="D10" i="1"/>
  <c r="K11" i="3" l="1"/>
  <c r="K9" i="3"/>
  <c r="J8" i="3"/>
  <c r="K8" i="3" s="1"/>
  <c r="J7" i="3"/>
  <c r="J10" i="3"/>
  <c r="K10" i="3" s="1"/>
  <c r="J12" i="3"/>
  <c r="K12" i="3" s="1"/>
  <c r="K24" i="1"/>
  <c r="J5" i="1"/>
  <c r="J24" i="2"/>
  <c r="K24" i="2" s="1"/>
  <c r="J18" i="2"/>
  <c r="K18" i="2" s="1"/>
  <c r="J26" i="2"/>
  <c r="K26" i="2" s="1"/>
  <c r="J23" i="2"/>
  <c r="K23" i="2" s="1"/>
  <c r="B7" i="5"/>
  <c r="D8" i="5"/>
  <c r="F9" i="5"/>
  <c r="C7" i="5"/>
  <c r="E8" i="5"/>
  <c r="G9" i="5"/>
  <c r="J20" i="2"/>
  <c r="K20" i="2" s="1"/>
  <c r="J25" i="2"/>
  <c r="K25" i="2" s="1"/>
  <c r="C5" i="3"/>
  <c r="J5" i="3" s="1"/>
  <c r="K5" i="3" s="1"/>
  <c r="B6" i="5"/>
  <c r="D7" i="5"/>
  <c r="F8" i="5"/>
  <c r="B10" i="5"/>
  <c r="C6" i="5"/>
  <c r="E7" i="5"/>
  <c r="G8" i="5"/>
  <c r="C10" i="5"/>
  <c r="C4" i="3"/>
  <c r="J4" i="3" s="1"/>
  <c r="D6" i="5"/>
  <c r="F7" i="5"/>
  <c r="B9" i="5"/>
  <c r="D10" i="5"/>
  <c r="E6" i="5"/>
  <c r="G7" i="5"/>
  <c r="C9" i="5"/>
  <c r="E10" i="5"/>
  <c r="J21" i="2"/>
  <c r="K21" i="2" s="1"/>
  <c r="F6" i="5"/>
  <c r="B8" i="5"/>
  <c r="D9" i="5"/>
  <c r="F10" i="5"/>
  <c r="G6" i="5"/>
  <c r="C8" i="5"/>
  <c r="E9" i="5"/>
  <c r="N4" i="3" l="1"/>
  <c r="K4" i="3"/>
  <c r="A5" i="1"/>
  <c r="D5" i="1" s="1"/>
  <c r="K7" i="3"/>
  <c r="P5" i="3" s="1"/>
  <c r="D17" i="1" s="1"/>
  <c r="N5" i="3"/>
  <c r="N6" i="3"/>
  <c r="P6" i="3"/>
  <c r="D18" i="1" s="1"/>
  <c r="O6" i="3" l="1"/>
  <c r="C18" i="1" s="1"/>
  <c r="B18" i="1"/>
  <c r="O5" i="3"/>
  <c r="C17" i="1" s="1"/>
  <c r="B17" i="1"/>
  <c r="P4" i="3"/>
  <c r="D16" i="1" s="1"/>
  <c r="G5" i="1"/>
  <c r="A10" i="1" s="1"/>
  <c r="O4" i="3"/>
  <c r="C16" i="1" s="1"/>
  <c r="B16" i="1"/>
  <c r="G10" i="1" l="1"/>
  <c r="J10" i="1"/>
</calcChain>
</file>

<file path=xl/sharedStrings.xml><?xml version="1.0" encoding="utf-8"?>
<sst xmlns="http://schemas.openxmlformats.org/spreadsheetml/2006/main" count="132" uniqueCount="97">
  <si>
    <t>Zero-G AI Platform ROI Calculator</t>
  </si>
  <si>
    <t>Agentic + Generative AI deployment inside a health network: time savings, labor value, and platform consolidation savings.</t>
  </si>
  <si>
    <t>Annual Hours Saved</t>
  </si>
  <si>
    <t>FTE Equivalent</t>
  </si>
  <si>
    <t>Labor Value</t>
  </si>
  <si>
    <t>Platform Net Benefit</t>
  </si>
  <si>
    <t>Total Financial Impact</t>
  </si>
  <si>
    <t>Unified Platform Cost</t>
  </si>
  <si>
    <t>ROI</t>
  </si>
  <si>
    <t>Payback Period</t>
  </si>
  <si>
    <t>Savings by Role</t>
  </si>
  <si>
    <t>Platform Consolidation Details</t>
  </si>
  <si>
    <t>Zero-G AI Health Network ROI Calculator</t>
  </si>
  <si>
    <t>Editable assumptions. Change values in the blue cells to update all formulas.</t>
  </si>
  <si>
    <t>Global Assumptions</t>
  </si>
  <si>
    <t>Role Cost Assumptions</t>
  </si>
  <si>
    <t>Input</t>
  </si>
  <si>
    <t>Value</t>
  </si>
  <si>
    <t>Unit</t>
  </si>
  <si>
    <t>Notes</t>
  </si>
  <si>
    <t>Role</t>
  </si>
  <si>
    <t>Avg Hourly Cost</t>
  </si>
  <si>
    <t>Working days per year</t>
  </si>
  <si>
    <t>days</t>
  </si>
  <si>
    <t>Typical weekday operating model</t>
  </si>
  <si>
    <t>Physician / APP</t>
  </si>
  <si>
    <t>Fully loaded cost; edit for local market</t>
  </si>
  <si>
    <t>Productive hours per FTE</t>
  </si>
  <si>
    <t>hours</t>
  </si>
  <si>
    <t>Used to translate saved hours into FTE equivalent</t>
  </si>
  <si>
    <t>Nurse / Care team</t>
  </si>
  <si>
    <t>Fully loaded cost</t>
  </si>
  <si>
    <t>Physicians / APPs</t>
  </si>
  <si>
    <t>staff</t>
  </si>
  <si>
    <t>Provider group exposed to AI workflows</t>
  </si>
  <si>
    <t>Admin / Rev cycle</t>
  </si>
  <si>
    <t>Nurses / Care team</t>
  </si>
  <si>
    <t>RN, care coordination, ancillary clinical staff</t>
  </si>
  <si>
    <t>IT / AI support</t>
  </si>
  <si>
    <t>Platform support and engineering</t>
  </si>
  <si>
    <t>Administrative / Revenue cycle</t>
  </si>
  <si>
    <t>Schedulers, coders, inbox support, analysts</t>
  </si>
  <si>
    <t>Conservative realization factor</t>
  </si>
  <si>
    <t>%</t>
  </si>
  <si>
    <t>Reflects adoption friction and partial monetization of time</t>
  </si>
  <si>
    <t>Inflation / annual growth factor</t>
  </si>
  <si>
    <t>Optional future-year scaler</t>
  </si>
  <si>
    <t>Model year</t>
  </si>
  <si>
    <t>year</t>
  </si>
  <si>
    <t>Planning year</t>
  </si>
  <si>
    <t>Use Case Assumptions</t>
  </si>
  <si>
    <t>Use Case</t>
  </si>
  <si>
    <t>Primary Role</t>
  </si>
  <si>
    <t>Staff Count</t>
  </si>
  <si>
    <t>Events / Staff / Day</t>
  </si>
  <si>
    <t>Minutes Before AI</t>
  </si>
  <si>
    <t>AI Reduction</t>
  </si>
  <si>
    <t>Adoption</t>
  </si>
  <si>
    <t>Realization</t>
  </si>
  <si>
    <t>Hourly Cost</t>
  </si>
  <si>
    <t>Annual Labor Value</t>
  </si>
  <si>
    <t>Clinical documentation drafting</t>
  </si>
  <si>
    <t>Chart summarization / pre-visit review</t>
  </si>
  <si>
    <t>InBasket / secure message triage</t>
  </si>
  <si>
    <t>Care coordination task orchestration</t>
  </si>
  <si>
    <t>Discharge planning agent support</t>
  </si>
  <si>
    <t>Prior authorization packet generation</t>
  </si>
  <si>
    <t>Revenue cycle denial summarization</t>
  </si>
  <si>
    <t>Quality / compliance evidence retrieval</t>
  </si>
  <si>
    <t>Executive / operational analytics assistant</t>
  </si>
  <si>
    <t>Platform Consolidation Assumptions</t>
  </si>
  <si>
    <t>Current State</t>
  </si>
  <si>
    <t>Unified Platform</t>
  </si>
  <si>
    <t>Formula / Method</t>
  </si>
  <si>
    <t>Annual Benefit</t>
  </si>
  <si>
    <t>AI software subscriptions</t>
  </si>
  <si>
    <t>Duplicative point solutions vs single platform</t>
  </si>
  <si>
    <t>Integration / maintenance contracts</t>
  </si>
  <si>
    <t>Connectors, interface work, vendor support</t>
  </si>
  <si>
    <t>Security / governance overhead</t>
  </si>
  <si>
    <t>Assessment, audit, duplicated governance processes</t>
  </si>
  <si>
    <t>Vendor management overhead</t>
  </si>
  <si>
    <t>Contracting and procurement burden</t>
  </si>
  <si>
    <t>IT support FTE burden</t>
  </si>
  <si>
    <t>FTE equivalent for support burden</t>
  </si>
  <si>
    <t>Redundant model / cloud usage</t>
  </si>
  <si>
    <t>Avoids multiple model gateways and compute inefficiency</t>
  </si>
  <si>
    <t>Implementation / change cost</t>
  </si>
  <si>
    <t>One-time cost; included in year-one net savings</t>
  </si>
  <si>
    <t>Contingency / risk reserve</t>
  </si>
  <si>
    <t>Optional deployment reserve</t>
  </si>
  <si>
    <t>Total</t>
  </si>
  <si>
    <t>Time Savings Model</t>
  </si>
  <si>
    <t>Platform Consolidation Savings</t>
  </si>
  <si>
    <t>Sensitivity: Adoption x Realization Impact</t>
  </si>
  <si>
    <t>Total Financial Impact by Adoption Scenario</t>
  </si>
  <si>
    <t>Adoption ↓ / Realization 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</si>
</sst>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"/>
    <numFmt numFmtId="166" formatCode="0.0\x"/>
  </numFmts>
  <fonts count="8">
    <font>
      <sz val="11"/>
      <name val="Carlito"/>
    </font>
    <font>
      <b/>
      <sz val="10"/>
      <color rgb="FF1F2937"/>
      <name val="Aptos"/>
      <family val="2"/>
    </font>
    <font>
      <sz val="10"/>
      <color rgb="FF1F2937"/>
      <name val="Aptos"/>
      <family val="2"/>
    </font>
    <font>
      <i/>
      <sz val="10"/>
      <color rgb="FF1F2937"/>
      <name val="Aptos"/>
      <family val="2"/>
    </font>
    <font>
      <b/>
      <sz val="18"/>
      <color rgb="FF12355B"/>
      <name val="Aptos"/>
      <family val="2"/>
    </font>
    <font>
      <i/>
      <sz val="10"/>
      <color rgb="FF6B7280"/>
      <name val="Aptos"/>
      <family val="2"/>
    </font>
    <font>
      <b/>
      <sz val="16"/>
      <color rgb="FF12355B"/>
      <name val="Aptos"/>
      <family val="2"/>
    </font>
    <font>
      <b/>
      <sz val="10"/>
      <color rgb="FFFFFFFF"/>
      <name val="Apto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4F6F8"/>
      </patternFill>
    </fill>
    <fill>
      <patternFill patternType="solid">
        <fgColor rgb="FF12355B"/>
      </patternFill>
    </fill>
    <fill>
      <patternFill patternType="solid">
        <fgColor rgb="FFDCEE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2" borderId="0" xfId="0" applyFont="1" applyFill="1"/>
    <xf numFmtId="0" fontId="1" fillId="3" borderId="0" xfId="0" applyFont="1" applyFill="1"/>
    <xf numFmtId="0" fontId="2" fillId="3" borderId="0" xfId="0" applyFont="1" applyFill="1"/>
    <xf numFmtId="3" fontId="1" fillId="3" borderId="0" xfId="0" applyNumberFormat="1" applyFont="1" applyFill="1"/>
    <xf numFmtId="165" fontId="1" fillId="3" borderId="0" xfId="0" applyNumberFormat="1" applyFont="1" applyFill="1"/>
    <xf numFmtId="164" fontId="1" fillId="3" borderId="0" xfId="0" applyNumberFormat="1" applyFont="1" applyFill="1"/>
    <xf numFmtId="166" fontId="1" fillId="3" borderId="0" xfId="0" applyNumberFormat="1" applyFont="1" applyFill="1"/>
    <xf numFmtId="3" fontId="2" fillId="0" borderId="0" xfId="0" applyNumberFormat="1" applyFont="1"/>
    <xf numFmtId="165" fontId="2" fillId="0" borderId="0" xfId="0" applyNumberFormat="1" applyFont="1"/>
    <xf numFmtId="164" fontId="2" fillId="0" borderId="0" xfId="0" applyNumberFormat="1" applyFont="1"/>
    <xf numFmtId="0" fontId="2" fillId="5" borderId="0" xfId="0" applyFont="1" applyFill="1"/>
    <xf numFmtId="164" fontId="2" fillId="5" borderId="0" xfId="0" applyNumberFormat="1" applyFont="1" applyFill="1"/>
    <xf numFmtId="9" fontId="2" fillId="5" borderId="0" xfId="0" applyNumberFormat="1" applyFont="1" applyFill="1"/>
    <xf numFmtId="9" fontId="2" fillId="0" borderId="0" xfId="0" applyNumberFormat="1" applyFont="1"/>
    <xf numFmtId="9" fontId="1" fillId="5" borderId="0" xfId="0" applyNumberFormat="1" applyFont="1" applyFill="1"/>
    <xf numFmtId="0" fontId="4" fillId="2" borderId="0" xfId="0" applyFont="1" applyFill="1"/>
    <xf numFmtId="0" fontId="5" fillId="2" borderId="0" xfId="0" applyFont="1" applyFill="1"/>
    <xf numFmtId="0" fontId="6" fillId="2" borderId="0" xfId="0" applyFont="1" applyFill="1"/>
    <xf numFmtId="0" fontId="6" fillId="0" borderId="0" xfId="0" applyFont="1"/>
    <xf numFmtId="0" fontId="7" fillId="4" borderId="0" xfId="0" applyFont="1" applyFill="1"/>
    <xf numFmtId="9" fontId="7" fillId="4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Annual Labor Value by Role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Annual Hours Saved</c:v>
          </c:tx>
          <c:invertIfNegative val="1"/>
          <c:cat>
            <c:strRef>
              <c:f>'Executive Summary'!$A$16:$A$18</c:f>
              <c:strCache>
                <c:ptCount val="3"/>
                <c:pt idx="0">
                  <c:v>Physician / APP</c:v>
                </c:pt>
                <c:pt idx="1">
                  <c:v>Nurse / Care team</c:v>
                </c:pt>
                <c:pt idx="2">
                  <c:v>Admin / Rev cycle</c:v>
                </c:pt>
              </c:strCache>
            </c:strRef>
          </c:cat>
          <c:val>
            <c:numRef>
              <c:f>'Executive Summary'!$B$16:$B$18</c:f>
              <c:numCache>
                <c:formatCode>#,##0</c:formatCode>
                <c:ptCount val="3"/>
                <c:pt idx="0">
                  <c:v>48701.493749999994</c:v>
                </c:pt>
                <c:pt idx="1">
                  <c:v>62244</c:v>
                </c:pt>
                <c:pt idx="2">
                  <c:v>97024.199999999983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D2-449A-990A-673B248157DC}"/>
            </c:ext>
          </c:extLst>
        </c:ser>
        <c:ser>
          <c:idx val="1"/>
          <c:order val="1"/>
          <c:tx>
            <c:v>FTE Equivalent</c:v>
          </c:tx>
          <c:invertIfNegative val="1"/>
          <c:cat>
            <c:strRef>
              <c:f>'Executive Summary'!$A$16:$A$18</c:f>
              <c:strCache>
                <c:ptCount val="3"/>
                <c:pt idx="0">
                  <c:v>Physician / APP</c:v>
                </c:pt>
                <c:pt idx="1">
                  <c:v>Nurse / Care team</c:v>
                </c:pt>
                <c:pt idx="2">
                  <c:v>Admin / Rev cycle</c:v>
                </c:pt>
              </c:strCache>
            </c:strRef>
          </c:cat>
          <c:val>
            <c:numRef>
              <c:f>'Executive Summary'!$C$16:$C$18</c:f>
              <c:numCache>
                <c:formatCode>0.0</c:formatCode>
                <c:ptCount val="3"/>
                <c:pt idx="0">
                  <c:v>23.414179687499995</c:v>
                </c:pt>
                <c:pt idx="1">
                  <c:v>29.925000000000001</c:v>
                </c:pt>
                <c:pt idx="2">
                  <c:v>46.646249999999995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D2-449A-990A-673B248157DC}"/>
            </c:ext>
          </c:extLst>
        </c:ser>
        <c:ser>
          <c:idx val="2"/>
          <c:order val="2"/>
          <c:tx>
            <c:v>Annual Labor Value</c:v>
          </c:tx>
          <c:invertIfNegative val="1"/>
          <c:cat>
            <c:strRef>
              <c:f>'Executive Summary'!$A$16:$A$18</c:f>
              <c:strCache>
                <c:ptCount val="3"/>
                <c:pt idx="0">
                  <c:v>Physician / APP</c:v>
                </c:pt>
                <c:pt idx="1">
                  <c:v>Nurse / Care team</c:v>
                </c:pt>
                <c:pt idx="2">
                  <c:v>Admin / Rev cycle</c:v>
                </c:pt>
              </c:strCache>
            </c:strRef>
          </c:cat>
          <c:val>
            <c:numRef>
              <c:f>'Executive Summary'!$D$16:$D$18</c:f>
              <c:numCache>
                <c:formatCode>\$#,##0</c:formatCode>
                <c:ptCount val="3"/>
                <c:pt idx="0">
                  <c:v>7305224.0625</c:v>
                </c:pt>
                <c:pt idx="1">
                  <c:v>4045860</c:v>
                </c:pt>
                <c:pt idx="2">
                  <c:v>3686919.5999999996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D2-449A-990A-673B24815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r>
              <a:rPr lang="en-US"/>
              <a:t>Platform Consolidation Benefit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Current State</c:v>
          </c:tx>
          <c:invertIfNegative val="1"/>
          <c:cat>
            <c:strRef>
              <c:f>'Executive Summary'!$G$16:$G$23</c:f>
              <c:strCache>
                <c:ptCount val="8"/>
                <c:pt idx="0">
                  <c:v>AI software subscriptions</c:v>
                </c:pt>
                <c:pt idx="1">
                  <c:v>Integration / maintenance contracts</c:v>
                </c:pt>
                <c:pt idx="2">
                  <c:v>Security / governance overhead</c:v>
                </c:pt>
                <c:pt idx="3">
                  <c:v>Vendor management overhead</c:v>
                </c:pt>
                <c:pt idx="4">
                  <c:v>IT support FTE burden</c:v>
                </c:pt>
                <c:pt idx="5">
                  <c:v>Redundant model / cloud usage</c:v>
                </c:pt>
                <c:pt idx="6">
                  <c:v>Implementation / change cost</c:v>
                </c:pt>
                <c:pt idx="7">
                  <c:v>Contingency / risk reserve</c:v>
                </c:pt>
              </c:strCache>
            </c:strRef>
          </c:cat>
          <c:val>
            <c:numRef>
              <c:f>'Executive Summary'!$H$16:$H$23</c:f>
              <c:numCache>
                <c:formatCode>\$#,##0</c:formatCode>
                <c:ptCount val="8"/>
                <c:pt idx="0">
                  <c:v>2400000</c:v>
                </c:pt>
                <c:pt idx="1">
                  <c:v>900000</c:v>
                </c:pt>
                <c:pt idx="2">
                  <c:v>450000</c:v>
                </c:pt>
                <c:pt idx="3">
                  <c:v>250000</c:v>
                </c:pt>
                <c:pt idx="4" formatCode="General">
                  <c:v>8</c:v>
                </c:pt>
                <c:pt idx="5">
                  <c:v>650000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AC-4647-9340-94DAD6CAAB76}"/>
            </c:ext>
          </c:extLst>
        </c:ser>
        <c:ser>
          <c:idx val="1"/>
          <c:order val="1"/>
          <c:tx>
            <c:v>Unified Platform</c:v>
          </c:tx>
          <c:invertIfNegative val="1"/>
          <c:cat>
            <c:strRef>
              <c:f>'Executive Summary'!$G$16:$G$23</c:f>
              <c:strCache>
                <c:ptCount val="8"/>
                <c:pt idx="0">
                  <c:v>AI software subscriptions</c:v>
                </c:pt>
                <c:pt idx="1">
                  <c:v>Integration / maintenance contracts</c:v>
                </c:pt>
                <c:pt idx="2">
                  <c:v>Security / governance overhead</c:v>
                </c:pt>
                <c:pt idx="3">
                  <c:v>Vendor management overhead</c:v>
                </c:pt>
                <c:pt idx="4">
                  <c:v>IT support FTE burden</c:v>
                </c:pt>
                <c:pt idx="5">
                  <c:v>Redundant model / cloud usage</c:v>
                </c:pt>
                <c:pt idx="6">
                  <c:v>Implementation / change cost</c:v>
                </c:pt>
                <c:pt idx="7">
                  <c:v>Contingency / risk reserve</c:v>
                </c:pt>
              </c:strCache>
            </c:strRef>
          </c:cat>
          <c:val>
            <c:numRef>
              <c:f>'Executive Summary'!$I$16:$I$23</c:f>
              <c:numCache>
                <c:formatCode>\$#,##0</c:formatCode>
                <c:ptCount val="8"/>
                <c:pt idx="0">
                  <c:v>1100000</c:v>
                </c:pt>
                <c:pt idx="1">
                  <c:v>350000</c:v>
                </c:pt>
                <c:pt idx="2">
                  <c:v>250000</c:v>
                </c:pt>
                <c:pt idx="3">
                  <c:v>100000</c:v>
                </c:pt>
                <c:pt idx="4" formatCode="General">
                  <c:v>4</c:v>
                </c:pt>
                <c:pt idx="5">
                  <c:v>350000</c:v>
                </c:pt>
                <c:pt idx="6">
                  <c:v>750000</c:v>
                </c:pt>
                <c:pt idx="7">
                  <c:v>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C-4647-9340-94DAD6CAAB76}"/>
            </c:ext>
          </c:extLst>
        </c:ser>
        <c:ser>
          <c:idx val="2"/>
          <c:order val="2"/>
          <c:tx>
            <c:v>Formula / Method</c:v>
          </c:tx>
          <c:invertIfNegative val="1"/>
          <c:cat>
            <c:strRef>
              <c:f>'Executive Summary'!$G$16:$G$23</c:f>
              <c:strCache>
                <c:ptCount val="8"/>
                <c:pt idx="0">
                  <c:v>AI software subscriptions</c:v>
                </c:pt>
                <c:pt idx="1">
                  <c:v>Integration / maintenance contracts</c:v>
                </c:pt>
                <c:pt idx="2">
                  <c:v>Security / governance overhead</c:v>
                </c:pt>
                <c:pt idx="3">
                  <c:v>Vendor management overhead</c:v>
                </c:pt>
                <c:pt idx="4">
                  <c:v>IT support FTE burden</c:v>
                </c:pt>
                <c:pt idx="5">
                  <c:v>Redundant model / cloud usage</c:v>
                </c:pt>
                <c:pt idx="6">
                  <c:v>Implementation / change cost</c:v>
                </c:pt>
                <c:pt idx="7">
                  <c:v>Contingency / risk reserve</c:v>
                </c:pt>
              </c:strCache>
            </c:strRef>
          </c:cat>
          <c:val>
            <c:numRef>
              <c:f>'Executive Summary'!$J$16:$J$23</c:f>
              <c:numCache>
                <c:formatCode>General</c:formatCode>
                <c:ptCount val="8"/>
                <c:pt idx="0">
                  <c:v>1300000</c:v>
                </c:pt>
                <c:pt idx="1">
                  <c:v>550000</c:v>
                </c:pt>
                <c:pt idx="2">
                  <c:v>200000</c:v>
                </c:pt>
                <c:pt idx="3">
                  <c:v>150000</c:v>
                </c:pt>
                <c:pt idx="4">
                  <c:v>790400</c:v>
                </c:pt>
                <c:pt idx="5">
                  <c:v>300000</c:v>
                </c:pt>
                <c:pt idx="6">
                  <c:v>-750000</c:v>
                </c:pt>
                <c:pt idx="7">
                  <c:v>-250000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AC-4647-9340-94DAD6CAAB76}"/>
            </c:ext>
          </c:extLst>
        </c:ser>
        <c:ser>
          <c:idx val="3"/>
          <c:order val="3"/>
          <c:tx>
            <c:v>Annual Benefit</c:v>
          </c:tx>
          <c:invertIfNegative val="1"/>
          <c:cat>
            <c:strRef>
              <c:f>'Executive Summary'!$G$16:$G$23</c:f>
              <c:strCache>
                <c:ptCount val="8"/>
                <c:pt idx="0">
                  <c:v>AI software subscriptions</c:v>
                </c:pt>
                <c:pt idx="1">
                  <c:v>Integration / maintenance contracts</c:v>
                </c:pt>
                <c:pt idx="2">
                  <c:v>Security / governance overhead</c:v>
                </c:pt>
                <c:pt idx="3">
                  <c:v>Vendor management overhead</c:v>
                </c:pt>
                <c:pt idx="4">
                  <c:v>IT support FTE burden</c:v>
                </c:pt>
                <c:pt idx="5">
                  <c:v>Redundant model / cloud usage</c:v>
                </c:pt>
                <c:pt idx="6">
                  <c:v>Implementation / change cost</c:v>
                </c:pt>
                <c:pt idx="7">
                  <c:v>Contingency / risk reserve</c:v>
                </c:pt>
              </c:strCache>
            </c:strRef>
          </c:cat>
          <c:val>
            <c:numRef>
              <c:f>'Executive Summary'!$K$16:$K$23</c:f>
              <c:numCache>
                <c:formatCode>\$#,##0</c:formatCode>
                <c:ptCount val="8"/>
                <c:pt idx="0">
                  <c:v>1300000</c:v>
                </c:pt>
                <c:pt idx="1">
                  <c:v>550000</c:v>
                </c:pt>
                <c:pt idx="2">
                  <c:v>200000</c:v>
                </c:pt>
                <c:pt idx="3">
                  <c:v>150000</c:v>
                </c:pt>
                <c:pt idx="4">
                  <c:v>790400</c:v>
                </c:pt>
                <c:pt idx="5">
                  <c:v>300000</c:v>
                </c:pt>
                <c:pt idx="6">
                  <c:v>-750000</c:v>
                </c:pt>
                <c:pt idx="7">
                  <c:v>-250000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FAC-4647-9340-94DAD6CAAB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General" sourceLinked="1"/>
        <c:majorTickMark val="none"/>
        <c:minorTickMark val="none"/>
        <c:tickLblPos val="nextTo"/>
        <c:crossAx val="48672768"/>
        <c:crosses val="autoZero"/>
        <c:auto val="1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\$#,##0" sourceLinked="1"/>
        <c:majorTickMark val="none"/>
        <c:minorTickMark val="none"/>
        <c:tickLblPos val="nextTo"/>
        <c:crossAx val="48650112"/>
        <c:crosses val="autoZero"/>
        <c:crossBetween val="between"/>
      </c:valAx>
    </c:plotArea>
    <c:legend>
      <c:legendPos val="b"/>
      <c:overlay val="0"/>
    </c:legend>
    <c:plotVisOnly val="1"/>
    <c:dispBlanksAs val="zero"/>
    <c:showDLblsOverMax val="1"/>
  </c:chart>
  <c:spPr>
    <a:ln w="9525">
      <a:solidFill>
        <a:srgbClr val="D9D9D9"/>
      </a:solidFill>
      <a:prstDash val="solid"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0</xdr:rowOff>
    </xdr:from>
    <xdr:to>
      <xdr:col>6</xdr:col>
      <xdr:colOff>0</xdr:colOff>
      <xdr:row>42</xdr:row>
      <xdr:rowOff>0</xdr:rowOff>
    </xdr:to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12</xdr:col>
      <xdr:colOff>0</xdr:colOff>
      <xdr:row>42</xdr:row>
      <xdr:rowOff>0</xdr:rowOff>
    </xdr:to>
    <xdr:graphicFrame macro="">
      <xdr:nvGraphicFramePr>
        <xdr:cNvPr id="3" name="Char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"/>
  <sheetViews>
    <sheetView tabSelected="1" workbookViewId="0"/>
  </sheetViews>
  <sheetFormatPr defaultRowHeight="14"/>
  <cols>
    <col min="1" max="1" width="22" customWidth="1"/>
    <col min="2" max="6" width="14" customWidth="1"/>
    <col min="7" max="12" width="16" customWidth="1"/>
  </cols>
  <sheetData>
    <row r="1" spans="1:26" ht="23.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" t="s">
        <v>2</v>
      </c>
      <c r="B4" s="4"/>
      <c r="C4" s="4"/>
      <c r="D4" s="3" t="s">
        <v>3</v>
      </c>
      <c r="E4" s="4"/>
      <c r="F4" s="4"/>
      <c r="G4" s="3" t="s">
        <v>4</v>
      </c>
      <c r="H4" s="4"/>
      <c r="I4" s="4"/>
      <c r="J4" s="3" t="s">
        <v>5</v>
      </c>
      <c r="K4" s="4"/>
      <c r="L4" s="4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5">
        <f>SUM('Time Savings Model'!J4:J12)</f>
        <v>207969.69374999998</v>
      </c>
      <c r="B5" s="4"/>
      <c r="C5" s="4"/>
      <c r="D5" s="6">
        <f>A5/Inputs!$B$7</f>
        <v>99.985429687499987</v>
      </c>
      <c r="E5" s="4"/>
      <c r="F5" s="4"/>
      <c r="G5" s="7">
        <f>SUM('Time Savings Model'!K4:K12)</f>
        <v>15038003.6625</v>
      </c>
      <c r="H5" s="4"/>
      <c r="I5" s="4"/>
      <c r="J5" s="7">
        <f>'Platform Savings'!E12</f>
        <v>2290400</v>
      </c>
      <c r="K5" s="4"/>
      <c r="L5" s="4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3" t="s">
        <v>6</v>
      </c>
      <c r="B9" s="4"/>
      <c r="C9" s="4"/>
      <c r="D9" s="3" t="s">
        <v>7</v>
      </c>
      <c r="E9" s="4"/>
      <c r="F9" s="4"/>
      <c r="G9" s="3" t="s">
        <v>8</v>
      </c>
      <c r="H9" s="4"/>
      <c r="I9" s="4"/>
      <c r="J9" s="3" t="s">
        <v>9</v>
      </c>
      <c r="K9" s="4"/>
      <c r="L9" s="4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7">
        <f>G5+J5</f>
        <v>17328403.662500001</v>
      </c>
      <c r="B10" s="4"/>
      <c r="C10" s="4"/>
      <c r="D10" s="7">
        <f>Inputs!C32+Inputs!C33+Inputs!C34+Inputs!C35+Inputs!C37+Inputs!C38+Inputs!C39</f>
        <v>3150000</v>
      </c>
      <c r="E10" s="4"/>
      <c r="F10" s="4"/>
      <c r="G10" s="8">
        <f>(A10-D10)/D10</f>
        <v>4.5010805277777779</v>
      </c>
      <c r="H10" s="4"/>
      <c r="I10" s="4"/>
      <c r="J10" s="3">
        <f>D10/(A10/12)</f>
        <v>2.1813896268934516</v>
      </c>
      <c r="K10" s="4"/>
      <c r="L10" s="4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3" t="s">
        <v>10</v>
      </c>
      <c r="B14" s="3"/>
      <c r="C14" s="3"/>
      <c r="D14" s="3"/>
      <c r="E14" s="3"/>
      <c r="F14" s="3"/>
      <c r="G14" s="3" t="s">
        <v>11</v>
      </c>
      <c r="H14" s="3"/>
      <c r="I14" s="3"/>
      <c r="J14" s="3"/>
      <c r="K14" s="3"/>
      <c r="L14" s="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21" t="str">
        <f>'Time Savings Model'!M3</f>
        <v>Role</v>
      </c>
      <c r="B15" s="21" t="str">
        <f>'Time Savings Model'!N3</f>
        <v>Annual Hours Saved</v>
      </c>
      <c r="C15" s="21" t="str">
        <f>'Time Savings Model'!O3</f>
        <v>FTE Equivalent</v>
      </c>
      <c r="D15" s="21" t="str">
        <f>'Time Savings Model'!P3</f>
        <v>Annual Labor Value</v>
      </c>
      <c r="E15" s="1"/>
      <c r="F15" s="1"/>
      <c r="G15" s="21" t="str">
        <f>'Platform Savings'!A3</f>
        <v>Input</v>
      </c>
      <c r="H15" s="21" t="str">
        <f>'Platform Savings'!B3</f>
        <v>Current State</v>
      </c>
      <c r="I15" s="21" t="str">
        <f>'Platform Savings'!C3</f>
        <v>Unified Platform</v>
      </c>
      <c r="J15" s="21" t="str">
        <f>'Platform Savings'!D3</f>
        <v>Formula / Method</v>
      </c>
      <c r="K15" s="21" t="str">
        <f>'Platform Savings'!E3</f>
        <v>Annual Benefit</v>
      </c>
      <c r="L15" s="21" t="str">
        <f>'Platform Savings'!F3</f>
        <v>Notes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 t="str">
        <f>'Time Savings Model'!M4</f>
        <v>Physician / APP</v>
      </c>
      <c r="B16" s="9">
        <f>'Time Savings Model'!N4</f>
        <v>48701.493749999994</v>
      </c>
      <c r="C16" s="10">
        <f>'Time Savings Model'!O4</f>
        <v>23.414179687499995</v>
      </c>
      <c r="D16" s="11">
        <f>'Time Savings Model'!P4</f>
        <v>7305224.0625</v>
      </c>
      <c r="E16" s="1"/>
      <c r="F16" s="1"/>
      <c r="G16" s="1" t="str">
        <f>'Platform Savings'!A4</f>
        <v>AI software subscriptions</v>
      </c>
      <c r="H16" s="11">
        <f>'Platform Savings'!B4</f>
        <v>2400000</v>
      </c>
      <c r="I16" s="11">
        <f>'Platform Savings'!C4</f>
        <v>1100000</v>
      </c>
      <c r="J16" s="1">
        <f>'Platform Savings'!D4</f>
        <v>1300000</v>
      </c>
      <c r="K16" s="11">
        <f>'Platform Savings'!E4</f>
        <v>1300000</v>
      </c>
      <c r="L16" s="1" t="str">
        <f>'Platform Savings'!F4</f>
        <v>Duplicative point solutions vs single platform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 t="str">
        <f>'Time Savings Model'!M5</f>
        <v>Nurse / Care team</v>
      </c>
      <c r="B17" s="9">
        <f>'Time Savings Model'!N5</f>
        <v>62244</v>
      </c>
      <c r="C17" s="10">
        <f>'Time Savings Model'!O5</f>
        <v>29.925000000000001</v>
      </c>
      <c r="D17" s="11">
        <f>'Time Savings Model'!P5</f>
        <v>4045860</v>
      </c>
      <c r="E17" s="1"/>
      <c r="F17" s="1"/>
      <c r="G17" s="1" t="str">
        <f>'Platform Savings'!A5</f>
        <v>Integration / maintenance contracts</v>
      </c>
      <c r="H17" s="11">
        <f>'Platform Savings'!B5</f>
        <v>900000</v>
      </c>
      <c r="I17" s="11">
        <f>'Platform Savings'!C5</f>
        <v>350000</v>
      </c>
      <c r="J17" s="1">
        <f>'Platform Savings'!D5</f>
        <v>550000</v>
      </c>
      <c r="K17" s="11">
        <f>'Platform Savings'!E5</f>
        <v>550000</v>
      </c>
      <c r="L17" s="1" t="str">
        <f>'Platform Savings'!F5</f>
        <v>Connectors, interface work, vendor support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 t="str">
        <f>'Time Savings Model'!M6</f>
        <v>Admin / Rev cycle</v>
      </c>
      <c r="B18" s="9">
        <f>'Time Savings Model'!N6</f>
        <v>97024.199999999983</v>
      </c>
      <c r="C18" s="10">
        <f>'Time Savings Model'!O6</f>
        <v>46.646249999999995</v>
      </c>
      <c r="D18" s="11">
        <f>'Time Savings Model'!P6</f>
        <v>3686919.5999999996</v>
      </c>
      <c r="E18" s="1"/>
      <c r="F18" s="1"/>
      <c r="G18" s="1" t="str">
        <f>'Platform Savings'!A6</f>
        <v>Security / governance overhead</v>
      </c>
      <c r="H18" s="11">
        <f>'Platform Savings'!B6</f>
        <v>450000</v>
      </c>
      <c r="I18" s="11">
        <f>'Platform Savings'!C6</f>
        <v>250000</v>
      </c>
      <c r="J18" s="1">
        <f>'Platform Savings'!D6</f>
        <v>200000</v>
      </c>
      <c r="K18" s="11">
        <f>'Platform Savings'!E6</f>
        <v>200000</v>
      </c>
      <c r="L18" s="1" t="str">
        <f>'Platform Savings'!F6</f>
        <v>Assessment, audit, duplicated governance processes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 t="str">
        <f>'Platform Savings'!A7</f>
        <v>Vendor management overhead</v>
      </c>
      <c r="H19" s="11">
        <f>'Platform Savings'!B7</f>
        <v>250000</v>
      </c>
      <c r="I19" s="11">
        <f>'Platform Savings'!C7</f>
        <v>100000</v>
      </c>
      <c r="J19" s="1">
        <f>'Platform Savings'!D7</f>
        <v>150000</v>
      </c>
      <c r="K19" s="11">
        <f>'Platform Savings'!E7</f>
        <v>150000</v>
      </c>
      <c r="L19" s="1" t="str">
        <f>'Platform Savings'!F7</f>
        <v>Contracting and procurement burden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 t="str">
        <f>'Platform Savings'!A8</f>
        <v>IT support FTE burden</v>
      </c>
      <c r="H20" s="1">
        <f>'Platform Savings'!B8</f>
        <v>8</v>
      </c>
      <c r="I20" s="1">
        <f>'Platform Savings'!C8</f>
        <v>4</v>
      </c>
      <c r="J20" s="1">
        <f>'Platform Savings'!D8</f>
        <v>790400</v>
      </c>
      <c r="K20" s="11">
        <f>'Platform Savings'!E8</f>
        <v>790400</v>
      </c>
      <c r="L20" s="1" t="str">
        <f>'Platform Savings'!F8</f>
        <v>FTE equivalent for support burden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 t="str">
        <f>'Platform Savings'!A9</f>
        <v>Redundant model / cloud usage</v>
      </c>
      <c r="H21" s="11">
        <f>'Platform Savings'!B9</f>
        <v>650000</v>
      </c>
      <c r="I21" s="11">
        <f>'Platform Savings'!C9</f>
        <v>350000</v>
      </c>
      <c r="J21" s="1">
        <f>'Platform Savings'!D9</f>
        <v>300000</v>
      </c>
      <c r="K21" s="11">
        <f>'Platform Savings'!E9</f>
        <v>300000</v>
      </c>
      <c r="L21" s="1" t="str">
        <f>'Platform Savings'!F9</f>
        <v>Avoids multiple model gateways and compute inefficiency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 t="str">
        <f>'Platform Savings'!A10</f>
        <v>Implementation / change cost</v>
      </c>
      <c r="H22" s="11">
        <f>'Platform Savings'!B10</f>
        <v>0</v>
      </c>
      <c r="I22" s="11">
        <f>'Platform Savings'!C10</f>
        <v>750000</v>
      </c>
      <c r="J22" s="1">
        <f>'Platform Savings'!D10</f>
        <v>-750000</v>
      </c>
      <c r="K22" s="11">
        <f>'Platform Savings'!E10</f>
        <v>-750000</v>
      </c>
      <c r="L22" s="1" t="str">
        <f>'Platform Savings'!F10</f>
        <v>One-time cost; included in year-one net savings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 t="str">
        <f>'Platform Savings'!A11</f>
        <v>Contingency / risk reserve</v>
      </c>
      <c r="H23" s="11">
        <f>'Platform Savings'!B11</f>
        <v>0</v>
      </c>
      <c r="I23" s="11">
        <f>'Platform Savings'!C11</f>
        <v>250000</v>
      </c>
      <c r="J23" s="1">
        <f>'Platform Savings'!D11</f>
        <v>-250000</v>
      </c>
      <c r="K23" s="11">
        <f>'Platform Savings'!E11</f>
        <v>-250000</v>
      </c>
      <c r="L23" s="1" t="str">
        <f>'Platform Savings'!F11</f>
        <v>Optional deployment reserve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 t="str">
        <f>'Platform Savings'!A12</f>
        <v>Total</v>
      </c>
      <c r="H24" s="1">
        <f>'Platform Savings'!B12</f>
        <v>0</v>
      </c>
      <c r="I24" s="1">
        <f>'Platform Savings'!C12</f>
        <v>0</v>
      </c>
      <c r="J24" s="1">
        <f>'Platform Savings'!D12</f>
        <v>0</v>
      </c>
      <c r="K24" s="11">
        <f>'Platform Savings'!E12</f>
        <v>2290400</v>
      </c>
      <c r="L24" s="1">
        <f>'Platform Savings'!F12</f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"/>
  <sheetViews>
    <sheetView workbookViewId="0"/>
  </sheetViews>
  <sheetFormatPr defaultRowHeight="14"/>
  <cols>
    <col min="1" max="1" width="34" customWidth="1"/>
    <col min="2" max="3" width="16" customWidth="1"/>
    <col min="4" max="4" width="38" customWidth="1"/>
    <col min="6" max="6" width="24" customWidth="1"/>
    <col min="7" max="7" width="16" customWidth="1"/>
    <col min="8" max="8" width="34" customWidth="1"/>
    <col min="10" max="11" width="18" customWidth="1"/>
  </cols>
  <sheetData>
    <row r="1" spans="1:26" ht="21">
      <c r="A1" s="19" t="s">
        <v>12</v>
      </c>
      <c r="B1" s="19"/>
      <c r="C1" s="19"/>
      <c r="D1" s="19"/>
      <c r="E1" s="19"/>
      <c r="F1" s="19"/>
      <c r="G1" s="19"/>
      <c r="H1" s="19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2" t="s">
        <v>13</v>
      </c>
      <c r="B2" s="2"/>
      <c r="C2" s="2"/>
      <c r="D2" s="2"/>
      <c r="E2" s="2"/>
      <c r="F2" s="2"/>
      <c r="G2" s="2"/>
      <c r="H2" s="2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3" t="s">
        <v>14</v>
      </c>
      <c r="B4" s="3"/>
      <c r="C4" s="3"/>
      <c r="D4" s="3"/>
      <c r="E4" s="1"/>
      <c r="F4" s="3" t="s">
        <v>15</v>
      </c>
      <c r="G4" s="3"/>
      <c r="H4" s="3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1" t="s">
        <v>16</v>
      </c>
      <c r="B5" s="21" t="s">
        <v>17</v>
      </c>
      <c r="C5" s="21" t="s">
        <v>18</v>
      </c>
      <c r="D5" s="21" t="s">
        <v>19</v>
      </c>
      <c r="E5" s="1"/>
      <c r="F5" s="21" t="s">
        <v>20</v>
      </c>
      <c r="G5" s="21" t="s">
        <v>21</v>
      </c>
      <c r="H5" s="21" t="s">
        <v>19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 t="s">
        <v>22</v>
      </c>
      <c r="B6" s="12">
        <v>260</v>
      </c>
      <c r="C6" s="1" t="s">
        <v>23</v>
      </c>
      <c r="D6" s="1" t="s">
        <v>24</v>
      </c>
      <c r="E6" s="1"/>
      <c r="F6" s="1" t="s">
        <v>25</v>
      </c>
      <c r="G6" s="13">
        <v>150</v>
      </c>
      <c r="H6" s="1" t="s">
        <v>26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 t="s">
        <v>27</v>
      </c>
      <c r="B7" s="12">
        <v>2080</v>
      </c>
      <c r="C7" s="1" t="s">
        <v>28</v>
      </c>
      <c r="D7" s="1" t="s">
        <v>29</v>
      </c>
      <c r="E7" s="1"/>
      <c r="F7" s="1" t="s">
        <v>30</v>
      </c>
      <c r="G7" s="13">
        <v>65</v>
      </c>
      <c r="H7" s="1" t="s">
        <v>31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 t="s">
        <v>32</v>
      </c>
      <c r="B8" s="12">
        <v>450</v>
      </c>
      <c r="C8" s="1" t="s">
        <v>33</v>
      </c>
      <c r="D8" s="1" t="s">
        <v>34</v>
      </c>
      <c r="E8" s="1"/>
      <c r="F8" s="1" t="s">
        <v>35</v>
      </c>
      <c r="G8" s="13">
        <v>38</v>
      </c>
      <c r="H8" s="1" t="s">
        <v>31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 t="s">
        <v>36</v>
      </c>
      <c r="B9" s="12">
        <v>1800</v>
      </c>
      <c r="C9" s="1" t="s">
        <v>33</v>
      </c>
      <c r="D9" s="1" t="s">
        <v>37</v>
      </c>
      <c r="E9" s="1"/>
      <c r="F9" s="1" t="s">
        <v>38</v>
      </c>
      <c r="G9" s="13">
        <v>95</v>
      </c>
      <c r="H9" s="1" t="s">
        <v>39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 t="s">
        <v>40</v>
      </c>
      <c r="B10" s="12">
        <v>1200</v>
      </c>
      <c r="C10" s="1" t="s">
        <v>33</v>
      </c>
      <c r="D10" s="1" t="s">
        <v>41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">
        <v>42</v>
      </c>
      <c r="B11" s="14">
        <v>0.7</v>
      </c>
      <c r="C11" s="1" t="s">
        <v>43</v>
      </c>
      <c r="D11" s="1" t="s">
        <v>44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 t="s">
        <v>45</v>
      </c>
      <c r="B12" s="14">
        <v>0.03</v>
      </c>
      <c r="C12" s="1" t="s">
        <v>43</v>
      </c>
      <c r="D12" s="1" t="s">
        <v>46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 t="s">
        <v>47</v>
      </c>
      <c r="B13" s="12">
        <v>2026</v>
      </c>
      <c r="C13" s="1" t="s">
        <v>48</v>
      </c>
      <c r="D13" s="1" t="s">
        <v>49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3" t="s">
        <v>50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21" t="s">
        <v>51</v>
      </c>
      <c r="B17" s="21" t="s">
        <v>52</v>
      </c>
      <c r="C17" s="21" t="s">
        <v>53</v>
      </c>
      <c r="D17" s="21" t="s">
        <v>54</v>
      </c>
      <c r="E17" s="21" t="s">
        <v>55</v>
      </c>
      <c r="F17" s="21" t="s">
        <v>56</v>
      </c>
      <c r="G17" s="21" t="s">
        <v>57</v>
      </c>
      <c r="H17" s="21" t="s">
        <v>58</v>
      </c>
      <c r="I17" s="21" t="s">
        <v>59</v>
      </c>
      <c r="J17" s="21" t="s">
        <v>2</v>
      </c>
      <c r="K17" s="21" t="s">
        <v>60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 t="s">
        <v>61</v>
      </c>
      <c r="B18" s="1" t="s">
        <v>25</v>
      </c>
      <c r="C18" s="1">
        <f>B8</f>
        <v>450</v>
      </c>
      <c r="D18" s="12">
        <v>10</v>
      </c>
      <c r="E18" s="12">
        <v>6</v>
      </c>
      <c r="F18" s="14">
        <v>0.35</v>
      </c>
      <c r="G18" s="14">
        <v>0.75</v>
      </c>
      <c r="H18" s="14">
        <f>B11</f>
        <v>0.7</v>
      </c>
      <c r="I18" s="11">
        <f>G6</f>
        <v>150</v>
      </c>
      <c r="J18" s="9">
        <f t="shared" ref="J18:J26" si="0">C18*D18*E18*F18*G18*H18*$B$6/60</f>
        <v>21498.75</v>
      </c>
      <c r="K18" s="11">
        <f t="shared" ref="K18:K26" si="1">J18*I18</f>
        <v>3224812.5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 t="s">
        <v>62</v>
      </c>
      <c r="B19" s="1" t="s">
        <v>25</v>
      </c>
      <c r="C19" s="1">
        <f>B8</f>
        <v>450</v>
      </c>
      <c r="D19" s="12">
        <v>8</v>
      </c>
      <c r="E19" s="12">
        <v>4</v>
      </c>
      <c r="F19" s="14">
        <v>0.4</v>
      </c>
      <c r="G19" s="14">
        <v>0.7</v>
      </c>
      <c r="H19" s="14">
        <f>B11</f>
        <v>0.7</v>
      </c>
      <c r="I19" s="11">
        <f>G6</f>
        <v>150</v>
      </c>
      <c r="J19" s="9">
        <f t="shared" si="0"/>
        <v>12230.399999999998</v>
      </c>
      <c r="K19" s="11">
        <f t="shared" si="1"/>
        <v>1834559.9999999998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 t="s">
        <v>63</v>
      </c>
      <c r="B20" s="1" t="s">
        <v>25</v>
      </c>
      <c r="C20" s="1">
        <f>B8</f>
        <v>450</v>
      </c>
      <c r="D20" s="12">
        <v>25</v>
      </c>
      <c r="E20" s="12">
        <v>1.5</v>
      </c>
      <c r="F20" s="14">
        <v>0.45</v>
      </c>
      <c r="G20" s="14">
        <v>0.65</v>
      </c>
      <c r="H20" s="14">
        <f>B11</f>
        <v>0.7</v>
      </c>
      <c r="I20" s="11">
        <f>G6</f>
        <v>150</v>
      </c>
      <c r="J20" s="9">
        <f t="shared" si="0"/>
        <v>14972.34375</v>
      </c>
      <c r="K20" s="11">
        <f t="shared" si="1"/>
        <v>2245851.5625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 t="s">
        <v>64</v>
      </c>
      <c r="B21" s="1" t="s">
        <v>30</v>
      </c>
      <c r="C21" s="1">
        <f>B9</f>
        <v>1800</v>
      </c>
      <c r="D21" s="12">
        <v>8</v>
      </c>
      <c r="E21" s="12">
        <v>5</v>
      </c>
      <c r="F21" s="14">
        <v>0.3</v>
      </c>
      <c r="G21" s="14">
        <v>0.65</v>
      </c>
      <c r="H21" s="14">
        <f>B11</f>
        <v>0.7</v>
      </c>
      <c r="I21" s="11">
        <f>G7</f>
        <v>65</v>
      </c>
      <c r="J21" s="9">
        <f t="shared" si="0"/>
        <v>42588</v>
      </c>
      <c r="K21" s="11">
        <f t="shared" si="1"/>
        <v>2768220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 t="s">
        <v>65</v>
      </c>
      <c r="B22" s="1" t="s">
        <v>30</v>
      </c>
      <c r="C22" s="1">
        <f>B9</f>
        <v>1800</v>
      </c>
      <c r="D22" s="12">
        <v>3</v>
      </c>
      <c r="E22" s="12">
        <v>8</v>
      </c>
      <c r="F22" s="14">
        <v>0.25</v>
      </c>
      <c r="G22" s="14">
        <v>0.6</v>
      </c>
      <c r="H22" s="14">
        <f>B11</f>
        <v>0.7</v>
      </c>
      <c r="I22" s="11">
        <f>G7</f>
        <v>65</v>
      </c>
      <c r="J22" s="9">
        <f t="shared" si="0"/>
        <v>19656</v>
      </c>
      <c r="K22" s="11">
        <f t="shared" si="1"/>
        <v>1277640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 t="s">
        <v>66</v>
      </c>
      <c r="B23" s="1" t="s">
        <v>35</v>
      </c>
      <c r="C23" s="1">
        <f>B10</f>
        <v>1200</v>
      </c>
      <c r="D23" s="12">
        <v>6</v>
      </c>
      <c r="E23" s="12">
        <v>7</v>
      </c>
      <c r="F23" s="14">
        <v>0.45</v>
      </c>
      <c r="G23" s="14">
        <v>0.7</v>
      </c>
      <c r="H23" s="14">
        <f>B11</f>
        <v>0.7</v>
      </c>
      <c r="I23" s="11">
        <f>G8</f>
        <v>38</v>
      </c>
      <c r="J23" s="9">
        <f t="shared" si="0"/>
        <v>48157.19999999999</v>
      </c>
      <c r="K23" s="11">
        <f t="shared" si="1"/>
        <v>1829973.5999999996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 t="s">
        <v>67</v>
      </c>
      <c r="B24" s="1" t="s">
        <v>35</v>
      </c>
      <c r="C24" s="1">
        <f>B10</f>
        <v>1200</v>
      </c>
      <c r="D24" s="12">
        <v>5</v>
      </c>
      <c r="E24" s="12">
        <v>6</v>
      </c>
      <c r="F24" s="14">
        <v>0.35</v>
      </c>
      <c r="G24" s="14">
        <v>0.65</v>
      </c>
      <c r="H24" s="14">
        <f>B11</f>
        <v>0.7</v>
      </c>
      <c r="I24" s="11">
        <f>G8</f>
        <v>38</v>
      </c>
      <c r="J24" s="9">
        <f t="shared" si="0"/>
        <v>24843</v>
      </c>
      <c r="K24" s="11">
        <f t="shared" si="1"/>
        <v>944034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 t="s">
        <v>68</v>
      </c>
      <c r="B25" s="1" t="s">
        <v>35</v>
      </c>
      <c r="C25" s="1">
        <f>B10</f>
        <v>1200</v>
      </c>
      <c r="D25" s="12">
        <v>2</v>
      </c>
      <c r="E25" s="12">
        <v>10</v>
      </c>
      <c r="F25" s="14">
        <v>0.4</v>
      </c>
      <c r="G25" s="14">
        <v>0.6</v>
      </c>
      <c r="H25" s="14">
        <f>B11</f>
        <v>0.7</v>
      </c>
      <c r="I25" s="11">
        <f>G8</f>
        <v>38</v>
      </c>
      <c r="J25" s="9">
        <f t="shared" si="0"/>
        <v>17471.999999999996</v>
      </c>
      <c r="K25" s="11">
        <f t="shared" si="1"/>
        <v>663935.99999999988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 t="s">
        <v>69</v>
      </c>
      <c r="B26" s="1" t="s">
        <v>35</v>
      </c>
      <c r="C26" s="1">
        <f>B10</f>
        <v>1200</v>
      </c>
      <c r="D26" s="12">
        <v>1</v>
      </c>
      <c r="E26" s="12">
        <v>12</v>
      </c>
      <c r="F26" s="14">
        <v>0.3</v>
      </c>
      <c r="G26" s="14">
        <v>0.5</v>
      </c>
      <c r="H26" s="14">
        <f>B11</f>
        <v>0.7</v>
      </c>
      <c r="I26" s="11">
        <f>G8</f>
        <v>38</v>
      </c>
      <c r="J26" s="9">
        <f t="shared" si="0"/>
        <v>6552</v>
      </c>
      <c r="K26" s="11">
        <f t="shared" si="1"/>
        <v>248976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3" t="s">
        <v>70</v>
      </c>
      <c r="B30" s="3"/>
      <c r="C30" s="3"/>
      <c r="D30" s="3"/>
      <c r="E30" s="3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21" t="s">
        <v>16</v>
      </c>
      <c r="B31" s="21" t="s">
        <v>71</v>
      </c>
      <c r="C31" s="21" t="s">
        <v>72</v>
      </c>
      <c r="D31" s="21" t="s">
        <v>73</v>
      </c>
      <c r="E31" s="21" t="s">
        <v>74</v>
      </c>
      <c r="F31" s="21" t="s">
        <v>19</v>
      </c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 t="s">
        <v>75</v>
      </c>
      <c r="B32" s="13">
        <v>2400000</v>
      </c>
      <c r="C32" s="13">
        <v>1100000</v>
      </c>
      <c r="D32" s="1">
        <f>B32-C32</f>
        <v>1300000</v>
      </c>
      <c r="E32" s="11">
        <f>1300000</f>
        <v>1300000</v>
      </c>
      <c r="F32" s="1" t="s">
        <v>76</v>
      </c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 t="s">
        <v>77</v>
      </c>
      <c r="B33" s="13">
        <v>900000</v>
      </c>
      <c r="C33" s="13">
        <v>350000</v>
      </c>
      <c r="D33" s="1">
        <f>B33-C33</f>
        <v>550000</v>
      </c>
      <c r="E33" s="11">
        <f>550000</f>
        <v>550000</v>
      </c>
      <c r="F33" s="1" t="s">
        <v>78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 t="s">
        <v>79</v>
      </c>
      <c r="B34" s="13">
        <v>450000</v>
      </c>
      <c r="C34" s="13">
        <v>250000</v>
      </c>
      <c r="D34" s="1">
        <f>B34-C34</f>
        <v>200000</v>
      </c>
      <c r="E34" s="11">
        <f>200000</f>
        <v>200000</v>
      </c>
      <c r="F34" s="1" t="s">
        <v>80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 t="s">
        <v>81</v>
      </c>
      <c r="B35" s="13">
        <v>250000</v>
      </c>
      <c r="C35" s="13">
        <v>100000</v>
      </c>
      <c r="D35" s="1">
        <f>B35-C35</f>
        <v>150000</v>
      </c>
      <c r="E35" s="11">
        <f>150000</f>
        <v>150000</v>
      </c>
      <c r="F35" s="1" t="s">
        <v>82</v>
      </c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 t="s">
        <v>83</v>
      </c>
      <c r="B36" s="12">
        <v>8</v>
      </c>
      <c r="C36" s="12">
        <v>4</v>
      </c>
      <c r="D36" s="1">
        <f>(B36-C36)*$G$9*$B$7</f>
        <v>790400</v>
      </c>
      <c r="E36" s="11">
        <f>790400</f>
        <v>790400</v>
      </c>
      <c r="F36" s="1" t="s">
        <v>84</v>
      </c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 t="s">
        <v>85</v>
      </c>
      <c r="B37" s="13">
        <v>650000</v>
      </c>
      <c r="C37" s="13">
        <v>350000</v>
      </c>
      <c r="D37" s="1">
        <f>B37-C37</f>
        <v>300000</v>
      </c>
      <c r="E37" s="11">
        <f>300000</f>
        <v>300000</v>
      </c>
      <c r="F37" s="1" t="s">
        <v>86</v>
      </c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 t="s">
        <v>87</v>
      </c>
      <c r="B38" s="13">
        <v>0</v>
      </c>
      <c r="C38" s="13">
        <v>750000</v>
      </c>
      <c r="D38" s="1">
        <f>-C38</f>
        <v>-750000</v>
      </c>
      <c r="E38" s="11">
        <f>-750000</f>
        <v>-750000</v>
      </c>
      <c r="F38" s="1" t="s">
        <v>88</v>
      </c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 t="s">
        <v>89</v>
      </c>
      <c r="B39" s="13">
        <v>0</v>
      </c>
      <c r="C39" s="13">
        <v>250000</v>
      </c>
      <c r="D39" s="1">
        <f>-C39</f>
        <v>-250000</v>
      </c>
      <c r="E39" s="11">
        <f>-250000</f>
        <v>-250000</v>
      </c>
      <c r="F39" s="1" t="s">
        <v>90</v>
      </c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 t="s">
        <v>91</v>
      </c>
      <c r="B40" s="1"/>
      <c r="C40" s="1"/>
      <c r="D40" s="1"/>
      <c r="E40" s="11">
        <f>SUM(E32:E39)</f>
        <v>2290400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"/>
  <sheetViews>
    <sheetView workbookViewId="0"/>
  </sheetViews>
  <sheetFormatPr defaultRowHeight="14"/>
  <cols>
    <col min="1" max="1" width="34" customWidth="1"/>
    <col min="2" max="2" width="20" customWidth="1"/>
    <col min="3" max="11" width="14" customWidth="1"/>
    <col min="13" max="16" width="18" customWidth="1"/>
  </cols>
  <sheetData>
    <row r="1" spans="1:26" ht="21">
      <c r="A1" s="20" t="s">
        <v>92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1" t="s">
        <v>51</v>
      </c>
      <c r="B3" s="21" t="s">
        <v>52</v>
      </c>
      <c r="C3" s="21" t="s">
        <v>53</v>
      </c>
      <c r="D3" s="21" t="s">
        <v>54</v>
      </c>
      <c r="E3" s="21" t="s">
        <v>55</v>
      </c>
      <c r="F3" s="21" t="s">
        <v>56</v>
      </c>
      <c r="G3" s="21" t="s">
        <v>57</v>
      </c>
      <c r="H3" s="21" t="s">
        <v>58</v>
      </c>
      <c r="I3" s="21" t="s">
        <v>59</v>
      </c>
      <c r="J3" s="21" t="s">
        <v>2</v>
      </c>
      <c r="K3" s="21" t="s">
        <v>60</v>
      </c>
      <c r="L3" s="1"/>
      <c r="M3" s="21" t="s">
        <v>20</v>
      </c>
      <c r="N3" s="21" t="s">
        <v>2</v>
      </c>
      <c r="O3" s="21" t="s">
        <v>3</v>
      </c>
      <c r="P3" s="21" t="s">
        <v>60</v>
      </c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 t="str">
        <f>Inputs!A18</f>
        <v>Clinical documentation drafting</v>
      </c>
      <c r="B4" s="1" t="str">
        <f>Inputs!B18</f>
        <v>Physician / APP</v>
      </c>
      <c r="C4" s="1">
        <f>Inputs!C18</f>
        <v>450</v>
      </c>
      <c r="D4" s="1">
        <f>Inputs!D18</f>
        <v>10</v>
      </c>
      <c r="E4" s="1">
        <f>Inputs!E18</f>
        <v>6</v>
      </c>
      <c r="F4" s="15">
        <f>Inputs!F18</f>
        <v>0.35</v>
      </c>
      <c r="G4" s="15">
        <f>Inputs!G18</f>
        <v>0.75</v>
      </c>
      <c r="H4" s="15">
        <f>Inputs!H18</f>
        <v>0.7</v>
      </c>
      <c r="I4" s="11">
        <f>Inputs!I18</f>
        <v>150</v>
      </c>
      <c r="J4" s="9">
        <f>C4*D4*E4*F4*G4*H4*Inputs!$B$6/60</f>
        <v>21498.75</v>
      </c>
      <c r="K4" s="11">
        <f t="shared" ref="K4:K12" si="0">J4*I4</f>
        <v>3224812.5</v>
      </c>
      <c r="L4" s="1"/>
      <c r="M4" s="1" t="s">
        <v>25</v>
      </c>
      <c r="N4" s="9">
        <f>SUMIF(B:B,M4,J:J)</f>
        <v>48701.493749999994</v>
      </c>
      <c r="O4" s="10">
        <f>N4/Inputs!$B$7</f>
        <v>23.414179687499995</v>
      </c>
      <c r="P4" s="11">
        <f>SUMIF(B:B,M4,K:K)</f>
        <v>7305224.0625</v>
      </c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 t="str">
        <f>Inputs!A19</f>
        <v>Chart summarization / pre-visit review</v>
      </c>
      <c r="B5" s="1" t="str">
        <f>Inputs!B19</f>
        <v>Physician / APP</v>
      </c>
      <c r="C5" s="1">
        <f>Inputs!C19</f>
        <v>450</v>
      </c>
      <c r="D5" s="1">
        <f>Inputs!D19</f>
        <v>8</v>
      </c>
      <c r="E5" s="1">
        <f>Inputs!E19</f>
        <v>4</v>
      </c>
      <c r="F5" s="15">
        <f>Inputs!F19</f>
        <v>0.4</v>
      </c>
      <c r="G5" s="15">
        <f>Inputs!G19</f>
        <v>0.7</v>
      </c>
      <c r="H5" s="15">
        <f>Inputs!H19</f>
        <v>0.7</v>
      </c>
      <c r="I5" s="11">
        <f>Inputs!I19</f>
        <v>150</v>
      </c>
      <c r="J5" s="9">
        <f>C5*D5*E5*F5*G5*H5*Inputs!$B$6/60</f>
        <v>12230.399999999998</v>
      </c>
      <c r="K5" s="11">
        <f t="shared" si="0"/>
        <v>1834559.9999999998</v>
      </c>
      <c r="L5" s="1"/>
      <c r="M5" s="1" t="s">
        <v>30</v>
      </c>
      <c r="N5" s="9">
        <f>SUMIF(B:B,M5,J:J)</f>
        <v>62244</v>
      </c>
      <c r="O5" s="10">
        <f>N5/Inputs!$B$7</f>
        <v>29.925000000000001</v>
      </c>
      <c r="P5" s="11">
        <f>SUMIF(B:B,M5,K:K)</f>
        <v>4045860</v>
      </c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 t="str">
        <f>Inputs!A20</f>
        <v>InBasket / secure message triage</v>
      </c>
      <c r="B6" s="1" t="str">
        <f>Inputs!B20</f>
        <v>Physician / APP</v>
      </c>
      <c r="C6" s="1">
        <f>Inputs!C20</f>
        <v>450</v>
      </c>
      <c r="D6" s="1">
        <f>Inputs!D20</f>
        <v>25</v>
      </c>
      <c r="E6" s="1">
        <f>Inputs!E20</f>
        <v>1.5</v>
      </c>
      <c r="F6" s="15">
        <f>Inputs!F20</f>
        <v>0.45</v>
      </c>
      <c r="G6" s="15">
        <f>Inputs!G20</f>
        <v>0.65</v>
      </c>
      <c r="H6" s="15">
        <f>Inputs!H20</f>
        <v>0.7</v>
      </c>
      <c r="I6" s="11">
        <f>Inputs!I20</f>
        <v>150</v>
      </c>
      <c r="J6" s="9">
        <f>C6*D6*E6*F6*G6*H6*Inputs!$B$6/60</f>
        <v>14972.34375</v>
      </c>
      <c r="K6" s="11">
        <f t="shared" si="0"/>
        <v>2245851.5625</v>
      </c>
      <c r="L6" s="1"/>
      <c r="M6" s="1" t="s">
        <v>35</v>
      </c>
      <c r="N6" s="9">
        <f>SUMIF(B:B,M6,J:J)</f>
        <v>97024.199999999983</v>
      </c>
      <c r="O6" s="10">
        <f>N6/Inputs!$B$7</f>
        <v>46.646249999999995</v>
      </c>
      <c r="P6" s="11">
        <f>SUMIF(B:B,M6,K:K)</f>
        <v>3686919.5999999996</v>
      </c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 t="str">
        <f>Inputs!A21</f>
        <v>Care coordination task orchestration</v>
      </c>
      <c r="B7" s="1" t="str">
        <f>Inputs!B21</f>
        <v>Nurse / Care team</v>
      </c>
      <c r="C7" s="1">
        <f>Inputs!C21</f>
        <v>1800</v>
      </c>
      <c r="D7" s="1">
        <f>Inputs!D21</f>
        <v>8</v>
      </c>
      <c r="E7" s="1">
        <f>Inputs!E21</f>
        <v>5</v>
      </c>
      <c r="F7" s="15">
        <f>Inputs!F21</f>
        <v>0.3</v>
      </c>
      <c r="G7" s="15">
        <f>Inputs!G21</f>
        <v>0.65</v>
      </c>
      <c r="H7" s="15">
        <f>Inputs!H21</f>
        <v>0.7</v>
      </c>
      <c r="I7" s="11">
        <f>Inputs!I21</f>
        <v>65</v>
      </c>
      <c r="J7" s="9">
        <f>C7*D7*E7*F7*G7*H7*Inputs!$B$6/60</f>
        <v>42588</v>
      </c>
      <c r="K7" s="11">
        <f t="shared" si="0"/>
        <v>2768220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 t="str">
        <f>Inputs!A22</f>
        <v>Discharge planning agent support</v>
      </c>
      <c r="B8" s="1" t="str">
        <f>Inputs!B22</f>
        <v>Nurse / Care team</v>
      </c>
      <c r="C8" s="1">
        <f>Inputs!C22</f>
        <v>1800</v>
      </c>
      <c r="D8" s="1">
        <f>Inputs!D22</f>
        <v>3</v>
      </c>
      <c r="E8" s="1">
        <f>Inputs!E22</f>
        <v>8</v>
      </c>
      <c r="F8" s="15">
        <f>Inputs!F22</f>
        <v>0.25</v>
      </c>
      <c r="G8" s="15">
        <f>Inputs!G22</f>
        <v>0.6</v>
      </c>
      <c r="H8" s="15">
        <f>Inputs!H22</f>
        <v>0.7</v>
      </c>
      <c r="I8" s="11">
        <f>Inputs!I22</f>
        <v>65</v>
      </c>
      <c r="J8" s="9">
        <f>C8*D8*E8*F8*G8*H8*Inputs!$B$6/60</f>
        <v>19656</v>
      </c>
      <c r="K8" s="11">
        <f t="shared" si="0"/>
        <v>1277640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 t="str">
        <f>Inputs!A23</f>
        <v>Prior authorization packet generation</v>
      </c>
      <c r="B9" s="1" t="str">
        <f>Inputs!B23</f>
        <v>Admin / Rev cycle</v>
      </c>
      <c r="C9" s="1">
        <f>Inputs!C23</f>
        <v>1200</v>
      </c>
      <c r="D9" s="1">
        <f>Inputs!D23</f>
        <v>6</v>
      </c>
      <c r="E9" s="1">
        <f>Inputs!E23</f>
        <v>7</v>
      </c>
      <c r="F9" s="15">
        <f>Inputs!F23</f>
        <v>0.45</v>
      </c>
      <c r="G9" s="15">
        <f>Inputs!G23</f>
        <v>0.7</v>
      </c>
      <c r="H9" s="15">
        <f>Inputs!H23</f>
        <v>0.7</v>
      </c>
      <c r="I9" s="11">
        <f>Inputs!I23</f>
        <v>38</v>
      </c>
      <c r="J9" s="9">
        <f>C9*D9*E9*F9*G9*H9*Inputs!$B$6/60</f>
        <v>48157.19999999999</v>
      </c>
      <c r="K9" s="11">
        <f t="shared" si="0"/>
        <v>1829973.5999999996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 t="str">
        <f>Inputs!A24</f>
        <v>Revenue cycle denial summarization</v>
      </c>
      <c r="B10" s="1" t="str">
        <f>Inputs!B24</f>
        <v>Admin / Rev cycle</v>
      </c>
      <c r="C10" s="1">
        <f>Inputs!C24</f>
        <v>1200</v>
      </c>
      <c r="D10" s="1">
        <f>Inputs!D24</f>
        <v>5</v>
      </c>
      <c r="E10" s="1">
        <f>Inputs!E24</f>
        <v>6</v>
      </c>
      <c r="F10" s="15">
        <f>Inputs!F24</f>
        <v>0.35</v>
      </c>
      <c r="G10" s="15">
        <f>Inputs!G24</f>
        <v>0.65</v>
      </c>
      <c r="H10" s="15">
        <f>Inputs!H24</f>
        <v>0.7</v>
      </c>
      <c r="I10" s="11">
        <f>Inputs!I24</f>
        <v>38</v>
      </c>
      <c r="J10" s="9">
        <f>C10*D10*E10*F10*G10*H10*Inputs!$B$6/60</f>
        <v>24843</v>
      </c>
      <c r="K10" s="11">
        <f t="shared" si="0"/>
        <v>944034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tr">
        <f>Inputs!A25</f>
        <v>Quality / compliance evidence retrieval</v>
      </c>
      <c r="B11" s="1" t="str">
        <f>Inputs!B25</f>
        <v>Admin / Rev cycle</v>
      </c>
      <c r="C11" s="1">
        <f>Inputs!C25</f>
        <v>1200</v>
      </c>
      <c r="D11" s="1">
        <f>Inputs!D25</f>
        <v>2</v>
      </c>
      <c r="E11" s="1">
        <f>Inputs!E25</f>
        <v>10</v>
      </c>
      <c r="F11" s="15">
        <f>Inputs!F25</f>
        <v>0.4</v>
      </c>
      <c r="G11" s="15">
        <f>Inputs!G25</f>
        <v>0.6</v>
      </c>
      <c r="H11" s="15">
        <f>Inputs!H25</f>
        <v>0.7</v>
      </c>
      <c r="I11" s="11">
        <f>Inputs!I25</f>
        <v>38</v>
      </c>
      <c r="J11" s="9">
        <f>C11*D11*E11*F11*G11*H11*Inputs!$B$6/60</f>
        <v>17471.999999999996</v>
      </c>
      <c r="K11" s="11">
        <f t="shared" si="0"/>
        <v>663935.99999999988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 t="str">
        <f>Inputs!A26</f>
        <v>Executive / operational analytics assistant</v>
      </c>
      <c r="B12" s="1" t="str">
        <f>Inputs!B26</f>
        <v>Admin / Rev cycle</v>
      </c>
      <c r="C12" s="1">
        <f>Inputs!C26</f>
        <v>1200</v>
      </c>
      <c r="D12" s="1">
        <f>Inputs!D26</f>
        <v>1</v>
      </c>
      <c r="E12" s="1">
        <f>Inputs!E26</f>
        <v>12</v>
      </c>
      <c r="F12" s="15">
        <f>Inputs!F26</f>
        <v>0.3</v>
      </c>
      <c r="G12" s="15">
        <f>Inputs!G26</f>
        <v>0.5</v>
      </c>
      <c r="H12" s="15">
        <f>Inputs!H26</f>
        <v>0.7</v>
      </c>
      <c r="I12" s="11">
        <f>Inputs!I26</f>
        <v>38</v>
      </c>
      <c r="J12" s="9">
        <f>C12*D12*E12*F12*G12*H12*Inputs!$B$6/60</f>
        <v>6552</v>
      </c>
      <c r="K12" s="11">
        <f t="shared" si="0"/>
        <v>248976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"/>
  <sheetViews>
    <sheetView workbookViewId="0"/>
  </sheetViews>
  <sheetFormatPr defaultRowHeight="14"/>
  <cols>
    <col min="1" max="1" width="34" customWidth="1"/>
    <col min="2" max="5" width="16" customWidth="1"/>
    <col min="6" max="6" width="42" customWidth="1"/>
  </cols>
  <sheetData>
    <row r="1" spans="1:26" ht="21">
      <c r="A1" s="20" t="s">
        <v>93</v>
      </c>
      <c r="B1" s="20"/>
      <c r="C1" s="20"/>
      <c r="D1" s="20"/>
      <c r="E1" s="20"/>
      <c r="F1" s="20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21" t="str">
        <f>Inputs!A31</f>
        <v>Input</v>
      </c>
      <c r="B3" s="21" t="str">
        <f>Inputs!B31</f>
        <v>Current State</v>
      </c>
      <c r="C3" s="21" t="str">
        <f>Inputs!C31</f>
        <v>Unified Platform</v>
      </c>
      <c r="D3" s="21" t="str">
        <f>Inputs!D31</f>
        <v>Formula / Method</v>
      </c>
      <c r="E3" s="21" t="str">
        <f>Inputs!E31</f>
        <v>Annual Benefit</v>
      </c>
      <c r="F3" s="21" t="str">
        <f>Inputs!F31</f>
        <v>Notes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 t="str">
        <f>Inputs!A32</f>
        <v>AI software subscriptions</v>
      </c>
      <c r="B4" s="11">
        <f>Inputs!B32</f>
        <v>2400000</v>
      </c>
      <c r="C4" s="11">
        <f>Inputs!C32</f>
        <v>1100000</v>
      </c>
      <c r="D4" s="1">
        <f>Inputs!D32</f>
        <v>1300000</v>
      </c>
      <c r="E4" s="11">
        <f>Inputs!E32</f>
        <v>1300000</v>
      </c>
      <c r="F4" s="1" t="str">
        <f>Inputs!F32</f>
        <v>Duplicative point solutions vs single platform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1" t="str">
        <f>Inputs!A33</f>
        <v>Integration / maintenance contracts</v>
      </c>
      <c r="B5" s="11">
        <f>Inputs!B33</f>
        <v>900000</v>
      </c>
      <c r="C5" s="11">
        <f>Inputs!C33</f>
        <v>350000</v>
      </c>
      <c r="D5" s="1">
        <f>Inputs!D33</f>
        <v>550000</v>
      </c>
      <c r="E5" s="11">
        <f>Inputs!E33</f>
        <v>550000</v>
      </c>
      <c r="F5" s="1" t="str">
        <f>Inputs!F33</f>
        <v>Connectors, interface work, vendor support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" t="str">
        <f>Inputs!A34</f>
        <v>Security / governance overhead</v>
      </c>
      <c r="B6" s="11">
        <f>Inputs!B34</f>
        <v>450000</v>
      </c>
      <c r="C6" s="11">
        <f>Inputs!C34</f>
        <v>250000</v>
      </c>
      <c r="D6" s="1">
        <f>Inputs!D34</f>
        <v>200000</v>
      </c>
      <c r="E6" s="11">
        <f>Inputs!E34</f>
        <v>200000</v>
      </c>
      <c r="F6" s="1" t="str">
        <f>Inputs!F34</f>
        <v>Assessment, audit, duplicated governance processes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" t="str">
        <f>Inputs!A35</f>
        <v>Vendor management overhead</v>
      </c>
      <c r="B7" s="11">
        <f>Inputs!B35</f>
        <v>250000</v>
      </c>
      <c r="C7" s="11">
        <f>Inputs!C35</f>
        <v>100000</v>
      </c>
      <c r="D7" s="1">
        <f>Inputs!D35</f>
        <v>150000</v>
      </c>
      <c r="E7" s="11">
        <f>Inputs!E35</f>
        <v>150000</v>
      </c>
      <c r="F7" s="1" t="str">
        <f>Inputs!F35</f>
        <v>Contracting and procurement burden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" t="str">
        <f>Inputs!A36</f>
        <v>IT support FTE burden</v>
      </c>
      <c r="B8" s="1">
        <f>Inputs!B36</f>
        <v>8</v>
      </c>
      <c r="C8" s="1">
        <f>Inputs!C36</f>
        <v>4</v>
      </c>
      <c r="D8" s="1">
        <f>Inputs!D36</f>
        <v>790400</v>
      </c>
      <c r="E8" s="11">
        <f>Inputs!E36</f>
        <v>790400</v>
      </c>
      <c r="F8" s="1" t="str">
        <f>Inputs!F36</f>
        <v>FTE equivalent for support burden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" t="str">
        <f>Inputs!A37</f>
        <v>Redundant model / cloud usage</v>
      </c>
      <c r="B9" s="11">
        <f>Inputs!B37</f>
        <v>650000</v>
      </c>
      <c r="C9" s="11">
        <f>Inputs!C37</f>
        <v>350000</v>
      </c>
      <c r="D9" s="1">
        <f>Inputs!D37</f>
        <v>300000</v>
      </c>
      <c r="E9" s="11">
        <f>Inputs!E37</f>
        <v>300000</v>
      </c>
      <c r="F9" s="1" t="str">
        <f>Inputs!F37</f>
        <v>Avoids multiple model gateways and compute inefficiency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" t="str">
        <f>Inputs!A38</f>
        <v>Implementation / change cost</v>
      </c>
      <c r="B10" s="11">
        <f>Inputs!B38</f>
        <v>0</v>
      </c>
      <c r="C10" s="11">
        <f>Inputs!C38</f>
        <v>750000</v>
      </c>
      <c r="D10" s="1">
        <f>Inputs!D38</f>
        <v>-750000</v>
      </c>
      <c r="E10" s="11">
        <f>Inputs!E38</f>
        <v>-750000</v>
      </c>
      <c r="F10" s="1" t="str">
        <f>Inputs!F38</f>
        <v>One-time cost; included in year-one net savings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 t="str">
        <f>Inputs!A39</f>
        <v>Contingency / risk reserve</v>
      </c>
      <c r="B11" s="11">
        <f>Inputs!B39</f>
        <v>0</v>
      </c>
      <c r="C11" s="11">
        <f>Inputs!C39</f>
        <v>250000</v>
      </c>
      <c r="D11" s="1">
        <f>Inputs!D39</f>
        <v>-250000</v>
      </c>
      <c r="E11" s="11">
        <f>Inputs!E39</f>
        <v>-250000</v>
      </c>
      <c r="F11" s="1" t="str">
        <f>Inputs!F39</f>
        <v>Optional deployment reserve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 t="str">
        <f>Inputs!A40</f>
        <v>Total</v>
      </c>
      <c r="B12" s="1">
        <f>Inputs!B40</f>
        <v>0</v>
      </c>
      <c r="C12" s="1">
        <f>Inputs!C40</f>
        <v>0</v>
      </c>
      <c r="D12" s="1">
        <f>Inputs!D40</f>
        <v>0</v>
      </c>
      <c r="E12" s="11">
        <f>Inputs!E40</f>
        <v>2290400</v>
      </c>
      <c r="F12" s="1">
        <f>Inputs!F40</f>
        <v>0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"/>
  <sheetViews>
    <sheetView workbookViewId="0"/>
  </sheetViews>
  <sheetFormatPr defaultRowHeight="14"/>
  <cols>
    <col min="1" max="7" width="18" customWidth="1"/>
  </cols>
  <sheetData>
    <row r="1" spans="1:26" ht="21">
      <c r="A1" s="20" t="s">
        <v>94</v>
      </c>
      <c r="B1" s="20"/>
      <c r="C1" s="20"/>
      <c r="D1" s="20"/>
      <c r="E1" s="20"/>
      <c r="F1" s="20"/>
      <c r="G1" s="20"/>
      <c r="H1" s="20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>
      <c r="A3" s="3" t="s">
        <v>95</v>
      </c>
      <c r="B3" s="3"/>
      <c r="C3" s="3"/>
      <c r="D3" s="3"/>
      <c r="E3" s="3"/>
      <c r="F3" s="3"/>
      <c r="G3" s="3"/>
      <c r="H3" s="3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21" t="s">
        <v>96</v>
      </c>
      <c r="B5" s="22">
        <v>0.5</v>
      </c>
      <c r="C5" s="22">
        <v>0.6</v>
      </c>
      <c r="D5" s="22">
        <v>0.7</v>
      </c>
      <c r="E5" s="22">
        <v>0.8</v>
      </c>
      <c r="F5" s="22">
        <v>0.9</v>
      </c>
      <c r="G5" s="22">
        <v>1</v>
      </c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16">
        <v>0.5</v>
      </c>
      <c r="B6" s="1" t="e">
        <f>(SUMPRODUCT(Inputs!$C$18:$C$26,Inputs!$D$18:$D$26,Inputs!$E$18:$E$26,Inputs!$F$18:$F$26,$A6,B$5,Inputs!$I$18:$I$26)*Inputs!$B$6/60)+('Platform Savings'!$E$12)</f>
        <v>#VALUE!</v>
      </c>
      <c r="C6" s="1" t="e">
        <f>(SUMPRODUCT(Inputs!$C$18:$C$26,Inputs!$D$18:$D$26,Inputs!$E$18:$E$26,Inputs!$F$18:$F$26,$A6,C$5,Inputs!$I$18:$I$26)*Inputs!$B$6/60)+('Platform Savings'!$E$12)</f>
        <v>#VALUE!</v>
      </c>
      <c r="D6" s="1" t="e">
        <f>(SUMPRODUCT(Inputs!$C$18:$C$26,Inputs!$D$18:$D$26,Inputs!$E$18:$E$26,Inputs!$F$18:$F$26,$A6,D$5,Inputs!$I$18:$I$26)*Inputs!$B$6/60)+('Platform Savings'!$E$12)</f>
        <v>#VALUE!</v>
      </c>
      <c r="E6" s="1" t="e">
        <f>(SUMPRODUCT(Inputs!$C$18:$C$26,Inputs!$D$18:$D$26,Inputs!$E$18:$E$26,Inputs!$F$18:$F$26,$A6,E$5,Inputs!$I$18:$I$26)*Inputs!$B$6/60)+('Platform Savings'!$E$12)</f>
        <v>#VALUE!</v>
      </c>
      <c r="F6" s="1" t="e">
        <f>(SUMPRODUCT(Inputs!$C$18:$C$26,Inputs!$D$18:$D$26,Inputs!$E$18:$E$26,Inputs!$F$18:$F$26,$A6,F$5,Inputs!$I$18:$I$26)*Inputs!$B$6/60)+('Platform Savings'!$E$12)</f>
        <v>#VALUE!</v>
      </c>
      <c r="G6" s="1" t="e">
        <f>(SUMPRODUCT(Inputs!$C$18:$C$26,Inputs!$D$18:$D$26,Inputs!$E$18:$E$26,Inputs!$F$18:$F$26,$A6,G$5,Inputs!$I$18:$I$26)*Inputs!$B$6/60)+('Platform Savings'!$E$12)</f>
        <v>#VALUE!</v>
      </c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>
      <c r="A7" s="16">
        <v>0.6</v>
      </c>
      <c r="B7" s="1" t="e">
        <f>(SUMPRODUCT(Inputs!$C$18:$C$26,Inputs!$D$18:$D$26,Inputs!$E$18:$E$26,Inputs!$F$18:$F$26,$A7,B$5,Inputs!$I$18:$I$26)*Inputs!$B$6/60)+('Platform Savings'!$E$12)</f>
        <v>#VALUE!</v>
      </c>
      <c r="C7" s="1" t="e">
        <f>(SUMPRODUCT(Inputs!$C$18:$C$26,Inputs!$D$18:$D$26,Inputs!$E$18:$E$26,Inputs!$F$18:$F$26,$A7,C$5,Inputs!$I$18:$I$26)*Inputs!$B$6/60)+('Platform Savings'!$E$12)</f>
        <v>#VALUE!</v>
      </c>
      <c r="D7" s="1" t="e">
        <f>(SUMPRODUCT(Inputs!$C$18:$C$26,Inputs!$D$18:$D$26,Inputs!$E$18:$E$26,Inputs!$F$18:$F$26,$A7,D$5,Inputs!$I$18:$I$26)*Inputs!$B$6/60)+('Platform Savings'!$E$12)</f>
        <v>#VALUE!</v>
      </c>
      <c r="E7" s="1" t="e">
        <f>(SUMPRODUCT(Inputs!$C$18:$C$26,Inputs!$D$18:$D$26,Inputs!$E$18:$E$26,Inputs!$F$18:$F$26,$A7,E$5,Inputs!$I$18:$I$26)*Inputs!$B$6/60)+('Platform Savings'!$E$12)</f>
        <v>#VALUE!</v>
      </c>
      <c r="F7" s="1" t="e">
        <f>(SUMPRODUCT(Inputs!$C$18:$C$26,Inputs!$D$18:$D$26,Inputs!$E$18:$E$26,Inputs!$F$18:$F$26,$A7,F$5,Inputs!$I$18:$I$26)*Inputs!$B$6/60)+('Platform Savings'!$E$12)</f>
        <v>#VALUE!</v>
      </c>
      <c r="G7" s="1" t="e">
        <f>(SUMPRODUCT(Inputs!$C$18:$C$26,Inputs!$D$18:$D$26,Inputs!$E$18:$E$26,Inputs!$F$18:$F$26,$A7,G$5,Inputs!$I$18:$I$26)*Inputs!$B$6/60)+('Platform Savings'!$E$12)</f>
        <v>#VALUE!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6">
        <v>0.7</v>
      </c>
      <c r="B8" s="1" t="e">
        <f>(SUMPRODUCT(Inputs!$C$18:$C$26,Inputs!$D$18:$D$26,Inputs!$E$18:$E$26,Inputs!$F$18:$F$26,$A8,B$5,Inputs!$I$18:$I$26)*Inputs!$B$6/60)+('Platform Savings'!$E$12)</f>
        <v>#VALUE!</v>
      </c>
      <c r="C8" s="1" t="e">
        <f>(SUMPRODUCT(Inputs!$C$18:$C$26,Inputs!$D$18:$D$26,Inputs!$E$18:$E$26,Inputs!$F$18:$F$26,$A8,C$5,Inputs!$I$18:$I$26)*Inputs!$B$6/60)+('Platform Savings'!$E$12)</f>
        <v>#VALUE!</v>
      </c>
      <c r="D8" s="1" t="e">
        <f>(SUMPRODUCT(Inputs!$C$18:$C$26,Inputs!$D$18:$D$26,Inputs!$E$18:$E$26,Inputs!$F$18:$F$26,$A8,D$5,Inputs!$I$18:$I$26)*Inputs!$B$6/60)+('Platform Savings'!$E$12)</f>
        <v>#VALUE!</v>
      </c>
      <c r="E8" s="1" t="e">
        <f>(SUMPRODUCT(Inputs!$C$18:$C$26,Inputs!$D$18:$D$26,Inputs!$E$18:$E$26,Inputs!$F$18:$F$26,$A8,E$5,Inputs!$I$18:$I$26)*Inputs!$B$6/60)+('Platform Savings'!$E$12)</f>
        <v>#VALUE!</v>
      </c>
      <c r="F8" s="1" t="e">
        <f>(SUMPRODUCT(Inputs!$C$18:$C$26,Inputs!$D$18:$D$26,Inputs!$E$18:$E$26,Inputs!$F$18:$F$26,$A8,F$5,Inputs!$I$18:$I$26)*Inputs!$B$6/60)+('Platform Savings'!$E$12)</f>
        <v>#VALUE!</v>
      </c>
      <c r="G8" s="1" t="e">
        <f>(SUMPRODUCT(Inputs!$C$18:$C$26,Inputs!$D$18:$D$26,Inputs!$E$18:$E$26,Inputs!$F$18:$F$26,$A8,G$5,Inputs!$I$18:$I$26)*Inputs!$B$6/60)+('Platform Savings'!$E$12)</f>
        <v>#VALUE!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6">
        <v>0.8</v>
      </c>
      <c r="B9" s="1" t="e">
        <f>(SUMPRODUCT(Inputs!$C$18:$C$26,Inputs!$D$18:$D$26,Inputs!$E$18:$E$26,Inputs!$F$18:$F$26,$A9,B$5,Inputs!$I$18:$I$26)*Inputs!$B$6/60)+('Platform Savings'!$E$12)</f>
        <v>#VALUE!</v>
      </c>
      <c r="C9" s="1" t="e">
        <f>(SUMPRODUCT(Inputs!$C$18:$C$26,Inputs!$D$18:$D$26,Inputs!$E$18:$E$26,Inputs!$F$18:$F$26,$A9,C$5,Inputs!$I$18:$I$26)*Inputs!$B$6/60)+('Platform Savings'!$E$12)</f>
        <v>#VALUE!</v>
      </c>
      <c r="D9" s="1" t="e">
        <f>(SUMPRODUCT(Inputs!$C$18:$C$26,Inputs!$D$18:$D$26,Inputs!$E$18:$E$26,Inputs!$F$18:$F$26,$A9,D$5,Inputs!$I$18:$I$26)*Inputs!$B$6/60)+('Platform Savings'!$E$12)</f>
        <v>#VALUE!</v>
      </c>
      <c r="E9" s="1" t="e">
        <f>(SUMPRODUCT(Inputs!$C$18:$C$26,Inputs!$D$18:$D$26,Inputs!$E$18:$E$26,Inputs!$F$18:$F$26,$A9,E$5,Inputs!$I$18:$I$26)*Inputs!$B$6/60)+('Platform Savings'!$E$12)</f>
        <v>#VALUE!</v>
      </c>
      <c r="F9" s="1" t="e">
        <f>(SUMPRODUCT(Inputs!$C$18:$C$26,Inputs!$D$18:$D$26,Inputs!$E$18:$E$26,Inputs!$F$18:$F$26,$A9,F$5,Inputs!$I$18:$I$26)*Inputs!$B$6/60)+('Platform Savings'!$E$12)</f>
        <v>#VALUE!</v>
      </c>
      <c r="G9" s="1" t="e">
        <f>(SUMPRODUCT(Inputs!$C$18:$C$26,Inputs!$D$18:$D$26,Inputs!$E$18:$E$26,Inputs!$F$18:$F$26,$A9,G$5,Inputs!$I$18:$I$26)*Inputs!$B$6/60)+('Platform Savings'!$E$12)</f>
        <v>#VALUE!</v>
      </c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16">
        <v>0.9</v>
      </c>
      <c r="B10" s="1" t="e">
        <f>(SUMPRODUCT(Inputs!$C$18:$C$26,Inputs!$D$18:$D$26,Inputs!$E$18:$E$26,Inputs!$F$18:$F$26,$A10,B$5,Inputs!$I$18:$I$26)*Inputs!$B$6/60)+('Platform Savings'!$E$12)</f>
        <v>#VALUE!</v>
      </c>
      <c r="C10" s="1" t="e">
        <f>(SUMPRODUCT(Inputs!$C$18:$C$26,Inputs!$D$18:$D$26,Inputs!$E$18:$E$26,Inputs!$F$18:$F$26,$A10,C$5,Inputs!$I$18:$I$26)*Inputs!$B$6/60)+('Platform Savings'!$E$12)</f>
        <v>#VALUE!</v>
      </c>
      <c r="D10" s="1" t="e">
        <f>(SUMPRODUCT(Inputs!$C$18:$C$26,Inputs!$D$18:$D$26,Inputs!$E$18:$E$26,Inputs!$F$18:$F$26,$A10,D$5,Inputs!$I$18:$I$26)*Inputs!$B$6/60)+('Platform Savings'!$E$12)</f>
        <v>#VALUE!</v>
      </c>
      <c r="E10" s="1" t="e">
        <f>(SUMPRODUCT(Inputs!$C$18:$C$26,Inputs!$D$18:$D$26,Inputs!$E$18:$E$26,Inputs!$F$18:$F$26,$A10,E$5,Inputs!$I$18:$I$26)*Inputs!$B$6/60)+('Platform Savings'!$E$12)</f>
        <v>#VALUE!</v>
      </c>
      <c r="F10" s="1" t="e">
        <f>(SUMPRODUCT(Inputs!$C$18:$C$26,Inputs!$D$18:$D$26,Inputs!$E$18:$E$26,Inputs!$F$18:$F$26,$A10,F$5,Inputs!$I$18:$I$26)*Inputs!$B$6/60)+('Platform Savings'!$E$12)</f>
        <v>#VALUE!</v>
      </c>
      <c r="G10" s="1" t="e">
        <f>(SUMPRODUCT(Inputs!$C$18:$C$26,Inputs!$D$18:$D$26,Inputs!$E$18:$E$26,Inputs!$F$18:$F$26,$A10,G$5,Inputs!$I$18:$I$26)*Inputs!$B$6/60)+('Platform Savings'!$E$12)</f>
        <v>#VALUE!</v>
      </c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</sheetData>
  <conditionalFormatting sqref="B6:G10">
    <cfRule type="colorScale" priority="1">
      <colorScale>
        <cfvo type="min"/>
        <cfvo type="percentile" val="50"/>
        <cfvo type="max"/>
        <color rgb="FFFDE68A"/>
        <color rgb="FFBBF7D0"/>
        <color rgb="FF34D399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Executive Summary</vt:lpstr>
      <vt:lpstr>Inputs</vt:lpstr>
      <vt:lpstr>Time Savings Model</vt:lpstr>
      <vt:lpstr>Platform Savings</vt:lpstr>
      <vt:lpstr>Sensitivity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Jerry Henderson MD</cp:lastModifiedBy>
  <dcterms:modified xsi:type="dcterms:W3CDTF">2026-04-29T20:44:33Z</dcterms:modified>
</cp:coreProperties>
</file>