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van.YAEITB\Desktop\Folders\YATB\YATB Website\GODADDY DOCS\Converted to Site Function\act205\"/>
    </mc:Choice>
  </mc:AlternateContent>
  <xr:revisionPtr revIDLastSave="0" documentId="13_ncr:1_{9C1D06AF-0251-4594-9201-02B0355E20DB}" xr6:coauthVersionLast="47" xr6:coauthVersionMax="47" xr10:uidLastSave="{00000000-0000-0000-0000-000000000000}"/>
  <bookViews>
    <workbookView xWindow="-120" yWindow="-120" windowWidth="29040" windowHeight="15720" xr2:uid="{BDD20A83-046A-493B-AE5B-48268BE88A28}"/>
  </bookViews>
  <sheets>
    <sheet name="Calculation" sheetId="3" r:id="rId1"/>
    <sheet name="Rates" sheetId="2" r:id="rId2"/>
    <sheet name="BackStage" sheetId="5" r:id="rId3"/>
  </sheets>
  <definedNames>
    <definedName name="_xlnm.Print_Area" localSheetId="0">Calculation!$A$1:$E$21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D12" i="5"/>
  <c r="D13" i="5"/>
  <c r="D14" i="5"/>
  <c r="D15" i="5"/>
  <c r="D16" i="5"/>
  <c r="B6" i="5"/>
  <c r="B14" i="5"/>
  <c r="B15" i="5"/>
  <c r="B16" i="5"/>
  <c r="B17" i="5"/>
  <c r="B18" i="5"/>
  <c r="B13" i="5"/>
  <c r="B20" i="5"/>
  <c r="B7" i="5"/>
  <c r="B8" i="5"/>
  <c r="B9" i="5"/>
  <c r="B10" i="5"/>
  <c r="B11" i="5"/>
  <c r="B4" i="5"/>
  <c r="B3" i="5"/>
  <c r="B2" i="5"/>
  <c r="B33" i="5" l="1"/>
  <c r="P15" i="5" s="1"/>
  <c r="B1" i="3"/>
  <c r="D20" i="5"/>
  <c r="D30" i="5"/>
  <c r="D35" i="5"/>
  <c r="D25" i="5"/>
  <c r="D34" i="5"/>
  <c r="D24" i="5"/>
  <c r="D33" i="5"/>
  <c r="D23" i="5"/>
  <c r="D32" i="5"/>
  <c r="D22" i="5"/>
  <c r="D31" i="5"/>
  <c r="D21" i="5"/>
  <c r="B31" i="5"/>
  <c r="B32" i="5"/>
  <c r="B29" i="5"/>
  <c r="B30" i="5"/>
  <c r="B27" i="5"/>
  <c r="B28" i="5"/>
  <c r="B25" i="5"/>
  <c r="B26" i="5"/>
  <c r="B23" i="5"/>
  <c r="B24" i="5"/>
  <c r="B22" i="5"/>
  <c r="P16" i="5" l="1"/>
  <c r="P25" i="5"/>
  <c r="P24" i="5"/>
  <c r="P23" i="5"/>
  <c r="P22" i="5"/>
  <c r="P11" i="5"/>
  <c r="P12" i="5"/>
  <c r="P13" i="5"/>
  <c r="P14" i="5"/>
  <c r="O23" i="5"/>
  <c r="O24" i="5"/>
  <c r="O25" i="5"/>
  <c r="O22" i="5"/>
  <c r="N22" i="5"/>
  <c r="N23" i="5"/>
  <c r="N24" i="5"/>
  <c r="N25" i="5"/>
  <c r="M23" i="5"/>
  <c r="M24" i="5"/>
  <c r="M25" i="5"/>
  <c r="M22" i="5"/>
  <c r="L22" i="5"/>
  <c r="L23" i="5"/>
  <c r="L24" i="5"/>
  <c r="L25" i="5"/>
  <c r="K22" i="5"/>
  <c r="K23" i="5"/>
  <c r="K24" i="5"/>
  <c r="K25" i="5"/>
  <c r="J24" i="5"/>
  <c r="J21" i="5"/>
  <c r="J23" i="5"/>
  <c r="J25" i="5"/>
  <c r="J22" i="5"/>
  <c r="I21" i="5"/>
  <c r="I22" i="5"/>
  <c r="I23" i="5"/>
  <c r="I24" i="5"/>
  <c r="I25" i="5"/>
  <c r="H21" i="5"/>
  <c r="H22" i="5"/>
  <c r="H23" i="5"/>
  <c r="H24" i="5"/>
  <c r="H25" i="5"/>
  <c r="G21" i="5"/>
  <c r="G22" i="5"/>
  <c r="G23" i="5"/>
  <c r="G24" i="5"/>
  <c r="G25" i="5"/>
  <c r="F21" i="5"/>
  <c r="F23" i="5"/>
  <c r="F24" i="5"/>
  <c r="F22" i="5"/>
  <c r="F25" i="5"/>
  <c r="E21" i="5"/>
  <c r="E22" i="5"/>
  <c r="E23" i="5"/>
  <c r="E24" i="5"/>
  <c r="E25" i="5"/>
  <c r="K11" i="5"/>
  <c r="N11" i="5"/>
  <c r="N16" i="5"/>
  <c r="N12" i="5"/>
  <c r="N13" i="5"/>
  <c r="N14" i="5"/>
  <c r="N15" i="5"/>
  <c r="M11" i="5"/>
  <c r="M12" i="5"/>
  <c r="M13" i="5"/>
  <c r="M14" i="5"/>
  <c r="M15" i="5"/>
  <c r="M16" i="5"/>
  <c r="L11" i="5"/>
  <c r="L12" i="5"/>
  <c r="L14" i="5"/>
  <c r="L15" i="5"/>
  <c r="L13" i="5"/>
  <c r="L16" i="5"/>
  <c r="O11" i="5"/>
  <c r="O14" i="5"/>
  <c r="O16" i="5"/>
  <c r="O12" i="5"/>
  <c r="O13" i="5"/>
  <c r="O15" i="5"/>
  <c r="J12" i="5"/>
  <c r="J13" i="5"/>
  <c r="J14" i="5"/>
  <c r="J15" i="5"/>
  <c r="J11" i="5"/>
  <c r="J16" i="5"/>
  <c r="I12" i="5"/>
  <c r="I13" i="5"/>
  <c r="I14" i="5"/>
  <c r="I15" i="5"/>
  <c r="I16" i="5"/>
  <c r="I11" i="5"/>
  <c r="H12" i="5"/>
  <c r="H13" i="5"/>
  <c r="H14" i="5"/>
  <c r="H15" i="5"/>
  <c r="H11" i="5"/>
  <c r="H16" i="5"/>
  <c r="G11" i="5"/>
  <c r="G13" i="5"/>
  <c r="G14" i="5"/>
  <c r="G15" i="5"/>
  <c r="G16" i="5"/>
  <c r="G12" i="5"/>
  <c r="F11" i="5"/>
  <c r="F14" i="5"/>
  <c r="F15" i="5"/>
  <c r="F12" i="5"/>
  <c r="F13" i="5"/>
  <c r="F16" i="5"/>
  <c r="K12" i="5"/>
  <c r="K13" i="5"/>
  <c r="K14" i="5"/>
  <c r="K15" i="5"/>
  <c r="K16" i="5"/>
  <c r="E12" i="5"/>
  <c r="E14" i="5"/>
  <c r="E13" i="5"/>
  <c r="E15" i="5"/>
  <c r="E16" i="5"/>
  <c r="E11" i="5"/>
  <c r="D36" i="5"/>
  <c r="D26" i="5"/>
  <c r="K4" i="5"/>
  <c r="K5" i="5"/>
  <c r="K6" i="5"/>
  <c r="P5" i="5"/>
  <c r="P4" i="5"/>
  <c r="P6" i="5"/>
  <c r="O5" i="5"/>
  <c r="O6" i="5"/>
  <c r="O4" i="5"/>
  <c r="N4" i="5"/>
  <c r="N6" i="5"/>
  <c r="N5" i="5"/>
  <c r="M4" i="5"/>
  <c r="M5" i="5"/>
  <c r="M6" i="5"/>
  <c r="L5" i="5"/>
  <c r="L6" i="5"/>
  <c r="L4" i="5"/>
  <c r="J5" i="5"/>
  <c r="J6" i="5"/>
  <c r="J4" i="5"/>
  <c r="I4" i="5"/>
  <c r="I5" i="5"/>
  <c r="I6" i="5"/>
  <c r="H5" i="5"/>
  <c r="H6" i="5"/>
  <c r="H4" i="5"/>
  <c r="G4" i="5"/>
  <c r="G6" i="5"/>
  <c r="G5" i="5"/>
  <c r="F5" i="5"/>
  <c r="F6" i="5"/>
  <c r="F4" i="5"/>
  <c r="E4" i="5"/>
  <c r="E5" i="5"/>
  <c r="E6" i="5"/>
  <c r="R24" i="5" l="1"/>
  <c r="R23" i="5"/>
  <c r="R25" i="5"/>
  <c r="R22" i="5"/>
  <c r="L7" i="5"/>
  <c r="G7" i="5"/>
  <c r="O7" i="5"/>
  <c r="J7" i="5"/>
  <c r="K7" i="5"/>
  <c r="M7" i="5"/>
  <c r="N7" i="5"/>
  <c r="H7" i="5"/>
  <c r="F7" i="5"/>
  <c r="F20" i="5" s="1"/>
  <c r="I7" i="5"/>
  <c r="P7" i="5"/>
  <c r="E7" i="5"/>
  <c r="P20" i="5" l="1"/>
  <c r="P21" i="5"/>
  <c r="O31" i="5"/>
  <c r="O20" i="5"/>
  <c r="O21" i="5"/>
  <c r="N34" i="5"/>
  <c r="N20" i="5"/>
  <c r="N21" i="5"/>
  <c r="M35" i="5"/>
  <c r="M20" i="5"/>
  <c r="M21" i="5"/>
  <c r="L31" i="5"/>
  <c r="L20" i="5"/>
  <c r="L21" i="5"/>
  <c r="K34" i="5"/>
  <c r="K21" i="5"/>
  <c r="K20" i="5"/>
  <c r="J35" i="5"/>
  <c r="J20" i="5"/>
  <c r="I30" i="5"/>
  <c r="I20" i="5"/>
  <c r="H35" i="5"/>
  <c r="H20" i="5"/>
  <c r="G31" i="5"/>
  <c r="G20" i="5"/>
  <c r="F35" i="5"/>
  <c r="E35" i="5"/>
  <c r="E20" i="5"/>
  <c r="O35" i="5"/>
  <c r="O32" i="5"/>
  <c r="O34" i="5"/>
  <c r="O30" i="5"/>
  <c r="P35" i="5"/>
  <c r="P30" i="5"/>
  <c r="P31" i="5"/>
  <c r="P32" i="5"/>
  <c r="P33" i="5"/>
  <c r="P34" i="5"/>
  <c r="O33" i="5"/>
  <c r="I35" i="5"/>
  <c r="E34" i="5"/>
  <c r="N30" i="5"/>
  <c r="N35" i="5"/>
  <c r="N31" i="5"/>
  <c r="N32" i="5"/>
  <c r="N33" i="5"/>
  <c r="M30" i="5"/>
  <c r="M31" i="5"/>
  <c r="M32" i="5"/>
  <c r="M33" i="5"/>
  <c r="M34" i="5"/>
  <c r="L33" i="5"/>
  <c r="L34" i="5"/>
  <c r="L32" i="5"/>
  <c r="L35" i="5"/>
  <c r="L30" i="5"/>
  <c r="K31" i="5"/>
  <c r="K32" i="5"/>
  <c r="K33" i="5"/>
  <c r="K30" i="5"/>
  <c r="K35" i="5"/>
  <c r="J31" i="5"/>
  <c r="J32" i="5"/>
  <c r="J33" i="5"/>
  <c r="J34" i="5"/>
  <c r="J30" i="5"/>
  <c r="I31" i="5"/>
  <c r="I32" i="5"/>
  <c r="I33" i="5"/>
  <c r="I34" i="5"/>
  <c r="H31" i="5"/>
  <c r="H32" i="5"/>
  <c r="H33" i="5"/>
  <c r="H34" i="5"/>
  <c r="H30" i="5"/>
  <c r="G30" i="5"/>
  <c r="G32" i="5"/>
  <c r="G33" i="5"/>
  <c r="G34" i="5"/>
  <c r="G35" i="5"/>
  <c r="F30" i="5"/>
  <c r="F33" i="5"/>
  <c r="F34" i="5"/>
  <c r="F31" i="5"/>
  <c r="F32" i="5"/>
  <c r="E31" i="5"/>
  <c r="E33" i="5"/>
  <c r="E32" i="5"/>
  <c r="E30" i="5"/>
  <c r="Q25" i="5"/>
  <c r="S25" i="5" s="1"/>
  <c r="Q22" i="5"/>
  <c r="S22" i="5" s="1"/>
  <c r="Q23" i="5"/>
  <c r="S23" i="5" s="1"/>
  <c r="Q24" i="5"/>
  <c r="S24" i="5" s="1"/>
  <c r="Q7" i="5"/>
  <c r="R20" i="5" l="1"/>
  <c r="Q20" i="5" s="1"/>
  <c r="S20" i="5" s="1"/>
  <c r="R21" i="5"/>
  <c r="Q21" i="5" s="1"/>
  <c r="S21" i="5" s="1"/>
  <c r="Q34" i="5"/>
  <c r="R34" i="5" s="1"/>
  <c r="Q32" i="5"/>
  <c r="R32" i="5" s="1"/>
  <c r="Q33" i="5"/>
  <c r="R33" i="5" s="1"/>
  <c r="Q35" i="5"/>
  <c r="R35" i="5" s="1"/>
  <c r="S26" i="5" l="1"/>
  <c r="B2" i="3" s="1"/>
  <c r="Q30" i="5"/>
  <c r="R30" i="5" s="1"/>
  <c r="Q31" i="5"/>
  <c r="R31" i="5" s="1"/>
  <c r="R36" i="5" l="1"/>
  <c r="B3" i="3" s="1"/>
  <c r="H47" i="3"/>
  <c r="J47" i="3" l="1"/>
  <c r="K47" i="3"/>
  <c r="M47" i="3"/>
  <c r="D47" i="3"/>
  <c r="L47" i="3"/>
  <c r="E47" i="3"/>
  <c r="C47" i="3"/>
  <c r="N47" i="3"/>
  <c r="G47" i="3"/>
  <c r="I47" i="3"/>
  <c r="F47" i="3"/>
  <c r="P47" i="3" l="1"/>
  <c r="B4" i="3" l="1"/>
</calcChain>
</file>

<file path=xl/sharedStrings.xml><?xml version="1.0" encoding="utf-8"?>
<sst xmlns="http://schemas.openxmlformats.org/spreadsheetml/2006/main" count="371" uniqueCount="330">
  <si>
    <t>Resident Liability</t>
  </si>
  <si>
    <t>Nonresident Liability</t>
  </si>
  <si>
    <t>Total  Liability</t>
  </si>
  <si>
    <t>Where did you live during the tax year?</t>
  </si>
  <si>
    <t>PSD</t>
  </si>
  <si>
    <t>Start Date</t>
  </si>
  <si>
    <t>End Date</t>
  </si>
  <si>
    <t>Residence 1</t>
  </si>
  <si>
    <t>671301</t>
  </si>
  <si>
    <t>Residence 2</t>
  </si>
  <si>
    <t>Residence 3</t>
  </si>
  <si>
    <t>Where did you work during the tax year?</t>
  </si>
  <si>
    <t>$ Amount Earned</t>
  </si>
  <si>
    <t>671401</t>
  </si>
  <si>
    <t>PSD CODE</t>
  </si>
  <si>
    <t>TAXING AUTHORITY</t>
  </si>
  <si>
    <t>0101</t>
  </si>
  <si>
    <t>BERMUDIAN SPRINGS SCHOOL DISTRICT - ADAMS CO.</t>
  </si>
  <si>
    <t>010101</t>
  </si>
  <si>
    <t>EAST BERLIN BOROUGH - ADAMS CO.</t>
  </si>
  <si>
    <t>010102</t>
  </si>
  <si>
    <t>HAMILTON TOWNSHIP (BERMUDIAN SD) - ADAMS CO.</t>
  </si>
  <si>
    <t>010103</t>
  </si>
  <si>
    <t>HUNTINGTON TOWNSHIP - ADAMS CO.</t>
  </si>
  <si>
    <t>010104</t>
  </si>
  <si>
    <t>LATIMORE TOWNSHIP - ADAMS CO.</t>
  </si>
  <si>
    <t>010105</t>
  </si>
  <si>
    <t>READING TOWNSHIP - ADAMS CO.</t>
  </si>
  <si>
    <t>010106</t>
  </si>
  <si>
    <t>YORK SPRINGS BOROUGH - ADAMS CO.</t>
  </si>
  <si>
    <t>0102</t>
  </si>
  <si>
    <t>CONEWAGO VALLEY SCHOOL DISTRICT - ADAMS CO.</t>
  </si>
  <si>
    <t>010201</t>
  </si>
  <si>
    <t>ABBOTTSTOWN BOROUGH - ADAMS CO.</t>
  </si>
  <si>
    <t>010202</t>
  </si>
  <si>
    <t>BERWICK TOWNSHIP - ADAMS CO.</t>
  </si>
  <si>
    <t>010203</t>
  </si>
  <si>
    <t>BONNEAUVILLE BOROUGH (CONEWAGO SD) - ADAMS CO.</t>
  </si>
  <si>
    <t>010204</t>
  </si>
  <si>
    <t>CONEWAGO TOWNSHIP - ADAMS CO.</t>
  </si>
  <si>
    <t>010205</t>
  </si>
  <si>
    <t>HAMILTON TOWNSHIP (CONEWAGO SD) - ADAMS CO.</t>
  </si>
  <si>
    <t>010206</t>
  </si>
  <si>
    <t>MCSHERRYSTOWN BOROUGH - ADAMS CO.</t>
  </si>
  <si>
    <t>010207</t>
  </si>
  <si>
    <t>MT PLEASANT TOWNSHIP (CONEWAGO SD) - ADAMS CO.</t>
  </si>
  <si>
    <t>010208</t>
  </si>
  <si>
    <t>NEW OXFORD BOROUGH - ADAMS CO.</t>
  </si>
  <si>
    <t>010209</t>
  </si>
  <si>
    <t>OXFORD TOWNSHIP - ADAMS CO.</t>
  </si>
  <si>
    <t>010210</t>
  </si>
  <si>
    <t>STRABAN TOWNSHIP (CONEWAGO SD) - ADAMS CO.</t>
  </si>
  <si>
    <t>010211</t>
  </si>
  <si>
    <t>TYRONE TOWNSHIP (CONEWAGO SD) - ADAMS CO.</t>
  </si>
  <si>
    <t>0103</t>
  </si>
  <si>
    <t>FAIRFIELD AREA SCHOOL DISTRICT - ADAMS CO.</t>
  </si>
  <si>
    <t>010301</t>
  </si>
  <si>
    <t>CARROLL VALLEY BOROUGH - ADAMS CO.</t>
  </si>
  <si>
    <t>010302</t>
  </si>
  <si>
    <t>FAIRFIELD BOROUGH - ADAMS CO.</t>
  </si>
  <si>
    <t>010303</t>
  </si>
  <si>
    <t>HAMILTONBAN TOWNSHIP - ADAMS CO.</t>
  </si>
  <si>
    <t>010304</t>
  </si>
  <si>
    <t>LIBERTY TOWNSHIP - ADAMS CO.</t>
  </si>
  <si>
    <t>0104</t>
  </si>
  <si>
    <t>GETTYSBURG AREA SCHOOL DISTRICT - ADAMS CO.</t>
  </si>
  <si>
    <t>010401</t>
  </si>
  <si>
    <t>CUMBERLAND TOWNSHIP - ADAMS CO.</t>
  </si>
  <si>
    <t>010402</t>
  </si>
  <si>
    <t>FRANKLIN TOWNSHIP - ADAMS CO.</t>
  </si>
  <si>
    <t>010403</t>
  </si>
  <si>
    <t>FREEDOM TOWNSHIP - ADAMS CO.</t>
  </si>
  <si>
    <t>010404</t>
  </si>
  <si>
    <t>GETTYSBURG BOROUGH - ADAMS CO.</t>
  </si>
  <si>
    <t>010405</t>
  </si>
  <si>
    <t>HIGHLAND TOWNSHIP - ADAMS CO.</t>
  </si>
  <si>
    <t>010406</t>
  </si>
  <si>
    <t>MT JOY TOWNSHIP (GETTYSBURG SD)- ADAMS CO.</t>
  </si>
  <si>
    <t>010407</t>
  </si>
  <si>
    <t>STRABAN TOWNSHIP (GETTYSBURG SD) - ADAMS CO.</t>
  </si>
  <si>
    <t>0105</t>
  </si>
  <si>
    <t>LITTLESTOWN AREA SCHOOL DISTRICT - ADAMS CO.</t>
  </si>
  <si>
    <t>010501</t>
  </si>
  <si>
    <t>BONNEAUVILLE BOROUGH (LITTLESTOWN SD) - ADAMS CO.</t>
  </si>
  <si>
    <t>010502</t>
  </si>
  <si>
    <t>GERMANY TOWNSHIP - ADAMS CO.</t>
  </si>
  <si>
    <t>010503</t>
  </si>
  <si>
    <t>LITTLESTOWN BOROUGH - ADAMS CO.</t>
  </si>
  <si>
    <t>010504</t>
  </si>
  <si>
    <t>MT JOY TOWNSHIP (LITTLESTOWN SD)- ADAMS CO.</t>
  </si>
  <si>
    <t>010505</t>
  </si>
  <si>
    <t>MT PLEASANT TOWNSHIP (LITTLESTOWN SD) - ADAMS CO.</t>
  </si>
  <si>
    <t>010506</t>
  </si>
  <si>
    <t>UNION TOWNSHIP - ADAMS CO.</t>
  </si>
  <si>
    <t>0106</t>
  </si>
  <si>
    <t>UPPER ADAMS SCHOOL DISTRICT - ADAMS CO.</t>
  </si>
  <si>
    <t>010601</t>
  </si>
  <si>
    <t>ARENDTSVILLE BOROUGH - ADAMS CO.</t>
  </si>
  <si>
    <t>010602</t>
  </si>
  <si>
    <t>BENDERSVILLE BOROUGH - ADAMS CO.</t>
  </si>
  <si>
    <t>010603</t>
  </si>
  <si>
    <t>BIGLERVILLE BOROUGH - ADAMS CO.</t>
  </si>
  <si>
    <t>010604</t>
  </si>
  <si>
    <t>BUTLER TOWNSHIP - ADAMS CO.</t>
  </si>
  <si>
    <t>010605</t>
  </si>
  <si>
    <t>MENALLEN TOWNSHIP - ADAMS CO.</t>
  </si>
  <si>
    <t>010606</t>
  </si>
  <si>
    <t>TYRONE TOWNSHIP (UPPER ADAMS SD) - ADAMS CO.</t>
  </si>
  <si>
    <t>6701</t>
  </si>
  <si>
    <t>CENTRAL YORK SCHOOL DISTRICT - YORK CO.</t>
  </si>
  <si>
    <t>670101</t>
  </si>
  <si>
    <t>MANCHESTER TOWNSHIP - YORK CO.</t>
  </si>
  <si>
    <t>670102</t>
  </si>
  <si>
    <t>NORTH YORK BOROUGH - YORK CO.</t>
  </si>
  <si>
    <t>670103</t>
  </si>
  <si>
    <t>SPRINGETTSBURY TOWNSHIP (CENTRAL SD) - YORK CO.</t>
  </si>
  <si>
    <t>6702</t>
  </si>
  <si>
    <t>DALLASTOWN AREA SCHOOL DISTRICT - YORK CO.</t>
  </si>
  <si>
    <t>670201</t>
  </si>
  <si>
    <t>DALLASTOWN BOROUGH - YORK CO.</t>
  </si>
  <si>
    <t>670202</t>
  </si>
  <si>
    <t>JACOBUS BOROUGH - YORK CO.</t>
  </si>
  <si>
    <t>670203</t>
  </si>
  <si>
    <t>LOGANVILLE BOROUGH - YORK CO.</t>
  </si>
  <si>
    <t>670204</t>
  </si>
  <si>
    <t>SPRINGFIELD TOWNSHIP - YORK CO.</t>
  </si>
  <si>
    <t>670205</t>
  </si>
  <si>
    <t>YOE BOROUGH - YORK CO.</t>
  </si>
  <si>
    <t>670206</t>
  </si>
  <si>
    <t>YORK TOWNSHIP - YORK CO.</t>
  </si>
  <si>
    <t>6703</t>
  </si>
  <si>
    <t>DOVER AREA SCHOOL DISTRICT - YORK CO.</t>
  </si>
  <si>
    <t>670301</t>
  </si>
  <si>
    <t>DOVER BOROUGH - YORK CO.</t>
  </si>
  <si>
    <t>670302</t>
  </si>
  <si>
    <t>DOVER TOWNSHIP - YORK CO.</t>
  </si>
  <si>
    <t>670303</t>
  </si>
  <si>
    <t>WASHINGTON TOWNSHIP - YORK CO.</t>
  </si>
  <si>
    <t>6704</t>
  </si>
  <si>
    <t>EASTERN YORK SCHOOL DISTRICT - YORK CO.</t>
  </si>
  <si>
    <t>670401</t>
  </si>
  <si>
    <t>EAST PROSPECT BOROUGH - YORK CO.</t>
  </si>
  <si>
    <t>670402</t>
  </si>
  <si>
    <t>HALLAM BOROUGH - YORK CO.</t>
  </si>
  <si>
    <t>670403</t>
  </si>
  <si>
    <t>HELLAM TOWNSHIP - YORK CO.</t>
  </si>
  <si>
    <t>670404</t>
  </si>
  <si>
    <t>LOWER WINDSOR TOWNSHIP - YORK CO.</t>
  </si>
  <si>
    <t>670405</t>
  </si>
  <si>
    <t>WRIGHTSVILLE BOROUGH - YORK CO.</t>
  </si>
  <si>
    <t>670406</t>
  </si>
  <si>
    <t>YORKANA BOROUGH - YORK CO.</t>
  </si>
  <si>
    <t>HANOVER PUBLIC SCHOOL DISTRICT - YORK CO.</t>
  </si>
  <si>
    <t>670501</t>
  </si>
  <si>
    <t>HANOVER BOROUGH - YORK CO.</t>
  </si>
  <si>
    <t>NORTHERN YORK SCHOOL DISTRICT - YORK CO.</t>
  </si>
  <si>
    <t>CARROLL TOWNSHIP - YORK CO.</t>
  </si>
  <si>
    <t>DILLSBURG BOROUGH - YORK CO.</t>
  </si>
  <si>
    <t>FRANKLIN TOWNSHIP - YORK CO.</t>
  </si>
  <si>
    <t>FRANKLINTOWN BOROUGH - YORK CO.</t>
  </si>
  <si>
    <t>MONAGHAN TOWNSHIP - YORK CO.</t>
  </si>
  <si>
    <t>WARRINGTON TOWNSHIP - YORK CO.</t>
  </si>
  <si>
    <t>WELLSVILLE BOROUGH - YORK CO.</t>
  </si>
  <si>
    <t>6706</t>
  </si>
  <si>
    <t>NORTHEASTERN SCHOOL DISTRICT - YORK CO.</t>
  </si>
  <si>
    <t>670601</t>
  </si>
  <si>
    <t>CONEWAGO TOWNSHIP - YORK CO.</t>
  </si>
  <si>
    <t>670602</t>
  </si>
  <si>
    <t>EAST MANCHESTER TOWNSHIP - YORK CO.</t>
  </si>
  <si>
    <t>670603</t>
  </si>
  <si>
    <t>MANCHESTER BOROUGH - YORK CO.</t>
  </si>
  <si>
    <t>670604</t>
  </si>
  <si>
    <t>MT WOLF BOROUGH - YORK CO.</t>
  </si>
  <si>
    <t>NEWBERRY TOWNSHIP</t>
  </si>
  <si>
    <t>670606</t>
  </si>
  <si>
    <t>YORK HAVEN BOROUGH - YORK CO.</t>
  </si>
  <si>
    <t>6708</t>
  </si>
  <si>
    <t>RED LION AREA SCHOOL DISTRICT - YORK CO.</t>
  </si>
  <si>
    <t>670801</t>
  </si>
  <si>
    <t>CHANCEFORD TOWNSHIP - YORK CO.</t>
  </si>
  <si>
    <t>670802</t>
  </si>
  <si>
    <t>FELTON BOROUGH - YORK CO.</t>
  </si>
  <si>
    <t>670803</t>
  </si>
  <si>
    <t>LOWER CHANCEFORD TOWNSHIP - YORK CO.</t>
  </si>
  <si>
    <t>670804</t>
  </si>
  <si>
    <t>NORTH HOPEWELL TOWNSHIP - YORK CO.</t>
  </si>
  <si>
    <t>670805</t>
  </si>
  <si>
    <t>RED LION BOROUGH - YORK CO.</t>
  </si>
  <si>
    <t>670806</t>
  </si>
  <si>
    <t>WINDSOR BOROUGH - YORK CO.</t>
  </si>
  <si>
    <t>670807</t>
  </si>
  <si>
    <t>WINDSOR TOWNSHIP - YORK CO.</t>
  </si>
  <si>
    <t>670808</t>
  </si>
  <si>
    <t>WINTERSTOWN BOROUGH - YORK CO.</t>
  </si>
  <si>
    <t>6709</t>
  </si>
  <si>
    <t>SOUTH EASTERN SCHOOL DISTRICT - YORK CO.</t>
  </si>
  <si>
    <t>670901</t>
  </si>
  <si>
    <t>CROSS ROADS BOROUGH - YORK CO.</t>
  </si>
  <si>
    <t>670902</t>
  </si>
  <si>
    <t>DELTA BOROUGH - YORK CO.</t>
  </si>
  <si>
    <t>670903</t>
  </si>
  <si>
    <t>EAST HOPEWELL TOWNSHIP - YORK CO.</t>
  </si>
  <si>
    <t>670904</t>
  </si>
  <si>
    <t>FAWN GROVE BOROUGH - YORK CO.</t>
  </si>
  <si>
    <t>670905</t>
  </si>
  <si>
    <t>FAWN TOWNSHIP - YORK CO.</t>
  </si>
  <si>
    <t>670906</t>
  </si>
  <si>
    <t>HOPEWELL TOWNSHIP - YORK CO.</t>
  </si>
  <si>
    <t>670907</t>
  </si>
  <si>
    <t>PEACH BOTTOM TOWNSHIP - YORK CO.</t>
  </si>
  <si>
    <t>670908</t>
  </si>
  <si>
    <t>STEWARTSTOWN BOROUGH - YORK CO.</t>
  </si>
  <si>
    <t>SOUTH WESTERN SCHOOL DISTRICT - YORK CO.</t>
  </si>
  <si>
    <t>MANHEIM TOWNSHIP - YORK CO.</t>
  </si>
  <si>
    <t>PENN TOWNSHIP - YORK CO.</t>
  </si>
  <si>
    <t>WEST MANHEIM TOWNSHIP - YORK CO.</t>
  </si>
  <si>
    <t>6711</t>
  </si>
  <si>
    <t>SOUTHERN YORK CO. SCHOOL DISTRICT - YORK CO.</t>
  </si>
  <si>
    <t>671101</t>
  </si>
  <si>
    <t>CODORUS TOWNSHIP - YORK CO.</t>
  </si>
  <si>
    <t>671102</t>
  </si>
  <si>
    <t>GLEN ROCK BOROUGH - YORK CO.</t>
  </si>
  <si>
    <t>671103</t>
  </si>
  <si>
    <t>NEW FREEDOM BOROUGH - YORK CO.</t>
  </si>
  <si>
    <t>671104</t>
  </si>
  <si>
    <t>RAILROAD BOROUGH - YORK CO.</t>
  </si>
  <si>
    <t>671105</t>
  </si>
  <si>
    <t>SHREWSBURY BOROUGH - YORK CO.</t>
  </si>
  <si>
    <t>671106</t>
  </si>
  <si>
    <t>SHREWSBURY TOWNSHIP - YORK CO.</t>
  </si>
  <si>
    <t>6712</t>
  </si>
  <si>
    <t>SPRING GROVE AREA SCHOOL DISTRICT - YORK CO.</t>
  </si>
  <si>
    <t>671201</t>
  </si>
  <si>
    <t>HEIDELBERG TOWNSHIP - YORK CO.</t>
  </si>
  <si>
    <t>671202</t>
  </si>
  <si>
    <t>JACKSON TOWNSHIP - YORK CO.</t>
  </si>
  <si>
    <t>671203</t>
  </si>
  <si>
    <t>JEFFERSON BOROUGH - YORK CO.</t>
  </si>
  <si>
    <t>671204</t>
  </si>
  <si>
    <t>NEW SALEM BOROUGH - YORK CO.</t>
  </si>
  <si>
    <t>671205</t>
  </si>
  <si>
    <t>NORTH CODORUS TOWNSHIP - YORK CO.</t>
  </si>
  <si>
    <t>671206</t>
  </si>
  <si>
    <t>PARADISE TOWNSHIP - YORK CO.</t>
  </si>
  <si>
    <t>671207</t>
  </si>
  <si>
    <t>SEVEN VALLEYS BOROUGH - YORK CO.</t>
  </si>
  <si>
    <t>671208</t>
  </si>
  <si>
    <t>SPRING GROVE BOROUGH - YORK CO.</t>
  </si>
  <si>
    <t>6713</t>
  </si>
  <si>
    <t>WEST YORK AREA SCHOOL DISTRICT - YORK CO.</t>
  </si>
  <si>
    <t>WEST MANCHESTER TOWNSHIP - YORK CO.</t>
  </si>
  <si>
    <t>671302</t>
  </si>
  <si>
    <t>WEST YORK BOROUGH - YORK CO.</t>
  </si>
  <si>
    <t>6714</t>
  </si>
  <si>
    <t>SCHOOL DISTRICT OF THE CITY OF YORK - YORK CO.</t>
  </si>
  <si>
    <t>YORK CITY - YORK CO.</t>
  </si>
  <si>
    <t>6715</t>
  </si>
  <si>
    <t>YORK SUBURBAN SCHOOL DISTRICT - YORK CO.</t>
  </si>
  <si>
    <t>671501</t>
  </si>
  <si>
    <t>SPRING GARDEN TOWNSHIP - YORK CO.</t>
  </si>
  <si>
    <t>671502</t>
  </si>
  <si>
    <t>SPRINGETTSBURY TOWNSHIP (YORK SUBURBAN SD) - YORK CO.</t>
  </si>
  <si>
    <t>Name</t>
  </si>
  <si>
    <t>Value</t>
  </si>
  <si>
    <t>Residence1_PSD_Rate</t>
  </si>
  <si>
    <t>Residence2_PSD_Rate</t>
  </si>
  <si>
    <t>Residence Rate</t>
  </si>
  <si>
    <t>Jan</t>
  </si>
  <si>
    <t>Feb</t>
  </si>
  <si>
    <t>Mar</t>
  </si>
  <si>
    <t>Apr</t>
  </si>
  <si>
    <t>May</t>
  </si>
  <si>
    <t>Jun</t>
  </si>
  <si>
    <t>Jul</t>
  </si>
  <si>
    <t>Aug</t>
  </si>
  <si>
    <t>Sept</t>
  </si>
  <si>
    <t>Oct</t>
  </si>
  <si>
    <t>Nov</t>
  </si>
  <si>
    <t>Dec</t>
  </si>
  <si>
    <t>CALC RATE</t>
  </si>
  <si>
    <t>Residence3_PSD_Rate</t>
  </si>
  <si>
    <t>Work1_PSD_Rate</t>
  </si>
  <si>
    <t>Work2_PSD_Rate</t>
  </si>
  <si>
    <t>Total</t>
  </si>
  <si>
    <t>Work3_PSD_Rate</t>
  </si>
  <si>
    <t>Work4_PSD_Rate</t>
  </si>
  <si>
    <t>Work5_PSD_Rate</t>
  </si>
  <si>
    <t>Work Rate</t>
  </si>
  <si>
    <t>Blended Rate</t>
  </si>
  <si>
    <t>Months</t>
  </si>
  <si>
    <t>Liability</t>
  </si>
  <si>
    <t>Work6_PSD_Rate</t>
  </si>
  <si>
    <t>Work1_Income</t>
  </si>
  <si>
    <t>Work2_Income</t>
  </si>
  <si>
    <t>Work3_Income</t>
  </si>
  <si>
    <t>Work4_Income</t>
  </si>
  <si>
    <t>Work5_Income</t>
  </si>
  <si>
    <t>Work6_Income</t>
  </si>
  <si>
    <t>TaxYear</t>
  </si>
  <si>
    <t>Total Rate</t>
  </si>
  <si>
    <t>Total Liability</t>
  </si>
  <si>
    <t>Mid_Jan</t>
  </si>
  <si>
    <t>Mid_Feb</t>
  </si>
  <si>
    <t>Mid_Mar</t>
  </si>
  <si>
    <t>Mid_Apr</t>
  </si>
  <si>
    <t>Mid_May</t>
  </si>
  <si>
    <t>Mid_Jun</t>
  </si>
  <si>
    <t>Mid_Jul</t>
  </si>
  <si>
    <t>Mid_Aug</t>
  </si>
  <si>
    <t>Mid_Sept</t>
  </si>
  <si>
    <t>Mid_Oct</t>
  </si>
  <si>
    <t>Mid_Nov</t>
  </si>
  <si>
    <t>Mid_Dec</t>
  </si>
  <si>
    <t>Work PSD</t>
  </si>
  <si>
    <r>
      <rPr>
        <b/>
        <sz val="11"/>
        <color theme="1"/>
        <rFont val="Calibri"/>
        <family val="2"/>
      </rPr>
      <t xml:space="preserve">NOTE: Dates that are invalid or overlap will show in </t>
    </r>
    <r>
      <rPr>
        <b/>
        <sz val="11"/>
        <color rgb="FFFF0000"/>
        <rFont val="Calibri"/>
        <family val="2"/>
      </rPr>
      <t>RED</t>
    </r>
    <r>
      <rPr>
        <b/>
        <sz val="11"/>
        <color theme="1"/>
        <rFont val="Calibri"/>
        <family val="2"/>
      </rPr>
      <t>.</t>
    </r>
    <r>
      <rPr>
        <sz val="11"/>
        <color theme="1"/>
        <rFont val="Calibri"/>
        <family val="2"/>
      </rPr>
      <t xml:space="preserve"> </t>
    </r>
    <r>
      <rPr>
        <b/>
        <sz val="11"/>
        <color theme="1"/>
        <rFont val="Calibri"/>
        <family val="2"/>
      </rPr>
      <t>Any date errors could lead to miscalculations.</t>
    </r>
  </si>
  <si>
    <t>Current Tax Year:</t>
  </si>
  <si>
    <t>Residency Rate Calculator (Tax Rate at Residence)</t>
  </si>
  <si>
    <t>Work PSD Tax Rate (By Month) (Tax Rate at Work Location)</t>
  </si>
  <si>
    <t>Residency Liability Calculator (Tax Liability for Each Income)</t>
  </si>
  <si>
    <t>Non-Residency Liability Calculator (Tax Liability for Municipalities w/ Increased EIT Tax Rate)</t>
  </si>
  <si>
    <t>Residence 1:</t>
  </si>
  <si>
    <t>Residence 2:</t>
  </si>
  <si>
    <t>Residence 3:</t>
  </si>
  <si>
    <t>Work Location 1:</t>
  </si>
  <si>
    <t>Work Location 2:</t>
  </si>
  <si>
    <t>Work Location 3:</t>
  </si>
  <si>
    <t>Work Location 4:</t>
  </si>
  <si>
    <t>Work Location 5:</t>
  </si>
  <si>
    <t>Work Location 6:</t>
  </si>
  <si>
    <t>Last Updated: 2025-02-19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</si>
</sst>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quot;$&quot;#,##0.00"/>
  </numFmts>
  <fonts count="18" x14ac:knownFonts="1">
    <font>
      <sz val="11"/>
      <color theme="1"/>
      <name val="Aptos Narrow"/>
      <family val="2"/>
      <scheme val="minor"/>
    </font>
    <font>
      <sz val="11"/>
      <color theme="1"/>
      <name val="Aptos Narrow"/>
      <family val="2"/>
      <scheme val="minor"/>
    </font>
    <font>
      <b/>
      <sz val="9"/>
      <name val="Arial"/>
      <family val="2"/>
    </font>
    <font>
      <sz val="9"/>
      <name val="Arial"/>
      <family val="2"/>
    </font>
    <font>
      <b/>
      <sz val="10"/>
      <name val="Arial"/>
      <family val="2"/>
    </font>
    <font>
      <sz val="10"/>
      <name val="Arial"/>
      <family val="2"/>
    </font>
    <font>
      <sz val="11"/>
      <color theme="1"/>
      <name val="Calibri"/>
      <family val="2"/>
    </font>
    <font>
      <sz val="16"/>
      <color rgb="FF002060"/>
      <name val="Calibri"/>
      <family val="2"/>
    </font>
    <font>
      <sz val="8"/>
      <name val="Aptos Narrow"/>
      <family val="2"/>
      <scheme val="minor"/>
    </font>
    <font>
      <b/>
      <sz val="11"/>
      <color theme="1"/>
      <name val="Aptos Narrow"/>
      <family val="2"/>
      <scheme val="minor"/>
    </font>
    <font>
      <b/>
      <sz val="11"/>
      <color theme="1"/>
      <name val="Calibri"/>
      <family val="2"/>
    </font>
    <font>
      <b/>
      <sz val="12"/>
      <color theme="1"/>
      <name val="Aptos Narrow"/>
      <family val="2"/>
      <scheme val="minor"/>
    </font>
    <font>
      <u/>
      <sz val="11"/>
      <color theme="10"/>
      <name val="Aptos Narrow"/>
      <family val="2"/>
      <scheme val="minor"/>
    </font>
    <font>
      <b/>
      <sz val="11"/>
      <color rgb="FFFF0000"/>
      <name val="Calibri"/>
      <family val="2"/>
    </font>
    <font>
      <b/>
      <sz val="14"/>
      <color theme="1"/>
      <name val="Aptos Narrow"/>
      <family val="2"/>
      <scheme val="minor"/>
    </font>
    <font>
      <b/>
      <sz val="14"/>
      <color theme="1"/>
      <name val="Calibri"/>
      <family val="2"/>
    </font>
    <font>
      <b/>
      <sz val="11"/>
      <color rgb="FF002060"/>
      <name val="Calibri"/>
      <family val="2"/>
    </font>
    <font>
      <b/>
      <sz val="18"/>
      <color rgb="FF002060"/>
      <name val="Calibri"/>
      <family val="2"/>
    </font>
  </fonts>
  <fills count="9">
    <fill>
      <patternFill patternType="none"/>
    </fill>
    <fill>
      <patternFill patternType="gray125"/>
    </fill>
    <fill>
      <patternFill patternType="solid">
        <fgColor indexed="13"/>
        <bgColor indexed="64"/>
      </patternFill>
    </fill>
    <fill>
      <patternFill patternType="solid">
        <fgColor rgb="FFFFE699"/>
        <bgColor rgb="FF000000"/>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72">
    <xf numFmtId="0" fontId="0" fillId="0" borderId="0" xfId="0"/>
    <xf numFmtId="0" fontId="2" fillId="0" borderId="0" xfId="0" quotePrefix="1" applyFont="1"/>
    <xf numFmtId="0" fontId="3" fillId="0" borderId="0" xfId="0" quotePrefix="1" applyFont="1"/>
    <xf numFmtId="0" fontId="2" fillId="0" borderId="0" xfId="0" applyFont="1"/>
    <xf numFmtId="10" fontId="0" fillId="0" borderId="0" xfId="0" applyNumberFormat="1"/>
    <xf numFmtId="0" fontId="3" fillId="0" borderId="0" xfId="0" applyFont="1"/>
    <xf numFmtId="0" fontId="4" fillId="0" borderId="0" xfId="0" applyFont="1" applyAlignment="1">
      <alignment horizontal="left"/>
    </xf>
    <xf numFmtId="0" fontId="3"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3" fillId="0" borderId="0" xfId="0" quotePrefix="1" applyFont="1" applyAlignment="1">
      <alignment horizontal="left"/>
    </xf>
    <xf numFmtId="0" fontId="2" fillId="0" borderId="0" xfId="0" applyFont="1" applyAlignment="1" applyProtection="1">
      <alignment horizontal="left"/>
      <protection locked="0"/>
    </xf>
    <xf numFmtId="0" fontId="3" fillId="0" borderId="0" xfId="0" applyFont="1" applyAlignment="1" applyProtection="1">
      <alignment horizontal="left"/>
      <protection locked="0"/>
    </xf>
    <xf numFmtId="49" fontId="6" fillId="3" borderId="1" xfId="0" applyNumberFormat="1" applyFont="1" applyFill="1" applyBorder="1" applyProtection="1">
      <protection locked="0"/>
    </xf>
    <xf numFmtId="165" fontId="6" fillId="3" borderId="1" xfId="1" applyNumberFormat="1" applyFont="1" applyFill="1" applyBorder="1" applyAlignment="1" applyProtection="1">
      <alignment horizontal="center"/>
      <protection locked="0"/>
    </xf>
    <xf numFmtId="0" fontId="9" fillId="0" borderId="0" xfId="0" applyFont="1"/>
    <xf numFmtId="0" fontId="10" fillId="0" borderId="0" xfId="0" applyFont="1"/>
    <xf numFmtId="14" fontId="6" fillId="3" borderId="1"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protection locked="0"/>
    </xf>
    <xf numFmtId="14" fontId="0" fillId="0" borderId="0" xfId="0" applyNumberFormat="1"/>
    <xf numFmtId="14" fontId="0" fillId="0" borderId="0" xfId="0" applyNumberFormat="1" applyAlignment="1">
      <alignment horizontal="right"/>
    </xf>
    <xf numFmtId="165" fontId="0" fillId="0" borderId="0" xfId="0" applyNumberFormat="1"/>
    <xf numFmtId="165" fontId="9" fillId="0" borderId="0" xfId="0" applyNumberFormat="1" applyFont="1"/>
    <xf numFmtId="165" fontId="7" fillId="0" borderId="1" xfId="0" applyNumberFormat="1" applyFont="1" applyBorder="1"/>
    <xf numFmtId="2" fontId="0" fillId="0" borderId="0" xfId="0" applyNumberFormat="1" applyAlignment="1">
      <alignment horizontal="center" vertical="center"/>
    </xf>
    <xf numFmtId="0" fontId="11" fillId="0" borderId="0" xfId="0" applyFont="1" applyAlignment="1">
      <alignment vertical="center"/>
    </xf>
    <xf numFmtId="0" fontId="0" fillId="4" borderId="4" xfId="0" applyFill="1" applyBorder="1"/>
    <xf numFmtId="10" fontId="0" fillId="4" borderId="5" xfId="0" applyNumberFormat="1" applyFill="1" applyBorder="1"/>
    <xf numFmtId="0" fontId="0" fillId="4" borderId="5" xfId="0" applyFill="1" applyBorder="1"/>
    <xf numFmtId="0" fontId="9" fillId="4" borderId="1" xfId="0" applyFont="1" applyFill="1" applyBorder="1"/>
    <xf numFmtId="0" fontId="0" fillId="5" borderId="2" xfId="0" applyFill="1" applyBorder="1"/>
    <xf numFmtId="10" fontId="0" fillId="5" borderId="3" xfId="0" applyNumberFormat="1" applyFill="1" applyBorder="1"/>
    <xf numFmtId="0" fontId="0" fillId="5" borderId="0" xfId="0" applyFill="1"/>
    <xf numFmtId="10" fontId="0" fillId="5" borderId="5" xfId="0" applyNumberFormat="1" applyFill="1" applyBorder="1"/>
    <xf numFmtId="0" fontId="0" fillId="6" borderId="4" xfId="0" applyFill="1" applyBorder="1"/>
    <xf numFmtId="10" fontId="0" fillId="6" borderId="5" xfId="0" applyNumberFormat="1" applyFill="1" applyBorder="1"/>
    <xf numFmtId="0" fontId="0" fillId="7" borderId="4" xfId="0" applyFill="1" applyBorder="1"/>
    <xf numFmtId="165" fontId="0" fillId="7" borderId="5" xfId="0" applyNumberFormat="1" applyFill="1" applyBorder="1"/>
    <xf numFmtId="0" fontId="0" fillId="8" borderId="4" xfId="0" applyFill="1" applyBorder="1"/>
    <xf numFmtId="0" fontId="0" fillId="8" borderId="5" xfId="0" applyFill="1" applyBorder="1"/>
    <xf numFmtId="14" fontId="0" fillId="8" borderId="5" xfId="0" applyNumberFormat="1" applyFill="1" applyBorder="1"/>
    <xf numFmtId="0" fontId="0" fillId="8" borderId="6" xfId="0" applyFill="1" applyBorder="1"/>
    <xf numFmtId="14" fontId="0" fillId="8" borderId="7" xfId="0" applyNumberFormat="1" applyFill="1" applyBorder="1"/>
    <xf numFmtId="49" fontId="6" fillId="3" borderId="8" xfId="0" applyNumberFormat="1" applyFont="1" applyFill="1" applyBorder="1" applyProtection="1">
      <protection locked="0"/>
    </xf>
    <xf numFmtId="0" fontId="6" fillId="3" borderId="8" xfId="0" applyFont="1" applyFill="1" applyBorder="1" applyAlignment="1" applyProtection="1">
      <alignment horizontal="center"/>
      <protection locked="0"/>
    </xf>
    <xf numFmtId="165" fontId="6" fillId="3" borderId="8" xfId="1" applyNumberFormat="1" applyFont="1" applyFill="1" applyBorder="1" applyAlignment="1" applyProtection="1">
      <alignment horizontal="center"/>
      <protection locked="0"/>
    </xf>
    <xf numFmtId="0" fontId="6" fillId="0" borderId="9" xfId="0" applyFont="1" applyBorder="1"/>
    <xf numFmtId="0" fontId="12" fillId="0" borderId="9" xfId="3" applyBorder="1"/>
    <xf numFmtId="0" fontId="10" fillId="0" borderId="9" xfId="0" applyFont="1" applyBorder="1"/>
    <xf numFmtId="0" fontId="6" fillId="0" borderId="10" xfId="0" applyFont="1" applyBorder="1"/>
    <xf numFmtId="10" fontId="6" fillId="0" borderId="9" xfId="2" applyNumberFormat="1" applyFont="1" applyFill="1" applyBorder="1"/>
    <xf numFmtId="14" fontId="6" fillId="0" borderId="9" xfId="2" applyNumberFormat="1" applyFont="1" applyFill="1" applyBorder="1"/>
    <xf numFmtId="0" fontId="0" fillId="0" borderId="9" xfId="0" applyBorder="1"/>
    <xf numFmtId="0" fontId="6" fillId="0" borderId="9" xfId="0" applyFont="1" applyBorder="1" applyAlignment="1">
      <alignment horizontal="center" vertical="center"/>
    </xf>
    <xf numFmtId="0" fontId="17" fillId="0" borderId="0" xfId="0" applyFont="1" applyAlignment="1">
      <alignment horizontal="center"/>
    </xf>
    <xf numFmtId="0" fontId="16" fillId="2" borderId="0" xfId="0" applyFont="1" applyFill="1"/>
    <xf numFmtId="0" fontId="0" fillId="0" borderId="11" xfId="0" applyBorder="1"/>
    <xf numFmtId="0" fontId="0" fillId="0" borderId="13" xfId="0" applyBorder="1"/>
    <xf numFmtId="164" fontId="3" fillId="0" borderId="9" xfId="0" applyNumberFormat="1" applyFont="1" applyBorder="1" applyAlignment="1">
      <alignment horizontal="center"/>
    </xf>
    <xf numFmtId="10" fontId="0" fillId="0" borderId="9" xfId="0" applyNumberFormat="1" applyBorder="1"/>
    <xf numFmtId="0" fontId="3" fillId="0" borderId="9" xfId="0" quotePrefix="1" applyFont="1" applyBorder="1"/>
    <xf numFmtId="0" fontId="0" fillId="0" borderId="9" xfId="0" applyBorder="1" applyAlignment="1">
      <alignment horizontal="center" vertical="center"/>
    </xf>
    <xf numFmtId="0" fontId="2" fillId="0" borderId="9" xfId="0" quotePrefix="1" applyFont="1" applyBorder="1"/>
    <xf numFmtId="0" fontId="3" fillId="0" borderId="9" xfId="0" applyFont="1" applyBorder="1"/>
    <xf numFmtId="0" fontId="0" fillId="0" borderId="9" xfId="0" applyBorder="1" applyAlignment="1">
      <alignment horizontal="center"/>
    </xf>
    <xf numFmtId="0" fontId="5" fillId="0" borderId="9" xfId="0" applyFont="1" applyBorder="1" applyAlignment="1">
      <alignment horizontal="left"/>
    </xf>
    <xf numFmtId="10" fontId="0" fillId="0" borderId="13" xfId="0" applyNumberFormat="1" applyBorder="1"/>
    <xf numFmtId="0" fontId="15" fillId="0" borderId="0" xfId="0" applyFont="1" applyAlignment="1">
      <alignment horizontal="center"/>
    </xf>
    <xf numFmtId="0" fontId="6" fillId="0" borderId="0" xfId="0" applyFont="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14" fillId="0" borderId="0" xfId="0" applyFont="1" applyAlignment="1">
      <alignment horizontal="center" vertical="center"/>
    </xf>
  </cellXfs>
  <cellStyles count="4">
    <cellStyle name="Comma" xfId="1" builtinId="3"/>
    <cellStyle name="Hyperlink" xfId="3" builtinId="8"/>
    <cellStyle name="Normal" xfId="0" builtinId="0"/>
    <cellStyle name="Percent" xfId="2" builtinId="5"/>
  </cellStyles>
  <dxfs count="92">
    <dxf>
      <font>
        <color rgb="FF9C0006"/>
      </font>
      <fill>
        <patternFill>
          <bgColor rgb="FFFFC7CE"/>
        </patternFill>
      </fill>
    </dxf>
    <dxf>
      <font>
        <color rgb="FF9C0006"/>
      </font>
      <fill>
        <patternFill>
          <bgColor rgb="FFFFC7CE"/>
        </patternFill>
      </fill>
    </dxf>
    <dxf>
      <fill>
        <patternFill>
          <bgColor rgb="FFFFE699"/>
        </patternFill>
      </fill>
    </dxf>
    <dxf>
      <font>
        <color rgb="FF9C0006"/>
      </font>
      <fill>
        <patternFill>
          <bgColor rgb="FFFFC7CE"/>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165" formatCode="&quot;$&quot;#,##0.00"/>
    </dxf>
    <dxf>
      <numFmt numFmtId="165" formatCode="&quot;$&quot;#,##0.00"/>
    </dxf>
    <dxf>
      <numFmt numFmtId="0" formatCode="Genera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65" formatCode="&quot;$&quot;#,##0.00"/>
    </dxf>
    <dxf>
      <numFmt numFmtId="165" formatCode="&quot;$&quot;#,##0.00"/>
    </dxf>
    <dxf>
      <numFmt numFmtId="165" formatCode="&quot;$&quot;#,##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65" formatCode="&quot;$&quot;#,##0.00"/>
    </dxf>
    <dxf>
      <numFmt numFmtId="165" formatCode="&quot;$&quot;#,##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219073</xdr:colOff>
      <xdr:row>0</xdr:row>
      <xdr:rowOff>142875</xdr:rowOff>
    </xdr:from>
    <xdr:to>
      <xdr:col>22</xdr:col>
      <xdr:colOff>361950</xdr:colOff>
      <xdr:row>16</xdr:row>
      <xdr:rowOff>47625</xdr:rowOff>
    </xdr:to>
    <xdr:sp macro="" textlink="">
      <xdr:nvSpPr>
        <xdr:cNvPr id="2" name="TextBox 1">
          <a:extLst>
            <a:ext uri="{FF2B5EF4-FFF2-40B4-BE49-F238E27FC236}">
              <a16:creationId xmlns:a16="http://schemas.microsoft.com/office/drawing/2014/main" id="{15BD8302-04C7-0B1D-987F-F916780BFFE2}"/>
            </a:ext>
          </a:extLst>
        </xdr:cNvPr>
        <xdr:cNvSpPr txBox="1"/>
      </xdr:nvSpPr>
      <xdr:spPr>
        <a:xfrm>
          <a:off x="6381748" y="142875"/>
          <a:ext cx="10829927"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Welcome</a:t>
          </a:r>
          <a:r>
            <a:rPr lang="en-US" sz="1400" baseline="0"/>
            <a:t> to the York Adams Tax Bureau York City Act 205 Calculator!</a:t>
          </a:r>
        </a:p>
        <a:p>
          <a:endParaRPr lang="en-US" sz="1400" baseline="0"/>
        </a:p>
        <a:p>
          <a:r>
            <a:rPr lang="en-US" sz="1100" b="1" baseline="0"/>
            <a:t>Act 205 allows certain municipalities (like York City) to increase their earned income tax rates to fund their municipal pension liabilities.</a:t>
          </a:r>
        </a:p>
        <a:p>
          <a:endParaRPr lang="en-US" sz="1100" baseline="0"/>
        </a:p>
        <a:p>
          <a:r>
            <a:rPr lang="en-US" sz="1100" baseline="0"/>
            <a:t>Here's a few steps get you started...</a:t>
          </a:r>
        </a:p>
        <a:p>
          <a:endParaRPr lang="en-US" sz="1100" baseline="0"/>
        </a:p>
        <a:p>
          <a:r>
            <a:rPr lang="en-US" sz="1100" baseline="0"/>
            <a:t>1. Start by finding your residency's PSD code found on the "Rates" tab of this worksheet or online at: </a:t>
          </a:r>
          <a:r>
            <a:rPr lang="en-US" sz="1100" b="0" i="0" u="sng" strike="noStrike">
              <a:solidFill>
                <a:schemeClr val="dk1"/>
              </a:solidFill>
              <a:effectLst/>
              <a:latin typeface="+mn-lt"/>
              <a:ea typeface="+mn-ea"/>
              <a:cs typeface="+mn-cs"/>
              <a:hlinkClick xmlns:r="http://schemas.openxmlformats.org/officeDocument/2006/relationships" r:id=""/>
            </a:rPr>
            <a:t>https://apps.dced.pa.gov/Munstats-Public/FindLocalTax.aspx</a:t>
          </a:r>
          <a:r>
            <a:rPr lang="en-US">
              <a:effectLst/>
            </a:rPr>
            <a:t> </a:t>
          </a:r>
        </a:p>
        <a:p>
          <a:endParaRPr lang="en-US" sz="1100" baseline="0">
            <a:effectLst/>
          </a:endParaRPr>
        </a:p>
        <a:p>
          <a:r>
            <a:rPr lang="en-US" sz="1100" baseline="0"/>
            <a:t>2. If you've lived at the same location for the entire tax year, your Start Date would be January 1st and End Date December 31st. Otherwise, enter the correct dates you 	lived at each location.</a:t>
          </a:r>
        </a:p>
        <a:p>
          <a:endParaRPr lang="en-US" sz="1100" baseline="0"/>
        </a:p>
        <a:p>
          <a:r>
            <a:rPr lang="en-US" sz="1100" baseline="0"/>
            <a:t>3. Find your employer's PSD code from the "Rates" tab, on your W-2, or online from the Department of Community &amp; Economic Development's website listed above.</a:t>
          </a:r>
        </a:p>
        <a:p>
          <a:endParaRPr lang="en-US" sz="1100" baseline="0"/>
        </a:p>
        <a:p>
          <a:r>
            <a:rPr lang="en-US" sz="1100" baseline="0"/>
            <a:t>4. List the dates you started working at each work location during the tax year. Enter your income found on your employer-provided W-2, on box 1.</a:t>
          </a:r>
        </a:p>
        <a:p>
          <a:endParaRPr lang="en-US" sz="1100" baseline="0"/>
        </a:p>
        <a:p>
          <a:r>
            <a:rPr lang="en-US" sz="1100" baseline="0"/>
            <a:t>5. Once dates and wages have been correctly entered, your total liability will be calculated at the top next to "Total Liability"</a:t>
          </a:r>
        </a:p>
        <a:p>
          <a:pPr algn="ctr"/>
          <a:endParaRPr lang="en-US" sz="1100" b="0" baseline="0"/>
        </a:p>
        <a:p>
          <a:pPr algn="ctr"/>
          <a:r>
            <a:rPr lang="en-US" sz="1100" b="1" baseline="0"/>
            <a:t>The "BackStage" tab will show all calculations, along with all figures used to calculate total tax. Editing this tab could lead to miscalculations. </a:t>
          </a:r>
        </a:p>
        <a:p>
          <a:endParaRPr lang="en-US" sz="1100" baseline="0"/>
        </a:p>
        <a:p>
          <a:endParaRPr lang="en-US" sz="1100" baseline="0"/>
        </a:p>
        <a:p>
          <a:endParaRPr lang="en-US" sz="1100" baseline="0"/>
        </a:p>
      </xdr:txBody>
    </xdr:sp>
    <xdr:clientData/>
  </xdr:twoCellAnchor>
  <xdr:twoCellAnchor>
    <xdr:from>
      <xdr:col>5</xdr:col>
      <xdr:colOff>200025</xdr:colOff>
      <xdr:row>17</xdr:row>
      <xdr:rowOff>142875</xdr:rowOff>
    </xdr:from>
    <xdr:to>
      <xdr:col>8</xdr:col>
      <xdr:colOff>552450</xdr:colOff>
      <xdr:row>19</xdr:row>
      <xdr:rowOff>95250</xdr:rowOff>
    </xdr:to>
    <xdr:sp macro="" textlink="">
      <xdr:nvSpPr>
        <xdr:cNvPr id="3" name="TextBox 2">
          <a:extLst>
            <a:ext uri="{FF2B5EF4-FFF2-40B4-BE49-F238E27FC236}">
              <a16:creationId xmlns:a16="http://schemas.microsoft.com/office/drawing/2014/main" id="{9A3625E1-5AAF-8A45-B6D7-F6F8B8BB7292}"/>
            </a:ext>
          </a:extLst>
        </xdr:cNvPr>
        <xdr:cNvSpPr txBox="1"/>
      </xdr:nvSpPr>
      <xdr:spPr>
        <a:xfrm>
          <a:off x="6362700" y="3952875"/>
          <a:ext cx="21812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York City PSD Code:</a:t>
          </a:r>
          <a:r>
            <a:rPr lang="en-US" sz="1400" baseline="0"/>
            <a:t> </a:t>
          </a:r>
          <a:r>
            <a:rPr lang="en-US" sz="1400" b="1" baseline="0"/>
            <a:t>671401</a:t>
          </a:r>
          <a:endParaRPr lang="en-US" sz="1400" b="1"/>
        </a:p>
      </xdr:txBody>
    </xdr:sp>
    <xdr:clientData/>
  </xdr:twoCellAnchor>
  <xdr:twoCellAnchor>
    <xdr:from>
      <xdr:col>9</xdr:col>
      <xdr:colOff>57150</xdr:colOff>
      <xdr:row>17</xdr:row>
      <xdr:rowOff>152400</xdr:rowOff>
    </xdr:from>
    <xdr:to>
      <xdr:col>12</xdr:col>
      <xdr:colOff>409575</xdr:colOff>
      <xdr:row>19</xdr:row>
      <xdr:rowOff>104775</xdr:rowOff>
    </xdr:to>
    <xdr:sp macro="" textlink="">
      <xdr:nvSpPr>
        <xdr:cNvPr id="4" name="TextBox 3">
          <a:extLst>
            <a:ext uri="{FF2B5EF4-FFF2-40B4-BE49-F238E27FC236}">
              <a16:creationId xmlns:a16="http://schemas.microsoft.com/office/drawing/2014/main" id="{242D458D-0B23-4A3D-A61F-0C734752BAE5}"/>
            </a:ext>
          </a:extLst>
        </xdr:cNvPr>
        <xdr:cNvSpPr txBox="1"/>
      </xdr:nvSpPr>
      <xdr:spPr>
        <a:xfrm>
          <a:off x="8658225" y="3962400"/>
          <a:ext cx="21812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t>York</a:t>
          </a:r>
          <a:r>
            <a:rPr lang="en-US" sz="1400" b="0" baseline="0"/>
            <a:t> City Tax Rate: </a:t>
          </a:r>
          <a:r>
            <a:rPr lang="en-US" sz="1400" b="1" baseline="0"/>
            <a:t>1.25%</a:t>
          </a:r>
          <a:endParaRPr lang="en-US" sz="14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4C0CCE-4774-4C68-A049-3111F764F394}" name="Table1" displayName="Table1" ref="D3:Q7" totalsRowCount="1">
  <autoFilter ref="D3:Q6" xr:uid="{D94C0CCE-4774-4C68-A049-3111F764F394}"/>
  <tableColumns count="14">
    <tableColumn id="1" xr3:uid="{A4B30BD1-44AD-4718-AC58-8FBEE955D398}" name="Residence Rate" totalsRowLabel="Total"/>
    <tableColumn id="2" xr3:uid="{C1AB74CD-D825-4139-ADB3-B26607DD32CD}" name="Jan" totalsRowFunction="custom" dataDxfId="91" totalsRowDxfId="90">
      <calculatedColumnFormula>IF(AND(Calculation!$C9&lt;=$B$22,Calculation!$D9&gt;=$B$22),$B2,"")</calculatedColumnFormula>
      <totalsRowFormula>SUM(Table1[Jan])</totalsRowFormula>
    </tableColumn>
    <tableColumn id="3" xr3:uid="{CAB01824-4AC9-4344-924D-857CF75BB940}" name="Feb" totalsRowFunction="custom" dataDxfId="89" totalsRowDxfId="88">
      <calculatedColumnFormula>IF(AND(Calculation!$C9&lt;=$B$23,Calculation!$D9&gt;=$B$23),$B2,"")</calculatedColumnFormula>
      <totalsRowFormula>SUM(Table1[Feb])</totalsRowFormula>
    </tableColumn>
    <tableColumn id="4" xr3:uid="{5DC1DCB4-3E85-4031-A327-0781CA046B12}" name="Mar" totalsRowFunction="custom" dataDxfId="87" totalsRowDxfId="86">
      <calculatedColumnFormula>IF(AND(Calculation!$C9&lt;=$B$24,Calculation!$D9&gt;=$B$24),$B2,"")</calculatedColumnFormula>
      <totalsRowFormula>SUM(Table1[Mar])</totalsRowFormula>
    </tableColumn>
    <tableColumn id="5" xr3:uid="{1963FD0F-E856-461D-9A13-375365E0355E}" name="Apr" totalsRowFunction="custom" dataDxfId="85" totalsRowDxfId="84">
      <calculatedColumnFormula>IF(AND(Calculation!$C9&lt;=$B$25,Calculation!$D9&gt;=$B$25),$B2,"")</calculatedColumnFormula>
      <totalsRowFormula>SUM(Table1[Apr])</totalsRowFormula>
    </tableColumn>
    <tableColumn id="6" xr3:uid="{5B2086C6-E653-402C-B3B2-B846BFD8EAF5}" name="May" totalsRowFunction="custom" dataDxfId="83" totalsRowDxfId="82">
      <calculatedColumnFormula>IF(AND(Calculation!$C9&lt;=$B$26,Calculation!$D9&gt;=$B$26),$B2,"")</calculatedColumnFormula>
      <totalsRowFormula>SUM(Table1[May])</totalsRowFormula>
    </tableColumn>
    <tableColumn id="7" xr3:uid="{67ECB36D-724C-4138-A8C1-EB471BA52B97}" name="Jun" totalsRowFunction="custom" dataDxfId="81" totalsRowDxfId="80">
      <calculatedColumnFormula>IF(AND(Calculation!$C9&lt;=$B$27,Calculation!$D9&gt;=$B$27),$B2,"")</calculatedColumnFormula>
      <totalsRowFormula>SUM(Table1[Jun])</totalsRowFormula>
    </tableColumn>
    <tableColumn id="8" xr3:uid="{A1212972-0DC6-4C61-B8CE-E9FD36BE50EF}" name="Jul" totalsRowFunction="custom" dataDxfId="79" totalsRowDxfId="78">
      <calculatedColumnFormula>IF(AND(Calculation!$C9&lt;=$B$28,Calculation!$D9&gt;=$B$28),$B2,"")</calculatedColumnFormula>
      <totalsRowFormula>SUM(Table1[Jul])</totalsRowFormula>
    </tableColumn>
    <tableColumn id="9" xr3:uid="{38BFEF0B-F0E0-4757-AF30-9FF9EA27242D}" name="Aug" totalsRowFunction="custom" dataDxfId="77" totalsRowDxfId="76">
      <calculatedColumnFormula>IF(AND(Calculation!$C9&lt;=$B$29,Calculation!$D9&gt;=$B$29),$B2,"")</calculatedColumnFormula>
      <totalsRowFormula>SUM(Table1[Aug])</totalsRowFormula>
    </tableColumn>
    <tableColumn id="10" xr3:uid="{2F9F520E-14B3-44CE-9FDF-9E37F9B4D8B1}" name="Sept" totalsRowFunction="custom" dataDxfId="75" totalsRowDxfId="74">
      <calculatedColumnFormula>IF(AND(Calculation!$C9&lt;=$B$30,Calculation!$D9&gt;=$B$30),$B2,"")</calculatedColumnFormula>
      <totalsRowFormula>SUM(Table1[Sept])</totalsRowFormula>
    </tableColumn>
    <tableColumn id="11" xr3:uid="{C4E24C75-6A52-401D-8893-474DD5444A9C}" name="Oct" totalsRowFunction="custom" dataDxfId="73" totalsRowDxfId="72">
      <calculatedColumnFormula>IF(AND(Calculation!$C9&lt;=$B$31,Calculation!$D9&gt;=$B$31),$B2,"")</calculatedColumnFormula>
      <totalsRowFormula>SUM(Table1[Oct])</totalsRowFormula>
    </tableColumn>
    <tableColumn id="12" xr3:uid="{F565C0B3-CCF0-4A0E-8885-7D38006B08E6}" name="Nov" totalsRowFunction="custom" dataDxfId="71" totalsRowDxfId="70">
      <calculatedColumnFormula>IF(AND(Calculation!$C9&lt;=$B$32,Calculation!$D9&gt;=$B$32),$B2,"")</calculatedColumnFormula>
      <totalsRowFormula>SUM(Table1[Nov])</totalsRowFormula>
    </tableColumn>
    <tableColumn id="13" xr3:uid="{0D23AE6A-DFFF-4E5A-B62B-661FA47D9A24}" name="Dec" totalsRowFunction="custom" dataDxfId="69" totalsRowDxfId="68">
      <calculatedColumnFormula>IF(AND(Calculation!$C9&lt;=$B$32,Calculation!$D9&gt;=$B$32),$B2,"")</calculatedColumnFormula>
      <totalsRowFormula>SUM(Table1[Dec])</totalsRowFormula>
    </tableColumn>
    <tableColumn id="14" xr3:uid="{655E5AB3-4EEC-45AB-84B0-8A06C4BCCA21}" name="CALC RATE" totalsRowFunction="custom" dataDxfId="67" totalsRowDxfId="66">
      <totalsRowFormula>SUM(E7:P7)/12</totalsRow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676577-E1D0-4386-98B2-3601F79EC016}" name="Table2" displayName="Table2" ref="D29:R36" totalsRowCount="1">
  <autoFilter ref="D29:R35" xr:uid="{B8676577-E1D0-4386-98B2-3601F79EC016}"/>
  <tableColumns count="15">
    <tableColumn id="1" xr3:uid="{F76449A0-C665-4B4D-9635-1518694D8840}" name="Work Rate" totalsRowFunction="sum" dataDxfId="65" totalsRowDxfId="64">
      <calculatedColumnFormula>B13</calculatedColumnFormula>
    </tableColumn>
    <tableColumn id="2" xr3:uid="{F0C64FB5-34A4-4753-B09B-D6970D3B28F3}" name="Jan" dataDxfId="63" totalsRowDxfId="62">
      <calculatedColumnFormula>IFERROR(IF($E11&gt;$E$7,$E11-$E$7,""),"")</calculatedColumnFormula>
    </tableColumn>
    <tableColumn id="3" xr3:uid="{B7D12327-4DCC-4227-8F42-14DA6EBEABAB}" name="Feb" dataDxfId="61" totalsRowDxfId="60">
      <calculatedColumnFormula>IFERROR(IF($F11&gt;$F$7,$F11-$F$7,""),"")</calculatedColumnFormula>
    </tableColumn>
    <tableColumn id="4" xr3:uid="{AED4BBFC-535E-4D9B-B5C2-3D67B9ABBF7B}" name="Mar" dataDxfId="59" totalsRowDxfId="58">
      <calculatedColumnFormula>IFERROR(IF($G11&gt;$G$7,$G11-$G$7,""),"")</calculatedColumnFormula>
    </tableColumn>
    <tableColumn id="5" xr3:uid="{A4C9CE24-6088-40ED-AC08-826F27B51299}" name="Apr" dataDxfId="57" totalsRowDxfId="56">
      <calculatedColumnFormula>IFERROR(IF($H11&gt;$H$7,$H11-$H$7,""),"")</calculatedColumnFormula>
    </tableColumn>
    <tableColumn id="6" xr3:uid="{7627BF06-6D88-45FE-B73B-739CEBEFDD93}" name="May" dataDxfId="55" totalsRowDxfId="54">
      <calculatedColumnFormula>IFERROR(IF($I11&gt;$I$7,$I11-$I$7,""),"")</calculatedColumnFormula>
    </tableColumn>
    <tableColumn id="7" xr3:uid="{80C91565-3E7A-458F-82FB-55822B7E397F}" name="Jun" dataDxfId="53" totalsRowDxfId="52">
      <calculatedColumnFormula>IFERROR(IF($J11&gt;$J$7,$J11-$J$7,""),"")</calculatedColumnFormula>
    </tableColumn>
    <tableColumn id="8" xr3:uid="{23CB85B1-4728-448F-943A-4421B32ED0D0}" name="Jul" dataDxfId="51" totalsRowDxfId="50">
      <calculatedColumnFormula>IFERROR(IF($K11&gt;$K$7,$K11-$K$7,""),"")</calculatedColumnFormula>
    </tableColumn>
    <tableColumn id="9" xr3:uid="{01F2A574-5D48-434A-BB8A-25E35CF60AF4}" name="Aug" dataDxfId="49" totalsRowDxfId="48">
      <calculatedColumnFormula>IFERROR(IF($L11&gt;$L$7,$L11-$L$7,""),"")</calculatedColumnFormula>
    </tableColumn>
    <tableColumn id="10" xr3:uid="{C0E1CFAA-CD9E-49CF-AB43-C28F2F324882}" name="Sept" dataDxfId="47" totalsRowDxfId="46">
      <calculatedColumnFormula>IFERROR(IF($M11&gt;$M$7,$M11-$M$7,""),"")</calculatedColumnFormula>
    </tableColumn>
    <tableColumn id="11" xr3:uid="{FF307496-BE54-4772-9A0B-A26DFF87BE6C}" name="Oct" dataDxfId="45" totalsRowDxfId="44">
      <calculatedColumnFormula>IFERROR(IF($N11&gt;$N$7,$N11-$N$7,""),"")</calculatedColumnFormula>
    </tableColumn>
    <tableColumn id="12" xr3:uid="{4B243D15-CC0F-4453-A543-B012B4E54B65}" name="Nov" dataDxfId="43" totalsRowDxfId="42">
      <calculatedColumnFormula>IFERROR(IF($O11&gt;$O$7,$O11-$O$7,""),"")</calculatedColumnFormula>
    </tableColumn>
    <tableColumn id="13" xr3:uid="{29ED6FD8-E20A-45D8-A26E-96E452BCBBDA}" name="Dec" dataDxfId="41" totalsRowDxfId="40">
      <calculatedColumnFormula>IFERROR(IF($P11&gt;$P$7,$P11-$P$7,""),"")</calculatedColumnFormula>
    </tableColumn>
    <tableColumn id="14" xr3:uid="{9CED8DC9-9039-4F3D-AC75-95064E8686B9}" name="Total Rate" dataDxfId="39" totalsRowDxfId="38">
      <calculatedColumnFormula>IFERROR(SUM($E30:$P30)/$R20,"")</calculatedColumnFormula>
    </tableColumn>
    <tableColumn id="15" xr3:uid="{DE9D5ECC-288A-4B7D-9573-4901FAB3AF7C}" name="Total Liability" totalsRowFunction="sum" dataDxfId="37" totalsRowDxfId="36">
      <calculatedColumnFormula>IFERROR($Q30*$D30, "")</calculatedColumnFormula>
    </tableColumn>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5B361A-9BC5-4CA7-8211-C063215B7E89}" name="Table3" displayName="Table3" ref="D19:S26" totalsRowCount="1">
  <autoFilter ref="D19:S25" xr:uid="{165B361A-9BC5-4CA7-8211-C063215B7E89}"/>
  <tableColumns count="16">
    <tableColumn id="1" xr3:uid="{75654F8B-AFC1-40BB-BAC9-6A15F0A3BE12}" name="Work Rate" totalsRowFunction="sum" totalsRowDxfId="35">
      <calculatedColumnFormula>B13</calculatedColumnFormula>
    </tableColumn>
    <tableColumn id="2" xr3:uid="{B99DDAB9-9F85-4A87-AA92-37FC3221F31A}" name="Jan" dataDxfId="34">
      <calculatedColumnFormula>IF(AND(Calculation!$C16&lt;=$B$22,Calculation!$D16&gt;=$B$22),$E$7,"")</calculatedColumnFormula>
    </tableColumn>
    <tableColumn id="3" xr3:uid="{815102E0-919B-4236-97C6-A36597CB52EF}" name="Feb" dataDxfId="33">
      <calculatedColumnFormula>IF(AND(Calculation!$C16&lt;=$B$23,Calculation!$D16&gt;=$B$23),$F$7,"")</calculatedColumnFormula>
    </tableColumn>
    <tableColumn id="4" xr3:uid="{05C2276B-1DEC-41BF-8911-C5CC8B3FC5FF}" name="Mar" dataDxfId="32">
      <calculatedColumnFormula>IF(AND(Calculation!$C16&lt;=$B$24,Calculation!$D16&gt;=$B$24),$G$7,"")</calculatedColumnFormula>
    </tableColumn>
    <tableColumn id="5" xr3:uid="{19D518B6-E4F8-4FA6-AD5E-130340EE8671}" name="Apr" dataDxfId="31">
      <calculatedColumnFormula>IF(AND(Calculation!$C16&lt;=$B$25,Calculation!$D16&gt;=$B$25),$H$7,"")</calculatedColumnFormula>
    </tableColumn>
    <tableColumn id="6" xr3:uid="{7629B9AE-4889-407B-B89D-E995424FD037}" name="May" dataDxfId="30">
      <calculatedColumnFormula>IF(AND(Calculation!$C16&lt;=$B$26,Calculation!$D16&gt;=$B$26),$I$7,"")</calculatedColumnFormula>
    </tableColumn>
    <tableColumn id="7" xr3:uid="{832462B7-A209-47E4-82CF-B5F218D54527}" name="Jun" dataDxfId="29">
      <calculatedColumnFormula>IF(AND(Calculation!$C16&lt;=$B$27,Calculation!$D16&gt;=$B$27),$J$7,"")</calculatedColumnFormula>
    </tableColumn>
    <tableColumn id="8" xr3:uid="{C911FF4C-DB75-4250-9A17-CCA909ADB79A}" name="Jul" dataDxfId="28">
      <calculatedColumnFormula>IF(AND(Calculation!$C16&lt;=$B$28,Calculation!$D16&gt;=$B$28),$K$7,"")</calculatedColumnFormula>
    </tableColumn>
    <tableColumn id="9" xr3:uid="{416B7B1A-D75E-430C-A599-E1463FA0943C}" name="Aug" dataDxfId="27">
      <calculatedColumnFormula>IF(AND(Calculation!$C16&lt;=$B$29,Calculation!$D16&gt;=$B$29),$L$7,"")</calculatedColumnFormula>
    </tableColumn>
    <tableColumn id="10" xr3:uid="{3D7AA923-BAF6-4F39-BA36-0792CAF9D507}" name="Sept" dataDxfId="26">
      <calculatedColumnFormula>IF(AND(Calculation!$C16&lt;=$B$30,Calculation!$D16&gt;=$B$30),$M$7,"")</calculatedColumnFormula>
    </tableColumn>
    <tableColumn id="11" xr3:uid="{AAB1B7CB-5C14-4960-A4FD-E734872A2E4B}" name="Oct" dataDxfId="25">
      <calculatedColumnFormula>IF(AND(Calculation!$C16&lt;=$B$31,Calculation!$D16&gt;=$B$31),$N$7,"")</calculatedColumnFormula>
    </tableColumn>
    <tableColumn id="12" xr3:uid="{04B9BD63-45B4-480C-BEF2-9C75DE2E94BB}" name="Nov" dataDxfId="24">
      <calculatedColumnFormula>IF(AND(Calculation!$C16&lt;=$B$32,Calculation!$D16&gt;=$B$32),$O$7,"")</calculatedColumnFormula>
    </tableColumn>
    <tableColumn id="13" xr3:uid="{007C8921-164E-427B-B7C9-DEAD0024140B}" name="Dec" dataDxfId="23">
      <calculatedColumnFormula>IF(AND(Calculation!$C16&lt;=$B$33,Calculation!$D16&gt;=$B$33),$P$7,"")</calculatedColumnFormula>
    </tableColumn>
    <tableColumn id="14" xr3:uid="{CE1DA674-1B75-4318-B060-BDDBCBDA6305}" name="Blended Rate" dataDxfId="22">
      <calculatedColumnFormula>IFERROR(SUM($E20:$P20)/$R20,"")</calculatedColumnFormula>
    </tableColumn>
    <tableColumn id="15" xr3:uid="{2A9AC636-3E6B-43A9-8DBF-D18C3EDB89E8}" name="Months" dataDxfId="21">
      <calculatedColumnFormula>COUNTIF($E20:$P20,"&lt;&gt;""")-COUNTBLANK($E20:$P20)</calculatedColumnFormula>
    </tableColumn>
    <tableColumn id="16" xr3:uid="{929DCD91-EDE6-4B58-BBD7-E5D2FFE2BEC6}" name="Liability" totalsRowFunction="sum" dataDxfId="20" totalsRowDxfId="19">
      <calculatedColumnFormula>IFERROR($B13*$Q20,"")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D1E03F-C754-445F-89A3-C3C0724B9DAD}" name="Table4" displayName="Table4" ref="D10:P16">
  <autoFilter ref="D10:P16" xr:uid="{70D1E03F-C754-445F-89A3-C3C0724B9DAD}"/>
  <tableColumns count="13">
    <tableColumn id="1" xr3:uid="{CA8FCE70-4BD8-4B1F-9127-DCF392169BC8}" name="Work PSD" totalsRowLabel="Total" dataDxfId="18" totalsRowDxfId="17">
      <calculatedColumnFormula>IF(Calculation!B16&gt;0, Calculation!B16, "")</calculatedColumnFormula>
    </tableColumn>
    <tableColumn id="2" xr3:uid="{5F29C47A-EA7D-4C9E-9668-7F9CBDC003CA}" name="Jan" dataDxfId="16" totalsRowDxfId="15">
      <calculatedColumnFormula>IF(AND(Calculation!$C16&lt;=$B$22,Calculation!$D16&gt;=$B$22),$B6,"")</calculatedColumnFormula>
    </tableColumn>
    <tableColumn id="3" xr3:uid="{8E182834-CADE-4E34-897F-179A4E35D909}" name="Feb" dataDxfId="14">
      <calculatedColumnFormula>IF(AND(Calculation!$C16&lt;=$B$23,Calculation!$D16&gt;=$B$23),$B6,"")</calculatedColumnFormula>
    </tableColumn>
    <tableColumn id="4" xr3:uid="{B7877263-EC58-439F-B4D1-C7FAF58FA9BE}" name="Mar" dataDxfId="13">
      <calculatedColumnFormula>IF(AND(Calculation!$C16&lt;=$B$24,Calculation!$D16&gt;=$B$24),$B6,"")</calculatedColumnFormula>
    </tableColumn>
    <tableColumn id="5" xr3:uid="{71191CD0-B05C-451C-8A03-5F919BFA1D3F}" name="Apr" dataDxfId="12">
      <calculatedColumnFormula>IF(AND(Calculation!$C16&lt;=$B$25,Calculation!$D16&gt;=$B$25),$B6,"")</calculatedColumnFormula>
    </tableColumn>
    <tableColumn id="6" xr3:uid="{FA1ED4AA-DD51-45A7-B9C6-815F968FB507}" name="May" dataDxfId="11">
      <calculatedColumnFormula>IF(AND(Calculation!$C16&lt;=$B$26,Calculation!$D16&gt;=$B$26),$B6,"")</calculatedColumnFormula>
    </tableColumn>
    <tableColumn id="7" xr3:uid="{572CA497-0C7C-473A-9C20-FC8F5BB6055D}" name="Jun" dataDxfId="10">
      <calculatedColumnFormula>IF(AND(Calculation!$C16&lt;=$B$27,Calculation!$D16&gt;=$B$27),$B6,"")</calculatedColumnFormula>
    </tableColumn>
    <tableColumn id="8" xr3:uid="{04B24722-F9C1-45EF-B2E3-2B33E5B30FDF}" name="Jul" dataDxfId="9">
      <calculatedColumnFormula>IF(AND(Calculation!$C16&lt;=$B$28,Calculation!$D16&gt;=$B$28),$B6,"")</calculatedColumnFormula>
    </tableColumn>
    <tableColumn id="9" xr3:uid="{5D1C66EC-1CF2-4F0D-9252-3054A9D2BC25}" name="Aug" dataDxfId="8">
      <calculatedColumnFormula>IF(AND(Calculation!$C16&lt;=$B$29,Calculation!$D16&gt;=$B$29),$B6,"")</calculatedColumnFormula>
    </tableColumn>
    <tableColumn id="10" xr3:uid="{400E9740-9F27-44EA-BCE3-AF20B06977C1}" name="Sept" dataDxfId="7">
      <calculatedColumnFormula>IF(AND(Calculation!$C16&lt;=$B$30,Calculation!$D16&gt;=$B$30),$B6,"")</calculatedColumnFormula>
    </tableColumn>
    <tableColumn id="11" xr3:uid="{C35F8507-F369-40AB-878D-EF7B3E1F4F25}" name="Oct" dataDxfId="6">
      <calculatedColumnFormula>IF(AND(Calculation!$C16&lt;=$B$31,Calculation!$D16&gt;=$B$31),$B6,"")</calculatedColumnFormula>
    </tableColumn>
    <tableColumn id="12" xr3:uid="{7EC6F944-ACE3-480F-BF26-FE4724765975}" name="Nov" dataDxfId="5">
      <calculatedColumnFormula>IF(AND(Calculation!$C16&lt;=$B$32,Calculation!$D16&gt;=$B$32),$B6,"")</calculatedColumnFormula>
    </tableColumn>
    <tableColumn id="13" xr3:uid="{51BB16CA-A636-4AB8-BC48-BA1350F2A1F9}" name="Dec" dataDxfId="4">
      <calculatedColumnFormula>IF(AND(Calculation!$C16&lt;=$B$33,Calculation!$D16&gt;=$B$33),$B6,"")</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92F0B-AFB9-46D2-AB5F-8C318A3FD3F8}">
  <dimension ref="A1:AB47"/>
  <sheetViews>
    <sheetView tabSelected="1" workbookViewId="0">
      <selection activeCell="B1" sqref="B1"/>
    </sheetView>
  </sheetViews>
  <sheetFormatPr defaultColWidth="9.140625" defaultRowHeight="15" x14ac:dyDescent="0.25"/>
  <cols>
    <col min="1" max="1" width="21.42578125" style="46" customWidth="1"/>
    <col min="2" max="2" width="17" style="46" customWidth="1"/>
    <col min="3" max="4" width="18.28515625" style="46" customWidth="1"/>
    <col min="5" max="5" width="17.42578125" style="46" customWidth="1"/>
    <col min="6" max="6" width="9.140625" style="46" customWidth="1"/>
    <col min="7" max="10" width="9.140625" style="46"/>
    <col min="11" max="13" width="9.140625" style="46" customWidth="1"/>
    <col min="14" max="14" width="9.140625" style="49" customWidth="1"/>
    <col min="15" max="15" width="9.140625" style="46" customWidth="1"/>
    <col min="16" max="16" width="9.85546875" style="46" customWidth="1"/>
    <col min="17" max="20" width="9.7109375" style="46" customWidth="1"/>
    <col min="21" max="21" width="10.42578125" style="46" customWidth="1"/>
    <col min="22" max="24" width="9.7109375" style="46" customWidth="1"/>
    <col min="25" max="27" width="10.7109375" style="46" customWidth="1"/>
    <col min="28" max="16384" width="9.140625" style="46"/>
  </cols>
  <sheetData>
    <row r="1" spans="1:28" ht="23.25" x14ac:dyDescent="0.35">
      <c r="A1" s="48" t="s">
        <v>315</v>
      </c>
      <c r="B1" s="54">
        <f ca="1">BackStage!B20</f>
        <v>2025</v>
      </c>
    </row>
    <row r="2" spans="1:28" ht="21" x14ac:dyDescent="0.35">
      <c r="A2" s="46" t="s">
        <v>0</v>
      </c>
      <c r="B2" s="23">
        <f ca="1">Table3[[#Totals],[Liability]]</f>
        <v>0</v>
      </c>
    </row>
    <row r="3" spans="1:28" ht="21" x14ac:dyDescent="0.35">
      <c r="A3" s="46" t="s">
        <v>1</v>
      </c>
      <c r="B3" s="23">
        <f ca="1">Table2[[#Totals],[Total Liability]]</f>
        <v>0</v>
      </c>
    </row>
    <row r="4" spans="1:28" ht="21" x14ac:dyDescent="0.35">
      <c r="A4" s="46" t="s">
        <v>2</v>
      </c>
      <c r="B4" s="23">
        <f ca="1">IFERROR(SUM(B2:B3),"")</f>
        <v>0</v>
      </c>
    </row>
    <row r="6" spans="1:28" x14ac:dyDescent="0.25">
      <c r="O6" s="50"/>
      <c r="P6" s="50"/>
      <c r="Q6" s="50"/>
      <c r="R6" s="50"/>
      <c r="S6" s="50"/>
      <c r="T6" s="50"/>
      <c r="U6" s="50"/>
      <c r="V6" s="50"/>
      <c r="W6" s="50"/>
      <c r="X6" s="50"/>
      <c r="Y6" s="50"/>
      <c r="Z6" s="50"/>
      <c r="AA6" s="50"/>
      <c r="AB6" s="50"/>
    </row>
    <row r="7" spans="1:28" ht="18.75" x14ac:dyDescent="0.3">
      <c r="A7" s="67" t="s">
        <v>3</v>
      </c>
      <c r="B7" s="67"/>
      <c r="C7" s="67"/>
      <c r="D7" s="67"/>
      <c r="O7" s="50"/>
      <c r="P7" s="51"/>
      <c r="Q7" s="51"/>
      <c r="R7" s="51"/>
      <c r="S7" s="51"/>
      <c r="T7" s="51"/>
      <c r="U7" s="51"/>
      <c r="V7" s="51"/>
      <c r="W7" s="51"/>
      <c r="X7" s="51"/>
      <c r="Y7" s="51"/>
      <c r="Z7" s="51"/>
      <c r="AA7" s="51"/>
      <c r="AB7" s="50"/>
    </row>
    <row r="8" spans="1:28" x14ac:dyDescent="0.25">
      <c r="B8" s="48" t="s">
        <v>4</v>
      </c>
      <c r="C8" s="48" t="s">
        <v>5</v>
      </c>
      <c r="D8" s="48" t="s">
        <v>6</v>
      </c>
      <c r="O8" s="50"/>
      <c r="P8" s="50"/>
      <c r="Q8" s="50"/>
      <c r="R8" s="50"/>
      <c r="S8" s="50"/>
      <c r="T8" s="50"/>
      <c r="U8" s="50"/>
      <c r="V8" s="50"/>
      <c r="W8" s="50"/>
      <c r="X8" s="50"/>
      <c r="Y8" s="50"/>
      <c r="Z8" s="50"/>
      <c r="AA8" s="50"/>
      <c r="AB8" s="50"/>
    </row>
    <row r="9" spans="1:28" x14ac:dyDescent="0.25">
      <c r="A9" s="53" t="s">
        <v>320</v>
      </c>
      <c r="B9" s="13"/>
      <c r="C9" s="17"/>
      <c r="D9" s="17"/>
      <c r="O9" s="50"/>
      <c r="P9" s="50"/>
      <c r="Q9" s="50"/>
      <c r="R9" s="50"/>
      <c r="S9" s="50"/>
      <c r="T9" s="50"/>
      <c r="U9" s="50"/>
      <c r="V9" s="50"/>
      <c r="W9" s="50"/>
      <c r="X9" s="50"/>
      <c r="Y9" s="50"/>
      <c r="Z9" s="50"/>
      <c r="AA9" s="50"/>
      <c r="AB9" s="50"/>
    </row>
    <row r="10" spans="1:28" x14ac:dyDescent="0.25">
      <c r="A10" s="53" t="s">
        <v>321</v>
      </c>
      <c r="B10" s="13"/>
      <c r="C10" s="17"/>
      <c r="D10" s="17"/>
      <c r="O10" s="50"/>
      <c r="P10" s="50"/>
      <c r="Q10" s="50"/>
      <c r="R10" s="50"/>
      <c r="S10" s="50"/>
      <c r="T10" s="50"/>
      <c r="U10" s="50"/>
      <c r="V10" s="50"/>
      <c r="W10" s="50"/>
      <c r="X10" s="50"/>
      <c r="Y10" s="50"/>
      <c r="Z10" s="50"/>
      <c r="AA10" s="50"/>
      <c r="AB10" s="50"/>
    </row>
    <row r="11" spans="1:28" x14ac:dyDescent="0.25">
      <c r="A11" s="53" t="s">
        <v>322</v>
      </c>
      <c r="B11" s="13"/>
      <c r="C11" s="17"/>
      <c r="D11" s="17"/>
      <c r="O11" s="50"/>
      <c r="P11" s="50"/>
      <c r="Q11" s="50"/>
      <c r="R11" s="50"/>
      <c r="S11" s="50"/>
      <c r="T11" s="50"/>
      <c r="U11" s="50"/>
      <c r="V11" s="50"/>
      <c r="W11" s="50"/>
      <c r="X11" s="50"/>
      <c r="Y11" s="50"/>
      <c r="Z11" s="50"/>
      <c r="AA11" s="50"/>
      <c r="AB11" s="50"/>
    </row>
    <row r="12" spans="1:28" ht="30.75" customHeight="1" x14ac:dyDescent="0.25">
      <c r="A12" s="68" t="s">
        <v>314</v>
      </c>
      <c r="B12" s="68"/>
      <c r="C12" s="68"/>
      <c r="D12" s="68"/>
      <c r="O12" s="50"/>
      <c r="P12" s="50"/>
      <c r="Q12" s="50"/>
      <c r="R12" s="50"/>
      <c r="S12" s="50"/>
      <c r="T12" s="50"/>
      <c r="U12" s="50"/>
      <c r="V12" s="50"/>
      <c r="W12" s="50"/>
      <c r="X12" s="50"/>
      <c r="Y12" s="50"/>
      <c r="Z12" s="50"/>
      <c r="AA12" s="50"/>
      <c r="AB12" s="50"/>
    </row>
    <row r="13" spans="1:28" x14ac:dyDescent="0.25">
      <c r="O13" s="50"/>
      <c r="P13" s="50"/>
      <c r="Q13" s="50"/>
      <c r="R13" s="50"/>
      <c r="S13" s="50"/>
      <c r="T13" s="50"/>
      <c r="U13" s="50"/>
      <c r="V13" s="50"/>
      <c r="W13" s="50"/>
      <c r="X13" s="50"/>
      <c r="Y13" s="50"/>
      <c r="Z13" s="50"/>
      <c r="AA13" s="50"/>
      <c r="AB13" s="50"/>
    </row>
    <row r="14" spans="1:28" ht="18.75" x14ac:dyDescent="0.3">
      <c r="A14" s="67" t="s">
        <v>11</v>
      </c>
      <c r="B14" s="67"/>
      <c r="C14" s="67"/>
      <c r="D14" s="67"/>
      <c r="O14" s="50"/>
      <c r="P14" s="50"/>
      <c r="Q14" s="50"/>
      <c r="R14" s="50"/>
      <c r="S14" s="50"/>
      <c r="T14" s="50"/>
      <c r="U14" s="50"/>
      <c r="V14" s="50"/>
      <c r="W14" s="50"/>
      <c r="X14" s="50"/>
      <c r="Y14" s="50"/>
      <c r="Z14" s="50"/>
      <c r="AA14" s="50"/>
      <c r="AB14" s="50"/>
    </row>
    <row r="15" spans="1:28" x14ac:dyDescent="0.25">
      <c r="B15" s="48" t="s">
        <v>4</v>
      </c>
      <c r="C15" s="48" t="s">
        <v>5</v>
      </c>
      <c r="D15" s="48" t="s">
        <v>6</v>
      </c>
      <c r="E15" s="48" t="s">
        <v>12</v>
      </c>
      <c r="O15" s="50"/>
      <c r="P15" s="50"/>
      <c r="Q15" s="50"/>
      <c r="R15" s="50"/>
      <c r="S15" s="50"/>
      <c r="T15" s="50"/>
      <c r="U15" s="50"/>
      <c r="V15" s="50"/>
      <c r="W15" s="50"/>
      <c r="X15" s="50"/>
      <c r="Y15" s="50"/>
      <c r="Z15" s="50"/>
      <c r="AA15" s="50"/>
      <c r="AB15" s="50"/>
    </row>
    <row r="16" spans="1:28" x14ac:dyDescent="0.25">
      <c r="A16" s="53" t="s">
        <v>323</v>
      </c>
      <c r="B16" s="13"/>
      <c r="C16" s="17"/>
      <c r="D16" s="17"/>
      <c r="E16" s="14"/>
      <c r="O16" s="50"/>
      <c r="P16" s="50"/>
      <c r="Q16" s="50"/>
      <c r="R16" s="50"/>
      <c r="S16" s="50"/>
      <c r="T16" s="50"/>
      <c r="U16" s="50"/>
      <c r="V16" s="50"/>
      <c r="W16" s="50"/>
      <c r="X16" s="50"/>
      <c r="Y16" s="50"/>
      <c r="Z16" s="50"/>
      <c r="AA16" s="50"/>
      <c r="AB16" s="50"/>
    </row>
    <row r="17" spans="1:28" x14ac:dyDescent="0.25">
      <c r="A17" s="53" t="s">
        <v>324</v>
      </c>
      <c r="B17" s="13"/>
      <c r="C17" s="17"/>
      <c r="D17" s="17"/>
      <c r="E17" s="14"/>
      <c r="O17" s="50"/>
      <c r="P17" s="50"/>
      <c r="Q17" s="50"/>
      <c r="R17" s="50"/>
      <c r="S17" s="50"/>
      <c r="T17" s="50"/>
      <c r="U17" s="50"/>
      <c r="V17" s="50"/>
      <c r="W17" s="50"/>
      <c r="X17" s="50"/>
      <c r="Y17" s="50"/>
      <c r="Z17" s="50"/>
      <c r="AA17" s="50"/>
      <c r="AB17" s="50"/>
    </row>
    <row r="18" spans="1:28" x14ac:dyDescent="0.25">
      <c r="A18" s="53" t="s">
        <v>325</v>
      </c>
      <c r="B18" s="13"/>
      <c r="C18" s="17"/>
      <c r="D18" s="17"/>
      <c r="E18" s="14"/>
    </row>
    <row r="19" spans="1:28" x14ac:dyDescent="0.25">
      <c r="A19" s="53" t="s">
        <v>326</v>
      </c>
      <c r="B19" s="13"/>
      <c r="C19" s="18"/>
      <c r="D19" s="18"/>
      <c r="E19" s="14"/>
    </row>
    <row r="20" spans="1:28" x14ac:dyDescent="0.25">
      <c r="A20" s="53" t="s">
        <v>327</v>
      </c>
      <c r="B20" s="13"/>
      <c r="C20" s="18"/>
      <c r="D20" s="18"/>
      <c r="E20" s="14"/>
    </row>
    <row r="21" spans="1:28" x14ac:dyDescent="0.25">
      <c r="A21" s="53" t="s">
        <v>328</v>
      </c>
      <c r="B21" s="43"/>
      <c r="C21" s="44"/>
      <c r="D21" s="44"/>
      <c r="E21" s="45"/>
    </row>
    <row r="25" spans="1:28" x14ac:dyDescent="0.25">
      <c r="K25" s="47"/>
    </row>
    <row r="47" spans="3:16" x14ac:dyDescent="0.25">
      <c r="C47" s="46" t="str">
        <f t="shared" ref="C47:N47" si="0">IFERROR(IF(C30&gt;C$23,C30-C$23,""),"")</f>
        <v/>
      </c>
      <c r="D47" s="46" t="str">
        <f t="shared" si="0"/>
        <v/>
      </c>
      <c r="E47" s="46" t="str">
        <f t="shared" si="0"/>
        <v/>
      </c>
      <c r="F47" s="46" t="str">
        <f t="shared" si="0"/>
        <v/>
      </c>
      <c r="G47" s="46" t="str">
        <f t="shared" si="0"/>
        <v/>
      </c>
      <c r="H47" s="46" t="str">
        <f t="shared" si="0"/>
        <v/>
      </c>
      <c r="I47" s="46" t="str">
        <f t="shared" si="0"/>
        <v/>
      </c>
      <c r="J47" s="46" t="str">
        <f t="shared" si="0"/>
        <v/>
      </c>
      <c r="K47" s="46" t="str">
        <f t="shared" si="0"/>
        <v/>
      </c>
      <c r="L47" s="46" t="str">
        <f t="shared" si="0"/>
        <v/>
      </c>
      <c r="M47" s="46" t="str">
        <f t="shared" si="0"/>
        <v/>
      </c>
      <c r="N47" s="49" t="str">
        <f t="shared" si="0"/>
        <v/>
      </c>
      <c r="P47" s="46" t="str">
        <f t="shared" ref="P47" si="1">IFERROR(SUM(B47:N47)/Q39,"")</f>
        <v/>
      </c>
    </row>
  </sheetData>
  <mergeCells count="3">
    <mergeCell ref="A7:D7"/>
    <mergeCell ref="A14:D14"/>
    <mergeCell ref="A12:D12"/>
  </mergeCells>
  <phoneticPr fontId="8" type="noConversion"/>
  <conditionalFormatting sqref="C9">
    <cfRule type="cellIs" dxfId="3" priority="1" operator="greaterThan">
      <formula>$D$9</formula>
    </cfRule>
  </conditionalFormatting>
  <conditionalFormatting sqref="C10:C11">
    <cfRule type="containsBlanks" dxfId="2" priority="2" stopIfTrue="1">
      <formula>LEN(TRIM(C10))=0</formula>
    </cfRule>
    <cfRule type="cellIs" dxfId="1" priority="3" stopIfTrue="1" operator="lessThan">
      <formula>$D$9</formula>
    </cfRule>
    <cfRule type="cellIs" dxfId="0" priority="5" operator="lessThan">
      <formula>$D$10</formula>
    </cfRule>
  </conditionalFormatting>
  <pageMargins left="0.7" right="0.7" top="0.75" bottom="0.75" header="0.3" footer="0.3"/>
  <pageSetup paperSize="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2AA7-428A-4495-8EC1-44986D410378}">
  <dimension ref="A1:G155"/>
  <sheetViews>
    <sheetView workbookViewId="0">
      <selection activeCell="G114" sqref="G114:H114"/>
    </sheetView>
  </sheetViews>
  <sheetFormatPr defaultRowHeight="15" x14ac:dyDescent="0.25"/>
  <cols>
    <col min="1" max="1" width="13.42578125" style="52" customWidth="1"/>
    <col min="2" max="2" width="47" style="52" customWidth="1"/>
    <col min="3" max="16384" width="9.140625" style="52"/>
  </cols>
  <sheetData>
    <row r="1" spans="1:7" x14ac:dyDescent="0.25">
      <c r="A1" s="16" t="s">
        <v>14</v>
      </c>
      <c r="B1" s="55" t="s">
        <v>15</v>
      </c>
    </row>
    <row r="2" spans="1:7" x14ac:dyDescent="0.25">
      <c r="A2" t="s">
        <v>16</v>
      </c>
      <c r="B2" s="1" t="s">
        <v>17</v>
      </c>
      <c r="F2" s="57"/>
      <c r="G2" s="57"/>
    </row>
    <row r="3" spans="1:7" x14ac:dyDescent="0.25">
      <c r="A3" s="2" t="s">
        <v>18</v>
      </c>
      <c r="B3" s="2" t="s">
        <v>19</v>
      </c>
      <c r="C3" s="4">
        <v>1.7000000000000001E-2</v>
      </c>
      <c r="D3" s="4">
        <v>0.01</v>
      </c>
      <c r="E3" s="57"/>
    </row>
    <row r="4" spans="1:7" x14ac:dyDescent="0.25">
      <c r="A4" s="2" t="s">
        <v>20</v>
      </c>
      <c r="B4" s="2" t="s">
        <v>21</v>
      </c>
      <c r="C4" s="4">
        <v>1.7000000000000001E-2</v>
      </c>
      <c r="D4" s="4">
        <v>0.01</v>
      </c>
    </row>
    <row r="5" spans="1:7" x14ac:dyDescent="0.25">
      <c r="A5" s="2" t="s">
        <v>22</v>
      </c>
      <c r="B5" s="2" t="s">
        <v>23</v>
      </c>
      <c r="C5" s="4">
        <v>1.7000000000000001E-2</v>
      </c>
      <c r="D5" s="4">
        <v>0.01</v>
      </c>
    </row>
    <row r="6" spans="1:7" x14ac:dyDescent="0.25">
      <c r="A6" s="2" t="s">
        <v>24</v>
      </c>
      <c r="B6" s="2" t="s">
        <v>25</v>
      </c>
      <c r="C6" s="4">
        <v>1.7000000000000001E-2</v>
      </c>
      <c r="D6" s="4">
        <v>0</v>
      </c>
    </row>
    <row r="7" spans="1:7" x14ac:dyDescent="0.25">
      <c r="A7" s="2" t="s">
        <v>26</v>
      </c>
      <c r="B7" s="2" t="s">
        <v>27</v>
      </c>
      <c r="C7" s="4">
        <v>1.7000000000000001E-2</v>
      </c>
      <c r="D7" s="4">
        <v>0.01</v>
      </c>
    </row>
    <row r="8" spans="1:7" x14ac:dyDescent="0.25">
      <c r="A8" s="2" t="s">
        <v>28</v>
      </c>
      <c r="B8" s="2" t="s">
        <v>29</v>
      </c>
      <c r="C8" s="4">
        <v>1.7000000000000001E-2</v>
      </c>
      <c r="D8" s="4">
        <v>0.01</v>
      </c>
      <c r="E8" s="56"/>
    </row>
    <row r="9" spans="1:7" x14ac:dyDescent="0.25">
      <c r="A9" s="61"/>
      <c r="B9" s="62"/>
      <c r="D9" s="58"/>
    </row>
    <row r="10" spans="1:7" x14ac:dyDescent="0.25">
      <c r="A10" s="2" t="s">
        <v>30</v>
      </c>
      <c r="B10" s="3" t="s">
        <v>31</v>
      </c>
      <c r="C10" s="57"/>
    </row>
    <row r="11" spans="1:7" x14ac:dyDescent="0.25">
      <c r="A11" s="2" t="s">
        <v>32</v>
      </c>
      <c r="B11" s="2" t="s">
        <v>33</v>
      </c>
      <c r="C11" s="4">
        <v>1.4999999999999999E-2</v>
      </c>
      <c r="D11" s="4">
        <v>0.01</v>
      </c>
      <c r="E11" s="57"/>
    </row>
    <row r="12" spans="1:7" x14ac:dyDescent="0.25">
      <c r="A12" s="2" t="s">
        <v>34</v>
      </c>
      <c r="B12" s="2" t="s">
        <v>35</v>
      </c>
      <c r="C12" s="4">
        <v>1.4999999999999999E-2</v>
      </c>
      <c r="D12" s="4">
        <v>0.01</v>
      </c>
    </row>
    <row r="13" spans="1:7" x14ac:dyDescent="0.25">
      <c r="A13" s="2" t="s">
        <v>36</v>
      </c>
      <c r="B13" s="2" t="s">
        <v>37</v>
      </c>
      <c r="C13" s="4">
        <v>1.4999999999999999E-2</v>
      </c>
      <c r="D13" s="4">
        <v>0.01</v>
      </c>
    </row>
    <row r="14" spans="1:7" x14ac:dyDescent="0.25">
      <c r="A14" s="2" t="s">
        <v>38</v>
      </c>
      <c r="B14" s="5" t="s">
        <v>39</v>
      </c>
      <c r="C14" s="4">
        <v>1.4999999999999999E-2</v>
      </c>
      <c r="D14" s="4">
        <v>0.01</v>
      </c>
    </row>
    <row r="15" spans="1:7" x14ac:dyDescent="0.25">
      <c r="A15" s="2" t="s">
        <v>40</v>
      </c>
      <c r="B15" s="2" t="s">
        <v>41</v>
      </c>
      <c r="C15" s="4">
        <v>1.4999999999999999E-2</v>
      </c>
      <c r="D15" s="4">
        <v>0.01</v>
      </c>
    </row>
    <row r="16" spans="1:7" x14ac:dyDescent="0.25">
      <c r="A16" s="2" t="s">
        <v>42</v>
      </c>
      <c r="B16" s="2" t="s">
        <v>43</v>
      </c>
      <c r="C16" s="4">
        <v>1.4999999999999999E-2</v>
      </c>
      <c r="D16" s="4">
        <v>0.01</v>
      </c>
    </row>
    <row r="17" spans="1:4" x14ac:dyDescent="0.25">
      <c r="A17" s="2" t="s">
        <v>44</v>
      </c>
      <c r="B17" s="2" t="s">
        <v>45</v>
      </c>
      <c r="C17" s="4">
        <v>1.4999999999999999E-2</v>
      </c>
      <c r="D17" s="4">
        <v>0.01</v>
      </c>
    </row>
    <row r="18" spans="1:4" x14ac:dyDescent="0.25">
      <c r="A18" s="2" t="s">
        <v>46</v>
      </c>
      <c r="B18" s="2" t="s">
        <v>47</v>
      </c>
      <c r="C18" s="4">
        <v>1.4999999999999999E-2</v>
      </c>
      <c r="D18" s="4">
        <v>0.01</v>
      </c>
    </row>
    <row r="19" spans="1:4" x14ac:dyDescent="0.25">
      <c r="A19" s="2" t="s">
        <v>48</v>
      </c>
      <c r="B19" s="2" t="s">
        <v>49</v>
      </c>
      <c r="C19" s="4">
        <v>1.4999999999999999E-2</v>
      </c>
      <c r="D19" s="4">
        <v>0.01</v>
      </c>
    </row>
    <row r="20" spans="1:4" x14ac:dyDescent="0.25">
      <c r="A20" s="2" t="s">
        <v>50</v>
      </c>
      <c r="B20" s="2" t="s">
        <v>51</v>
      </c>
      <c r="C20" s="4">
        <v>1.4999999999999999E-2</v>
      </c>
      <c r="D20" s="4">
        <v>0.01</v>
      </c>
    </row>
    <row r="21" spans="1:4" x14ac:dyDescent="0.25">
      <c r="A21" s="2" t="s">
        <v>52</v>
      </c>
      <c r="B21" s="2" t="s">
        <v>53</v>
      </c>
      <c r="C21" s="4">
        <v>1.4999999999999999E-2</v>
      </c>
      <c r="D21" s="4">
        <v>0.01</v>
      </c>
    </row>
    <row r="22" spans="1:4" x14ac:dyDescent="0.25">
      <c r="A22" s="60"/>
      <c r="B22" s="60"/>
    </row>
    <row r="23" spans="1:4" x14ac:dyDescent="0.25">
      <c r="A23" s="1" t="s">
        <v>54</v>
      </c>
      <c r="B23" s="1" t="s">
        <v>55</v>
      </c>
      <c r="C23" s="57"/>
    </row>
    <row r="24" spans="1:4" x14ac:dyDescent="0.25">
      <c r="A24" s="2" t="s">
        <v>56</v>
      </c>
      <c r="B24" s="2" t="s">
        <v>57</v>
      </c>
      <c r="C24" s="4">
        <v>1.4999999999999999E-2</v>
      </c>
      <c r="D24" s="4">
        <v>5.0000000000000001E-3</v>
      </c>
    </row>
    <row r="25" spans="1:4" x14ac:dyDescent="0.25">
      <c r="A25" s="2" t="s">
        <v>58</v>
      </c>
      <c r="B25" s="2" t="s">
        <v>59</v>
      </c>
      <c r="C25" s="4">
        <v>1.4999999999999999E-2</v>
      </c>
      <c r="D25" s="4">
        <v>0.01</v>
      </c>
    </row>
    <row r="26" spans="1:4" x14ac:dyDescent="0.25">
      <c r="A26" s="2" t="s">
        <v>60</v>
      </c>
      <c r="B26" s="2" t="s">
        <v>61</v>
      </c>
      <c r="C26" s="4">
        <v>1.4999999999999999E-2</v>
      </c>
      <c r="D26" s="4">
        <v>0.01</v>
      </c>
    </row>
    <row r="27" spans="1:4" x14ac:dyDescent="0.25">
      <c r="A27" s="2" t="s">
        <v>62</v>
      </c>
      <c r="B27" s="2" t="s">
        <v>63</v>
      </c>
      <c r="C27" s="4">
        <v>1.4999999999999999E-2</v>
      </c>
      <c r="D27" s="4">
        <v>0.01</v>
      </c>
    </row>
    <row r="28" spans="1:4" x14ac:dyDescent="0.25">
      <c r="A28" s="60"/>
      <c r="B28" s="60"/>
    </row>
    <row r="29" spans="1:4" x14ac:dyDescent="0.25">
      <c r="A29" s="1" t="s">
        <v>64</v>
      </c>
      <c r="B29" s="1" t="s">
        <v>65</v>
      </c>
      <c r="C29" s="59"/>
    </row>
    <row r="30" spans="1:4" x14ac:dyDescent="0.25">
      <c r="A30" s="2" t="s">
        <v>66</v>
      </c>
      <c r="B30" s="2" t="s">
        <v>67</v>
      </c>
      <c r="C30" s="4">
        <v>1.7000000000000001E-2</v>
      </c>
      <c r="D30" s="4">
        <v>0.01</v>
      </c>
    </row>
    <row r="31" spans="1:4" x14ac:dyDescent="0.25">
      <c r="A31" s="2" t="s">
        <v>68</v>
      </c>
      <c r="B31" s="2" t="s">
        <v>69</v>
      </c>
      <c r="C31" s="4">
        <v>1.7000000000000001E-2</v>
      </c>
      <c r="D31" s="4">
        <v>0.01</v>
      </c>
    </row>
    <row r="32" spans="1:4" x14ac:dyDescent="0.25">
      <c r="A32" s="2" t="s">
        <v>70</v>
      </c>
      <c r="B32" s="2" t="s">
        <v>71</v>
      </c>
      <c r="C32" s="4">
        <v>1.7000000000000001E-2</v>
      </c>
      <c r="D32" s="4">
        <v>0.01</v>
      </c>
    </row>
    <row r="33" spans="1:4" x14ac:dyDescent="0.25">
      <c r="A33" s="2" t="s">
        <v>72</v>
      </c>
      <c r="B33" s="2" t="s">
        <v>73</v>
      </c>
      <c r="C33" s="4">
        <v>1.7000000000000001E-2</v>
      </c>
      <c r="D33" s="4">
        <v>0.01</v>
      </c>
    </row>
    <row r="34" spans="1:4" x14ac:dyDescent="0.25">
      <c r="A34" s="2" t="s">
        <v>74</v>
      </c>
      <c r="B34" s="2" t="s">
        <v>75</v>
      </c>
      <c r="C34" s="4">
        <v>1.7000000000000001E-2</v>
      </c>
      <c r="D34" s="4">
        <v>0.01</v>
      </c>
    </row>
    <row r="35" spans="1:4" x14ac:dyDescent="0.25">
      <c r="A35" s="2" t="s">
        <v>76</v>
      </c>
      <c r="B35" s="2" t="s">
        <v>77</v>
      </c>
      <c r="C35" s="4">
        <v>1.7000000000000001E-2</v>
      </c>
      <c r="D35" s="4">
        <v>0.01</v>
      </c>
    </row>
    <row r="36" spans="1:4" x14ac:dyDescent="0.25">
      <c r="A36" s="2" t="s">
        <v>78</v>
      </c>
      <c r="B36" s="2" t="s">
        <v>79</v>
      </c>
      <c r="C36" s="4">
        <v>1.7000000000000001E-2</v>
      </c>
      <c r="D36" s="4">
        <v>0.01</v>
      </c>
    </row>
    <row r="37" spans="1:4" x14ac:dyDescent="0.25">
      <c r="A37" s="60"/>
      <c r="B37" s="60"/>
    </row>
    <row r="38" spans="1:4" x14ac:dyDescent="0.25">
      <c r="A38" s="1" t="s">
        <v>80</v>
      </c>
      <c r="B38" s="1" t="s">
        <v>81</v>
      </c>
      <c r="C38" s="59"/>
    </row>
    <row r="39" spans="1:4" x14ac:dyDescent="0.25">
      <c r="A39" s="2" t="s">
        <v>82</v>
      </c>
      <c r="B39" s="2" t="s">
        <v>83</v>
      </c>
      <c r="C39" s="4">
        <v>1.6E-2</v>
      </c>
      <c r="D39" s="4">
        <v>0.01</v>
      </c>
    </row>
    <row r="40" spans="1:4" x14ac:dyDescent="0.25">
      <c r="A40" s="2" t="s">
        <v>84</v>
      </c>
      <c r="B40" s="2" t="s">
        <v>85</v>
      </c>
      <c r="C40" s="4">
        <v>1.6E-2</v>
      </c>
      <c r="D40" s="4">
        <v>0.01</v>
      </c>
    </row>
    <row r="41" spans="1:4" x14ac:dyDescent="0.25">
      <c r="A41" s="2" t="s">
        <v>86</v>
      </c>
      <c r="B41" s="2" t="s">
        <v>87</v>
      </c>
      <c r="C41" s="4">
        <v>1.6E-2</v>
      </c>
      <c r="D41" s="4">
        <v>0.01</v>
      </c>
    </row>
    <row r="42" spans="1:4" x14ac:dyDescent="0.25">
      <c r="A42" s="2" t="s">
        <v>88</v>
      </c>
      <c r="B42" s="2" t="s">
        <v>89</v>
      </c>
      <c r="C42" s="4">
        <v>1.6E-2</v>
      </c>
      <c r="D42" s="4">
        <v>0.01</v>
      </c>
    </row>
    <row r="43" spans="1:4" x14ac:dyDescent="0.25">
      <c r="A43" s="2" t="s">
        <v>90</v>
      </c>
      <c r="B43" s="2" t="s">
        <v>91</v>
      </c>
      <c r="C43" s="4">
        <v>1.6E-2</v>
      </c>
      <c r="D43" s="4">
        <v>0.01</v>
      </c>
    </row>
    <row r="44" spans="1:4" x14ac:dyDescent="0.25">
      <c r="A44" s="2" t="s">
        <v>92</v>
      </c>
      <c r="B44" s="2" t="s">
        <v>93</v>
      </c>
      <c r="C44" s="4">
        <v>1.6E-2</v>
      </c>
      <c r="D44" s="4">
        <v>0.01</v>
      </c>
    </row>
    <row r="45" spans="1:4" x14ac:dyDescent="0.25">
      <c r="A45" s="60"/>
      <c r="B45" s="60"/>
    </row>
    <row r="46" spans="1:4" x14ac:dyDescent="0.25">
      <c r="A46" s="1" t="s">
        <v>94</v>
      </c>
      <c r="B46" s="1" t="s">
        <v>95</v>
      </c>
      <c r="C46" s="59"/>
    </row>
    <row r="47" spans="1:4" x14ac:dyDescent="0.25">
      <c r="A47" s="2" t="s">
        <v>96</v>
      </c>
      <c r="B47" s="2" t="s">
        <v>97</v>
      </c>
      <c r="C47" s="4">
        <v>1.6E-2</v>
      </c>
      <c r="D47" s="4">
        <v>0.01</v>
      </c>
    </row>
    <row r="48" spans="1:4" x14ac:dyDescent="0.25">
      <c r="A48" s="2" t="s">
        <v>98</v>
      </c>
      <c r="B48" s="2" t="s">
        <v>99</v>
      </c>
      <c r="C48" s="4">
        <v>1.6E-2</v>
      </c>
      <c r="D48" s="4">
        <v>0.01</v>
      </c>
    </row>
    <row r="49" spans="1:4" x14ac:dyDescent="0.25">
      <c r="A49" s="2" t="s">
        <v>100</v>
      </c>
      <c r="B49" s="2" t="s">
        <v>101</v>
      </c>
      <c r="C49" s="4">
        <v>1.6E-2</v>
      </c>
      <c r="D49" s="4">
        <v>0.01</v>
      </c>
    </row>
    <row r="50" spans="1:4" x14ac:dyDescent="0.25">
      <c r="A50" s="2" t="s">
        <v>102</v>
      </c>
      <c r="B50" s="2" t="s">
        <v>103</v>
      </c>
      <c r="C50" s="4">
        <v>1.6E-2</v>
      </c>
      <c r="D50" s="4">
        <v>0.01</v>
      </c>
    </row>
    <row r="51" spans="1:4" x14ac:dyDescent="0.25">
      <c r="A51" s="2" t="s">
        <v>104</v>
      </c>
      <c r="B51" s="2" t="s">
        <v>105</v>
      </c>
      <c r="C51" s="4">
        <v>1.6E-2</v>
      </c>
      <c r="D51" s="4">
        <v>0.01</v>
      </c>
    </row>
    <row r="52" spans="1:4" x14ac:dyDescent="0.25">
      <c r="A52" s="2" t="s">
        <v>106</v>
      </c>
      <c r="B52" s="2" t="s">
        <v>107</v>
      </c>
      <c r="C52" s="4">
        <v>1.6E-2</v>
      </c>
      <c r="D52" s="4">
        <v>0.01</v>
      </c>
    </row>
    <row r="53" spans="1:4" x14ac:dyDescent="0.25">
      <c r="A53" s="60"/>
      <c r="B53" s="60"/>
    </row>
    <row r="54" spans="1:4" x14ac:dyDescent="0.25">
      <c r="A54" s="1" t="s">
        <v>108</v>
      </c>
      <c r="B54" s="1" t="s">
        <v>109</v>
      </c>
      <c r="C54" s="59"/>
    </row>
    <row r="55" spans="1:4" x14ac:dyDescent="0.25">
      <c r="A55" s="2" t="s">
        <v>110</v>
      </c>
      <c r="B55" s="2" t="s">
        <v>111</v>
      </c>
      <c r="C55" s="4">
        <v>0.01</v>
      </c>
      <c r="D55" s="4">
        <v>0.01</v>
      </c>
    </row>
    <row r="56" spans="1:4" x14ac:dyDescent="0.25">
      <c r="A56" s="2" t="s">
        <v>112</v>
      </c>
      <c r="B56" s="2" t="s">
        <v>113</v>
      </c>
      <c r="C56" s="4">
        <v>0.01</v>
      </c>
      <c r="D56" s="4">
        <v>0.01</v>
      </c>
    </row>
    <row r="57" spans="1:4" x14ac:dyDescent="0.25">
      <c r="A57" s="2" t="s">
        <v>114</v>
      </c>
      <c r="B57" s="2" t="s">
        <v>115</v>
      </c>
      <c r="C57" s="4">
        <v>0.01</v>
      </c>
      <c r="D57" s="4">
        <v>0.01</v>
      </c>
    </row>
    <row r="58" spans="1:4" x14ac:dyDescent="0.25">
      <c r="A58" s="60"/>
      <c r="B58" s="60"/>
    </row>
    <row r="59" spans="1:4" x14ac:dyDescent="0.25">
      <c r="A59" s="1" t="s">
        <v>116</v>
      </c>
      <c r="B59" s="1" t="s">
        <v>117</v>
      </c>
      <c r="C59" s="59"/>
    </row>
    <row r="60" spans="1:4" x14ac:dyDescent="0.25">
      <c r="A60" s="2" t="s">
        <v>118</v>
      </c>
      <c r="B60" s="2" t="s">
        <v>119</v>
      </c>
      <c r="C60" s="4">
        <v>0.01</v>
      </c>
      <c r="D60" s="4">
        <v>0.01</v>
      </c>
    </row>
    <row r="61" spans="1:4" x14ac:dyDescent="0.25">
      <c r="A61" s="2" t="s">
        <v>120</v>
      </c>
      <c r="B61" s="5" t="s">
        <v>121</v>
      </c>
      <c r="C61" s="4">
        <v>0.01</v>
      </c>
      <c r="D61" s="4">
        <v>0.01</v>
      </c>
    </row>
    <row r="62" spans="1:4" x14ac:dyDescent="0.25">
      <c r="A62" s="2" t="s">
        <v>122</v>
      </c>
      <c r="B62" s="2" t="s">
        <v>123</v>
      </c>
      <c r="C62" s="4">
        <v>0.01</v>
      </c>
      <c r="D62" s="4">
        <v>0.01</v>
      </c>
    </row>
    <row r="63" spans="1:4" x14ac:dyDescent="0.25">
      <c r="A63" s="2" t="s">
        <v>124</v>
      </c>
      <c r="B63" s="2" t="s">
        <v>125</v>
      </c>
      <c r="C63" s="4">
        <v>0.01</v>
      </c>
      <c r="D63" s="4">
        <v>0.01</v>
      </c>
    </row>
    <row r="64" spans="1:4" x14ac:dyDescent="0.25">
      <c r="A64" s="2" t="s">
        <v>126</v>
      </c>
      <c r="B64" s="2" t="s">
        <v>127</v>
      </c>
      <c r="C64" s="4">
        <v>0.01</v>
      </c>
      <c r="D64" s="4">
        <v>0.01</v>
      </c>
    </row>
    <row r="65" spans="1:5" x14ac:dyDescent="0.25">
      <c r="A65" s="2" t="s">
        <v>128</v>
      </c>
      <c r="B65" s="2" t="s">
        <v>129</v>
      </c>
      <c r="C65" s="4">
        <v>0.01</v>
      </c>
      <c r="D65" s="4">
        <v>0.01</v>
      </c>
    </row>
    <row r="66" spans="1:5" x14ac:dyDescent="0.25">
      <c r="A66" s="63"/>
      <c r="B66" s="63"/>
    </row>
    <row r="67" spans="1:5" x14ac:dyDescent="0.25">
      <c r="A67" s="1" t="s">
        <v>130</v>
      </c>
      <c r="B67" s="1" t="s">
        <v>131</v>
      </c>
      <c r="C67" s="59"/>
    </row>
    <row r="68" spans="1:5" x14ac:dyDescent="0.25">
      <c r="A68" s="2" t="s">
        <v>132</v>
      </c>
      <c r="B68" s="2" t="s">
        <v>133</v>
      </c>
      <c r="C68" s="4">
        <v>1.4E-2</v>
      </c>
      <c r="D68" s="4">
        <v>0.01</v>
      </c>
    </row>
    <row r="69" spans="1:5" x14ac:dyDescent="0.25">
      <c r="A69" s="2" t="s">
        <v>134</v>
      </c>
      <c r="B69" s="2" t="s">
        <v>135</v>
      </c>
      <c r="C69" s="4">
        <v>1.4E-2</v>
      </c>
      <c r="D69" s="4">
        <v>0.01</v>
      </c>
    </row>
    <row r="70" spans="1:5" x14ac:dyDescent="0.25">
      <c r="A70" s="2" t="s">
        <v>136</v>
      </c>
      <c r="B70" s="2" t="s">
        <v>137</v>
      </c>
      <c r="C70" s="4">
        <v>1.4E-2</v>
      </c>
      <c r="D70" s="4">
        <v>0.01</v>
      </c>
      <c r="E70" s="56"/>
    </row>
    <row r="71" spans="1:5" x14ac:dyDescent="0.25">
      <c r="A71" s="63"/>
      <c r="B71" s="63"/>
    </row>
    <row r="72" spans="1:5" x14ac:dyDescent="0.25">
      <c r="A72" s="1" t="s">
        <v>138</v>
      </c>
      <c r="B72" s="1" t="s">
        <v>139</v>
      </c>
      <c r="C72" s="59"/>
      <c r="E72" s="57"/>
    </row>
    <row r="73" spans="1:5" x14ac:dyDescent="0.25">
      <c r="A73" s="2" t="s">
        <v>140</v>
      </c>
      <c r="B73" s="2" t="s">
        <v>141</v>
      </c>
      <c r="C73" s="4">
        <v>0.01</v>
      </c>
      <c r="D73" s="4">
        <v>0.01</v>
      </c>
    </row>
    <row r="74" spans="1:5" x14ac:dyDescent="0.25">
      <c r="A74" s="2" t="s">
        <v>142</v>
      </c>
      <c r="B74" s="2" t="s">
        <v>143</v>
      </c>
      <c r="C74" s="4">
        <v>0.01</v>
      </c>
      <c r="D74" s="4">
        <v>0.01</v>
      </c>
    </row>
    <row r="75" spans="1:5" x14ac:dyDescent="0.25">
      <c r="A75" s="2" t="s">
        <v>144</v>
      </c>
      <c r="B75" s="2" t="s">
        <v>145</v>
      </c>
      <c r="C75" s="4">
        <v>0.01</v>
      </c>
      <c r="D75" s="4">
        <v>0.01</v>
      </c>
    </row>
    <row r="76" spans="1:5" x14ac:dyDescent="0.25">
      <c r="A76" s="2" t="s">
        <v>146</v>
      </c>
      <c r="B76" s="2" t="s">
        <v>147</v>
      </c>
      <c r="C76" s="4">
        <v>0.01</v>
      </c>
      <c r="D76" s="4">
        <v>0.01</v>
      </c>
    </row>
    <row r="77" spans="1:5" x14ac:dyDescent="0.25">
      <c r="A77" s="2" t="s">
        <v>148</v>
      </c>
      <c r="B77" s="2" t="s">
        <v>149</v>
      </c>
      <c r="C77" s="4">
        <v>0.01</v>
      </c>
      <c r="D77" s="4">
        <v>0.01</v>
      </c>
    </row>
    <row r="78" spans="1:5" x14ac:dyDescent="0.25">
      <c r="A78" s="2" t="s">
        <v>150</v>
      </c>
      <c r="B78" s="2" t="s">
        <v>151</v>
      </c>
      <c r="C78" s="4">
        <v>0.01</v>
      </c>
      <c r="D78" s="4">
        <v>0.01</v>
      </c>
      <c r="E78" s="56"/>
    </row>
    <row r="79" spans="1:5" x14ac:dyDescent="0.25">
      <c r="A79" s="60"/>
      <c r="B79" s="60"/>
    </row>
    <row r="80" spans="1:5" x14ac:dyDescent="0.25">
      <c r="A80" s="6">
        <v>6705</v>
      </c>
      <c r="B80" s="6" t="s">
        <v>152</v>
      </c>
      <c r="C80" s="59"/>
      <c r="E80" s="57"/>
    </row>
    <row r="81" spans="1:4" x14ac:dyDescent="0.25">
      <c r="A81" s="7" t="s">
        <v>153</v>
      </c>
      <c r="B81" s="8" t="s">
        <v>154</v>
      </c>
      <c r="C81" s="4">
        <v>0.01</v>
      </c>
      <c r="D81" s="4">
        <v>0.01</v>
      </c>
    </row>
    <row r="82" spans="1:4" x14ac:dyDescent="0.25">
      <c r="A82" s="60"/>
      <c r="B82" s="60"/>
    </row>
    <row r="83" spans="1:4" x14ac:dyDescent="0.25">
      <c r="A83" s="9">
        <v>6707</v>
      </c>
      <c r="B83" s="9" t="s">
        <v>155</v>
      </c>
      <c r="C83" s="59"/>
    </row>
    <row r="84" spans="1:4" x14ac:dyDescent="0.25">
      <c r="A84" s="7">
        <v>670701</v>
      </c>
      <c r="B84" s="7" t="s">
        <v>156</v>
      </c>
      <c r="C84" s="4">
        <v>1.2500000000000001E-2</v>
      </c>
      <c r="D84" s="4">
        <v>0.01</v>
      </c>
    </row>
    <row r="85" spans="1:4" x14ac:dyDescent="0.25">
      <c r="A85" s="7">
        <v>670702</v>
      </c>
      <c r="B85" s="7" t="s">
        <v>157</v>
      </c>
      <c r="C85" s="4">
        <v>1.2500000000000001E-2</v>
      </c>
      <c r="D85" s="4">
        <v>0.01</v>
      </c>
    </row>
    <row r="86" spans="1:4" x14ac:dyDescent="0.25">
      <c r="A86" s="7">
        <v>670703</v>
      </c>
      <c r="B86" s="7" t="s">
        <v>158</v>
      </c>
      <c r="C86" s="4">
        <v>1.2500000000000001E-2</v>
      </c>
      <c r="D86" s="4">
        <v>0.01</v>
      </c>
    </row>
    <row r="87" spans="1:4" x14ac:dyDescent="0.25">
      <c r="A87" s="7">
        <v>670704</v>
      </c>
      <c r="B87" s="7" t="s">
        <v>159</v>
      </c>
      <c r="C87" s="4">
        <v>1.2500000000000001E-2</v>
      </c>
      <c r="D87" s="4">
        <v>0.01</v>
      </c>
    </row>
    <row r="88" spans="1:4" x14ac:dyDescent="0.25">
      <c r="A88" s="7">
        <v>670705</v>
      </c>
      <c r="B88" s="7" t="s">
        <v>160</v>
      </c>
      <c r="C88" s="4">
        <v>1.2500000000000001E-2</v>
      </c>
      <c r="D88" s="4">
        <v>0.01</v>
      </c>
    </row>
    <row r="89" spans="1:4" x14ac:dyDescent="0.25">
      <c r="A89" s="7">
        <v>670706</v>
      </c>
      <c r="B89" s="7" t="s">
        <v>161</v>
      </c>
      <c r="C89" s="4">
        <v>1.2500000000000001E-2</v>
      </c>
      <c r="D89" s="4">
        <v>0.01</v>
      </c>
    </row>
    <row r="90" spans="1:4" x14ac:dyDescent="0.25">
      <c r="A90" s="7">
        <v>670707</v>
      </c>
      <c r="B90" s="7" t="s">
        <v>162</v>
      </c>
      <c r="C90" s="4">
        <v>1.2500000000000001E-2</v>
      </c>
      <c r="D90" s="4">
        <v>0.01</v>
      </c>
    </row>
    <row r="91" spans="1:4" x14ac:dyDescent="0.25">
      <c r="A91" s="7">
        <v>670708</v>
      </c>
      <c r="B91" s="2" t="s">
        <v>137</v>
      </c>
      <c r="C91" s="4">
        <v>1.2500000000000001E-2</v>
      </c>
      <c r="D91" s="4">
        <v>0.01</v>
      </c>
    </row>
    <row r="92" spans="1:4" x14ac:dyDescent="0.25">
      <c r="A92" s="64"/>
      <c r="B92" s="65"/>
    </row>
    <row r="93" spans="1:4" x14ac:dyDescent="0.25">
      <c r="A93" s="1" t="s">
        <v>163</v>
      </c>
      <c r="B93" s="1" t="s">
        <v>164</v>
      </c>
      <c r="C93" s="59"/>
    </row>
    <row r="94" spans="1:4" x14ac:dyDescent="0.25">
      <c r="A94" s="2" t="s">
        <v>165</v>
      </c>
      <c r="B94" s="5" t="s">
        <v>166</v>
      </c>
      <c r="C94" s="4">
        <v>0.01</v>
      </c>
      <c r="D94" s="4">
        <v>0.01</v>
      </c>
    </row>
    <row r="95" spans="1:4" x14ac:dyDescent="0.25">
      <c r="A95" s="2" t="s">
        <v>167</v>
      </c>
      <c r="B95" s="2" t="s">
        <v>168</v>
      </c>
      <c r="C95" s="4">
        <v>0.01</v>
      </c>
      <c r="D95" s="4">
        <v>0.01</v>
      </c>
    </row>
    <row r="96" spans="1:4" x14ac:dyDescent="0.25">
      <c r="A96" s="2" t="s">
        <v>169</v>
      </c>
      <c r="B96" s="2" t="s">
        <v>170</v>
      </c>
      <c r="C96" s="4">
        <v>0.01</v>
      </c>
      <c r="D96" s="4">
        <v>0.01</v>
      </c>
    </row>
    <row r="97" spans="1:4" x14ac:dyDescent="0.25">
      <c r="A97" s="2" t="s">
        <v>171</v>
      </c>
      <c r="B97" s="2" t="s">
        <v>172</v>
      </c>
      <c r="C97" s="4">
        <v>0.01</v>
      </c>
      <c r="D97" s="4">
        <v>0.01</v>
      </c>
    </row>
    <row r="98" spans="1:4" x14ac:dyDescent="0.25">
      <c r="A98" s="10">
        <v>670605</v>
      </c>
      <c r="B98" s="2" t="s">
        <v>173</v>
      </c>
      <c r="C98" s="4">
        <v>0.01</v>
      </c>
      <c r="D98" s="4">
        <v>0.01</v>
      </c>
    </row>
    <row r="99" spans="1:4" x14ac:dyDescent="0.25">
      <c r="A99" s="2" t="s">
        <v>174</v>
      </c>
      <c r="B99" s="2" t="s">
        <v>175</v>
      </c>
      <c r="C99" s="4">
        <v>0.01</v>
      </c>
      <c r="D99" s="4">
        <v>0.01</v>
      </c>
    </row>
    <row r="100" spans="1:4" x14ac:dyDescent="0.25">
      <c r="A100" s="60"/>
      <c r="B100" s="60"/>
    </row>
    <row r="101" spans="1:4" x14ac:dyDescent="0.25">
      <c r="A101" s="1" t="s">
        <v>176</v>
      </c>
      <c r="B101" s="1" t="s">
        <v>177</v>
      </c>
      <c r="C101" s="59"/>
    </row>
    <row r="102" spans="1:4" x14ac:dyDescent="0.25">
      <c r="A102" s="2" t="s">
        <v>178</v>
      </c>
      <c r="B102" s="2" t="s">
        <v>179</v>
      </c>
      <c r="C102" s="4">
        <v>0.01</v>
      </c>
      <c r="D102" s="4">
        <v>0.01</v>
      </c>
    </row>
    <row r="103" spans="1:4" x14ac:dyDescent="0.25">
      <c r="A103" s="2" t="s">
        <v>180</v>
      </c>
      <c r="B103" s="2" t="s">
        <v>181</v>
      </c>
      <c r="C103" s="4">
        <v>0.01</v>
      </c>
      <c r="D103" s="4">
        <v>0.01</v>
      </c>
    </row>
    <row r="104" spans="1:4" x14ac:dyDescent="0.25">
      <c r="A104" s="2" t="s">
        <v>182</v>
      </c>
      <c r="B104" s="2" t="s">
        <v>183</v>
      </c>
      <c r="C104" s="4">
        <v>0.01</v>
      </c>
      <c r="D104" s="4">
        <v>0.01</v>
      </c>
    </row>
    <row r="105" spans="1:4" x14ac:dyDescent="0.25">
      <c r="A105" s="2" t="s">
        <v>184</v>
      </c>
      <c r="B105" s="2" t="s">
        <v>185</v>
      </c>
      <c r="C105" s="4">
        <v>0.01</v>
      </c>
      <c r="D105" s="4">
        <v>0.01</v>
      </c>
    </row>
    <row r="106" spans="1:4" x14ac:dyDescent="0.25">
      <c r="A106" s="2" t="s">
        <v>186</v>
      </c>
      <c r="B106" s="2" t="s">
        <v>187</v>
      </c>
      <c r="C106" s="4">
        <v>0.01</v>
      </c>
      <c r="D106" s="4">
        <v>0.01</v>
      </c>
    </row>
    <row r="107" spans="1:4" x14ac:dyDescent="0.25">
      <c r="A107" s="2" t="s">
        <v>188</v>
      </c>
      <c r="B107" s="2" t="s">
        <v>189</v>
      </c>
      <c r="C107" s="4">
        <v>0.01</v>
      </c>
      <c r="D107" s="4">
        <v>0.01</v>
      </c>
    </row>
    <row r="108" spans="1:4" x14ac:dyDescent="0.25">
      <c r="A108" s="2" t="s">
        <v>190</v>
      </c>
      <c r="B108" s="2" t="s">
        <v>191</v>
      </c>
      <c r="C108" s="4">
        <v>0.01</v>
      </c>
      <c r="D108" s="4">
        <v>0.01</v>
      </c>
    </row>
    <row r="109" spans="1:4" x14ac:dyDescent="0.25">
      <c r="A109" s="2" t="s">
        <v>192</v>
      </c>
      <c r="B109" s="2" t="s">
        <v>193</v>
      </c>
      <c r="C109" s="4">
        <v>0.01</v>
      </c>
      <c r="D109" s="4">
        <v>0.01</v>
      </c>
    </row>
    <row r="110" spans="1:4" x14ac:dyDescent="0.25">
      <c r="A110" s="60"/>
      <c r="B110" s="60"/>
    </row>
    <row r="111" spans="1:4" x14ac:dyDescent="0.25">
      <c r="A111" s="1" t="s">
        <v>194</v>
      </c>
      <c r="B111" s="1" t="s">
        <v>195</v>
      </c>
      <c r="C111" s="59"/>
    </row>
    <row r="112" spans="1:4" x14ac:dyDescent="0.25">
      <c r="A112" s="2" t="s">
        <v>196</v>
      </c>
      <c r="B112" s="2" t="s">
        <v>197</v>
      </c>
      <c r="C112" s="4">
        <v>0.01</v>
      </c>
      <c r="D112" s="4">
        <v>0.01</v>
      </c>
    </row>
    <row r="113" spans="1:5" x14ac:dyDescent="0.25">
      <c r="A113" s="2" t="s">
        <v>198</v>
      </c>
      <c r="B113" s="2" t="s">
        <v>199</v>
      </c>
      <c r="C113" s="4">
        <v>0.01</v>
      </c>
      <c r="D113" s="4">
        <v>0.01</v>
      </c>
    </row>
    <row r="114" spans="1:5" x14ac:dyDescent="0.25">
      <c r="A114" s="2" t="s">
        <v>200</v>
      </c>
      <c r="B114" s="2" t="s">
        <v>201</v>
      </c>
      <c r="C114" s="4">
        <v>0.01</v>
      </c>
      <c r="D114" s="4">
        <v>0.01</v>
      </c>
    </row>
    <row r="115" spans="1:5" x14ac:dyDescent="0.25">
      <c r="A115" s="2" t="s">
        <v>202</v>
      </c>
      <c r="B115" s="2" t="s">
        <v>203</v>
      </c>
      <c r="C115" s="4">
        <v>0.01</v>
      </c>
      <c r="D115" s="4">
        <v>0.01</v>
      </c>
    </row>
    <row r="116" spans="1:5" x14ac:dyDescent="0.25">
      <c r="A116" s="2" t="s">
        <v>204</v>
      </c>
      <c r="B116" s="2" t="s">
        <v>205</v>
      </c>
      <c r="C116" s="4">
        <v>0.01</v>
      </c>
      <c r="D116" s="4">
        <v>0.01</v>
      </c>
    </row>
    <row r="117" spans="1:5" x14ac:dyDescent="0.25">
      <c r="A117" s="2" t="s">
        <v>206</v>
      </c>
      <c r="B117" s="2" t="s">
        <v>207</v>
      </c>
      <c r="C117" s="4">
        <v>0.01</v>
      </c>
      <c r="D117" s="4">
        <v>0.01</v>
      </c>
    </row>
    <row r="118" spans="1:5" x14ac:dyDescent="0.25">
      <c r="A118" s="2" t="s">
        <v>208</v>
      </c>
      <c r="B118" s="2" t="s">
        <v>209</v>
      </c>
      <c r="C118" s="4">
        <v>0.01</v>
      </c>
      <c r="D118" s="4">
        <v>0.01</v>
      </c>
    </row>
    <row r="119" spans="1:5" x14ac:dyDescent="0.25">
      <c r="A119" s="2" t="s">
        <v>210</v>
      </c>
      <c r="B119" s="2" t="s">
        <v>211</v>
      </c>
      <c r="C119" s="4">
        <v>0.01</v>
      </c>
      <c r="D119" s="4">
        <v>0.01</v>
      </c>
    </row>
    <row r="120" spans="1:5" x14ac:dyDescent="0.25">
      <c r="A120" s="60"/>
      <c r="B120" s="60"/>
    </row>
    <row r="121" spans="1:5" x14ac:dyDescent="0.25">
      <c r="A121" s="9">
        <v>6710</v>
      </c>
      <c r="B121" s="11" t="s">
        <v>212</v>
      </c>
      <c r="C121" s="59"/>
    </row>
    <row r="122" spans="1:5" x14ac:dyDescent="0.25">
      <c r="A122" s="7">
        <v>671001</v>
      </c>
      <c r="B122" s="12" t="s">
        <v>213</v>
      </c>
      <c r="C122" s="4">
        <v>0.01</v>
      </c>
      <c r="D122" s="4">
        <v>0.01</v>
      </c>
    </row>
    <row r="123" spans="1:5" x14ac:dyDescent="0.25">
      <c r="A123" s="7">
        <v>671002</v>
      </c>
      <c r="B123" s="7" t="s">
        <v>214</v>
      </c>
      <c r="C123" s="4">
        <v>0.01</v>
      </c>
      <c r="D123" s="4">
        <v>0.01</v>
      </c>
    </row>
    <row r="124" spans="1:5" x14ac:dyDescent="0.25">
      <c r="A124" s="7">
        <v>671003</v>
      </c>
      <c r="B124" s="12" t="s">
        <v>215</v>
      </c>
      <c r="C124" s="4">
        <v>0.01</v>
      </c>
      <c r="D124" s="4">
        <v>0.01</v>
      </c>
      <c r="E124" s="56"/>
    </row>
    <row r="125" spans="1:5" x14ac:dyDescent="0.25">
      <c r="A125" s="63"/>
      <c r="B125" s="63"/>
    </row>
    <row r="126" spans="1:5" x14ac:dyDescent="0.25">
      <c r="A126" s="1" t="s">
        <v>216</v>
      </c>
      <c r="B126" s="1" t="s">
        <v>217</v>
      </c>
      <c r="C126" s="59"/>
      <c r="E126" s="57"/>
    </row>
    <row r="127" spans="1:5" x14ac:dyDescent="0.25">
      <c r="A127" s="2" t="s">
        <v>218</v>
      </c>
      <c r="B127" s="5" t="s">
        <v>219</v>
      </c>
      <c r="C127" s="4">
        <v>1.2999999999999999E-2</v>
      </c>
      <c r="D127" s="4">
        <v>0.01</v>
      </c>
    </row>
    <row r="128" spans="1:5" x14ac:dyDescent="0.25">
      <c r="A128" s="2" t="s">
        <v>220</v>
      </c>
      <c r="B128" s="2" t="s">
        <v>221</v>
      </c>
      <c r="C128" s="4">
        <v>1.2999999999999999E-2</v>
      </c>
      <c r="D128" s="4">
        <v>0.01</v>
      </c>
    </row>
    <row r="129" spans="1:5" x14ac:dyDescent="0.25">
      <c r="A129" s="2" t="s">
        <v>222</v>
      </c>
      <c r="B129" s="2" t="s">
        <v>223</v>
      </c>
      <c r="C129" s="4">
        <v>1.2999999999999999E-2</v>
      </c>
      <c r="D129" s="4">
        <v>0.01</v>
      </c>
    </row>
    <row r="130" spans="1:5" x14ac:dyDescent="0.25">
      <c r="A130" s="2" t="s">
        <v>224</v>
      </c>
      <c r="B130" s="2" t="s">
        <v>225</v>
      </c>
      <c r="C130" s="4">
        <v>1.2999999999999999E-2</v>
      </c>
      <c r="D130" s="4">
        <v>0.01</v>
      </c>
    </row>
    <row r="131" spans="1:5" x14ac:dyDescent="0.25">
      <c r="A131" s="2" t="s">
        <v>226</v>
      </c>
      <c r="B131" s="2" t="s">
        <v>227</v>
      </c>
      <c r="C131" s="4">
        <v>1.2999999999999999E-2</v>
      </c>
      <c r="D131" s="4">
        <v>0.01</v>
      </c>
    </row>
    <row r="132" spans="1:5" x14ac:dyDescent="0.25">
      <c r="A132" s="2" t="s">
        <v>228</v>
      </c>
      <c r="B132" s="2" t="s">
        <v>229</v>
      </c>
      <c r="C132" s="4">
        <v>1.2999999999999999E-2</v>
      </c>
      <c r="D132" s="4">
        <v>0.01</v>
      </c>
      <c r="E132" s="56"/>
    </row>
    <row r="133" spans="1:5" x14ac:dyDescent="0.25">
      <c r="A133" s="60"/>
      <c r="B133" s="60"/>
    </row>
    <row r="134" spans="1:5" x14ac:dyDescent="0.25">
      <c r="A134" s="1" t="s">
        <v>230</v>
      </c>
      <c r="B134" s="1" t="s">
        <v>231</v>
      </c>
      <c r="C134" s="59"/>
      <c r="E134" s="57"/>
    </row>
    <row r="135" spans="1:5" x14ac:dyDescent="0.25">
      <c r="A135" s="2" t="s">
        <v>232</v>
      </c>
      <c r="B135" s="2" t="s">
        <v>233</v>
      </c>
      <c r="C135" s="4">
        <v>0.01</v>
      </c>
      <c r="D135" s="4">
        <v>0.01</v>
      </c>
    </row>
    <row r="136" spans="1:5" x14ac:dyDescent="0.25">
      <c r="A136" s="2" t="s">
        <v>234</v>
      </c>
      <c r="B136" s="2" t="s">
        <v>235</v>
      </c>
      <c r="C136" s="4">
        <v>0.01</v>
      </c>
      <c r="D136" s="4">
        <v>0.01</v>
      </c>
    </row>
    <row r="137" spans="1:5" x14ac:dyDescent="0.25">
      <c r="A137" s="2" t="s">
        <v>236</v>
      </c>
      <c r="B137" s="2" t="s">
        <v>237</v>
      </c>
      <c r="C137" s="4">
        <v>0.01</v>
      </c>
      <c r="D137" s="4">
        <v>0.01</v>
      </c>
    </row>
    <row r="138" spans="1:5" x14ac:dyDescent="0.25">
      <c r="A138" s="2" t="s">
        <v>238</v>
      </c>
      <c r="B138" s="2" t="s">
        <v>239</v>
      </c>
      <c r="C138" s="4">
        <v>0.01</v>
      </c>
      <c r="D138" s="4">
        <v>0.01</v>
      </c>
    </row>
    <row r="139" spans="1:5" x14ac:dyDescent="0.25">
      <c r="A139" s="2" t="s">
        <v>240</v>
      </c>
      <c r="B139" s="2" t="s">
        <v>241</v>
      </c>
      <c r="C139" s="4">
        <v>0.01</v>
      </c>
      <c r="D139" s="4">
        <v>0.01</v>
      </c>
    </row>
    <row r="140" spans="1:5" x14ac:dyDescent="0.25">
      <c r="A140" s="2" t="s">
        <v>242</v>
      </c>
      <c r="B140" s="2" t="s">
        <v>243</v>
      </c>
      <c r="C140" s="4">
        <v>0.01</v>
      </c>
      <c r="D140" s="4">
        <v>0.01</v>
      </c>
    </row>
    <row r="141" spans="1:5" x14ac:dyDescent="0.25">
      <c r="A141" s="2" t="s">
        <v>244</v>
      </c>
      <c r="B141" s="2" t="s">
        <v>245</v>
      </c>
      <c r="C141" s="4">
        <v>0.01</v>
      </c>
      <c r="D141" s="4">
        <v>0.01</v>
      </c>
    </row>
    <row r="142" spans="1:5" x14ac:dyDescent="0.25">
      <c r="A142" s="2" t="s">
        <v>246</v>
      </c>
      <c r="B142" s="2" t="s">
        <v>247</v>
      </c>
      <c r="C142" s="4">
        <v>0.01</v>
      </c>
      <c r="D142" s="4">
        <v>0.01</v>
      </c>
    </row>
    <row r="143" spans="1:5" x14ac:dyDescent="0.25">
      <c r="A143" s="63"/>
      <c r="B143" s="63"/>
    </row>
    <row r="144" spans="1:5" x14ac:dyDescent="0.25">
      <c r="A144" s="1" t="s">
        <v>248</v>
      </c>
      <c r="B144" s="1" t="s">
        <v>249</v>
      </c>
      <c r="C144" s="59"/>
    </row>
    <row r="145" spans="1:5" x14ac:dyDescent="0.25">
      <c r="A145" s="2" t="s">
        <v>8</v>
      </c>
      <c r="B145" s="2" t="s">
        <v>250</v>
      </c>
      <c r="C145" s="4">
        <v>0.01</v>
      </c>
      <c r="D145" s="4">
        <v>0.01</v>
      </c>
    </row>
    <row r="146" spans="1:5" x14ac:dyDescent="0.25">
      <c r="A146" s="2" t="s">
        <v>251</v>
      </c>
      <c r="B146" s="2" t="s">
        <v>252</v>
      </c>
      <c r="C146" s="4">
        <v>0.01</v>
      </c>
      <c r="D146" s="4">
        <v>0.01</v>
      </c>
    </row>
    <row r="147" spans="1:5" x14ac:dyDescent="0.25">
      <c r="A147" s="63"/>
      <c r="B147" s="63"/>
    </row>
    <row r="148" spans="1:5" x14ac:dyDescent="0.25">
      <c r="A148" s="1" t="s">
        <v>253</v>
      </c>
      <c r="B148" s="1" t="s">
        <v>254</v>
      </c>
      <c r="C148" s="59"/>
    </row>
    <row r="149" spans="1:5" x14ac:dyDescent="0.25">
      <c r="A149" s="2" t="s">
        <v>13</v>
      </c>
      <c r="B149" s="2" t="s">
        <v>255</v>
      </c>
      <c r="C149" s="4">
        <v>1.2500000000000001E-2</v>
      </c>
      <c r="D149" s="4">
        <v>1.2500000000000001E-2</v>
      </c>
      <c r="E149" s="56"/>
    </row>
    <row r="150" spans="1:5" x14ac:dyDescent="0.25">
      <c r="A150" s="63"/>
      <c r="B150" s="63"/>
    </row>
    <row r="151" spans="1:5" x14ac:dyDescent="0.25">
      <c r="A151" s="1" t="s">
        <v>256</v>
      </c>
      <c r="B151" s="1" t="s">
        <v>257</v>
      </c>
      <c r="C151" s="66"/>
      <c r="D151" s="57"/>
      <c r="E151" s="57"/>
    </row>
    <row r="152" spans="1:5" x14ac:dyDescent="0.25">
      <c r="A152" s="2" t="s">
        <v>258</v>
      </c>
      <c r="B152" s="2" t="s">
        <v>259</v>
      </c>
      <c r="C152" s="4">
        <v>0.01</v>
      </c>
      <c r="D152" s="4">
        <v>0.01</v>
      </c>
    </row>
    <row r="153" spans="1:5" s="56" customFormat="1" x14ac:dyDescent="0.25">
      <c r="A153" s="2" t="s">
        <v>260</v>
      </c>
      <c r="B153" s="2" t="s">
        <v>261</v>
      </c>
      <c r="C153" s="4">
        <v>0.01</v>
      </c>
      <c r="D153" s="4">
        <v>0.01</v>
      </c>
    </row>
    <row r="155" spans="1:5" x14ac:dyDescent="0.25">
      <c r="A155" s="69" t="s">
        <v>329</v>
      </c>
      <c r="B155" s="69"/>
      <c r="C155" s="69"/>
      <c r="D155" s="70"/>
    </row>
  </sheetData>
  <sheetProtection algorithmName="SHA-512" hashValue="8CuNBhpOeoHD7v0H8NEoYaOgiHzJVm2E/L/3igdpyw1VCBnqtcUIjEqjXkvp055kc1y6p+9rBMRdKe1HLuUPjg==" saltValue="fbfDZVFSvGaDhUr/MWmixw==" spinCount="100000" sheet="1" formatCells="0" formatColumns="0" formatRows="0" insertColumns="0" insertRows="0" insertHyperlinks="0" deleteColumns="0" deleteRows="0" sort="0" autoFilter="0" pivotTables="0"/>
  <mergeCells count="1">
    <mergeCell ref="A155:D155"/>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E639-6129-468B-B0F5-A303763599F9}">
  <dimension ref="A1:S41"/>
  <sheetViews>
    <sheetView workbookViewId="0">
      <selection activeCell="C16" sqref="C16"/>
    </sheetView>
  </sheetViews>
  <sheetFormatPr defaultRowHeight="15" x14ac:dyDescent="0.25"/>
  <cols>
    <col min="1" max="1" width="23.85546875" customWidth="1"/>
    <col min="2" max="2" width="14.5703125" customWidth="1"/>
    <col min="3" max="3" width="13.42578125" customWidth="1"/>
    <col min="4" max="4" width="14" customWidth="1"/>
    <col min="5" max="12" width="11.28515625" customWidth="1"/>
    <col min="13" max="16" width="12.28515625" customWidth="1"/>
    <col min="17" max="17" width="14.7109375" customWidth="1"/>
    <col min="18" max="18" width="14.42578125" customWidth="1"/>
    <col min="19" max="19" width="12.5703125" customWidth="1"/>
  </cols>
  <sheetData>
    <row r="1" spans="1:17" x14ac:dyDescent="0.25">
      <c r="A1" s="29" t="s">
        <v>262</v>
      </c>
      <c r="B1" s="29" t="s">
        <v>263</v>
      </c>
    </row>
    <row r="2" spans="1:17" ht="18.75" x14ac:dyDescent="0.25">
      <c r="A2" s="30" t="s">
        <v>264</v>
      </c>
      <c r="B2" s="31" t="str">
        <f>IFERROR(VLOOKUP(Calculation!B9,Rates!A:C,3,FALSE),"")</f>
        <v/>
      </c>
      <c r="D2" s="71" t="s">
        <v>316</v>
      </c>
      <c r="E2" s="71"/>
      <c r="F2" s="71"/>
      <c r="G2" s="71"/>
      <c r="H2" s="71"/>
      <c r="I2" s="71"/>
      <c r="J2" s="71"/>
      <c r="K2" s="71"/>
      <c r="L2" s="71"/>
      <c r="M2" s="71"/>
      <c r="N2" s="71"/>
      <c r="O2" s="71"/>
      <c r="P2" s="71"/>
      <c r="Q2" s="71"/>
    </row>
    <row r="3" spans="1:17" x14ac:dyDescent="0.25">
      <c r="A3" s="32" t="s">
        <v>265</v>
      </c>
      <c r="B3" s="33" t="str">
        <f>IFERROR(VLOOKUP(Calculation!B10,Rates!A:C,3,FALSE),"")</f>
        <v/>
      </c>
      <c r="D3" t="s">
        <v>266</v>
      </c>
      <c r="E3" t="s">
        <v>267</v>
      </c>
      <c r="F3" t="s">
        <v>268</v>
      </c>
      <c r="G3" t="s">
        <v>269</v>
      </c>
      <c r="H3" t="s">
        <v>270</v>
      </c>
      <c r="I3" t="s">
        <v>271</v>
      </c>
      <c r="J3" t="s">
        <v>272</v>
      </c>
      <c r="K3" t="s">
        <v>273</v>
      </c>
      <c r="L3" t="s">
        <v>274</v>
      </c>
      <c r="M3" t="s">
        <v>275</v>
      </c>
      <c r="N3" t="s">
        <v>276</v>
      </c>
      <c r="O3" t="s">
        <v>277</v>
      </c>
      <c r="P3" t="s">
        <v>278</v>
      </c>
      <c r="Q3" t="s">
        <v>279</v>
      </c>
    </row>
    <row r="4" spans="1:17" x14ac:dyDescent="0.25">
      <c r="A4" s="32" t="s">
        <v>280</v>
      </c>
      <c r="B4" s="33" t="str">
        <f>IFERROR(VLOOKUP(Calculation!B11,Rates!A:C,3,FALSE),"")</f>
        <v/>
      </c>
      <c r="D4" t="s">
        <v>7</v>
      </c>
      <c r="E4" s="4" t="str">
        <f ca="1">IF(AND(Calculation!$C9&lt;=$B$22,Calculation!$D9&gt;=$B$22),$B2,"")</f>
        <v/>
      </c>
      <c r="F4" s="4" t="str">
        <f ca="1">IF(AND(Calculation!$C9&lt;=$B$23,Calculation!$D9&gt;=$B$23),$B2,"")</f>
        <v/>
      </c>
      <c r="G4" s="4" t="str">
        <f ca="1">IF(AND(Calculation!$C9&lt;=$B$24,Calculation!$D9&gt;=$B$24),$B2,"")</f>
        <v/>
      </c>
      <c r="H4" s="4" t="str">
        <f ca="1">IF(AND(Calculation!$C9&lt;=$B$25,Calculation!$D9&gt;=$B$25),$B2,"")</f>
        <v/>
      </c>
      <c r="I4" s="4" t="str">
        <f ca="1">IF(AND(Calculation!$C9&lt;=$B$26,Calculation!$D9&gt;=$B$26),$B2,"")</f>
        <v/>
      </c>
      <c r="J4" s="4" t="str">
        <f ca="1">IF(AND(Calculation!$C9&lt;=$B$27,Calculation!$D9&gt;=$B$27),$B2,"")</f>
        <v/>
      </c>
      <c r="K4" s="4" t="str">
        <f ca="1">IF(AND(Calculation!$C9&lt;=$B$28,Calculation!$D9&gt;=$B$28),$B2,"")</f>
        <v/>
      </c>
      <c r="L4" s="4" t="str">
        <f ca="1">IF(AND(Calculation!$C9&lt;=$B$29,Calculation!$D9&gt;=$B$29),$B2,"")</f>
        <v/>
      </c>
      <c r="M4" s="4" t="str">
        <f ca="1">IF(AND(Calculation!$C9&lt;=$B$30,Calculation!$D9&gt;=$B$30),$B2,"")</f>
        <v/>
      </c>
      <c r="N4" s="4" t="str">
        <f ca="1">IF(AND(Calculation!$C9&lt;=$B$31,Calculation!$D9&gt;=$B$31),$B2,"")</f>
        <v/>
      </c>
      <c r="O4" s="4" t="str">
        <f ca="1">IF(AND(Calculation!$C9&lt;=$B$32,Calculation!$D9&gt;=$B$32),$B2,"")</f>
        <v/>
      </c>
      <c r="P4" s="4" t="str">
        <f ca="1">IF(AND(Calculation!$C9&lt;=$B$32,Calculation!$D9&gt;=$B$32),$B2,"")</f>
        <v/>
      </c>
      <c r="Q4" s="4"/>
    </row>
    <row r="5" spans="1:17" x14ac:dyDescent="0.25">
      <c r="A5" s="26"/>
      <c r="B5" s="27"/>
      <c r="D5" t="s">
        <v>9</v>
      </c>
      <c r="E5" s="4" t="str">
        <f ca="1">IF(AND(Calculation!$C10&lt;=$B$22,Calculation!$D10&gt;=$B$22),$B3,"")</f>
        <v/>
      </c>
      <c r="F5" s="4" t="str">
        <f ca="1">IF(AND(Calculation!$C10&lt;=$B$23,Calculation!$D10&gt;=$B$23),$B3,"")</f>
        <v/>
      </c>
      <c r="G5" s="4" t="str">
        <f ca="1">IF(AND(Calculation!$C10&lt;=$B$24,Calculation!$D10&gt;=$B$24),$B3,"")</f>
        <v/>
      </c>
      <c r="H5" s="4" t="str">
        <f ca="1">IF(AND(Calculation!$C10&lt;=$B$25,Calculation!$D10&gt;=$B$25),$B3,"")</f>
        <v/>
      </c>
      <c r="I5" s="4" t="str">
        <f ca="1">IF(AND(Calculation!$C10&lt;=$B$26,Calculation!$D10&gt;=$B$26),$B3,"")</f>
        <v/>
      </c>
      <c r="J5" s="4" t="str">
        <f ca="1">IF(AND(Calculation!$C10&lt;=$B$27,Calculation!$D10&gt;=$B$27),$B3,"")</f>
        <v/>
      </c>
      <c r="K5" s="4" t="str">
        <f ca="1">IF(AND(Calculation!$C10&lt;=$B$28,Calculation!$D10&gt;=$B$28),$B3,"")</f>
        <v/>
      </c>
      <c r="L5" s="4" t="str">
        <f ca="1">IF(AND(Calculation!$C10&lt;=$B$29,Calculation!$D10&gt;=$B$29),$B3,"")</f>
        <v/>
      </c>
      <c r="M5" s="4" t="str">
        <f ca="1">IF(AND(Calculation!$C10&lt;=$B$30,Calculation!$D10&gt;=$B$30),$B3,"")</f>
        <v/>
      </c>
      <c r="N5" s="4" t="str">
        <f ca="1">IF(AND(Calculation!$C10&lt;=$B$31,Calculation!$D10&gt;=$B$31),$B3,"")</f>
        <v/>
      </c>
      <c r="O5" s="4" t="str">
        <f ca="1">IF(AND(Calculation!$C10&lt;=$B$32,Calculation!$D10&gt;=$B$32),$B3,"")</f>
        <v/>
      </c>
      <c r="P5" s="4" t="str">
        <f ca="1">IF(AND(Calculation!$C10&lt;=$B$32,Calculation!$D10&gt;=$B$32),$B3,"")</f>
        <v/>
      </c>
      <c r="Q5" s="4"/>
    </row>
    <row r="6" spans="1:17" x14ac:dyDescent="0.25">
      <c r="A6" s="34" t="s">
        <v>281</v>
      </c>
      <c r="B6" s="35" t="str">
        <f>IFERROR(VLOOKUP(Calculation!B16,Rates!A:D,4,FALSE),"")</f>
        <v/>
      </c>
      <c r="D6" t="s">
        <v>10</v>
      </c>
      <c r="E6" s="4" t="str">
        <f ca="1">IF(AND(Calculation!$C11&lt;=$B$22,Calculation!$D11&gt;=$B$22),$B4,"")</f>
        <v/>
      </c>
      <c r="F6" s="4" t="str">
        <f ca="1">IF(AND(Calculation!$C11&lt;=$B$23,Calculation!$D11&gt;=$B$23),$B4,"")</f>
        <v/>
      </c>
      <c r="G6" s="4" t="str">
        <f ca="1">IF(AND(Calculation!$C11&lt;=$B$24,Calculation!$D11&gt;=$B$24),$B4,"")</f>
        <v/>
      </c>
      <c r="H6" s="4" t="str">
        <f ca="1">IF(AND(Calculation!$C11&lt;=$B$25,Calculation!$D11&gt;=$B$25),$B4,"")</f>
        <v/>
      </c>
      <c r="I6" s="4" t="str">
        <f ca="1">IF(AND(Calculation!$C11&lt;=$B$26,Calculation!$D11&gt;=$B$26),$B4,"")</f>
        <v/>
      </c>
      <c r="J6" s="4" t="str">
        <f ca="1">IF(AND(Calculation!$C11&lt;=$B$27,Calculation!$D11&gt;=$B$27),$B4,"")</f>
        <v/>
      </c>
      <c r="K6" s="4" t="str">
        <f ca="1">IF(AND(Calculation!$C11&lt;=$B$28,Calculation!$D11&gt;=$B$28),$B4,"")</f>
        <v/>
      </c>
      <c r="L6" s="4" t="str">
        <f ca="1">IF(AND(Calculation!$C11&lt;=$B$29,Calculation!$D11&gt;=$B$29),$B4,"")</f>
        <v/>
      </c>
      <c r="M6" s="4" t="str">
        <f ca="1">IF(AND(Calculation!$C11&lt;=$B$30,Calculation!$D11&gt;=$B$30),$B4,"")</f>
        <v/>
      </c>
      <c r="N6" s="4" t="str">
        <f ca="1">IF(AND(Calculation!$C11&lt;=$B$31,Calculation!$D11&gt;=$B$31),$B4,"")</f>
        <v/>
      </c>
      <c r="O6" s="4" t="str">
        <f ca="1">IF(AND(Calculation!$C11&lt;=$B$32,Calculation!$D11&gt;=$B$32),$B4,"")</f>
        <v/>
      </c>
      <c r="P6" s="4" t="str">
        <f ca="1">IF(AND(Calculation!$C11&lt;=$B$32,Calculation!$D11&gt;=$B$32),$B4,"")</f>
        <v/>
      </c>
      <c r="Q6" s="4"/>
    </row>
    <row r="7" spans="1:17" x14ac:dyDescent="0.25">
      <c r="A7" s="34" t="s">
        <v>282</v>
      </c>
      <c r="B7" s="35" t="str">
        <f>IFERROR(VLOOKUP(Calculation!B17,Rates!A:D,4,FALSE),"")</f>
        <v/>
      </c>
      <c r="D7" t="s">
        <v>283</v>
      </c>
      <c r="E7" s="4">
        <f ca="1">SUM(Table1[Jan])</f>
        <v>0</v>
      </c>
      <c r="F7" s="4">
        <f ca="1">SUM(Table1[Feb])</f>
        <v>0</v>
      </c>
      <c r="G7" s="4">
        <f ca="1">SUM(Table1[Mar])</f>
        <v>0</v>
      </c>
      <c r="H7" s="4">
        <f ca="1">SUM(Table1[Apr])</f>
        <v>0</v>
      </c>
      <c r="I7" s="4">
        <f ca="1">SUM(Table1[May])</f>
        <v>0</v>
      </c>
      <c r="J7" s="4">
        <f ca="1">SUM(Table1[Jun])</f>
        <v>0</v>
      </c>
      <c r="K7" s="4">
        <f ca="1">SUM(Table1[Jul])</f>
        <v>0</v>
      </c>
      <c r="L7" s="4">
        <f ca="1">SUM(Table1[Aug])</f>
        <v>0</v>
      </c>
      <c r="M7" s="4">
        <f ca="1">SUM(Table1[Sept])</f>
        <v>0</v>
      </c>
      <c r="N7" s="4">
        <f ca="1">SUM(Table1[Oct])</f>
        <v>0</v>
      </c>
      <c r="O7" s="4">
        <f ca="1">SUM(Table1[Nov])</f>
        <v>0</v>
      </c>
      <c r="P7" s="4">
        <f ca="1">SUM(Table1[Dec])</f>
        <v>0</v>
      </c>
      <c r="Q7" s="4">
        <f ca="1">SUM(E7:P7)/12</f>
        <v>0</v>
      </c>
    </row>
    <row r="8" spans="1:17" x14ac:dyDescent="0.25">
      <c r="A8" s="34" t="s">
        <v>284</v>
      </c>
      <c r="B8" s="35" t="str">
        <f>IFERROR(VLOOKUP(Calculation!B18,Rates!A:D,4,FALSE),"")</f>
        <v/>
      </c>
    </row>
    <row r="9" spans="1:17" ht="18.75" x14ac:dyDescent="0.25">
      <c r="A9" s="34" t="s">
        <v>285</v>
      </c>
      <c r="B9" s="35" t="str">
        <f>IFERROR(VLOOKUP(Calculation!B19,Rates!A:D,4,FALSE),"")</f>
        <v/>
      </c>
      <c r="D9" s="71" t="s">
        <v>317</v>
      </c>
      <c r="E9" s="71"/>
      <c r="F9" s="71"/>
      <c r="G9" s="71"/>
      <c r="H9" s="71"/>
      <c r="I9" s="71"/>
      <c r="J9" s="71"/>
      <c r="K9" s="71"/>
      <c r="L9" s="71"/>
      <c r="M9" s="71"/>
      <c r="N9" s="71"/>
      <c r="O9" s="71"/>
      <c r="P9" s="71"/>
      <c r="Q9" s="25"/>
    </row>
    <row r="10" spans="1:17" x14ac:dyDescent="0.25">
      <c r="A10" s="34" t="s">
        <v>286</v>
      </c>
      <c r="B10" s="35" t="str">
        <f>IFERROR(VLOOKUP(Calculation!B20,Rates!A:D,4,FALSE),"")</f>
        <v/>
      </c>
      <c r="D10" t="s">
        <v>313</v>
      </c>
      <c r="E10" t="s">
        <v>267</v>
      </c>
      <c r="F10" t="s">
        <v>268</v>
      </c>
      <c r="G10" t="s">
        <v>269</v>
      </c>
      <c r="H10" t="s">
        <v>270</v>
      </c>
      <c r="I10" t="s">
        <v>271</v>
      </c>
      <c r="J10" t="s">
        <v>272</v>
      </c>
      <c r="K10" t="s">
        <v>273</v>
      </c>
      <c r="L10" t="s">
        <v>274</v>
      </c>
      <c r="M10" t="s">
        <v>275</v>
      </c>
      <c r="N10" t="s">
        <v>276</v>
      </c>
      <c r="O10" t="s">
        <v>277</v>
      </c>
      <c r="P10" t="s">
        <v>278</v>
      </c>
    </row>
    <row r="11" spans="1:17" x14ac:dyDescent="0.25">
      <c r="A11" s="34" t="s">
        <v>291</v>
      </c>
      <c r="B11" s="35" t="str">
        <f>IFERROR(VLOOKUP(Calculation!B21,Rates!A:D,4,FALSE),"")</f>
        <v/>
      </c>
      <c r="D11" s="24" t="str">
        <f>IF(Calculation!B16&gt;0, Calculation!B16, "")</f>
        <v/>
      </c>
      <c r="E11" s="4" t="str">
        <f ca="1">IF(AND(Calculation!$C16&lt;=$B$22,Calculation!$D16&gt;=$B$22),$B6,"")</f>
        <v/>
      </c>
      <c r="F11" s="4" t="str">
        <f ca="1">IF(AND(Calculation!$C16&lt;=$B$23,Calculation!$D16&gt;=$B$23),$B6,"")</f>
        <v/>
      </c>
      <c r="G11" s="4" t="str">
        <f ca="1">IF(AND(Calculation!$C16&lt;=$B$24,Calculation!$D16&gt;=$B$24),$B6,"")</f>
        <v/>
      </c>
      <c r="H11" s="4" t="str">
        <f ca="1">IF(AND(Calculation!$C16&lt;=$B$25,Calculation!$D16&gt;=$B$25),$B6,"")</f>
        <v/>
      </c>
      <c r="I11" s="4" t="str">
        <f ca="1">IF(AND(Calculation!$C16&lt;=$B$26,Calculation!$D16&gt;=$B$26),$B6,"")</f>
        <v/>
      </c>
      <c r="J11" s="4" t="str">
        <f ca="1">IF(AND(Calculation!$C16&lt;=$B$27,Calculation!$D16&gt;=$B$27),$B6,"")</f>
        <v/>
      </c>
      <c r="K11" s="4" t="str">
        <f ca="1">IF(AND(Calculation!$C16&lt;=$B$28,Calculation!$D16&gt;=$B$28),$B6,"")</f>
        <v/>
      </c>
      <c r="L11" s="4" t="str">
        <f ca="1">IF(AND(Calculation!$C16&lt;=$B$29,Calculation!$D16&gt;=$B$29),$B6,"")</f>
        <v/>
      </c>
      <c r="M11" s="4" t="str">
        <f ca="1">IF(AND(Calculation!$C16&lt;=$B$30,Calculation!$D16&gt;=$B$30),$B6,"")</f>
        <v/>
      </c>
      <c r="N11" s="4" t="str">
        <f ca="1">IF(AND(Calculation!$C16&lt;=$B$31,Calculation!$D16&gt;=$B$31),$B6,"")</f>
        <v/>
      </c>
      <c r="O11" s="4" t="str">
        <f ca="1">IF(AND(Calculation!$C16&lt;=$B$32,Calculation!$D16&gt;=$B$32),$B6,"")</f>
        <v/>
      </c>
      <c r="P11" s="4" t="str">
        <f ca="1">IF(AND(Calculation!$C16&lt;=$B$33,Calculation!$D16&gt;=$B$33),$B6,"")</f>
        <v/>
      </c>
    </row>
    <row r="12" spans="1:17" x14ac:dyDescent="0.25">
      <c r="A12" s="26"/>
      <c r="B12" s="28"/>
      <c r="D12" s="24" t="str">
        <f>IF(Calculation!B17&gt;0, Calculation!B17, "")</f>
        <v/>
      </c>
      <c r="E12" s="4" t="str">
        <f ca="1">IF(AND(Calculation!$C17&lt;=$B$22,Calculation!$D17&gt;=$B$22),$B7,"")</f>
        <v/>
      </c>
      <c r="F12" s="4" t="str">
        <f ca="1">IF(AND(Calculation!$C17&lt;=$B$23,Calculation!$D17&gt;=$B$23),$B7,"")</f>
        <v/>
      </c>
      <c r="G12" s="4" t="str">
        <f ca="1">IF(AND(Calculation!$C17&lt;=$B$24,Calculation!$D17&gt;=$B$24),$B7,"")</f>
        <v/>
      </c>
      <c r="H12" s="4" t="str">
        <f ca="1">IF(AND(Calculation!$C17&lt;=$B$25,Calculation!$D17&gt;=$B$25),$B7,"")</f>
        <v/>
      </c>
      <c r="I12" s="4" t="str">
        <f ca="1">IF(AND(Calculation!$C17&lt;=$B$26,Calculation!$D17&gt;=$B$26),$B7,"")</f>
        <v/>
      </c>
      <c r="J12" s="4" t="str">
        <f ca="1">IF(AND(Calculation!$C17&lt;=$B$27,Calculation!$D17&gt;=$B$27),$B7,"")</f>
        <v/>
      </c>
      <c r="K12" s="4" t="str">
        <f ca="1">IF(AND(Calculation!$C17&lt;=$B$28,Calculation!$D17&gt;=$B$28),$B7,"")</f>
        <v/>
      </c>
      <c r="L12" s="4" t="str">
        <f ca="1">IF(AND(Calculation!$C17&lt;=$B$29,Calculation!$D17&gt;=$B$29),$B7,"")</f>
        <v/>
      </c>
      <c r="M12" s="4" t="str">
        <f ca="1">IF(AND(Calculation!$C17&lt;=$B$30,Calculation!$D17&gt;=$B$30),$B7,"")</f>
        <v/>
      </c>
      <c r="N12" s="4" t="str">
        <f ca="1">IF(AND(Calculation!$C17&lt;=$B$31,Calculation!$D17&gt;=$B$31),$B7,"")</f>
        <v/>
      </c>
      <c r="O12" s="4" t="str">
        <f ca="1">IF(AND(Calculation!$C17&lt;=$B$32,Calculation!$D17&gt;=$B$32),$B7,"")</f>
        <v/>
      </c>
      <c r="P12" s="4" t="str">
        <f ca="1">IF(AND(Calculation!$C17&lt;=$B$33,Calculation!$D17&gt;=$B$33),$B7,"")</f>
        <v/>
      </c>
    </row>
    <row r="13" spans="1:17" x14ac:dyDescent="0.25">
      <c r="A13" s="36" t="s">
        <v>292</v>
      </c>
      <c r="B13" s="37" t="str">
        <f>IF(Calculation!E16=0,"",Calculation!E16)</f>
        <v/>
      </c>
      <c r="D13" s="24" t="str">
        <f>IF(Calculation!B18&gt;0, Calculation!B18, "")</f>
        <v/>
      </c>
      <c r="E13" s="4" t="str">
        <f ca="1">IF(AND(Calculation!$C18&lt;=$B$22,Calculation!$D18&gt;=$B$22),$B8,"")</f>
        <v/>
      </c>
      <c r="F13" s="4" t="str">
        <f ca="1">IF(AND(Calculation!$C18&lt;=$B$23,Calculation!$D18&gt;=$B$23),$B8,"")</f>
        <v/>
      </c>
      <c r="G13" s="4" t="str">
        <f ca="1">IF(AND(Calculation!$C18&lt;=$B$24,Calculation!$D18&gt;=$B$24),$B8,"")</f>
        <v/>
      </c>
      <c r="H13" s="4" t="str">
        <f ca="1">IF(AND(Calculation!$C18&lt;=$B$25,Calculation!$D18&gt;=$B$25),$B8,"")</f>
        <v/>
      </c>
      <c r="I13" s="4" t="str">
        <f ca="1">IF(AND(Calculation!$C18&lt;=$B$26,Calculation!$D18&gt;=$B$26),$B8,"")</f>
        <v/>
      </c>
      <c r="J13" s="4" t="str">
        <f ca="1">IF(AND(Calculation!$C18&lt;=$B$27,Calculation!$D18&gt;=$B$27),$B8,"")</f>
        <v/>
      </c>
      <c r="K13" s="4" t="str">
        <f ca="1">IF(AND(Calculation!$C18&lt;=$B$28,Calculation!$D18&gt;=$B$28),$B8,"")</f>
        <v/>
      </c>
      <c r="L13" s="4" t="str">
        <f ca="1">IF(AND(Calculation!$C18&lt;=$B$29,Calculation!$D18&gt;=$B$29),$B8,"")</f>
        <v/>
      </c>
      <c r="M13" s="4" t="str">
        <f ca="1">IF(AND(Calculation!$C18&lt;=$B$30,Calculation!$D18&gt;=$B$30),$B8,"")</f>
        <v/>
      </c>
      <c r="N13" s="4" t="str">
        <f ca="1">IF(AND(Calculation!$C18&lt;=$B$31,Calculation!$D18&gt;=$B$31),$B8,"")</f>
        <v/>
      </c>
      <c r="O13" s="4" t="str">
        <f ca="1">IF(AND(Calculation!$C18&lt;=$B$32,Calculation!$D18&gt;=$B$32),$B8,"")</f>
        <v/>
      </c>
      <c r="P13" s="4" t="str">
        <f ca="1">IF(AND(Calculation!$C18&lt;=$B$33,Calculation!$D18&gt;=$B$33),$B8,"")</f>
        <v/>
      </c>
    </row>
    <row r="14" spans="1:17" x14ac:dyDescent="0.25">
      <c r="A14" s="36" t="s">
        <v>293</v>
      </c>
      <c r="B14" s="37" t="str">
        <f>IF(Calculation!E17=0,"",Calculation!E17)</f>
        <v/>
      </c>
      <c r="D14" s="24" t="str">
        <f>IF(Calculation!B19&gt;0, Calculation!B19, "")</f>
        <v/>
      </c>
      <c r="E14" s="4" t="str">
        <f ca="1">IF(AND(Calculation!$C19&lt;=$B$22,Calculation!$D19&gt;=$B$22),$B9,"")</f>
        <v/>
      </c>
      <c r="F14" s="4" t="str">
        <f ca="1">IF(AND(Calculation!$C19&lt;=$B$23,Calculation!$D19&gt;=$B$23),$B9,"")</f>
        <v/>
      </c>
      <c r="G14" s="4" t="str">
        <f ca="1">IF(AND(Calculation!$C19&lt;=$B$24,Calculation!$D19&gt;=$B$24),$B9,"")</f>
        <v/>
      </c>
      <c r="H14" s="4" t="str">
        <f ca="1">IF(AND(Calculation!$C19&lt;=$B$25,Calculation!$D19&gt;=$B$25),$B9,"")</f>
        <v/>
      </c>
      <c r="I14" s="4" t="str">
        <f ca="1">IF(AND(Calculation!$C19&lt;=$B$26,Calculation!$D19&gt;=$B$26),$B9,"")</f>
        <v/>
      </c>
      <c r="J14" s="4" t="str">
        <f ca="1">IF(AND(Calculation!$C19&lt;=$B$27,Calculation!$D19&gt;=$B$27),$B9,"")</f>
        <v/>
      </c>
      <c r="K14" s="4" t="str">
        <f ca="1">IF(AND(Calculation!$C19&lt;=$B$28,Calculation!$D19&gt;=$B$28),$B9,"")</f>
        <v/>
      </c>
      <c r="L14" s="4" t="str">
        <f ca="1">IF(AND(Calculation!$C19&lt;=$B$29,Calculation!$D19&gt;=$B$29),$B9,"")</f>
        <v/>
      </c>
      <c r="M14" s="4" t="str">
        <f ca="1">IF(AND(Calculation!$C19&lt;=$B$30,Calculation!$D19&gt;=$B$30),$B9,"")</f>
        <v/>
      </c>
      <c r="N14" s="4" t="str">
        <f ca="1">IF(AND(Calculation!$C19&lt;=$B$31,Calculation!$D19&gt;=$B$31),$B9,"")</f>
        <v/>
      </c>
      <c r="O14" s="4" t="str">
        <f ca="1">IF(AND(Calculation!$C19&lt;=$B$32,Calculation!$D19&gt;=$B$32),$B9,"")</f>
        <v/>
      </c>
      <c r="P14" s="4" t="str">
        <f ca="1">IF(AND(Calculation!$C19&lt;=$B$33,Calculation!$D19&gt;=$B$33),$B9,"")</f>
        <v/>
      </c>
    </row>
    <row r="15" spans="1:17" x14ac:dyDescent="0.25">
      <c r="A15" s="36" t="s">
        <v>294</v>
      </c>
      <c r="B15" s="37" t="str">
        <f>IF(Calculation!E18=0,"",Calculation!E18)</f>
        <v/>
      </c>
      <c r="D15" s="24" t="str">
        <f>IF(Calculation!B20&gt;0, Calculation!B20, "")</f>
        <v/>
      </c>
      <c r="E15" s="4" t="str">
        <f ca="1">IF(AND(Calculation!$C20&lt;=$B$22,Calculation!$D20&gt;=$B$22),$B10,"")</f>
        <v/>
      </c>
      <c r="F15" s="4" t="str">
        <f ca="1">IF(AND(Calculation!$C20&lt;=$B$23,Calculation!$D20&gt;=$B$23),$B10,"")</f>
        <v/>
      </c>
      <c r="G15" s="4" t="str">
        <f ca="1">IF(AND(Calculation!$C20&lt;=$B$24,Calculation!$D20&gt;=$B$24),$B10,"")</f>
        <v/>
      </c>
      <c r="H15" s="4" t="str">
        <f ca="1">IF(AND(Calculation!$C20&lt;=$B$25,Calculation!$D20&gt;=$B$25),$B10,"")</f>
        <v/>
      </c>
      <c r="I15" s="4" t="str">
        <f ca="1">IF(AND(Calculation!$C20&lt;=$B$26,Calculation!$D20&gt;=$B$26),$B10,"")</f>
        <v/>
      </c>
      <c r="J15" s="4" t="str">
        <f ca="1">IF(AND(Calculation!$C20&lt;=$B$27,Calculation!$D20&gt;=$B$27),$B10,"")</f>
        <v/>
      </c>
      <c r="K15" s="4" t="str">
        <f ca="1">IF(AND(Calculation!$C20&lt;=$B$28,Calculation!$D20&gt;=$B$28),$B10,"")</f>
        <v/>
      </c>
      <c r="L15" s="4" t="str">
        <f ca="1">IF(AND(Calculation!$C20&lt;=$B$29,Calculation!$D20&gt;=$B$29),$B10,"")</f>
        <v/>
      </c>
      <c r="M15" s="4" t="str">
        <f ca="1">IF(AND(Calculation!$C20&lt;=$B$30,Calculation!$D20&gt;=$B$30),$B10,"")</f>
        <v/>
      </c>
      <c r="N15" s="4" t="str">
        <f ca="1">IF(AND(Calculation!$C20&lt;=$B$31,Calculation!$D20&gt;=$B$31),$B10,"")</f>
        <v/>
      </c>
      <c r="O15" s="4" t="str">
        <f ca="1">IF(AND(Calculation!$C20&lt;=$B$32,Calculation!$D20&gt;=$B$32),$B10,"")</f>
        <v/>
      </c>
      <c r="P15" s="4" t="str">
        <f ca="1">IF(AND(Calculation!$C20&lt;=$B$33,Calculation!$D20&gt;=$B$33),$B10,"")</f>
        <v/>
      </c>
    </row>
    <row r="16" spans="1:17" x14ac:dyDescent="0.25">
      <c r="A16" s="36" t="s">
        <v>295</v>
      </c>
      <c r="B16" s="37" t="str">
        <f>IF(Calculation!E19=0,"",Calculation!E19)</f>
        <v/>
      </c>
      <c r="D16" s="24" t="str">
        <f>IF(Calculation!B21&gt;0, Calculation!B21, "")</f>
        <v/>
      </c>
      <c r="E16" s="4" t="str">
        <f ca="1">IF(AND(Calculation!$C21&lt;=$B$22,Calculation!$D21&gt;=$B$22),$B11,"")</f>
        <v/>
      </c>
      <c r="F16" s="4" t="str">
        <f ca="1">IF(AND(Calculation!$C21&lt;=$B$23,Calculation!$D21&gt;=$B$23),$B11,"")</f>
        <v/>
      </c>
      <c r="G16" s="4" t="str">
        <f ca="1">IF(AND(Calculation!$C21&lt;=$B$24,Calculation!$D21&gt;=$B$24),$B11,"")</f>
        <v/>
      </c>
      <c r="H16" s="4" t="str">
        <f ca="1">IF(AND(Calculation!$C21&lt;=$B$25,Calculation!$D21&gt;=$B$25),$B11,"")</f>
        <v/>
      </c>
      <c r="I16" s="4" t="str">
        <f ca="1">IF(AND(Calculation!$C21&lt;=$B$26,Calculation!$D21&gt;=$B$26),$B11,"")</f>
        <v/>
      </c>
      <c r="J16" s="4" t="str">
        <f ca="1">IF(AND(Calculation!$C21&lt;=$B$27,Calculation!$D21&gt;=$B$27),$B11,"")</f>
        <v/>
      </c>
      <c r="K16" s="4" t="str">
        <f ca="1">IF(AND(Calculation!$C21&lt;=$B$28,Calculation!$D21&gt;=$B$28),$B11,"")</f>
        <v/>
      </c>
      <c r="L16" s="4" t="str">
        <f ca="1">IF(AND(Calculation!$C21&lt;=$B$29,Calculation!$D21&gt;=$B$29),$B11,"")</f>
        <v/>
      </c>
      <c r="M16" s="4" t="str">
        <f ca="1">IF(AND(Calculation!$C21&lt;=$B$30,Calculation!$D21&gt;=$B$30),$B11,"")</f>
        <v/>
      </c>
      <c r="N16" s="4" t="str">
        <f ca="1">IF(AND(Calculation!$C21&lt;=$B$31,Calculation!$D21&gt;=$B$31),$B11,"")</f>
        <v/>
      </c>
      <c r="O16" s="4" t="str">
        <f ca="1">IF(AND(Calculation!$C21&lt;=$B$32,Calculation!$D21&gt;=$B$32),$B11,"")</f>
        <v/>
      </c>
      <c r="P16" s="4" t="str">
        <f ca="1">IF(AND(Calculation!$C21&lt;=$B$33,Calculation!$D21&gt;=$B$33),$B11,"")</f>
        <v/>
      </c>
    </row>
    <row r="17" spans="1:19" x14ac:dyDescent="0.25">
      <c r="A17" s="36" t="s">
        <v>296</v>
      </c>
      <c r="B17" s="37" t="str">
        <f>IF(Calculation!E20=0,"",Calculation!E20)</f>
        <v/>
      </c>
    </row>
    <row r="18" spans="1:19" ht="18.75" x14ac:dyDescent="0.25">
      <c r="A18" s="36" t="s">
        <v>297</v>
      </c>
      <c r="B18" s="37" t="str">
        <f>IF(Calculation!E21=0,"",Calculation!E21)</f>
        <v/>
      </c>
      <c r="D18" s="71" t="s">
        <v>318</v>
      </c>
      <c r="E18" s="71"/>
      <c r="F18" s="71"/>
      <c r="G18" s="71"/>
      <c r="H18" s="71"/>
      <c r="I18" s="71"/>
      <c r="J18" s="71"/>
      <c r="K18" s="71"/>
      <c r="L18" s="71"/>
      <c r="M18" s="71"/>
      <c r="N18" s="71"/>
      <c r="O18" s="71"/>
      <c r="P18" s="71"/>
      <c r="Q18" s="71"/>
      <c r="R18" s="71"/>
      <c r="S18" s="71"/>
    </row>
    <row r="19" spans="1:19" x14ac:dyDescent="0.25">
      <c r="A19" s="26"/>
      <c r="B19" s="28"/>
      <c r="D19" t="s">
        <v>287</v>
      </c>
      <c r="E19" t="s">
        <v>267</v>
      </c>
      <c r="F19" t="s">
        <v>268</v>
      </c>
      <c r="G19" t="s">
        <v>269</v>
      </c>
      <c r="H19" t="s">
        <v>270</v>
      </c>
      <c r="I19" t="s">
        <v>271</v>
      </c>
      <c r="J19" t="s">
        <v>272</v>
      </c>
      <c r="K19" t="s">
        <v>273</v>
      </c>
      <c r="L19" t="s">
        <v>274</v>
      </c>
      <c r="M19" t="s">
        <v>275</v>
      </c>
      <c r="N19" t="s">
        <v>276</v>
      </c>
      <c r="O19" t="s">
        <v>277</v>
      </c>
      <c r="P19" t="s">
        <v>278</v>
      </c>
      <c r="Q19" t="s">
        <v>288</v>
      </c>
      <c r="R19" t="s">
        <v>289</v>
      </c>
      <c r="S19" s="15" t="s">
        <v>290</v>
      </c>
    </row>
    <row r="20" spans="1:19" x14ac:dyDescent="0.25">
      <c r="A20" s="38" t="s">
        <v>298</v>
      </c>
      <c r="B20" s="39">
        <f ca="1">YEAR(TODAY()) - 1</f>
        <v>2025</v>
      </c>
      <c r="D20" s="21" t="str">
        <f t="shared" ref="D20:D25" si="0">B13</f>
        <v/>
      </c>
      <c r="E20" s="4" t="str">
        <f ca="1">IF(AND(Calculation!$C16&lt;=$B$22,Calculation!$D16&gt;=$B$22),$E$7,"")</f>
        <v/>
      </c>
      <c r="F20" s="4" t="str">
        <f ca="1">IF(AND(Calculation!$C16&lt;=$B$23,Calculation!$D16&gt;=$B$23),$F$7,"")</f>
        <v/>
      </c>
      <c r="G20" s="4" t="str">
        <f ca="1">IF(AND(Calculation!$C16&lt;=$B$24,Calculation!$D16&gt;=$B$24),$G$7,"")</f>
        <v/>
      </c>
      <c r="H20" s="4" t="str">
        <f ca="1">IF(AND(Calculation!$C16&lt;=$B$25,Calculation!$D16&gt;=$B$25),$H$7,"")</f>
        <v/>
      </c>
      <c r="I20" s="4" t="str">
        <f ca="1">IF(AND(Calculation!$C16&lt;=$B$26,Calculation!$D16&gt;=$B$26),$I$7,"")</f>
        <v/>
      </c>
      <c r="J20" s="4" t="str">
        <f ca="1">IF(AND(Calculation!$C16&lt;=$B$27,Calculation!$D16&gt;=$B$27),$J$7,"")</f>
        <v/>
      </c>
      <c r="K20" s="4" t="str">
        <f ca="1">IF(AND(Calculation!$C16&lt;=$B$28,Calculation!$D16&gt;=$B$28),$K$7,"")</f>
        <v/>
      </c>
      <c r="L20" s="4" t="str">
        <f ca="1">IF(AND(Calculation!$C16&lt;=$B$29,Calculation!$D16&gt;=$B$29),$L$7,"")</f>
        <v/>
      </c>
      <c r="M20" s="4" t="str">
        <f ca="1">IF(AND(Calculation!$C16&lt;=$B$30,Calculation!$D16&gt;=$B$30),$M$7,"")</f>
        <v/>
      </c>
      <c r="N20" s="4" t="str">
        <f ca="1">IF(AND(Calculation!$C16&lt;=$B$31,Calculation!$D16&gt;=$B$31),$N$7,"")</f>
        <v/>
      </c>
      <c r="O20" s="4" t="str">
        <f ca="1">IF(AND(Calculation!$C16&lt;=$B$32,Calculation!$D16&gt;=$B$32),$O$7,"")</f>
        <v/>
      </c>
      <c r="P20" s="4" t="str">
        <f ca="1">IF(AND(Calculation!$C16&lt;=$B$33,Calculation!$D16&gt;=$B$33),$P$7,"")</f>
        <v/>
      </c>
      <c r="Q20" s="4" t="str">
        <f t="shared" ref="Q20:Q25" ca="1" si="1">IFERROR(SUM($E20:$P20)/$R20,"")</f>
        <v/>
      </c>
      <c r="R20">
        <f t="shared" ref="R20:R25" ca="1" si="2">COUNTIF($E20:$P20,"&lt;&gt;""")-COUNTBLANK($E20:$P20)</f>
        <v>0</v>
      </c>
      <c r="S20" s="22" t="str">
        <f t="shared" ref="S20:S25" ca="1" si="3">IFERROR($B13*$Q20,"")</f>
        <v/>
      </c>
    </row>
    <row r="21" spans="1:19" x14ac:dyDescent="0.25">
      <c r="A21" s="26"/>
      <c r="B21" s="28"/>
      <c r="D21" s="21" t="str">
        <f t="shared" si="0"/>
        <v/>
      </c>
      <c r="E21" s="4" t="str">
        <f ca="1">IF(AND(Calculation!$C17&lt;=$B$22,Calculation!$D17&gt;=$B$22),$E$7,"")</f>
        <v/>
      </c>
      <c r="F21" s="4" t="str">
        <f ca="1">IF(AND(Calculation!$C17&lt;=$B$23,Calculation!$D17&gt;=$B$23),$F$7,"")</f>
        <v/>
      </c>
      <c r="G21" s="4" t="str">
        <f ca="1">IF(AND(Calculation!$C17&lt;=$B$24,Calculation!$D17&gt;=$B$24),$G$7,"")</f>
        <v/>
      </c>
      <c r="H21" s="4" t="str">
        <f ca="1">IF(AND(Calculation!$C17&lt;=$B$25,Calculation!$D17&gt;=$B$25),$H$7,"")</f>
        <v/>
      </c>
      <c r="I21" s="4" t="str">
        <f ca="1">IF(AND(Calculation!$C17&lt;=$B$26,Calculation!$D17&gt;=$B$26),$I$7,"")</f>
        <v/>
      </c>
      <c r="J21" s="4" t="str">
        <f ca="1">IF(AND(Calculation!$C17&lt;=$B$27,Calculation!$D17&gt;=$B$27),$J$7,"")</f>
        <v/>
      </c>
      <c r="K21" s="4" t="str">
        <f ca="1">IF(AND(Calculation!$C17&lt;=$B$28,Calculation!$D17&gt;=$B$28),$K$7,"")</f>
        <v/>
      </c>
      <c r="L21" s="4" t="str">
        <f ca="1">IF(AND(Calculation!$C17&lt;=$B$29,Calculation!$D17&gt;=$B$29),$L$7,"")</f>
        <v/>
      </c>
      <c r="M21" s="4" t="str">
        <f ca="1">IF(AND(Calculation!$C17&lt;=$B$30,Calculation!$D17&gt;=$B$30),$M$7,"")</f>
        <v/>
      </c>
      <c r="N21" s="4" t="str">
        <f ca="1">IF(AND(Calculation!$C17&lt;=$B$31,Calculation!$D17&gt;=$B$31),$N$7,"")</f>
        <v/>
      </c>
      <c r="O21" s="4" t="str">
        <f ca="1">IF(AND(Calculation!$C17&lt;=$B$32,Calculation!$D17&gt;=$B$32),$O$7,"")</f>
        <v/>
      </c>
      <c r="P21" s="4" t="str">
        <f ca="1">IF(AND(Calculation!$C17&lt;=$B$33,Calculation!$D17&gt;=$B$33),$P$7,"")</f>
        <v/>
      </c>
      <c r="Q21" s="4" t="str">
        <f t="shared" ca="1" si="1"/>
        <v/>
      </c>
      <c r="R21">
        <f t="shared" ca="1" si="2"/>
        <v>0</v>
      </c>
      <c r="S21" s="22" t="str">
        <f t="shared" ca="1" si="3"/>
        <v/>
      </c>
    </row>
    <row r="22" spans="1:19" x14ac:dyDescent="0.25">
      <c r="A22" s="38" t="s">
        <v>301</v>
      </c>
      <c r="B22" s="40">
        <f ca="1">DATE($B$20, 1, 16)</f>
        <v>45673</v>
      </c>
      <c r="D22" s="21" t="str">
        <f t="shared" si="0"/>
        <v/>
      </c>
      <c r="E22" s="4" t="str">
        <f ca="1">IF(AND(Calculation!$C18&lt;=$B$22,Calculation!$D18&gt;=$B$22),$E$7,"")</f>
        <v/>
      </c>
      <c r="F22" s="4" t="str">
        <f ca="1">IF(AND(Calculation!$C18&lt;=$B$23,Calculation!$D18&gt;=$B$23),$F$7,"")</f>
        <v/>
      </c>
      <c r="G22" s="4" t="str">
        <f ca="1">IF(AND(Calculation!$C18&lt;=$B$24,Calculation!$D18&gt;=$B$24),$G$7,"")</f>
        <v/>
      </c>
      <c r="H22" s="4" t="str">
        <f ca="1">IF(AND(Calculation!$C18&lt;=$B$25,Calculation!$D18&gt;=$B$25),$H$7,"")</f>
        <v/>
      </c>
      <c r="I22" s="4" t="str">
        <f ca="1">IF(AND(Calculation!$C18&lt;=$B$26,Calculation!$D18&gt;=$B$26),$I$7,"")</f>
        <v/>
      </c>
      <c r="J22" s="4" t="str">
        <f ca="1">IF(AND(Calculation!$C18&lt;=$B$27,Calculation!$D18&gt;=$B$27),$J$7,"")</f>
        <v/>
      </c>
      <c r="K22" s="4" t="str">
        <f ca="1">IF(AND(Calculation!$C18&lt;=$B$28,Calculation!$D18&gt;=$B$28),$K$7,"")</f>
        <v/>
      </c>
      <c r="L22" s="4" t="str">
        <f ca="1">IF(AND(Calculation!$C18&lt;=$B$29,Calculation!$D18&gt;=$B$29),$L$7,"")</f>
        <v/>
      </c>
      <c r="M22" s="4" t="str">
        <f ca="1">IF(AND(Calculation!$C18&lt;=$B$30,Calculation!$D18&gt;=$B$30),$M$7,"")</f>
        <v/>
      </c>
      <c r="N22" s="4" t="str">
        <f ca="1">IF(AND(Calculation!$C18&lt;=$B$31,Calculation!$D18&gt;=$B$31),$N$7,"")</f>
        <v/>
      </c>
      <c r="O22" s="4" t="str">
        <f ca="1">IF(AND(Calculation!$C18&lt;=$B$32,Calculation!$D18&gt;=$B$32),$O$7,"")</f>
        <v/>
      </c>
      <c r="P22" s="4" t="str">
        <f ca="1">IF(AND(Calculation!$C18&lt;=$B$33,Calculation!$D18&gt;=$B$33),$P$7,"")</f>
        <v/>
      </c>
      <c r="Q22" s="4" t="str">
        <f t="shared" ca="1" si="1"/>
        <v/>
      </c>
      <c r="R22">
        <f t="shared" ca="1" si="2"/>
        <v>0</v>
      </c>
      <c r="S22" s="22" t="str">
        <f t="shared" ca="1" si="3"/>
        <v/>
      </c>
    </row>
    <row r="23" spans="1:19" x14ac:dyDescent="0.25">
      <c r="A23" s="38" t="s">
        <v>302</v>
      </c>
      <c r="B23" s="40">
        <f ca="1">DATE($B$20, 2, 15)</f>
        <v>45703</v>
      </c>
      <c r="D23" s="21" t="str">
        <f t="shared" si="0"/>
        <v/>
      </c>
      <c r="E23" s="4" t="str">
        <f ca="1">IF(AND(Calculation!$C19&lt;=$B$22,Calculation!$D19&gt;=$B$22),$E$7,"")</f>
        <v/>
      </c>
      <c r="F23" s="4" t="str">
        <f ca="1">IF(AND(Calculation!$C19&lt;=$B$23,Calculation!$D19&gt;=$B$23),$F$7,"")</f>
        <v/>
      </c>
      <c r="G23" s="4" t="str">
        <f ca="1">IF(AND(Calculation!$C19&lt;=$B$24,Calculation!$D19&gt;=$B$24),$G$7,"")</f>
        <v/>
      </c>
      <c r="H23" s="4" t="str">
        <f ca="1">IF(AND(Calculation!$C19&lt;=$B$25,Calculation!$D19&gt;=$B$25),$H$7,"")</f>
        <v/>
      </c>
      <c r="I23" s="4" t="str">
        <f ca="1">IF(AND(Calculation!$C19&lt;=$B$26,Calculation!$D19&gt;=$B$26),$I$7,"")</f>
        <v/>
      </c>
      <c r="J23" s="4" t="str">
        <f ca="1">IF(AND(Calculation!$C19&lt;=$B$27,Calculation!$D19&gt;=$B$27),$J$7,"")</f>
        <v/>
      </c>
      <c r="K23" s="4" t="str">
        <f ca="1">IF(AND(Calculation!$C19&lt;=$B$28,Calculation!$D19&gt;=$B$28),$K$7,"")</f>
        <v/>
      </c>
      <c r="L23" s="4" t="str">
        <f ca="1">IF(AND(Calculation!$C19&lt;=$B$29,Calculation!$D19&gt;=$B$29),$L$7,"")</f>
        <v/>
      </c>
      <c r="M23" s="4" t="str">
        <f ca="1">IF(AND(Calculation!$C19&lt;=$B$30,Calculation!$D19&gt;=$B$30),$M$7,"")</f>
        <v/>
      </c>
      <c r="N23" s="4" t="str">
        <f ca="1">IF(AND(Calculation!$C19&lt;=$B$31,Calculation!$D19&gt;=$B$31),$N$7,"")</f>
        <v/>
      </c>
      <c r="O23" s="4" t="str">
        <f ca="1">IF(AND(Calculation!$C19&lt;=$B$32,Calculation!$D19&gt;=$B$32),$O$7,"")</f>
        <v/>
      </c>
      <c r="P23" s="4" t="str">
        <f ca="1">IF(AND(Calculation!$C19&lt;=$B$33,Calculation!$D19&gt;=$B$33),$P$7,"")</f>
        <v/>
      </c>
      <c r="Q23" s="4" t="str">
        <f t="shared" ca="1" si="1"/>
        <v/>
      </c>
      <c r="R23">
        <f t="shared" ca="1" si="2"/>
        <v>0</v>
      </c>
      <c r="S23" s="22" t="str">
        <f t="shared" ca="1" si="3"/>
        <v/>
      </c>
    </row>
    <row r="24" spans="1:19" x14ac:dyDescent="0.25">
      <c r="A24" s="38" t="s">
        <v>303</v>
      </c>
      <c r="B24" s="40">
        <f ca="1">DATE($B$20, 3, 15)</f>
        <v>45731</v>
      </c>
      <c r="D24" s="21" t="str">
        <f t="shared" si="0"/>
        <v/>
      </c>
      <c r="E24" s="4" t="str">
        <f ca="1">IF(AND(Calculation!$C20&lt;=$B$22,Calculation!$D20&gt;=$B$22),$E$7,"")</f>
        <v/>
      </c>
      <c r="F24" s="4" t="str">
        <f ca="1">IF(AND(Calculation!$C20&lt;=$B$23,Calculation!$D20&gt;=$B$23),$F$7,"")</f>
        <v/>
      </c>
      <c r="G24" s="4" t="str">
        <f ca="1">IF(AND(Calculation!$C20&lt;=$B$24,Calculation!$D20&gt;=$B$24),$G$7,"")</f>
        <v/>
      </c>
      <c r="H24" s="4" t="str">
        <f ca="1">IF(AND(Calculation!$C20&lt;=$B$25,Calculation!$D20&gt;=$B$25),$H$7,"")</f>
        <v/>
      </c>
      <c r="I24" s="4" t="str">
        <f ca="1">IF(AND(Calculation!$C20&lt;=$B$26,Calculation!$D20&gt;=$B$26),$I$7,"")</f>
        <v/>
      </c>
      <c r="J24" s="4" t="str">
        <f ca="1">IF(AND(Calculation!$C20&lt;=$B$27,Calculation!$D20&gt;=$B$27),$J$7,"")</f>
        <v/>
      </c>
      <c r="K24" s="4" t="str">
        <f ca="1">IF(AND(Calculation!$C20&lt;=$B$28,Calculation!$D20&gt;=$B$28),$K$7,"")</f>
        <v/>
      </c>
      <c r="L24" s="4" t="str">
        <f ca="1">IF(AND(Calculation!$C20&lt;=$B$29,Calculation!$D20&gt;=$B$29),$L$7,"")</f>
        <v/>
      </c>
      <c r="M24" s="4" t="str">
        <f ca="1">IF(AND(Calculation!$C20&lt;=$B$30,Calculation!$D20&gt;=$B$30),$M$7,"")</f>
        <v/>
      </c>
      <c r="N24" s="4" t="str">
        <f ca="1">IF(AND(Calculation!$C20&lt;=$B$31,Calculation!$D20&gt;=$B$31),$N$7,"")</f>
        <v/>
      </c>
      <c r="O24" s="4" t="str">
        <f ca="1">IF(AND(Calculation!$C20&lt;=$B$32,Calculation!$D20&gt;=$B$32),$O$7,"")</f>
        <v/>
      </c>
      <c r="P24" s="4" t="str">
        <f ca="1">IF(AND(Calculation!$C20&lt;=$B$33,Calculation!$D20&gt;=$B$33),$P$7,"")</f>
        <v/>
      </c>
      <c r="Q24" s="4" t="str">
        <f t="shared" ca="1" si="1"/>
        <v/>
      </c>
      <c r="R24">
        <f t="shared" ca="1" si="2"/>
        <v>0</v>
      </c>
      <c r="S24" s="22" t="str">
        <f t="shared" ca="1" si="3"/>
        <v/>
      </c>
    </row>
    <row r="25" spans="1:19" x14ac:dyDescent="0.25">
      <c r="A25" s="38" t="s">
        <v>304</v>
      </c>
      <c r="B25" s="40">
        <f ca="1">DATE($B$20, 4, 15)</f>
        <v>45762</v>
      </c>
      <c r="D25" s="21" t="str">
        <f t="shared" si="0"/>
        <v/>
      </c>
      <c r="E25" s="4" t="str">
        <f ca="1">IF(AND(Calculation!$C21&lt;=$B$22,Calculation!$D21&gt;=$B$22),$E$7,"")</f>
        <v/>
      </c>
      <c r="F25" s="4" t="str">
        <f ca="1">IF(AND(Calculation!$C21&lt;=$B$23,Calculation!$D21&gt;=$B$23),$F$7,"")</f>
        <v/>
      </c>
      <c r="G25" s="4" t="str">
        <f ca="1">IF(AND(Calculation!$C21&lt;=$B$24,Calculation!$D21&gt;=$B$24),$G$7,"")</f>
        <v/>
      </c>
      <c r="H25" s="4" t="str">
        <f ca="1">IF(AND(Calculation!$C21&lt;=$B$25,Calculation!$D21&gt;=$B$25),$H$7,"")</f>
        <v/>
      </c>
      <c r="I25" s="4" t="str">
        <f ca="1">IF(AND(Calculation!$C21&lt;=$B$26,Calculation!$D21&gt;=$B$26),$I$7,"")</f>
        <v/>
      </c>
      <c r="J25" s="4" t="str">
        <f ca="1">IF(AND(Calculation!$C21&lt;=$B$27,Calculation!$D21&gt;=$B$27),$J$7,"")</f>
        <v/>
      </c>
      <c r="K25" s="4" t="str">
        <f ca="1">IF(AND(Calculation!$C21&lt;=$B$28,Calculation!$D21&gt;=$B$28),$K$7,"")</f>
        <v/>
      </c>
      <c r="L25" s="4" t="str">
        <f ca="1">IF(AND(Calculation!$C21&lt;=$B$29,Calculation!$D21&gt;=$B$29),$L$7,"")</f>
        <v/>
      </c>
      <c r="M25" s="4" t="str">
        <f ca="1">IF(AND(Calculation!$C21&lt;=$B$30,Calculation!$D21&gt;=$B$30),$M$7,"")</f>
        <v/>
      </c>
      <c r="N25" s="4" t="str">
        <f ca="1">IF(AND(Calculation!$C21&lt;=$B$31,Calculation!$D21&gt;=$B$31),$N$7,"")</f>
        <v/>
      </c>
      <c r="O25" s="4" t="str">
        <f ca="1">IF(AND(Calculation!$C21&lt;=$B$32,Calculation!$D21&gt;=$B$32),$O$7,"")</f>
        <v/>
      </c>
      <c r="P25" s="4" t="str">
        <f ca="1">IF(AND(Calculation!$C21&lt;=$B$33,Calculation!$D21&gt;=$B$33),$P$7,"")</f>
        <v/>
      </c>
      <c r="Q25" s="4" t="str">
        <f t="shared" ca="1" si="1"/>
        <v/>
      </c>
      <c r="R25">
        <f t="shared" ca="1" si="2"/>
        <v>0</v>
      </c>
      <c r="S25" s="21" t="str">
        <f t="shared" ca="1" si="3"/>
        <v/>
      </c>
    </row>
    <row r="26" spans="1:19" x14ac:dyDescent="0.25">
      <c r="A26" s="38" t="s">
        <v>305</v>
      </c>
      <c r="B26" s="40">
        <f ca="1">DATE($B$20, 5, 16)</f>
        <v>45793</v>
      </c>
      <c r="D26" s="21">
        <f>SUBTOTAL(109,Table3[Work Rate])</f>
        <v>0</v>
      </c>
      <c r="S26" s="21">
        <f ca="1">SUBTOTAL(109,Table3[Liability])</f>
        <v>0</v>
      </c>
    </row>
    <row r="27" spans="1:19" x14ac:dyDescent="0.25">
      <c r="A27" s="38" t="s">
        <v>306</v>
      </c>
      <c r="B27" s="40">
        <f ca="1">DATE($B$20, 6, 15)</f>
        <v>45823</v>
      </c>
    </row>
    <row r="28" spans="1:19" ht="18.75" x14ac:dyDescent="0.25">
      <c r="A28" s="38" t="s">
        <v>307</v>
      </c>
      <c r="B28" s="40">
        <f ca="1">DATE($B$20, 7, 16)</f>
        <v>45854</v>
      </c>
      <c r="D28" s="71" t="s">
        <v>319</v>
      </c>
      <c r="E28" s="71"/>
      <c r="F28" s="71"/>
      <c r="G28" s="71"/>
      <c r="H28" s="71"/>
      <c r="I28" s="71"/>
      <c r="J28" s="71"/>
      <c r="K28" s="71"/>
      <c r="L28" s="71"/>
      <c r="M28" s="71"/>
      <c r="N28" s="71"/>
      <c r="O28" s="71"/>
      <c r="P28" s="71"/>
      <c r="Q28" s="71"/>
      <c r="R28" s="71"/>
    </row>
    <row r="29" spans="1:19" x14ac:dyDescent="0.25">
      <c r="A29" s="38" t="s">
        <v>308</v>
      </c>
      <c r="B29" s="40">
        <f ca="1">DATE($B$20, 8, 16)</f>
        <v>45885</v>
      </c>
      <c r="D29" t="s">
        <v>287</v>
      </c>
      <c r="E29" t="s">
        <v>267</v>
      </c>
      <c r="F29" t="s">
        <v>268</v>
      </c>
      <c r="G29" t="s">
        <v>269</v>
      </c>
      <c r="H29" t="s">
        <v>270</v>
      </c>
      <c r="I29" t="s">
        <v>271</v>
      </c>
      <c r="J29" t="s">
        <v>272</v>
      </c>
      <c r="K29" t="s">
        <v>273</v>
      </c>
      <c r="L29" t="s">
        <v>274</v>
      </c>
      <c r="M29" t="s">
        <v>275</v>
      </c>
      <c r="N29" t="s">
        <v>276</v>
      </c>
      <c r="O29" t="s">
        <v>277</v>
      </c>
      <c r="P29" t="s">
        <v>278</v>
      </c>
      <c r="Q29" t="s">
        <v>299</v>
      </c>
      <c r="R29" t="s">
        <v>300</v>
      </c>
    </row>
    <row r="30" spans="1:19" x14ac:dyDescent="0.25">
      <c r="A30" s="38" t="s">
        <v>309</v>
      </c>
      <c r="B30" s="40">
        <f ca="1">DATE($B$20, 9, 15)</f>
        <v>45915</v>
      </c>
      <c r="D30" s="21" t="str">
        <f t="shared" ref="D30:D35" si="4">B13</f>
        <v/>
      </c>
      <c r="E30" s="4" t="str">
        <f ca="1">IFERROR(IF($E11&gt;$E$7,$E11-$E$7,""),"")</f>
        <v/>
      </c>
      <c r="F30" s="4" t="str">
        <f t="shared" ref="F30:F35" ca="1" si="5">IFERROR(IF($F11&gt;$F$7,$F11-$F$7,""),"")</f>
        <v/>
      </c>
      <c r="G30" s="4" t="str">
        <f t="shared" ref="G30:G35" ca="1" si="6">IFERROR(IF($G11&gt;$G$7,$G11-$G$7,""),"")</f>
        <v/>
      </c>
      <c r="H30" s="4" t="str">
        <f t="shared" ref="H30:H35" ca="1" si="7">IFERROR(IF($H11&gt;$H$7,$H11-$H$7,""),"")</f>
        <v/>
      </c>
      <c r="I30" s="4" t="str">
        <f t="shared" ref="I30:I35" ca="1" si="8">IFERROR(IF($I11&gt;$I$7,$I11-$I$7,""),"")</f>
        <v/>
      </c>
      <c r="J30" s="4" t="str">
        <f t="shared" ref="J30:J35" ca="1" si="9">IFERROR(IF($J11&gt;$J$7,$J11-$J$7,""),"")</f>
        <v/>
      </c>
      <c r="K30" s="4" t="str">
        <f t="shared" ref="K30:K35" ca="1" si="10">IFERROR(IF($K11&gt;$K$7,$K11-$K$7,""),"")</f>
        <v/>
      </c>
      <c r="L30" s="4" t="str">
        <f t="shared" ref="L30:L35" ca="1" si="11">IFERROR(IF($L11&gt;$L$7,$L11-$L$7,""),"")</f>
        <v/>
      </c>
      <c r="M30" s="4" t="str">
        <f t="shared" ref="M30:M35" ca="1" si="12">IFERROR(IF($M11&gt;$M$7,$M11-$M$7,""),"")</f>
        <v/>
      </c>
      <c r="N30" s="4" t="str">
        <f t="shared" ref="N30:N35" ca="1" si="13">IFERROR(IF($N11&gt;$N$7,$N11-$N$7,""),"")</f>
        <v/>
      </c>
      <c r="O30" s="4" t="str">
        <f t="shared" ref="O30:O35" ca="1" si="14">IFERROR(IF($O11&gt;$O$7,$O11-$O$7,""),"")</f>
        <v/>
      </c>
      <c r="P30" s="4" t="str">
        <f t="shared" ref="P30:P35" ca="1" si="15">IFERROR(IF($P11&gt;$P$7,$P11-$P$7,""),"")</f>
        <v/>
      </c>
      <c r="Q30" s="4" t="str">
        <f t="shared" ref="Q30:Q35" ca="1" si="16">IFERROR(SUM($E30:$P30)/$R20,"")</f>
        <v/>
      </c>
      <c r="R30" s="21" t="str">
        <f t="shared" ref="R30:R35" ca="1" si="17">IFERROR($Q30*$D30, "")</f>
        <v/>
      </c>
    </row>
    <row r="31" spans="1:19" x14ac:dyDescent="0.25">
      <c r="A31" s="38" t="s">
        <v>310</v>
      </c>
      <c r="B31" s="40">
        <f ca="1">DATE($B$20, 10, 16)</f>
        <v>45946</v>
      </c>
      <c r="D31" s="21" t="str">
        <f t="shared" si="4"/>
        <v/>
      </c>
      <c r="E31" s="4" t="str">
        <f t="shared" ref="E31:E35" ca="1" si="18">IFERROR(IF($E12&gt;$E$7,$E12-$E$7,""),"")</f>
        <v/>
      </c>
      <c r="F31" s="4" t="str">
        <f t="shared" ca="1" si="5"/>
        <v/>
      </c>
      <c r="G31" s="4" t="str">
        <f t="shared" ca="1" si="6"/>
        <v/>
      </c>
      <c r="H31" s="4" t="str">
        <f t="shared" ca="1" si="7"/>
        <v/>
      </c>
      <c r="I31" s="4" t="str">
        <f t="shared" ca="1" si="8"/>
        <v/>
      </c>
      <c r="J31" s="4" t="str">
        <f t="shared" ca="1" si="9"/>
        <v/>
      </c>
      <c r="K31" s="4" t="str">
        <f t="shared" ca="1" si="10"/>
        <v/>
      </c>
      <c r="L31" s="4" t="str">
        <f t="shared" ca="1" si="11"/>
        <v/>
      </c>
      <c r="M31" s="4" t="str">
        <f t="shared" ca="1" si="12"/>
        <v/>
      </c>
      <c r="N31" s="4" t="str">
        <f t="shared" ca="1" si="13"/>
        <v/>
      </c>
      <c r="O31" s="4" t="str">
        <f t="shared" ca="1" si="14"/>
        <v/>
      </c>
      <c r="P31" s="4" t="str">
        <f t="shared" ca="1" si="15"/>
        <v/>
      </c>
      <c r="Q31" s="4" t="str">
        <f t="shared" ca="1" si="16"/>
        <v/>
      </c>
      <c r="R31" s="21" t="str">
        <f t="shared" ca="1" si="17"/>
        <v/>
      </c>
    </row>
    <row r="32" spans="1:19" x14ac:dyDescent="0.25">
      <c r="A32" s="38" t="s">
        <v>311</v>
      </c>
      <c r="B32" s="40">
        <f ca="1">DATE($B$20, 11, 15)</f>
        <v>45976</v>
      </c>
      <c r="D32" s="21" t="str">
        <f t="shared" si="4"/>
        <v/>
      </c>
      <c r="E32" s="4" t="str">
        <f t="shared" ca="1" si="18"/>
        <v/>
      </c>
      <c r="F32" s="4" t="str">
        <f t="shared" ca="1" si="5"/>
        <v/>
      </c>
      <c r="G32" s="4" t="str">
        <f t="shared" ca="1" si="6"/>
        <v/>
      </c>
      <c r="H32" s="4" t="str">
        <f t="shared" ca="1" si="7"/>
        <v/>
      </c>
      <c r="I32" s="4" t="str">
        <f t="shared" ca="1" si="8"/>
        <v/>
      </c>
      <c r="J32" s="4" t="str">
        <f t="shared" ca="1" si="9"/>
        <v/>
      </c>
      <c r="K32" s="4" t="str">
        <f t="shared" ca="1" si="10"/>
        <v/>
      </c>
      <c r="L32" s="4" t="str">
        <f t="shared" ca="1" si="11"/>
        <v/>
      </c>
      <c r="M32" s="4" t="str">
        <f t="shared" ca="1" si="12"/>
        <v/>
      </c>
      <c r="N32" s="4" t="str">
        <f t="shared" ca="1" si="13"/>
        <v/>
      </c>
      <c r="O32" s="4" t="str">
        <f t="shared" ca="1" si="14"/>
        <v/>
      </c>
      <c r="P32" s="4" t="str">
        <f t="shared" ca="1" si="15"/>
        <v/>
      </c>
      <c r="Q32" s="4" t="str">
        <f t="shared" ca="1" si="16"/>
        <v/>
      </c>
      <c r="R32" s="21" t="str">
        <f t="shared" ca="1" si="17"/>
        <v/>
      </c>
    </row>
    <row r="33" spans="1:18" x14ac:dyDescent="0.25">
      <c r="A33" s="41" t="s">
        <v>312</v>
      </c>
      <c r="B33" s="42">
        <f ca="1">DATE($B$20, 12, 16)</f>
        <v>46007</v>
      </c>
      <c r="D33" s="21" t="str">
        <f t="shared" si="4"/>
        <v/>
      </c>
      <c r="E33" s="4" t="str">
        <f t="shared" ca="1" si="18"/>
        <v/>
      </c>
      <c r="F33" s="4" t="str">
        <f t="shared" ca="1" si="5"/>
        <v/>
      </c>
      <c r="G33" s="4" t="str">
        <f t="shared" ca="1" si="6"/>
        <v/>
      </c>
      <c r="H33" s="4" t="str">
        <f t="shared" ca="1" si="7"/>
        <v/>
      </c>
      <c r="I33" s="4" t="str">
        <f t="shared" ca="1" si="8"/>
        <v/>
      </c>
      <c r="J33" s="4" t="str">
        <f t="shared" ca="1" si="9"/>
        <v/>
      </c>
      <c r="K33" s="4" t="str">
        <f t="shared" ca="1" si="10"/>
        <v/>
      </c>
      <c r="L33" s="4" t="str">
        <f t="shared" ca="1" si="11"/>
        <v/>
      </c>
      <c r="M33" s="4" t="str">
        <f t="shared" ca="1" si="12"/>
        <v/>
      </c>
      <c r="N33" s="4" t="str">
        <f t="shared" ca="1" si="13"/>
        <v/>
      </c>
      <c r="O33" s="4" t="str">
        <f t="shared" ca="1" si="14"/>
        <v/>
      </c>
      <c r="P33" s="4" t="str">
        <f t="shared" ca="1" si="15"/>
        <v/>
      </c>
      <c r="Q33" s="4" t="str">
        <f t="shared" ca="1" si="16"/>
        <v/>
      </c>
      <c r="R33" s="21" t="str">
        <f t="shared" ca="1" si="17"/>
        <v/>
      </c>
    </row>
    <row r="34" spans="1:18" x14ac:dyDescent="0.25">
      <c r="D34" s="21" t="str">
        <f t="shared" si="4"/>
        <v/>
      </c>
      <c r="E34" s="4" t="str">
        <f t="shared" ca="1" si="18"/>
        <v/>
      </c>
      <c r="F34" s="4" t="str">
        <f t="shared" ca="1" si="5"/>
        <v/>
      </c>
      <c r="G34" s="4" t="str">
        <f t="shared" ca="1" si="6"/>
        <v/>
      </c>
      <c r="H34" s="4" t="str">
        <f t="shared" ca="1" si="7"/>
        <v/>
      </c>
      <c r="I34" s="4" t="str">
        <f t="shared" ca="1" si="8"/>
        <v/>
      </c>
      <c r="J34" s="4" t="str">
        <f t="shared" ca="1" si="9"/>
        <v/>
      </c>
      <c r="K34" s="4" t="str">
        <f t="shared" ca="1" si="10"/>
        <v/>
      </c>
      <c r="L34" s="4" t="str">
        <f t="shared" ca="1" si="11"/>
        <v/>
      </c>
      <c r="M34" s="4" t="str">
        <f t="shared" ca="1" si="12"/>
        <v/>
      </c>
      <c r="N34" s="4" t="str">
        <f t="shared" ca="1" si="13"/>
        <v/>
      </c>
      <c r="O34" s="4" t="str">
        <f t="shared" ca="1" si="14"/>
        <v/>
      </c>
      <c r="P34" s="4" t="str">
        <f t="shared" ca="1" si="15"/>
        <v/>
      </c>
      <c r="Q34" s="4" t="str">
        <f t="shared" ca="1" si="16"/>
        <v/>
      </c>
      <c r="R34" s="21" t="str">
        <f t="shared" ca="1" si="17"/>
        <v/>
      </c>
    </row>
    <row r="35" spans="1:18" x14ac:dyDescent="0.25">
      <c r="B35" s="19"/>
      <c r="D35" s="21" t="str">
        <f t="shared" si="4"/>
        <v/>
      </c>
      <c r="E35" s="4" t="str">
        <f t="shared" ca="1" si="18"/>
        <v/>
      </c>
      <c r="F35" s="4" t="str">
        <f t="shared" ca="1" si="5"/>
        <v/>
      </c>
      <c r="G35" s="4" t="str">
        <f t="shared" ca="1" si="6"/>
        <v/>
      </c>
      <c r="H35" s="4" t="str">
        <f t="shared" ca="1" si="7"/>
        <v/>
      </c>
      <c r="I35" s="4" t="str">
        <f t="shared" ca="1" si="8"/>
        <v/>
      </c>
      <c r="J35" s="4" t="str">
        <f t="shared" ca="1" si="9"/>
        <v/>
      </c>
      <c r="K35" s="4" t="str">
        <f t="shared" ca="1" si="10"/>
        <v/>
      </c>
      <c r="L35" s="4" t="str">
        <f t="shared" ca="1" si="11"/>
        <v/>
      </c>
      <c r="M35" s="4" t="str">
        <f t="shared" ca="1" si="12"/>
        <v/>
      </c>
      <c r="N35" s="4" t="str">
        <f t="shared" ca="1" si="13"/>
        <v/>
      </c>
      <c r="O35" s="4" t="str">
        <f t="shared" ca="1" si="14"/>
        <v/>
      </c>
      <c r="P35" s="4" t="str">
        <f t="shared" ca="1" si="15"/>
        <v/>
      </c>
      <c r="Q35" s="4" t="str">
        <f t="shared" ca="1" si="16"/>
        <v/>
      </c>
      <c r="R35" s="21" t="str">
        <f t="shared" ca="1" si="17"/>
        <v/>
      </c>
    </row>
    <row r="36" spans="1:18" x14ac:dyDescent="0.25">
      <c r="B36" s="19"/>
      <c r="D36" s="21">
        <f>SUBTOTAL(109,Table2[Work Rate])</f>
        <v>0</v>
      </c>
      <c r="E36" s="4"/>
      <c r="F36" s="4"/>
      <c r="G36" s="4"/>
      <c r="H36" s="4"/>
      <c r="I36" s="4"/>
      <c r="J36" s="4"/>
      <c r="K36" s="4"/>
      <c r="L36" s="4"/>
      <c r="M36" s="4"/>
      <c r="N36" s="4"/>
      <c r="O36" s="4"/>
      <c r="P36" s="4"/>
      <c r="Q36" s="4"/>
      <c r="R36" s="21">
        <f ca="1">SUBTOTAL(109,Table2[Total Liability])</f>
        <v>0</v>
      </c>
    </row>
    <row r="37" spans="1:18" x14ac:dyDescent="0.25">
      <c r="B37" s="19"/>
    </row>
    <row r="39" spans="1:18" x14ac:dyDescent="0.25">
      <c r="B39" s="20"/>
    </row>
    <row r="40" spans="1:18" x14ac:dyDescent="0.25">
      <c r="B40" s="20"/>
    </row>
    <row r="41" spans="1:18" x14ac:dyDescent="0.25">
      <c r="B41" s="20"/>
    </row>
  </sheetData>
  <sheetProtection algorithmName="SHA-512" hashValue="jxsFoQryN9rdH9OwqoMxGSIXSOsZLK1ibbSvvKojEsnTnqQJ9diGOstpukW0x+zl2Bh5xvJwoepOZwN5ybHLuA==" saltValue="iNdnZ4QJWyUGFMe9O/PFaQ==" spinCount="100000" sheet="1" formatCells="0" formatColumns="0" formatRows="0" insertColumns="0" insertRows="0" insertHyperlinks="0" deleteColumns="0" deleteRows="0" sort="0"/>
  <mergeCells count="4">
    <mergeCell ref="D2:Q2"/>
    <mergeCell ref="D18:S18"/>
    <mergeCell ref="D28:R28"/>
    <mergeCell ref="D9:P9"/>
  </mergeCells>
  <phoneticPr fontId="8" type="noConversion"/>
  <pageMargins left="0.7" right="0.7" top="0.75" bottom="0.75" header="0.3" footer="0.3"/>
  <pageSetup paperSize="0" orientation="portrait" horizontalDpi="360" verticalDpi="360" r:id="rId1"/>
  <ignoredErrors>
    <ignoredError sqref="L11:P11" calculatedColumn="1"/>
  </ignoredError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vt:lpstr>
      <vt:lpstr>Rates</vt:lpstr>
      <vt:lpstr>BackStage</vt:lpstr>
      <vt:lpstr>Calculation!Print_Area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 Lyter</dc:creator>
  <cp:keywords/>
  <dc:description/>
  <cp:lastModifiedBy>Evan Lyter</cp:lastModifiedBy>
  <cp:revision/>
  <cp:lastPrinted>2026-02-19T15:42:27Z</cp:lastPrinted>
  <dcterms:created xsi:type="dcterms:W3CDTF">2025-01-16T14:16:20Z</dcterms:created>
  <dcterms:modified xsi:type="dcterms:W3CDTF">2026-06-16T18:06:46Z</dcterms:modified>
  <cp:category/>
  <cp:contentStatus/>
</cp:coreProperties>
</file>