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20" windowWidth="7632" windowHeight="5508" activeTab="1"/>
  </bookViews>
  <sheets>
    <sheet name="Quickbooks" sheetId="7" r:id="rId1"/>
    <sheet name="Actual" sheetId="6" r:id="rId2"/>
    <sheet name="Blank Cost" sheetId="4" r:id="rId3"/>
  </sheets>
  <definedNames>
    <definedName name="_xlnm.Print_Area" localSheetId="2">'Blank Cost'!$A$1:$N$32</definedName>
    <definedName name="_xlnm.Print_Titles" localSheetId="0">Quickbooks!$A:$E,Quickbooks!$1:$2</definedName>
  </definedNames>
  <calcPr calcId="125725"/>
</workbook>
</file>

<file path=xl/calcChain.xml><?xml version="1.0" encoding="utf-8"?>
<calcChain xmlns="http://schemas.openxmlformats.org/spreadsheetml/2006/main">
  <c r="L17" i="7"/>
  <c r="J17"/>
  <c r="L7"/>
  <c r="J7"/>
  <c r="H36"/>
  <c r="F36"/>
  <c r="L35"/>
  <c r="J35"/>
  <c r="L34"/>
  <c r="J34"/>
  <c r="L33"/>
  <c r="J33"/>
  <c r="L32"/>
  <c r="J32"/>
  <c r="L31"/>
  <c r="J31"/>
  <c r="L30"/>
  <c r="J30"/>
  <c r="L29"/>
  <c r="J29"/>
  <c r="L28"/>
  <c r="J28"/>
  <c r="L27"/>
  <c r="J27"/>
  <c r="L26"/>
  <c r="J26"/>
  <c r="L25"/>
  <c r="J25"/>
  <c r="L24"/>
  <c r="J24"/>
  <c r="L23"/>
  <c r="J23"/>
  <c r="L22"/>
  <c r="J22"/>
  <c r="L21"/>
  <c r="J21"/>
  <c r="L20"/>
  <c r="J20"/>
  <c r="L19"/>
  <c r="J19"/>
  <c r="L16"/>
  <c r="J16"/>
  <c r="L15"/>
  <c r="J15"/>
  <c r="L14"/>
  <c r="J14"/>
  <c r="L13"/>
  <c r="J13"/>
  <c r="H9"/>
  <c r="H10" s="1"/>
  <c r="F9"/>
  <c r="F10" s="1"/>
  <c r="L8"/>
  <c r="J8"/>
  <c r="L6"/>
  <c r="J6"/>
  <c r="L5"/>
  <c r="J5"/>
  <c r="J36" l="1"/>
  <c r="L36"/>
  <c r="H37"/>
  <c r="L10"/>
  <c r="F37"/>
  <c r="J10"/>
  <c r="J9"/>
  <c r="L9"/>
  <c r="B14" i="6"/>
  <c r="C13"/>
  <c r="C12"/>
  <c r="C11"/>
  <c r="C10"/>
  <c r="B7"/>
  <c r="H6" s="1"/>
  <c r="F6"/>
  <c r="K6" s="1"/>
  <c r="D6"/>
  <c r="G6" s="1"/>
  <c r="F5"/>
  <c r="K5" s="1"/>
  <c r="D5"/>
  <c r="D4"/>
  <c r="H3"/>
  <c r="F3"/>
  <c r="K3" s="1"/>
  <c r="D3"/>
  <c r="D7" s="1"/>
  <c r="C7" s="1"/>
  <c r="B15" l="1"/>
  <c r="I4" s="1"/>
  <c r="G5"/>
  <c r="N5" s="1"/>
  <c r="H5"/>
  <c r="H4"/>
  <c r="F38" i="7"/>
  <c r="J37"/>
  <c r="H38"/>
  <c r="L37"/>
  <c r="N6" i="6"/>
  <c r="F4"/>
  <c r="K4" s="1"/>
  <c r="G3"/>
  <c r="G1" i="4"/>
  <c r="L38" i="7" l="1"/>
  <c r="I3" i="6"/>
  <c r="J3" s="1"/>
  <c r="L3" s="1"/>
  <c r="I6"/>
  <c r="J6" s="1"/>
  <c r="L6" s="1"/>
  <c r="M6" s="1"/>
  <c r="M11" s="1"/>
  <c r="I5"/>
  <c r="J5" s="1"/>
  <c r="L5" s="1"/>
  <c r="M5" s="1"/>
  <c r="M10" s="1"/>
  <c r="M3"/>
  <c r="M8" s="1"/>
  <c r="J38" i="7"/>
  <c r="N3" i="6"/>
  <c r="G4"/>
  <c r="N4" s="1"/>
  <c r="J4"/>
  <c r="L4" s="1"/>
  <c r="C4" i="4"/>
  <c r="C3"/>
  <c r="C5"/>
  <c r="C6"/>
  <c r="M4" i="6" l="1"/>
  <c r="M9" s="1"/>
  <c r="M12" s="1"/>
  <c r="B14" i="4"/>
  <c r="C13"/>
  <c r="C12"/>
  <c r="C11"/>
  <c r="C10"/>
  <c r="B7"/>
  <c r="H6" s="1"/>
  <c r="F6"/>
  <c r="K6" s="1"/>
  <c r="D6"/>
  <c r="F5"/>
  <c r="K5" s="1"/>
  <c r="D5"/>
  <c r="D4"/>
  <c r="F3"/>
  <c r="K3" s="1"/>
  <c r="D3"/>
  <c r="G6" l="1"/>
  <c r="N6" s="1"/>
  <c r="G5"/>
  <c r="N5" s="1"/>
  <c r="H5"/>
  <c r="G3"/>
  <c r="N3" s="1"/>
  <c r="H3"/>
  <c r="H4"/>
  <c r="D7"/>
  <c r="F4"/>
  <c r="K4" s="1"/>
  <c r="C7" l="1"/>
  <c r="B15" s="1"/>
  <c r="I5" s="1"/>
  <c r="J5" s="1"/>
  <c r="L5" s="1"/>
  <c r="M5" s="1"/>
  <c r="M10" s="1"/>
  <c r="G4"/>
  <c r="I3" l="1"/>
  <c r="J3" s="1"/>
  <c r="L3" s="1"/>
  <c r="M3" s="1"/>
  <c r="M8" s="1"/>
  <c r="I4"/>
  <c r="J4" s="1"/>
  <c r="L4" s="1"/>
  <c r="M4" s="1"/>
  <c r="M9" s="1"/>
  <c r="I6"/>
  <c r="J6" s="1"/>
  <c r="L6" s="1"/>
  <c r="M6" s="1"/>
  <c r="M11" s="1"/>
  <c r="N4"/>
  <c r="M12" l="1"/>
</calcChain>
</file>

<file path=xl/sharedStrings.xml><?xml version="1.0" encoding="utf-8"?>
<sst xmlns="http://schemas.openxmlformats.org/spreadsheetml/2006/main" count="105" uniqueCount="72">
  <si>
    <t>Net Sales</t>
  </si>
  <si>
    <t>Gross Sales</t>
  </si>
  <si>
    <t>Avg. Price</t>
  </si>
  <si>
    <t>% of Sales</t>
  </si>
  <si>
    <t>Total Cost</t>
  </si>
  <si>
    <t>Profit</t>
  </si>
  <si>
    <t>Liquor</t>
  </si>
  <si>
    <t>Beer</t>
  </si>
  <si>
    <t>Liquor Costs</t>
  </si>
  <si>
    <t>Beer Costs</t>
  </si>
  <si>
    <t>Avg. Unit Cost</t>
  </si>
  <si>
    <t>G&amp;A Unit Cost</t>
  </si>
  <si>
    <t>G&amp;A for each Item</t>
  </si>
  <si>
    <t>Total</t>
  </si>
  <si>
    <t>Avg Gross Sale Per Item</t>
  </si>
  <si>
    <t># of Items</t>
  </si>
  <si>
    <t>G&amp;A</t>
  </si>
  <si>
    <t>Draft</t>
  </si>
  <si>
    <t>Setup</t>
  </si>
  <si>
    <t>Tennessee Elks Association</t>
  </si>
  <si>
    <t>Bottles/Cans</t>
  </si>
  <si>
    <t>Setup Costs</t>
  </si>
  <si>
    <t>Draft Costs</t>
  </si>
  <si>
    <t>Total Costs</t>
  </si>
  <si>
    <t>COS %</t>
  </si>
  <si>
    <t>Total Expense</t>
  </si>
  <si>
    <t>Totals</t>
  </si>
  <si>
    <t>Taxes Local and State</t>
  </si>
  <si>
    <t>Local Sales Tax</t>
  </si>
  <si>
    <t>Liquor Tax</t>
  </si>
  <si>
    <t>StateTax</t>
  </si>
  <si>
    <t>Budget</t>
  </si>
  <si>
    <t>$ Over Budget</t>
  </si>
  <si>
    <t>% of Budget</t>
  </si>
  <si>
    <t>Ordinary Income/Expense</t>
  </si>
  <si>
    <t>Income</t>
  </si>
  <si>
    <t>40101 Liquor sales</t>
  </si>
  <si>
    <t>40200 Beer sales</t>
  </si>
  <si>
    <t>40300 Sundries sales</t>
  </si>
  <si>
    <t>Total Income</t>
  </si>
  <si>
    <t>Gross Profit</t>
  </si>
  <si>
    <t>Expense</t>
  </si>
  <si>
    <t>41501 purchases liquor</t>
  </si>
  <si>
    <t>41502 purchases beer</t>
  </si>
  <si>
    <t>41503 purchases bar supplies</t>
  </si>
  <si>
    <t>41504 purchases sundries</t>
  </si>
  <si>
    <t>42200 accounting</t>
  </si>
  <si>
    <t>42500 rest room supplies</t>
  </si>
  <si>
    <t>43100 cleaning supplies</t>
  </si>
  <si>
    <t>44300 janitoral wages</t>
  </si>
  <si>
    <t>44400 laundry services</t>
  </si>
  <si>
    <t>44500 licenses</t>
  </si>
  <si>
    <t>45300 entertainment bands</t>
  </si>
  <si>
    <t>45500 repairs 7 maint.</t>
  </si>
  <si>
    <t>46001 replacement bar items</t>
  </si>
  <si>
    <t>46101 salaries bar help</t>
  </si>
  <si>
    <t>46201 taxes payroll</t>
  </si>
  <si>
    <t>46203 Taxes sales (Tn Revenue)</t>
  </si>
  <si>
    <t>46300 Telephone, TV, internet</t>
  </si>
  <si>
    <t>46502 Utilities</t>
  </si>
  <si>
    <t>46600 Office Supplies</t>
  </si>
  <si>
    <t>46800 contingency (not budgeted</t>
  </si>
  <si>
    <t>Net Ordinary Income</t>
  </si>
  <si>
    <t>Net Income</t>
  </si>
  <si>
    <t>Lawrenceburg Elks Lodge #2206</t>
  </si>
  <si>
    <t>Taxes</t>
  </si>
  <si>
    <t>46002 kitchen replacement</t>
  </si>
  <si>
    <t>40201 Draft Sales</t>
  </si>
  <si>
    <t>41505 purchases draft</t>
  </si>
  <si>
    <t>Apr '15 - Mar 16</t>
  </si>
  <si>
    <t>Cost of Goods</t>
  </si>
  <si>
    <t>General and Administrative</t>
  </si>
</sst>
</file>

<file path=xl/styles.xml><?xml version="1.0" encoding="utf-8"?>
<styleSheet xmlns="http://schemas.openxmlformats.org/spreadsheetml/2006/main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#,##0.00;\-#,##0.00"/>
    <numFmt numFmtId="167" formatCode="#,##0.0#%;\-#,##0.0#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Fill="1" applyProtection="1">
      <protection locked="0"/>
    </xf>
    <xf numFmtId="164" fontId="0" fillId="0" borderId="0" xfId="0" applyNumberFormat="1" applyFill="1" applyProtection="1">
      <protection locked="0"/>
    </xf>
    <xf numFmtId="3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top" wrapText="1"/>
      <protection locked="0"/>
    </xf>
    <xf numFmtId="3" fontId="0" fillId="0" borderId="0" xfId="0" applyNumberFormat="1" applyFill="1" applyAlignment="1" applyProtection="1">
      <alignment horizontal="center" vertical="top" wrapText="1"/>
      <protection locked="0"/>
    </xf>
    <xf numFmtId="164" fontId="0" fillId="0" borderId="0" xfId="0" applyNumberFormat="1" applyFill="1" applyAlignment="1" applyProtection="1">
      <alignment horizontal="center" vertical="top" wrapText="1"/>
      <protection locked="0"/>
    </xf>
    <xf numFmtId="9" fontId="0" fillId="0" borderId="0" xfId="2" applyFont="1" applyFill="1" applyProtection="1">
      <protection locked="0"/>
    </xf>
    <xf numFmtId="37" fontId="0" fillId="0" borderId="0" xfId="0" applyNumberFormat="1" applyFill="1" applyProtection="1"/>
    <xf numFmtId="44" fontId="0" fillId="0" borderId="0" xfId="1" applyFont="1" applyFill="1" applyProtection="1"/>
    <xf numFmtId="9" fontId="0" fillId="0" borderId="0" xfId="2" applyFont="1" applyFill="1" applyProtection="1"/>
    <xf numFmtId="165" fontId="0" fillId="0" borderId="0" xfId="0" applyNumberFormat="1" applyFill="1" applyProtection="1"/>
    <xf numFmtId="44" fontId="0" fillId="0" borderId="0" xfId="0" applyNumberFormat="1" applyFill="1" applyProtection="1"/>
    <xf numFmtId="9" fontId="0" fillId="0" borderId="0" xfId="0" applyNumberFormat="1" applyFill="1" applyProtection="1"/>
    <xf numFmtId="164" fontId="0" fillId="0" borderId="0" xfId="1" applyNumberFormat="1" applyFont="1" applyFill="1" applyProtection="1"/>
    <xf numFmtId="164" fontId="0" fillId="0" borderId="0" xfId="0" applyNumberFormat="1" applyFill="1" applyProtection="1"/>
    <xf numFmtId="5" fontId="0" fillId="0" borderId="0" xfId="1" applyNumberFormat="1" applyFont="1" applyFill="1" applyProtection="1"/>
    <xf numFmtId="0" fontId="2" fillId="0" borderId="0" xfId="0" applyFont="1" applyFill="1" applyProtection="1">
      <protection locked="0"/>
    </xf>
    <xf numFmtId="0" fontId="0" fillId="0" borderId="0" xfId="0" applyFill="1" applyProtection="1"/>
    <xf numFmtId="0" fontId="0" fillId="0" borderId="1" xfId="2" applyNumberFormat="1" applyFont="1" applyFill="1" applyBorder="1" applyProtection="1">
      <protection locked="0"/>
    </xf>
    <xf numFmtId="164" fontId="0" fillId="0" borderId="1" xfId="1" applyNumberFormat="1" applyFont="1" applyFill="1" applyBorder="1" applyProtection="1">
      <protection locked="0"/>
    </xf>
    <xf numFmtId="164" fontId="0" fillId="0" borderId="1" xfId="0" applyNumberFormat="1" applyFill="1" applyBorder="1" applyProtection="1">
      <protection locked="0"/>
    </xf>
    <xf numFmtId="44" fontId="0" fillId="0" borderId="1" xfId="1" applyFont="1" applyFill="1" applyBorder="1" applyProtection="1">
      <protection locked="0"/>
    </xf>
    <xf numFmtId="164" fontId="1" fillId="0" borderId="0" xfId="1" applyNumberFormat="1" applyFont="1" applyFill="1" applyProtection="1">
      <protection locked="0"/>
    </xf>
    <xf numFmtId="44" fontId="1" fillId="0" borderId="0" xfId="1" applyFont="1" applyFill="1" applyProtection="1">
      <protection locked="0"/>
    </xf>
    <xf numFmtId="164" fontId="0" fillId="0" borderId="0" xfId="0" applyNumberFormat="1" applyFont="1" applyFill="1" applyProtection="1">
      <protection locked="0"/>
    </xf>
    <xf numFmtId="0" fontId="0" fillId="0" borderId="0" xfId="0" applyFont="1" applyFill="1" applyProtection="1">
      <protection locked="0"/>
    </xf>
    <xf numFmtId="49" fontId="3" fillId="0" borderId="0" xfId="0" applyNumberFormat="1" applyFont="1"/>
    <xf numFmtId="49" fontId="0" fillId="0" borderId="2" xfId="0" applyNumberFormat="1" applyBorder="1" applyAlignment="1">
      <alignment horizontal="centerContinuous"/>
    </xf>
    <xf numFmtId="49" fontId="0" fillId="0" borderId="0" xfId="0" applyNumberFormat="1" applyBorder="1" applyAlignment="1">
      <alignment horizontal="centerContinuous"/>
    </xf>
    <xf numFmtId="166" fontId="4" fillId="0" borderId="0" xfId="0" applyNumberFormat="1" applyFont="1"/>
    <xf numFmtId="49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Border="1"/>
    <xf numFmtId="167" fontId="4" fillId="0" borderId="0" xfId="0" applyNumberFormat="1" applyFont="1" applyBorder="1"/>
    <xf numFmtId="166" fontId="4" fillId="0" borderId="4" xfId="0" applyNumberFormat="1" applyFont="1" applyBorder="1"/>
    <xf numFmtId="167" fontId="4" fillId="0" borderId="4" xfId="0" applyNumberFormat="1" applyFont="1" applyBorder="1"/>
    <xf numFmtId="166" fontId="4" fillId="0" borderId="5" xfId="0" applyNumberFormat="1" applyFont="1" applyBorder="1"/>
    <xf numFmtId="167" fontId="4" fillId="0" borderId="5" xfId="0" applyNumberFormat="1" applyFont="1" applyBorder="1"/>
    <xf numFmtId="166" fontId="3" fillId="0" borderId="6" xfId="0" applyNumberFormat="1" applyFont="1" applyBorder="1"/>
    <xf numFmtId="167" fontId="3" fillId="0" borderId="6" xfId="0" applyNumberFormat="1" applyFont="1" applyBorder="1"/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NumberFormat="1" applyFont="1"/>
    <xf numFmtId="0" fontId="0" fillId="0" borderId="0" xfId="0" applyNumberFormat="1"/>
    <xf numFmtId="3" fontId="0" fillId="0" borderId="0" xfId="0" applyNumberForma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49" fontId="3" fillId="0" borderId="7" xfId="0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B10" sqref="B10"/>
    </sheetView>
  </sheetViews>
  <sheetFormatPr defaultRowHeight="14.4"/>
  <cols>
    <col min="1" max="4" width="3" style="46" customWidth="1"/>
    <col min="5" max="5" width="27.44140625" style="46" customWidth="1"/>
    <col min="6" max="6" width="13.109375" style="47" bestFit="1" customWidth="1"/>
    <col min="7" max="7" width="2.33203125" style="47" customWidth="1"/>
    <col min="8" max="8" width="8.6640625" style="47" bestFit="1" customWidth="1"/>
    <col min="9" max="9" width="2.33203125" style="47" customWidth="1"/>
    <col min="10" max="10" width="12" style="47" bestFit="1" customWidth="1"/>
    <col min="11" max="11" width="2.33203125" style="47" customWidth="1"/>
    <col min="12" max="12" width="10.33203125" style="47" bestFit="1" customWidth="1"/>
  </cols>
  <sheetData>
    <row r="1" spans="1:12" ht="15" thickBot="1">
      <c r="A1" s="27"/>
      <c r="B1" s="27"/>
      <c r="C1" s="27"/>
      <c r="D1" s="27"/>
      <c r="E1" s="27"/>
      <c r="F1" s="29"/>
      <c r="G1" s="28"/>
      <c r="H1" s="29"/>
      <c r="I1" s="28"/>
      <c r="J1" s="29"/>
      <c r="K1" s="28"/>
      <c r="L1" s="29"/>
    </row>
    <row r="2" spans="1:12" s="45" customFormat="1" ht="15.6" thickTop="1" thickBot="1">
      <c r="A2" s="42"/>
      <c r="B2" s="42"/>
      <c r="C2" s="42"/>
      <c r="D2" s="42"/>
      <c r="E2" s="42"/>
      <c r="F2" s="43" t="s">
        <v>69</v>
      </c>
      <c r="G2" s="44"/>
      <c r="H2" s="43" t="s">
        <v>31</v>
      </c>
      <c r="I2" s="44"/>
      <c r="J2" s="43" t="s">
        <v>32</v>
      </c>
      <c r="K2" s="44"/>
      <c r="L2" s="43" t="s">
        <v>33</v>
      </c>
    </row>
    <row r="3" spans="1:12" ht="15" thickTop="1">
      <c r="A3" s="27"/>
      <c r="B3" s="27" t="s">
        <v>34</v>
      </c>
      <c r="C3" s="27"/>
      <c r="D3" s="27"/>
      <c r="E3" s="27"/>
      <c r="F3" s="30"/>
      <c r="G3" s="31"/>
      <c r="H3" s="30"/>
      <c r="I3" s="31"/>
      <c r="J3" s="30"/>
      <c r="K3" s="31"/>
      <c r="L3" s="32"/>
    </row>
    <row r="4" spans="1:12">
      <c r="A4" s="27"/>
      <c r="B4" s="27"/>
      <c r="C4" s="27"/>
      <c r="D4" s="27" t="s">
        <v>35</v>
      </c>
      <c r="E4" s="27"/>
      <c r="F4" s="30"/>
      <c r="G4" s="31"/>
      <c r="H4" s="30"/>
      <c r="I4" s="31"/>
      <c r="J4" s="30"/>
      <c r="K4" s="31"/>
      <c r="L4" s="32"/>
    </row>
    <row r="5" spans="1:12">
      <c r="A5" s="27"/>
      <c r="B5" s="27"/>
      <c r="C5" s="27"/>
      <c r="D5" s="27"/>
      <c r="E5" s="27" t="s">
        <v>36</v>
      </c>
      <c r="F5" s="30">
        <v>29848.5</v>
      </c>
      <c r="G5" s="31"/>
      <c r="H5" s="30">
        <v>35424.26</v>
      </c>
      <c r="I5" s="31"/>
      <c r="J5" s="30">
        <f t="shared" ref="J5:J10" si="0">ROUND((F5-H5),5)</f>
        <v>-5575.76</v>
      </c>
      <c r="K5" s="31"/>
      <c r="L5" s="32">
        <f t="shared" ref="L5:L10" si="1">ROUND(IF(H5=0, IF(F5=0, 0, 1), F5/H5),5)</f>
        <v>0.84260000000000002</v>
      </c>
    </row>
    <row r="6" spans="1:12">
      <c r="A6" s="27"/>
      <c r="B6" s="27"/>
      <c r="C6" s="27"/>
      <c r="D6" s="27"/>
      <c r="E6" s="27" t="s">
        <v>37</v>
      </c>
      <c r="F6" s="30">
        <v>63394.25</v>
      </c>
      <c r="G6" s="31"/>
      <c r="H6" s="30">
        <v>67226.13</v>
      </c>
      <c r="I6" s="31"/>
      <c r="J6" s="30">
        <f t="shared" si="0"/>
        <v>-3831.88</v>
      </c>
      <c r="K6" s="31"/>
      <c r="L6" s="32">
        <f t="shared" si="1"/>
        <v>0.94299999999999995</v>
      </c>
    </row>
    <row r="7" spans="1:12">
      <c r="A7" s="27"/>
      <c r="B7" s="27"/>
      <c r="C7" s="27"/>
      <c r="D7" s="27"/>
      <c r="E7" s="27" t="s">
        <v>67</v>
      </c>
      <c r="F7" s="30">
        <v>27169.5</v>
      </c>
      <c r="G7" s="31"/>
      <c r="H7" s="30">
        <v>28811.14</v>
      </c>
      <c r="I7" s="31"/>
      <c r="J7" s="30">
        <f t="shared" si="0"/>
        <v>-1641.64</v>
      </c>
      <c r="K7" s="31"/>
      <c r="L7" s="32">
        <f t="shared" si="1"/>
        <v>0.94301999999999997</v>
      </c>
    </row>
    <row r="8" spans="1:12" ht="15" thickBot="1">
      <c r="A8" s="27"/>
      <c r="B8" s="27"/>
      <c r="C8" s="27"/>
      <c r="D8" s="27"/>
      <c r="E8" s="27" t="s">
        <v>38</v>
      </c>
      <c r="F8" s="30">
        <v>2438.75</v>
      </c>
      <c r="G8" s="31"/>
      <c r="H8" s="30">
        <v>2658.47</v>
      </c>
      <c r="I8" s="31"/>
      <c r="J8" s="30">
        <f t="shared" si="0"/>
        <v>-219.72</v>
      </c>
      <c r="K8" s="31"/>
      <c r="L8" s="32">
        <f t="shared" si="1"/>
        <v>0.91735</v>
      </c>
    </row>
    <row r="9" spans="1:12" ht="15" thickBot="1">
      <c r="A9" s="27"/>
      <c r="B9" s="27"/>
      <c r="C9" s="27"/>
      <c r="D9" s="27" t="s">
        <v>39</v>
      </c>
      <c r="E9" s="27"/>
      <c r="F9" s="35">
        <f>ROUND(SUM(F4:F8),5)</f>
        <v>122851</v>
      </c>
      <c r="G9" s="31"/>
      <c r="H9" s="35">
        <f>ROUND(SUM(H4:H8),5)</f>
        <v>134120</v>
      </c>
      <c r="I9" s="31"/>
      <c r="J9" s="35">
        <f t="shared" si="0"/>
        <v>-11269</v>
      </c>
      <c r="K9" s="31"/>
      <c r="L9" s="36">
        <f t="shared" si="1"/>
        <v>0.91598000000000002</v>
      </c>
    </row>
    <row r="10" spans="1:12" ht="30" customHeight="1">
      <c r="A10" s="27"/>
      <c r="B10" s="27"/>
      <c r="C10" s="27" t="s">
        <v>40</v>
      </c>
      <c r="D10" s="27"/>
      <c r="E10" s="27"/>
      <c r="F10" s="30">
        <f>F9</f>
        <v>122851</v>
      </c>
      <c r="G10" s="31"/>
      <c r="H10" s="30">
        <f>H9</f>
        <v>134120</v>
      </c>
      <c r="I10" s="31"/>
      <c r="J10" s="30">
        <f t="shared" si="0"/>
        <v>-11269</v>
      </c>
      <c r="K10" s="31"/>
      <c r="L10" s="32">
        <f t="shared" si="1"/>
        <v>0.91598000000000002</v>
      </c>
    </row>
    <row r="11" spans="1:12" ht="30" customHeight="1">
      <c r="A11" s="27"/>
      <c r="B11" s="27"/>
      <c r="C11" s="27"/>
      <c r="D11" s="27" t="s">
        <v>41</v>
      </c>
      <c r="E11" s="27"/>
      <c r="F11" s="30"/>
      <c r="G11" s="31"/>
      <c r="H11" s="30"/>
      <c r="I11" s="31"/>
      <c r="J11" s="30"/>
      <c r="K11" s="31"/>
      <c r="L11" s="32"/>
    </row>
    <row r="12" spans="1:12">
      <c r="A12" s="27"/>
      <c r="B12" s="27"/>
      <c r="C12" s="27"/>
      <c r="D12" s="27"/>
      <c r="E12" s="50" t="s">
        <v>70</v>
      </c>
      <c r="F12" s="30"/>
      <c r="G12" s="31"/>
      <c r="H12" s="30"/>
      <c r="I12" s="31"/>
      <c r="J12" s="30"/>
      <c r="K12" s="31"/>
      <c r="L12" s="32"/>
    </row>
    <row r="13" spans="1:12">
      <c r="A13" s="27"/>
      <c r="B13" s="27"/>
      <c r="C13" s="27"/>
      <c r="D13" s="27"/>
      <c r="E13" s="27" t="s">
        <v>42</v>
      </c>
      <c r="F13" s="30">
        <v>6190.11</v>
      </c>
      <c r="G13" s="31"/>
      <c r="H13" s="30">
        <v>7886.06</v>
      </c>
      <c r="I13" s="31"/>
      <c r="J13" s="30">
        <f t="shared" ref="J13:J38" si="2">ROUND((F13-H13),5)</f>
        <v>-1695.95</v>
      </c>
      <c r="K13" s="31"/>
      <c r="L13" s="32">
        <f t="shared" ref="L13:L38" si="3">ROUND(IF(H13=0, IF(F13=0, 0, 1), F13/H13),5)</f>
        <v>0.78493999999999997</v>
      </c>
    </row>
    <row r="14" spans="1:12">
      <c r="A14" s="27"/>
      <c r="B14" s="27"/>
      <c r="C14" s="27"/>
      <c r="D14" s="27"/>
      <c r="E14" s="27" t="s">
        <v>43</v>
      </c>
      <c r="F14" s="30">
        <v>24268.1</v>
      </c>
      <c r="G14" s="31"/>
      <c r="H14" s="30">
        <v>25440.69</v>
      </c>
      <c r="I14" s="31"/>
      <c r="J14" s="30">
        <f t="shared" si="2"/>
        <v>-1172.5899999999999</v>
      </c>
      <c r="K14" s="31"/>
      <c r="L14" s="32">
        <f t="shared" si="3"/>
        <v>0.95391000000000004</v>
      </c>
    </row>
    <row r="15" spans="1:12">
      <c r="A15" s="27"/>
      <c r="B15" s="27"/>
      <c r="C15" s="27"/>
      <c r="D15" s="27"/>
      <c r="E15" s="27" t="s">
        <v>44</v>
      </c>
      <c r="F15" s="30">
        <v>328.84</v>
      </c>
      <c r="G15" s="31"/>
      <c r="H15" s="30">
        <v>389.27</v>
      </c>
      <c r="I15" s="31"/>
      <c r="J15" s="30">
        <f t="shared" si="2"/>
        <v>-60.43</v>
      </c>
      <c r="K15" s="31"/>
      <c r="L15" s="32">
        <f t="shared" si="3"/>
        <v>0.84475999999999996</v>
      </c>
    </row>
    <row r="16" spans="1:12">
      <c r="A16" s="27"/>
      <c r="B16" s="27"/>
      <c r="C16" s="27"/>
      <c r="D16" s="27"/>
      <c r="E16" s="27" t="s">
        <v>45</v>
      </c>
      <c r="F16" s="30">
        <v>1616.96</v>
      </c>
      <c r="G16" s="31"/>
      <c r="H16" s="30">
        <v>2381.6999999999998</v>
      </c>
      <c r="I16" s="31"/>
      <c r="J16" s="30">
        <f t="shared" si="2"/>
        <v>-764.74</v>
      </c>
      <c r="K16" s="31"/>
      <c r="L16" s="32">
        <f t="shared" si="3"/>
        <v>0.67891000000000001</v>
      </c>
    </row>
    <row r="17" spans="1:12">
      <c r="A17" s="27"/>
      <c r="B17" s="27"/>
      <c r="C17" s="27"/>
      <c r="D17" s="27"/>
      <c r="E17" s="27" t="s">
        <v>68</v>
      </c>
      <c r="F17" s="30">
        <v>10400.620000000001</v>
      </c>
      <c r="G17" s="31"/>
      <c r="H17" s="30">
        <v>10500</v>
      </c>
      <c r="I17" s="31"/>
      <c r="J17" s="30">
        <f t="shared" si="2"/>
        <v>-99.38</v>
      </c>
      <c r="K17" s="31"/>
      <c r="L17" s="32">
        <f t="shared" si="3"/>
        <v>0.99053999999999998</v>
      </c>
    </row>
    <row r="18" spans="1:12">
      <c r="A18" s="27"/>
      <c r="B18" s="27"/>
      <c r="C18" s="27"/>
      <c r="D18" s="27"/>
      <c r="E18" s="50" t="s">
        <v>71</v>
      </c>
      <c r="F18" s="30"/>
      <c r="G18" s="31"/>
      <c r="H18" s="30"/>
      <c r="I18" s="31"/>
      <c r="J18" s="30"/>
      <c r="K18" s="31"/>
      <c r="L18" s="32"/>
    </row>
    <row r="19" spans="1:12">
      <c r="A19" s="27"/>
      <c r="B19" s="27"/>
      <c r="C19" s="27"/>
      <c r="D19" s="27"/>
      <c r="E19" s="27" t="s">
        <v>46</v>
      </c>
      <c r="F19" s="30">
        <v>3300</v>
      </c>
      <c r="G19" s="31"/>
      <c r="H19" s="30">
        <v>3300</v>
      </c>
      <c r="I19" s="31"/>
      <c r="J19" s="30">
        <f t="shared" si="2"/>
        <v>0</v>
      </c>
      <c r="K19" s="31"/>
      <c r="L19" s="32">
        <f t="shared" si="3"/>
        <v>1</v>
      </c>
    </row>
    <row r="20" spans="1:12">
      <c r="A20" s="27"/>
      <c r="B20" s="27"/>
      <c r="C20" s="27"/>
      <c r="D20" s="27"/>
      <c r="E20" s="27" t="s">
        <v>47</v>
      </c>
      <c r="F20" s="30">
        <v>323.99</v>
      </c>
      <c r="G20" s="31"/>
      <c r="H20" s="30">
        <v>295.35000000000002</v>
      </c>
      <c r="I20" s="31"/>
      <c r="J20" s="30">
        <f t="shared" si="2"/>
        <v>28.64</v>
      </c>
      <c r="K20" s="31"/>
      <c r="L20" s="32">
        <f t="shared" si="3"/>
        <v>1.09697</v>
      </c>
    </row>
    <row r="21" spans="1:12">
      <c r="A21" s="27"/>
      <c r="B21" s="27"/>
      <c r="C21" s="27"/>
      <c r="D21" s="27"/>
      <c r="E21" s="27" t="s">
        <v>48</v>
      </c>
      <c r="F21" s="30">
        <v>508.42</v>
      </c>
      <c r="G21" s="31"/>
      <c r="H21" s="30">
        <v>691.68</v>
      </c>
      <c r="I21" s="31"/>
      <c r="J21" s="30">
        <f t="shared" si="2"/>
        <v>-183.26</v>
      </c>
      <c r="K21" s="31"/>
      <c r="L21" s="32">
        <f t="shared" si="3"/>
        <v>0.73504999999999998</v>
      </c>
    </row>
    <row r="22" spans="1:12">
      <c r="A22" s="27"/>
      <c r="B22" s="27"/>
      <c r="C22" s="27"/>
      <c r="D22" s="27"/>
      <c r="E22" s="27" t="s">
        <v>49</v>
      </c>
      <c r="F22" s="30">
        <v>5670.74</v>
      </c>
      <c r="G22" s="31"/>
      <c r="H22" s="30">
        <v>5751.5</v>
      </c>
      <c r="I22" s="31"/>
      <c r="J22" s="30">
        <f t="shared" si="2"/>
        <v>-80.760000000000005</v>
      </c>
      <c r="K22" s="31"/>
      <c r="L22" s="32">
        <f t="shared" si="3"/>
        <v>0.98595999999999995</v>
      </c>
    </row>
    <row r="23" spans="1:12">
      <c r="A23" s="27"/>
      <c r="B23" s="27"/>
      <c r="C23" s="27"/>
      <c r="D23" s="27"/>
      <c r="E23" s="27" t="s">
        <v>50</v>
      </c>
      <c r="F23" s="30">
        <v>843.15</v>
      </c>
      <c r="G23" s="31"/>
      <c r="H23" s="30">
        <v>824.72</v>
      </c>
      <c r="I23" s="31"/>
      <c r="J23" s="30">
        <f t="shared" si="2"/>
        <v>18.43</v>
      </c>
      <c r="K23" s="31"/>
      <c r="L23" s="32">
        <f t="shared" si="3"/>
        <v>1.0223500000000001</v>
      </c>
    </row>
    <row r="24" spans="1:12">
      <c r="A24" s="27"/>
      <c r="B24" s="27"/>
      <c r="C24" s="27"/>
      <c r="D24" s="27"/>
      <c r="E24" s="27" t="s">
        <v>51</v>
      </c>
      <c r="F24" s="30">
        <v>1100</v>
      </c>
      <c r="G24" s="31"/>
      <c r="H24" s="30">
        <v>1100</v>
      </c>
      <c r="I24" s="31"/>
      <c r="J24" s="30">
        <f t="shared" si="2"/>
        <v>0</v>
      </c>
      <c r="K24" s="31"/>
      <c r="L24" s="32">
        <f t="shared" si="3"/>
        <v>1</v>
      </c>
    </row>
    <row r="25" spans="1:12">
      <c r="A25" s="27"/>
      <c r="B25" s="27"/>
      <c r="C25" s="27"/>
      <c r="D25" s="27"/>
      <c r="E25" s="27" t="s">
        <v>52</v>
      </c>
      <c r="F25" s="30">
        <v>2800</v>
      </c>
      <c r="G25" s="31"/>
      <c r="H25" s="30">
        <v>3270.84</v>
      </c>
      <c r="I25" s="31"/>
      <c r="J25" s="30">
        <f t="shared" si="2"/>
        <v>-470.84</v>
      </c>
      <c r="K25" s="31"/>
      <c r="L25" s="32">
        <f t="shared" si="3"/>
        <v>0.85604999999999998</v>
      </c>
    </row>
    <row r="26" spans="1:12">
      <c r="A26" s="27"/>
      <c r="B26" s="27"/>
      <c r="C26" s="27"/>
      <c r="D26" s="27"/>
      <c r="E26" s="27" t="s">
        <v>53</v>
      </c>
      <c r="F26" s="30">
        <v>646.45000000000005</v>
      </c>
      <c r="G26" s="31"/>
      <c r="H26" s="30">
        <v>916.67</v>
      </c>
      <c r="I26" s="31"/>
      <c r="J26" s="30">
        <f t="shared" si="2"/>
        <v>-270.22000000000003</v>
      </c>
      <c r="K26" s="31"/>
      <c r="L26" s="32">
        <f t="shared" si="3"/>
        <v>0.70521999999999996</v>
      </c>
    </row>
    <row r="27" spans="1:12">
      <c r="A27" s="27"/>
      <c r="B27" s="27"/>
      <c r="C27" s="27"/>
      <c r="D27" s="27"/>
      <c r="E27" s="27" t="s">
        <v>54</v>
      </c>
      <c r="F27" s="30">
        <v>0</v>
      </c>
      <c r="G27" s="31"/>
      <c r="H27" s="30">
        <v>0</v>
      </c>
      <c r="I27" s="31"/>
      <c r="J27" s="30">
        <f t="shared" si="2"/>
        <v>0</v>
      </c>
      <c r="K27" s="31"/>
      <c r="L27" s="32">
        <f t="shared" si="3"/>
        <v>0</v>
      </c>
    </row>
    <row r="28" spans="1:12">
      <c r="A28" s="27"/>
      <c r="B28" s="27"/>
      <c r="C28" s="27"/>
      <c r="D28" s="27"/>
      <c r="E28" s="27" t="s">
        <v>66</v>
      </c>
      <c r="F28" s="30">
        <v>650.11</v>
      </c>
      <c r="G28" s="31"/>
      <c r="H28" s="30">
        <v>762.28</v>
      </c>
      <c r="I28" s="31"/>
      <c r="J28" s="30">
        <f t="shared" si="2"/>
        <v>-112.17</v>
      </c>
      <c r="K28" s="31"/>
      <c r="L28" s="32">
        <f t="shared" si="3"/>
        <v>0.85285</v>
      </c>
    </row>
    <row r="29" spans="1:12">
      <c r="A29" s="27"/>
      <c r="B29" s="27"/>
      <c r="C29" s="27"/>
      <c r="D29" s="27"/>
      <c r="E29" s="27" t="s">
        <v>55</v>
      </c>
      <c r="F29" s="30">
        <v>15695.86</v>
      </c>
      <c r="G29" s="31"/>
      <c r="H29" s="30">
        <v>18853.560000000001</v>
      </c>
      <c r="I29" s="31"/>
      <c r="J29" s="30">
        <f t="shared" si="2"/>
        <v>-3157.7</v>
      </c>
      <c r="K29" s="31"/>
      <c r="L29" s="32">
        <f t="shared" si="3"/>
        <v>0.83250999999999997</v>
      </c>
    </row>
    <row r="30" spans="1:12">
      <c r="A30" s="27"/>
      <c r="B30" s="27"/>
      <c r="C30" s="27"/>
      <c r="D30" s="27"/>
      <c r="E30" s="27" t="s">
        <v>56</v>
      </c>
      <c r="F30" s="30">
        <v>7881.6</v>
      </c>
      <c r="G30" s="31"/>
      <c r="H30" s="30">
        <v>10557.72</v>
      </c>
      <c r="I30" s="31"/>
      <c r="J30" s="30">
        <f t="shared" si="2"/>
        <v>-2676.12</v>
      </c>
      <c r="K30" s="31"/>
      <c r="L30" s="32">
        <f t="shared" si="3"/>
        <v>0.74651999999999996</v>
      </c>
    </row>
    <row r="31" spans="1:12">
      <c r="A31" s="27"/>
      <c r="B31" s="27"/>
      <c r="C31" s="27"/>
      <c r="D31" s="27"/>
      <c r="E31" s="27" t="s">
        <v>57</v>
      </c>
      <c r="F31" s="30">
        <v>17238</v>
      </c>
      <c r="G31" s="31"/>
      <c r="H31" s="30">
        <v>19497.62</v>
      </c>
      <c r="I31" s="31"/>
      <c r="J31" s="30">
        <f t="shared" si="2"/>
        <v>-2259.62</v>
      </c>
      <c r="K31" s="31"/>
      <c r="L31" s="32">
        <f t="shared" si="3"/>
        <v>0.88410999999999995</v>
      </c>
    </row>
    <row r="32" spans="1:12">
      <c r="A32" s="27"/>
      <c r="B32" s="27"/>
      <c r="C32" s="27"/>
      <c r="D32" s="27"/>
      <c r="E32" s="27" t="s">
        <v>58</v>
      </c>
      <c r="F32" s="30">
        <v>3266.58</v>
      </c>
      <c r="G32" s="31"/>
      <c r="H32" s="30">
        <v>3281.74</v>
      </c>
      <c r="I32" s="31"/>
      <c r="J32" s="30">
        <f t="shared" si="2"/>
        <v>-15.16</v>
      </c>
      <c r="K32" s="31"/>
      <c r="L32" s="32">
        <f t="shared" si="3"/>
        <v>0.99538000000000004</v>
      </c>
    </row>
    <row r="33" spans="1:13">
      <c r="A33" s="27"/>
      <c r="B33" s="27"/>
      <c r="C33" s="27"/>
      <c r="D33" s="27"/>
      <c r="E33" s="27" t="s">
        <v>59</v>
      </c>
      <c r="F33" s="30">
        <v>17363.27</v>
      </c>
      <c r="G33" s="31"/>
      <c r="H33" s="30">
        <v>17850.27</v>
      </c>
      <c r="I33" s="31"/>
      <c r="J33" s="30">
        <f t="shared" si="2"/>
        <v>-487</v>
      </c>
      <c r="K33" s="31"/>
      <c r="L33" s="32">
        <f t="shared" si="3"/>
        <v>0.97272000000000003</v>
      </c>
    </row>
    <row r="34" spans="1:13">
      <c r="A34" s="27"/>
      <c r="B34" s="27"/>
      <c r="C34" s="27"/>
      <c r="D34" s="27"/>
      <c r="E34" s="27" t="s">
        <v>60</v>
      </c>
      <c r="F34" s="30">
        <v>0</v>
      </c>
      <c r="G34" s="31"/>
      <c r="H34" s="30">
        <v>110</v>
      </c>
      <c r="I34" s="31"/>
      <c r="J34" s="30">
        <f t="shared" si="2"/>
        <v>-110</v>
      </c>
      <c r="K34" s="31"/>
      <c r="L34" s="32">
        <f t="shared" si="3"/>
        <v>0</v>
      </c>
    </row>
    <row r="35" spans="1:13" ht="30" customHeight="1" thickBot="1">
      <c r="A35" s="27"/>
      <c r="B35" s="27"/>
      <c r="C35" s="27"/>
      <c r="D35" s="27"/>
      <c r="E35" s="27" t="s">
        <v>61</v>
      </c>
      <c r="F35" s="33">
        <v>0</v>
      </c>
      <c r="G35" s="31"/>
      <c r="H35" s="33">
        <v>458.33</v>
      </c>
      <c r="I35" s="31"/>
      <c r="J35" s="33">
        <f t="shared" si="2"/>
        <v>-458.33</v>
      </c>
      <c r="K35" s="31"/>
      <c r="L35" s="34">
        <f t="shared" si="3"/>
        <v>0</v>
      </c>
    </row>
    <row r="36" spans="1:13" s="41" customFormat="1" ht="30" customHeight="1" thickBot="1">
      <c r="A36" s="27"/>
      <c r="B36" s="27"/>
      <c r="C36" s="27"/>
      <c r="D36" s="27" t="s">
        <v>25</v>
      </c>
      <c r="E36" s="27"/>
      <c r="F36" s="37">
        <f>ROUND(SUM(F11:F35),5)</f>
        <v>120092.8</v>
      </c>
      <c r="G36" s="31"/>
      <c r="H36" s="37">
        <f>ROUND(SUM(H11:H35),5)</f>
        <v>134120</v>
      </c>
      <c r="I36" s="31"/>
      <c r="J36" s="37">
        <f t="shared" si="2"/>
        <v>-14027.2</v>
      </c>
      <c r="K36" s="31"/>
      <c r="L36" s="38">
        <f t="shared" si="3"/>
        <v>0.89541000000000004</v>
      </c>
      <c r="M36"/>
    </row>
    <row r="37" spans="1:13" ht="15" thickBot="1">
      <c r="A37" s="27"/>
      <c r="B37" s="27" t="s">
        <v>62</v>
      </c>
      <c r="C37" s="27"/>
      <c r="D37" s="27"/>
      <c r="E37" s="27"/>
      <c r="F37" s="37">
        <f>ROUND(F3+F10-F36,5)</f>
        <v>2758.2</v>
      </c>
      <c r="G37" s="31"/>
      <c r="H37" s="37">
        <f>ROUND(H3+H10-H36,5)</f>
        <v>0</v>
      </c>
      <c r="I37" s="31"/>
      <c r="J37" s="37">
        <f t="shared" si="2"/>
        <v>2758.2</v>
      </c>
      <c r="K37" s="31"/>
      <c r="L37" s="38">
        <f t="shared" si="3"/>
        <v>1</v>
      </c>
    </row>
    <row r="38" spans="1:13" ht="15" thickBot="1">
      <c r="A38" s="27" t="s">
        <v>63</v>
      </c>
      <c r="B38" s="27"/>
      <c r="C38" s="27"/>
      <c r="D38" s="27"/>
      <c r="E38" s="27"/>
      <c r="F38" s="39">
        <f>F37</f>
        <v>2758.2</v>
      </c>
      <c r="G38" s="27"/>
      <c r="H38" s="39">
        <f>H37</f>
        <v>0</v>
      </c>
      <c r="I38" s="27"/>
      <c r="J38" s="39">
        <f t="shared" si="2"/>
        <v>2758.2</v>
      </c>
      <c r="K38" s="27"/>
      <c r="L38" s="40">
        <f t="shared" si="3"/>
        <v>1</v>
      </c>
      <c r="M38" s="41"/>
    </row>
    <row r="39" spans="1:13" ht="15" thickTop="1"/>
  </sheetData>
  <pageMargins left="0.7" right="0.7" top="0.75" bottom="0.75" header="0.25" footer="0.3"/>
  <pageSetup orientation="portrait" r:id="rId1"/>
  <headerFooter>
    <oddHeader>&amp;L&amp;"Arial,Bold"&amp;8 5:21 PM
&amp;"Arial,Bold"&amp;8 03/02/17
&amp;"Arial,Bold"&amp;8 Accrual Basis&amp;C&amp;"Arial,Bold"&amp;12 BPOE 2206 Club Acct
&amp;"Arial,Bold"&amp;14 Profit &amp;&amp; Loss Budget vs. Actual
&amp;"Arial,Bold"&amp;10 March 2016 through February 2017</oddHeader>
    <oddFooter>&amp;R&amp;"Arial,Bold"&amp;8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tabSelected="1" zoomScale="120" zoomScaleNormal="120" workbookViewId="0">
      <selection activeCell="M5" sqref="M5"/>
    </sheetView>
  </sheetViews>
  <sheetFormatPr defaultColWidth="9.109375" defaultRowHeight="14.4"/>
  <cols>
    <col min="1" max="1" width="12.6640625" style="1" customWidth="1"/>
    <col min="2" max="2" width="10.88671875" style="2" bestFit="1" customWidth="1"/>
    <col min="3" max="3" width="8" style="1" bestFit="1" customWidth="1"/>
    <col min="4" max="4" width="10.6640625" style="3" customWidth="1"/>
    <col min="5" max="5" width="7.44140625" style="1" customWidth="1"/>
    <col min="6" max="6" width="8.5546875" style="1" bestFit="1" customWidth="1"/>
    <col min="7" max="7" width="9.109375" style="1"/>
    <col min="8" max="8" width="6.6640625" style="1" bestFit="1" customWidth="1"/>
    <col min="9" max="9" width="11.5546875" style="2" bestFit="1" customWidth="1"/>
    <col min="10" max="12" width="8" style="1" bestFit="1" customWidth="1"/>
    <col min="13" max="13" width="10.44140625" style="1" customWidth="1"/>
    <col min="14" max="16384" width="9.109375" style="1"/>
  </cols>
  <sheetData>
    <row r="1" spans="1:14">
      <c r="A1" s="1" t="s">
        <v>64</v>
      </c>
    </row>
    <row r="2" spans="1:14" s="4" customFormat="1" ht="43.2">
      <c r="B2" s="5" t="s">
        <v>1</v>
      </c>
      <c r="C2" s="4" t="s">
        <v>65</v>
      </c>
      <c r="D2" s="6" t="s">
        <v>0</v>
      </c>
      <c r="E2" s="4" t="s">
        <v>2</v>
      </c>
      <c r="F2" s="4" t="s">
        <v>15</v>
      </c>
      <c r="G2" s="4" t="s">
        <v>14</v>
      </c>
      <c r="H2" s="4" t="s">
        <v>3</v>
      </c>
      <c r="I2" s="6" t="s">
        <v>12</v>
      </c>
      <c r="J2" s="4" t="s">
        <v>11</v>
      </c>
      <c r="K2" s="4" t="s">
        <v>10</v>
      </c>
      <c r="L2" s="4" t="s">
        <v>4</v>
      </c>
      <c r="M2" s="4" t="s">
        <v>5</v>
      </c>
      <c r="N2" s="4" t="s">
        <v>24</v>
      </c>
    </row>
    <row r="3" spans="1:14">
      <c r="A3" s="1" t="s">
        <v>6</v>
      </c>
      <c r="B3" s="23">
        <v>29848.5</v>
      </c>
      <c r="C3" s="1">
        <v>0.75249999999999995</v>
      </c>
      <c r="D3" s="14">
        <f>+B3*C3</f>
        <v>22460.99625</v>
      </c>
      <c r="E3" s="24">
        <v>4.21</v>
      </c>
      <c r="F3" s="8">
        <f>B3/E3</f>
        <v>7089.9049881235151</v>
      </c>
      <c r="G3" s="9">
        <f>D3/F3</f>
        <v>3.1680250000000001</v>
      </c>
      <c r="H3" s="10">
        <f>+B3/$B$7</f>
        <v>0.24296505522950565</v>
      </c>
      <c r="I3" s="11">
        <f>H3*$B$15</f>
        <v>14860.171003746411</v>
      </c>
      <c r="J3" s="9">
        <f>+I3/F3</f>
        <v>2.0959619386492587</v>
      </c>
      <c r="K3" s="9">
        <f>B10/F3</f>
        <v>0.87308786371174429</v>
      </c>
      <c r="L3" s="12">
        <f>J3+K3</f>
        <v>2.969049802361003</v>
      </c>
      <c r="M3" s="12">
        <f>G3-L3</f>
        <v>0.19897519763899707</v>
      </c>
      <c r="N3" s="13">
        <f>K3/G3</f>
        <v>0.27559374175132589</v>
      </c>
    </row>
    <row r="4" spans="1:14">
      <c r="A4" s="1" t="s">
        <v>18</v>
      </c>
      <c r="B4" s="25">
        <v>2438.75</v>
      </c>
      <c r="C4" s="1">
        <v>0.90249999999999997</v>
      </c>
      <c r="D4" s="14">
        <f>+B4*C4</f>
        <v>2200.9718749999997</v>
      </c>
      <c r="E4" s="24">
        <v>1.23</v>
      </c>
      <c r="F4" s="8">
        <f>(B4/E4)+(F3*0.88)</f>
        <v>8221.839966784466</v>
      </c>
      <c r="G4" s="9">
        <f>D4/F4</f>
        <v>0.2676982140119169</v>
      </c>
      <c r="H4" s="10">
        <f>+B4/$B$7</f>
        <v>1.9851283261837511E-2</v>
      </c>
      <c r="I4" s="11">
        <f>H4*$B$15</f>
        <v>1214.1394721807314</v>
      </c>
      <c r="J4" s="9">
        <f>+I4/F4</f>
        <v>0.14767247685259646</v>
      </c>
      <c r="K4" s="9">
        <f>B11/F4</f>
        <v>0.19666644042360115</v>
      </c>
      <c r="L4" s="12">
        <f>J4+K4</f>
        <v>0.34433891727619759</v>
      </c>
      <c r="M4" s="12">
        <f>G4-L4</f>
        <v>-7.6640703264280685E-2</v>
      </c>
      <c r="N4" s="13">
        <f>K4/G4</f>
        <v>0.73465727498221678</v>
      </c>
    </row>
    <row r="5" spans="1:14">
      <c r="A5" s="1" t="s">
        <v>20</v>
      </c>
      <c r="B5" s="23">
        <v>63394.25</v>
      </c>
      <c r="C5" s="1">
        <v>0.90249999999999997</v>
      </c>
      <c r="D5" s="14">
        <f>+B5*C5</f>
        <v>57213.310624999998</v>
      </c>
      <c r="E5" s="24">
        <v>2.5</v>
      </c>
      <c r="F5" s="8">
        <f>B5/E5</f>
        <v>25357.7</v>
      </c>
      <c r="G5" s="9">
        <f>D5/F5</f>
        <v>2.2562499999999996</v>
      </c>
      <c r="H5" s="10">
        <f>+B5/$B$7</f>
        <v>0.51602551057785451</v>
      </c>
      <c r="I5" s="11">
        <f>H5*$B$15</f>
        <v>31561.029721903982</v>
      </c>
      <c r="J5" s="9">
        <f>+I5/F5</f>
        <v>1.2446329801955218</v>
      </c>
      <c r="K5" s="9">
        <f>B12/F5</f>
        <v>0.95703080326685774</v>
      </c>
      <c r="L5" s="12">
        <f>J5+K5</f>
        <v>2.2016637834623793</v>
      </c>
      <c r="M5" s="12">
        <f>G5-L5</f>
        <v>5.4586216537620302E-2</v>
      </c>
      <c r="N5" s="13">
        <f>K5/G5</f>
        <v>0.42416877707118356</v>
      </c>
    </row>
    <row r="6" spans="1:14">
      <c r="A6" s="1" t="s">
        <v>17</v>
      </c>
      <c r="B6" s="25">
        <v>27169.5</v>
      </c>
      <c r="C6" s="1">
        <v>0.90249999999999997</v>
      </c>
      <c r="D6" s="14">
        <f t="shared" ref="D6" si="0">+B6*C6</f>
        <v>24520.473749999997</v>
      </c>
      <c r="E6" s="24">
        <v>1.75</v>
      </c>
      <c r="F6" s="8">
        <f t="shared" ref="F6" si="1">B6/E6</f>
        <v>15525.428571428571</v>
      </c>
      <c r="G6" s="9">
        <f t="shared" ref="G6" si="2">D6/F6</f>
        <v>1.579375</v>
      </c>
      <c r="H6" s="10">
        <f>+B6/$B$7</f>
        <v>0.22115815093080235</v>
      </c>
      <c r="I6" s="11">
        <f t="shared" ref="I6" si="3">H6*$B$15</f>
        <v>13526.42230216889</v>
      </c>
      <c r="J6" s="9">
        <f t="shared" ref="J6" si="4">+I6/F6</f>
        <v>0.87124308613686519</v>
      </c>
      <c r="K6" s="9">
        <f>B13/F6</f>
        <v>0.66990872117631917</v>
      </c>
      <c r="L6" s="12">
        <f t="shared" ref="L6" si="5">J6+K6</f>
        <v>1.5411518073131845</v>
      </c>
      <c r="M6" s="12">
        <f t="shared" ref="M6" si="6">G6-L6</f>
        <v>3.822319268681551E-2</v>
      </c>
      <c r="N6" s="13">
        <f t="shared" ref="N6" si="7">K6/G6</f>
        <v>0.42416064656988944</v>
      </c>
    </row>
    <row r="7" spans="1:14">
      <c r="A7" s="1" t="s">
        <v>26</v>
      </c>
      <c r="B7" s="14">
        <f>SUM(B3:B6)</f>
        <v>122851</v>
      </c>
      <c r="C7" s="15">
        <f>B7-D7</f>
        <v>16455.247499999998</v>
      </c>
      <c r="D7" s="15">
        <f>SUM(D3:D6)</f>
        <v>106395.7525</v>
      </c>
    </row>
    <row r="8" spans="1:14" ht="15" customHeight="1">
      <c r="E8" s="2"/>
      <c r="H8" s="7"/>
      <c r="L8" s="1" t="s">
        <v>6</v>
      </c>
      <c r="M8" s="16">
        <f>+M3*F3</f>
        <v>1410.7152462535876</v>
      </c>
    </row>
    <row r="9" spans="1:14">
      <c r="A9" s="1" t="s">
        <v>25</v>
      </c>
      <c r="B9" s="25">
        <v>120092.8</v>
      </c>
      <c r="I9" s="1"/>
      <c r="L9" s="1" t="s">
        <v>18</v>
      </c>
      <c r="M9" s="16">
        <f>+M4*F4</f>
        <v>-630.12759718073164</v>
      </c>
    </row>
    <row r="10" spans="1:14">
      <c r="A10" s="1" t="s">
        <v>8</v>
      </c>
      <c r="B10" s="23">
        <v>6190.11</v>
      </c>
      <c r="C10" s="10">
        <f>+B10/B3</f>
        <v>0.20738429066787276</v>
      </c>
      <c r="L10" s="1" t="s">
        <v>7</v>
      </c>
      <c r="M10" s="16">
        <f>+M5*F5</f>
        <v>1384.1809030960144</v>
      </c>
    </row>
    <row r="11" spans="1:14">
      <c r="A11" s="1" t="s">
        <v>21</v>
      </c>
      <c r="B11" s="25">
        <v>1616.96</v>
      </c>
      <c r="C11" s="10">
        <f>+B11/B4</f>
        <v>0.66302819067145058</v>
      </c>
      <c r="L11" s="1" t="s">
        <v>17</v>
      </c>
      <c r="M11" s="16">
        <f>+M6*F6</f>
        <v>593.43144783110506</v>
      </c>
    </row>
    <row r="12" spans="1:14">
      <c r="A12" s="1" t="s">
        <v>9</v>
      </c>
      <c r="B12" s="23">
        <v>24268.1</v>
      </c>
      <c r="C12" s="10">
        <f>+B12/B5</f>
        <v>0.38281232130674309</v>
      </c>
      <c r="L12" s="26" t="s">
        <v>13</v>
      </c>
      <c r="M12" s="16">
        <f>SUM(M8:M11)</f>
        <v>2758.1999999999753</v>
      </c>
    </row>
    <row r="13" spans="1:14">
      <c r="A13" s="1" t="s">
        <v>22</v>
      </c>
      <c r="B13" s="23">
        <v>10400.620000000001</v>
      </c>
      <c r="C13" s="10">
        <f>+B13/B6</f>
        <v>0.38280498352932518</v>
      </c>
    </row>
    <row r="14" spans="1:14">
      <c r="A14" s="1" t="s">
        <v>23</v>
      </c>
      <c r="B14" s="15">
        <f>SUM(B10:B13)</f>
        <v>42475.79</v>
      </c>
    </row>
    <row r="15" spans="1:14">
      <c r="A15" s="1" t="s">
        <v>16</v>
      </c>
      <c r="B15" s="15">
        <f>B9-B14-C7</f>
        <v>61161.762500000012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zoomScale="120" zoomScaleNormal="120" workbookViewId="0"/>
  </sheetViews>
  <sheetFormatPr defaultColWidth="9.109375" defaultRowHeight="14.4"/>
  <cols>
    <col min="1" max="1" width="12.6640625" style="1" customWidth="1"/>
    <col min="2" max="2" width="10.88671875" style="2" bestFit="1" customWidth="1"/>
    <col min="3" max="3" width="8" style="1" customWidth="1"/>
    <col min="4" max="4" width="10.6640625" style="3" customWidth="1"/>
    <col min="5" max="5" width="7.44140625" style="1" customWidth="1"/>
    <col min="6" max="6" width="8.5546875" style="1" bestFit="1" customWidth="1"/>
    <col min="7" max="7" width="9.109375" style="1"/>
    <col min="8" max="8" width="6.6640625" style="1" bestFit="1" customWidth="1"/>
    <col min="9" max="9" width="11.5546875" style="2" bestFit="1" customWidth="1"/>
    <col min="10" max="12" width="8" style="1" bestFit="1" customWidth="1"/>
    <col min="13" max="13" width="10.44140625" style="1" customWidth="1"/>
    <col min="14" max="16384" width="9.109375" style="1"/>
  </cols>
  <sheetData>
    <row r="1" spans="1:14" ht="15" thickBot="1">
      <c r="A1" s="1" t="s">
        <v>19</v>
      </c>
      <c r="D1" s="48" t="s">
        <v>28</v>
      </c>
      <c r="E1" s="48"/>
      <c r="F1" s="19"/>
      <c r="G1" s="18">
        <f>F1*0.01</f>
        <v>0</v>
      </c>
      <c r="H1" s="49" t="s">
        <v>29</v>
      </c>
      <c r="I1" s="49"/>
      <c r="J1" s="18">
        <v>0.15</v>
      </c>
      <c r="L1" s="1" t="s">
        <v>30</v>
      </c>
      <c r="M1" s="18">
        <v>7.0000000000000007E-2</v>
      </c>
    </row>
    <row r="2" spans="1:14" s="4" customFormat="1" ht="58.2" thickBot="1">
      <c r="B2" s="5" t="s">
        <v>1</v>
      </c>
      <c r="C2" s="4" t="s">
        <v>27</v>
      </c>
      <c r="D2" s="6" t="s">
        <v>0</v>
      </c>
      <c r="E2" s="4" t="s">
        <v>2</v>
      </c>
      <c r="F2" s="4" t="s">
        <v>15</v>
      </c>
      <c r="G2" s="4" t="s">
        <v>14</v>
      </c>
      <c r="H2" s="4" t="s">
        <v>3</v>
      </c>
      <c r="I2" s="6" t="s">
        <v>12</v>
      </c>
      <c r="J2" s="4" t="s">
        <v>11</v>
      </c>
      <c r="K2" s="4" t="s">
        <v>10</v>
      </c>
      <c r="L2" s="4" t="s">
        <v>4</v>
      </c>
      <c r="M2" s="4" t="s">
        <v>5</v>
      </c>
      <c r="N2" s="4" t="s">
        <v>24</v>
      </c>
    </row>
    <row r="3" spans="1:14" ht="15" thickBot="1">
      <c r="A3" s="1" t="s">
        <v>6</v>
      </c>
      <c r="B3" s="20"/>
      <c r="C3" s="18">
        <f>1-J1-M1-G1</f>
        <v>0.78</v>
      </c>
      <c r="D3" s="14">
        <f>+B3*C3</f>
        <v>0</v>
      </c>
      <c r="E3" s="22"/>
      <c r="F3" s="8" t="e">
        <f>B3/E3</f>
        <v>#DIV/0!</v>
      </c>
      <c r="G3" s="9" t="e">
        <f>D3/F3</f>
        <v>#DIV/0!</v>
      </c>
      <c r="H3" s="10" t="e">
        <f>+B3/$B$7</f>
        <v>#DIV/0!</v>
      </c>
      <c r="I3" s="11" t="e">
        <f>H3*$B$15</f>
        <v>#DIV/0!</v>
      </c>
      <c r="J3" s="9" t="e">
        <f>+I3/F3</f>
        <v>#DIV/0!</v>
      </c>
      <c r="K3" s="9" t="e">
        <f>B10/F3</f>
        <v>#DIV/0!</v>
      </c>
      <c r="L3" s="12" t="e">
        <f>J3+K3</f>
        <v>#DIV/0!</v>
      </c>
      <c r="M3" s="12" t="e">
        <f>G3-L3</f>
        <v>#DIV/0!</v>
      </c>
      <c r="N3" s="13" t="e">
        <f>K3/G3</f>
        <v>#DIV/0!</v>
      </c>
    </row>
    <row r="4" spans="1:14" ht="15" thickBot="1">
      <c r="A4" s="1" t="s">
        <v>18</v>
      </c>
      <c r="B4" s="21"/>
      <c r="C4" s="18">
        <f t="shared" ref="C4:C6" si="0">1-$M$1-$G$1</f>
        <v>0.92999999999999994</v>
      </c>
      <c r="D4" s="14">
        <f>+B4*C4</f>
        <v>0</v>
      </c>
      <c r="E4" s="22"/>
      <c r="F4" s="8" t="e">
        <f>(B4/E4)+(F3*0.88)</f>
        <v>#DIV/0!</v>
      </c>
      <c r="G4" s="9" t="e">
        <f>D4/F4</f>
        <v>#DIV/0!</v>
      </c>
      <c r="H4" s="10" t="e">
        <f>+B4/$B$7</f>
        <v>#DIV/0!</v>
      </c>
      <c r="I4" s="11" t="e">
        <f>H4*$B$15</f>
        <v>#DIV/0!</v>
      </c>
      <c r="J4" s="9" t="e">
        <f>+I4/F4</f>
        <v>#DIV/0!</v>
      </c>
      <c r="K4" s="9" t="e">
        <f>B11/F4</f>
        <v>#DIV/0!</v>
      </c>
      <c r="L4" s="12" t="e">
        <f>J4+K4</f>
        <v>#DIV/0!</v>
      </c>
      <c r="M4" s="12" t="e">
        <f>G4-L4</f>
        <v>#DIV/0!</v>
      </c>
      <c r="N4" s="13" t="e">
        <f>K4/G4</f>
        <v>#DIV/0!</v>
      </c>
    </row>
    <row r="5" spans="1:14" ht="15" thickBot="1">
      <c r="A5" s="1" t="s">
        <v>20</v>
      </c>
      <c r="B5" s="20"/>
      <c r="C5" s="18">
        <f t="shared" si="0"/>
        <v>0.92999999999999994</v>
      </c>
      <c r="D5" s="14">
        <f>+B5*C5</f>
        <v>0</v>
      </c>
      <c r="E5" s="22"/>
      <c r="F5" s="8" t="e">
        <f>B5/E5</f>
        <v>#DIV/0!</v>
      </c>
      <c r="G5" s="9" t="e">
        <f>D5/F5</f>
        <v>#DIV/0!</v>
      </c>
      <c r="H5" s="10" t="e">
        <f>+B5/$B$7</f>
        <v>#DIV/0!</v>
      </c>
      <c r="I5" s="11" t="e">
        <f>H5*$B$15</f>
        <v>#DIV/0!</v>
      </c>
      <c r="J5" s="9" t="e">
        <f>+I5/F5</f>
        <v>#DIV/0!</v>
      </c>
      <c r="K5" s="9" t="e">
        <f>B12/F5</f>
        <v>#DIV/0!</v>
      </c>
      <c r="L5" s="12" t="e">
        <f>J5+K5</f>
        <v>#DIV/0!</v>
      </c>
      <c r="M5" s="12" t="e">
        <f>G5-L5</f>
        <v>#DIV/0!</v>
      </c>
      <c r="N5" s="13" t="e">
        <f>K5/G5</f>
        <v>#DIV/0!</v>
      </c>
    </row>
    <row r="6" spans="1:14" ht="15" thickBot="1">
      <c r="A6" s="1" t="s">
        <v>17</v>
      </c>
      <c r="B6" s="21"/>
      <c r="C6" s="18">
        <f t="shared" si="0"/>
        <v>0.92999999999999994</v>
      </c>
      <c r="D6" s="14">
        <f t="shared" ref="D6" si="1">+B6*C6</f>
        <v>0</v>
      </c>
      <c r="E6" s="22"/>
      <c r="F6" s="8" t="e">
        <f t="shared" ref="F6" si="2">B6/E6</f>
        <v>#DIV/0!</v>
      </c>
      <c r="G6" s="9" t="e">
        <f t="shared" ref="G6" si="3">D6/F6</f>
        <v>#DIV/0!</v>
      </c>
      <c r="H6" s="10" t="e">
        <f>+B6/$B$7</f>
        <v>#DIV/0!</v>
      </c>
      <c r="I6" s="11" t="e">
        <f t="shared" ref="I6" si="4">H6*$B$15</f>
        <v>#DIV/0!</v>
      </c>
      <c r="J6" s="9" t="e">
        <f t="shared" ref="J6" si="5">+I6/F6</f>
        <v>#DIV/0!</v>
      </c>
      <c r="K6" s="9" t="e">
        <f>B13/F6</f>
        <v>#DIV/0!</v>
      </c>
      <c r="L6" s="12" t="e">
        <f t="shared" ref="L6" si="6">J6+K6</f>
        <v>#DIV/0!</v>
      </c>
      <c r="M6" s="12" t="e">
        <f t="shared" ref="M6" si="7">G6-L6</f>
        <v>#DIV/0!</v>
      </c>
      <c r="N6" s="13" t="e">
        <f t="shared" ref="N6" si="8">K6/G6</f>
        <v>#DIV/0!</v>
      </c>
    </row>
    <row r="7" spans="1:14">
      <c r="A7" s="1" t="s">
        <v>26</v>
      </c>
      <c r="B7" s="14">
        <f>SUM(B3:B6)</f>
        <v>0</v>
      </c>
      <c r="C7" s="15">
        <f>B7-D7</f>
        <v>0</v>
      </c>
      <c r="D7" s="15">
        <f>SUM(D3:D6)</f>
        <v>0</v>
      </c>
    </row>
    <row r="8" spans="1:14" ht="15" customHeight="1" thickBot="1">
      <c r="B8" s="1"/>
      <c r="E8" s="2"/>
      <c r="H8" s="7"/>
      <c r="L8" s="1" t="s">
        <v>6</v>
      </c>
      <c r="M8" s="16" t="e">
        <f>+M3*F3</f>
        <v>#DIV/0!</v>
      </c>
    </row>
    <row r="9" spans="1:14" ht="15" thickBot="1">
      <c r="A9" s="1" t="s">
        <v>25</v>
      </c>
      <c r="B9" s="21"/>
      <c r="I9" s="1"/>
      <c r="L9" s="1" t="s">
        <v>18</v>
      </c>
      <c r="M9" s="16" t="e">
        <f>+M4*F4</f>
        <v>#DIV/0!</v>
      </c>
    </row>
    <row r="10" spans="1:14" ht="15" thickBot="1">
      <c r="A10" s="1" t="s">
        <v>8</v>
      </c>
      <c r="B10" s="20"/>
      <c r="C10" s="10" t="e">
        <f>+B10/B3</f>
        <v>#DIV/0!</v>
      </c>
      <c r="L10" s="1" t="s">
        <v>7</v>
      </c>
      <c r="M10" s="16" t="e">
        <f>+M5*F5</f>
        <v>#DIV/0!</v>
      </c>
    </row>
    <row r="11" spans="1:14" ht="15" thickBot="1">
      <c r="A11" s="1" t="s">
        <v>21</v>
      </c>
      <c r="B11" s="21"/>
      <c r="C11" s="10" t="e">
        <f>+B11/B4</f>
        <v>#DIV/0!</v>
      </c>
      <c r="L11" s="1" t="s">
        <v>17</v>
      </c>
      <c r="M11" s="16" t="e">
        <f>+M6*F6</f>
        <v>#DIV/0!</v>
      </c>
    </row>
    <row r="12" spans="1:14" ht="15" thickBot="1">
      <c r="A12" s="1" t="s">
        <v>9</v>
      </c>
      <c r="B12" s="20"/>
      <c r="C12" s="10" t="e">
        <f>+B12/B5</f>
        <v>#DIV/0!</v>
      </c>
      <c r="L12" s="17" t="s">
        <v>13</v>
      </c>
      <c r="M12" s="16" t="e">
        <f>SUM(M8:M11)</f>
        <v>#DIV/0!</v>
      </c>
    </row>
    <row r="13" spans="1:14" ht="15" thickBot="1">
      <c r="A13" s="1" t="s">
        <v>22</v>
      </c>
      <c r="B13" s="20"/>
      <c r="C13" s="10" t="e">
        <f>+B13/B6</f>
        <v>#DIV/0!</v>
      </c>
    </row>
    <row r="14" spans="1:14">
      <c r="A14" s="1" t="s">
        <v>23</v>
      </c>
      <c r="B14" s="15">
        <f>SUM(B10:B13)</f>
        <v>0</v>
      </c>
    </row>
    <row r="15" spans="1:14">
      <c r="A15" s="1" t="s">
        <v>16</v>
      </c>
      <c r="B15" s="15">
        <f>B9-B14-C7</f>
        <v>0</v>
      </c>
    </row>
  </sheetData>
  <sheetProtection password="E128" sheet="1" objects="1" scenarios="1"/>
  <mergeCells count="2">
    <mergeCell ref="D1:E1"/>
    <mergeCell ref="H1:I1"/>
  </mergeCells>
  <dataValidations count="1">
    <dataValidation type="decimal" allowBlank="1" showInputMessage="1" showErrorMessage="1" sqref="F1">
      <formula1>0.25</formula1>
      <formula2>2.75</formula2>
    </dataValidation>
  </dataValidations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Quickbooks</vt:lpstr>
      <vt:lpstr>Actual</vt:lpstr>
      <vt:lpstr>Blank Cost</vt:lpstr>
      <vt:lpstr>'Blank Cost'!Print_Area</vt:lpstr>
      <vt:lpstr>Quickbooks!Print_Titles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Pwner</dc:creator>
  <cp:lastModifiedBy>Joe Evans</cp:lastModifiedBy>
  <cp:lastPrinted>2014-12-14T21:29:14Z</cp:lastPrinted>
  <dcterms:created xsi:type="dcterms:W3CDTF">2014-02-19T17:46:06Z</dcterms:created>
  <dcterms:modified xsi:type="dcterms:W3CDTF">2019-02-28T15:22:20Z</dcterms:modified>
</cp:coreProperties>
</file>