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nally\Desktop\TEBT\"/>
    </mc:Choice>
  </mc:AlternateContent>
  <bookViews>
    <workbookView xWindow="-120" yWindow="-120" windowWidth="24240" windowHeight="13140" firstSheet="1" activeTab="4"/>
  </bookViews>
  <sheets>
    <sheet name="ANNOUNCEMENTS" sheetId="40" r:id="rId1"/>
    <sheet name="by deposit" sheetId="35" r:id="rId2"/>
    <sheet name="by lodge" sheetId="2" r:id="rId3"/>
    <sheet name="by member - by lodge" sheetId="38" state="hidden" r:id="rId4"/>
    <sheet name="Running Total by Member" sheetId="39" r:id="rId5"/>
    <sheet name="Acknowledgements" sheetId="34" r:id="rId6"/>
    <sheet name="in memory or honor of " sheetId="33" state="hidden" r:id="rId7"/>
  </sheets>
  <definedNames>
    <definedName name="_xlnm.Print_Titles" localSheetId="1">'by deposit'!$1:$1</definedName>
    <definedName name="_xlnm.Print_Titles" localSheetId="2">'by lodge'!$1:$1</definedName>
    <definedName name="_xlnm.Print_Titles" localSheetId="3">'by member - by lodge'!$1:$1</definedName>
    <definedName name="_xlnm.Print_Titles" localSheetId="4">'Running Total by Member'!$2:$2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8" i="39" l="1"/>
  <c r="B42" i="35"/>
  <c r="D6" i="2"/>
  <c r="B35" i="35"/>
  <c r="B34" i="35"/>
  <c r="D4" i="2"/>
  <c r="B30" i="35"/>
  <c r="B29" i="35"/>
  <c r="H187" i="39" l="1"/>
  <c r="H186" i="39"/>
  <c r="G579" i="39"/>
  <c r="H569" i="39"/>
  <c r="I569" i="39"/>
  <c r="G569" i="39"/>
  <c r="H568" i="39"/>
  <c r="H567" i="39"/>
  <c r="I564" i="39"/>
  <c r="G564" i="39"/>
  <c r="I560" i="39"/>
  <c r="G560" i="39"/>
  <c r="I498" i="39"/>
  <c r="H498" i="39"/>
  <c r="H497" i="39"/>
  <c r="G498" i="39"/>
  <c r="H494" i="39"/>
  <c r="I494" i="39"/>
  <c r="G494" i="39"/>
  <c r="I480" i="39"/>
  <c r="G480" i="39"/>
  <c r="I310" i="39"/>
  <c r="G310" i="39"/>
  <c r="H250" i="39"/>
  <c r="H247" i="39"/>
  <c r="H246" i="39"/>
  <c r="I247" i="39"/>
  <c r="G247" i="39"/>
  <c r="H243" i="39"/>
  <c r="H242" i="39"/>
  <c r="I243" i="39"/>
  <c r="G243" i="39"/>
  <c r="I239" i="39"/>
  <c r="G239" i="39"/>
  <c r="H238" i="39"/>
  <c r="H237" i="39"/>
  <c r="H236" i="39"/>
  <c r="I228" i="39"/>
  <c r="G228" i="39"/>
  <c r="H219" i="39"/>
  <c r="I216" i="39"/>
  <c r="G216" i="39"/>
  <c r="H215" i="39"/>
  <c r="I211" i="39"/>
  <c r="G211" i="39"/>
  <c r="H210" i="39"/>
  <c r="I207" i="39"/>
  <c r="G207" i="39"/>
  <c r="H190" i="39"/>
  <c r="I187" i="39"/>
  <c r="G187" i="39"/>
  <c r="I183" i="39"/>
  <c r="G183" i="39"/>
  <c r="H182" i="39"/>
  <c r="I179" i="39"/>
  <c r="G179" i="39"/>
  <c r="H178" i="39"/>
  <c r="I175" i="39"/>
  <c r="G175" i="39"/>
  <c r="H174" i="39"/>
  <c r="I85" i="39"/>
  <c r="G85" i="39"/>
  <c r="H84" i="39"/>
  <c r="I80" i="39"/>
  <c r="G80" i="39"/>
  <c r="I62" i="39"/>
  <c r="G62" i="39"/>
  <c r="H61" i="39"/>
  <c r="I57" i="39"/>
  <c r="G57" i="39"/>
  <c r="I53" i="39"/>
  <c r="G53" i="39"/>
  <c r="H52" i="39"/>
  <c r="G49" i="39"/>
  <c r="I32" i="39"/>
  <c r="G32" i="39"/>
  <c r="H31" i="39"/>
  <c r="H30" i="39"/>
  <c r="I27" i="39"/>
  <c r="G27" i="39"/>
  <c r="H3" i="39"/>
  <c r="I233" i="39"/>
  <c r="G233" i="39"/>
  <c r="H231" i="39"/>
  <c r="H232" i="39"/>
  <c r="H170" i="39"/>
  <c r="H169" i="39"/>
  <c r="H168" i="39"/>
  <c r="H167" i="39"/>
  <c r="H166" i="39"/>
  <c r="H165" i="39"/>
  <c r="H164" i="39"/>
  <c r="H163" i="39"/>
  <c r="H162" i="39"/>
  <c r="H161" i="39"/>
  <c r="H160" i="39"/>
  <c r="H159" i="39"/>
  <c r="H158" i="39"/>
  <c r="H157" i="39"/>
  <c r="H156" i="39"/>
  <c r="H155" i="39"/>
  <c r="H154" i="39"/>
  <c r="H153" i="39"/>
  <c r="H152" i="39"/>
  <c r="H151" i="39"/>
  <c r="H150" i="39"/>
  <c r="H149" i="39"/>
  <c r="H148" i="39"/>
  <c r="H147" i="39"/>
  <c r="H146" i="39"/>
  <c r="H145" i="39"/>
  <c r="H144" i="39"/>
  <c r="H143" i="39"/>
  <c r="H142" i="39"/>
  <c r="H141" i="39"/>
  <c r="H140" i="39"/>
  <c r="H139" i="39"/>
  <c r="H138" i="39"/>
  <c r="H137" i="39"/>
  <c r="H136" i="39"/>
  <c r="H135" i="39"/>
  <c r="H134" i="39"/>
  <c r="H133" i="39"/>
  <c r="H132" i="39"/>
  <c r="H131" i="39"/>
  <c r="H130" i="39"/>
  <c r="H129" i="39"/>
  <c r="H128" i="39"/>
  <c r="H127" i="39"/>
  <c r="H126" i="39"/>
  <c r="H125" i="39"/>
  <c r="H124" i="39"/>
  <c r="H123" i="39"/>
  <c r="H122" i="39"/>
  <c r="H121" i="39"/>
  <c r="H120" i="39"/>
  <c r="H119" i="39"/>
  <c r="H118" i="39"/>
  <c r="H117" i="39"/>
  <c r="H116" i="39"/>
  <c r="H115" i="39"/>
  <c r="H114" i="39"/>
  <c r="H113" i="39"/>
  <c r="H112" i="39"/>
  <c r="H111" i="39"/>
  <c r="H110" i="39"/>
  <c r="H109" i="39"/>
  <c r="H108" i="39"/>
  <c r="H107" i="39"/>
  <c r="H106" i="39"/>
  <c r="H105" i="39"/>
  <c r="H104" i="39"/>
  <c r="H103" i="39"/>
  <c r="H102" i="39"/>
  <c r="H101" i="39"/>
  <c r="H100" i="39"/>
  <c r="H99" i="39"/>
  <c r="H98" i="39"/>
  <c r="H97" i="39"/>
  <c r="H96" i="39"/>
  <c r="H95" i="39"/>
  <c r="H94" i="39"/>
  <c r="H93" i="39"/>
  <c r="H92" i="39"/>
  <c r="H91" i="39"/>
  <c r="H90" i="39"/>
  <c r="H89" i="39"/>
  <c r="H88" i="39"/>
  <c r="G171" i="39"/>
  <c r="I171" i="39" s="1"/>
  <c r="H578" i="39"/>
  <c r="H577" i="39"/>
  <c r="H575" i="39"/>
  <c r="H573" i="39"/>
  <c r="H572" i="39"/>
  <c r="H574" i="39"/>
  <c r="G582" i="39" l="1"/>
  <c r="H582" i="39" s="1"/>
  <c r="I49" i="39"/>
  <c r="D20" i="2"/>
  <c r="D44" i="2"/>
  <c r="I582" i="39" l="1"/>
  <c r="B25" i="35"/>
  <c r="B19" i="35"/>
  <c r="B23" i="35"/>
  <c r="B4" i="35"/>
  <c r="G38" i="2" l="1"/>
  <c r="G37" i="2"/>
  <c r="G36" i="2"/>
  <c r="G35" i="2"/>
  <c r="G34" i="2"/>
  <c r="G33" i="2"/>
  <c r="G32" i="2"/>
  <c r="G31" i="2"/>
  <c r="G30" i="2"/>
  <c r="G29" i="2"/>
  <c r="G26" i="2"/>
  <c r="G25" i="2"/>
  <c r="G24" i="2"/>
  <c r="G23" i="2"/>
  <c r="G22" i="2"/>
  <c r="G21" i="2"/>
  <c r="G20" i="2"/>
  <c r="G19" i="2"/>
  <c r="G18" i="2"/>
  <c r="G17" i="2"/>
  <c r="G16" i="2"/>
  <c r="G13" i="2"/>
  <c r="G12" i="2"/>
  <c r="G11" i="2"/>
  <c r="G10" i="2"/>
  <c r="G9" i="2"/>
  <c r="G8" i="2"/>
  <c r="G7" i="2"/>
  <c r="G6" i="2"/>
  <c r="G5" i="2"/>
  <c r="G4" i="2"/>
  <c r="G3" i="2"/>
  <c r="E38" i="2"/>
  <c r="E26" i="2"/>
  <c r="F569" i="39" l="1"/>
  <c r="H528" i="39"/>
  <c r="H509" i="39"/>
  <c r="F313" i="39"/>
  <c r="F35" i="39"/>
  <c r="D35" i="2"/>
  <c r="D17" i="2"/>
  <c r="F83" i="39"/>
  <c r="F236" i="39"/>
  <c r="F239" i="39" s="1"/>
  <c r="F563" i="39"/>
  <c r="F190" i="39"/>
  <c r="D23" i="2"/>
  <c r="D33" i="2"/>
  <c r="H386" i="39" l="1"/>
  <c r="H408" i="39"/>
  <c r="H388" i="39"/>
  <c r="H384" i="39"/>
  <c r="H372" i="39"/>
  <c r="H476" i="39"/>
  <c r="H426" i="39"/>
  <c r="F56" i="39"/>
  <c r="D9" i="2"/>
  <c r="D8" i="2" l="1"/>
  <c r="H553" i="39" l="1"/>
  <c r="F501" i="39"/>
  <c r="F52" i="39"/>
  <c r="D12" i="2"/>
  <c r="F115" i="39"/>
  <c r="F88" i="39"/>
  <c r="F576" i="39"/>
  <c r="H576" i="39" s="1"/>
  <c r="F207" i="39" l="1"/>
  <c r="F27" i="39"/>
  <c r="F579" i="39"/>
  <c r="F564" i="39"/>
  <c r="F560" i="39"/>
  <c r="F494" i="39"/>
  <c r="F480" i="39"/>
  <c r="F310" i="39"/>
  <c r="F247" i="39"/>
  <c r="F243" i="39"/>
  <c r="F233" i="39"/>
  <c r="F228" i="39"/>
  <c r="F216" i="39"/>
  <c r="F211" i="39"/>
  <c r="F187" i="39"/>
  <c r="F183" i="39"/>
  <c r="F179" i="39"/>
  <c r="F175" i="39"/>
  <c r="F171" i="39"/>
  <c r="F85" i="39"/>
  <c r="F80" i="39"/>
  <c r="F62" i="39"/>
  <c r="F57" i="39"/>
  <c r="F53" i="39"/>
  <c r="F32" i="39"/>
  <c r="D22" i="2"/>
  <c r="E175" i="39" l="1"/>
  <c r="D175" i="39"/>
  <c r="C175" i="39"/>
  <c r="F49" i="39"/>
  <c r="H78" i="39"/>
  <c r="H77" i="39"/>
  <c r="H72" i="39"/>
  <c r="H69" i="39"/>
  <c r="H68" i="39"/>
  <c r="H76" i="39"/>
  <c r="H75" i="39"/>
  <c r="H227" i="39"/>
  <c r="H226" i="39"/>
  <c r="H225" i="39"/>
  <c r="H224" i="39"/>
  <c r="H223" i="39"/>
  <c r="H222" i="39"/>
  <c r="H221" i="39"/>
  <c r="H220" i="39"/>
  <c r="D45" i="2"/>
  <c r="D21" i="2"/>
  <c r="D10" i="2"/>
  <c r="D18" i="2"/>
  <c r="D30" i="2"/>
  <c r="D16" i="2"/>
  <c r="H175" i="39" l="1"/>
  <c r="H559" i="39"/>
  <c r="H558" i="39"/>
  <c r="H557" i="39"/>
  <c r="H556" i="39"/>
  <c r="H555" i="39"/>
  <c r="H554" i="39"/>
  <c r="H552" i="39"/>
  <c r="H551" i="39"/>
  <c r="H550" i="39"/>
  <c r="H549" i="39"/>
  <c r="H548" i="39"/>
  <c r="H547" i="39"/>
  <c r="H546" i="39"/>
  <c r="H544" i="39"/>
  <c r="H543" i="39"/>
  <c r="H542" i="39"/>
  <c r="H541" i="39"/>
  <c r="H540" i="39"/>
  <c r="H539" i="39"/>
  <c r="H538" i="39"/>
  <c r="H537" i="39"/>
  <c r="H536" i="39"/>
  <c r="H535" i="39"/>
  <c r="H534" i="39"/>
  <c r="H533" i="39"/>
  <c r="H532" i="39"/>
  <c r="H531" i="39"/>
  <c r="H530" i="39"/>
  <c r="H529" i="39"/>
  <c r="H527" i="39"/>
  <c r="H526" i="39"/>
  <c r="H525" i="39"/>
  <c r="H524" i="39"/>
  <c r="H523" i="39"/>
  <c r="H522" i="39"/>
  <c r="H521" i="39"/>
  <c r="H520" i="39"/>
  <c r="H519" i="39"/>
  <c r="H518" i="39"/>
  <c r="H517" i="39"/>
  <c r="H516" i="39"/>
  <c r="H515" i="39"/>
  <c r="H514" i="39"/>
  <c r="H512" i="39"/>
  <c r="H511" i="39"/>
  <c r="H508" i="39"/>
  <c r="H507" i="39"/>
  <c r="H506" i="39"/>
  <c r="H505" i="39"/>
  <c r="H502" i="39"/>
  <c r="D560" i="39"/>
  <c r="H493" i="39"/>
  <c r="H492" i="39"/>
  <c r="H491" i="39"/>
  <c r="H490" i="39"/>
  <c r="H489" i="39"/>
  <c r="H488" i="39"/>
  <c r="H487" i="39"/>
  <c r="H486" i="39"/>
  <c r="H485" i="39"/>
  <c r="H484" i="39"/>
  <c r="H479" i="39"/>
  <c r="H478" i="39"/>
  <c r="H477" i="39"/>
  <c r="H475" i="39"/>
  <c r="H474" i="39"/>
  <c r="H473" i="39"/>
  <c r="H472" i="39"/>
  <c r="H471" i="39"/>
  <c r="H470" i="39"/>
  <c r="H469" i="39"/>
  <c r="H468" i="39"/>
  <c r="H467" i="39"/>
  <c r="H466" i="39"/>
  <c r="H465" i="39"/>
  <c r="H464" i="39"/>
  <c r="H463" i="39"/>
  <c r="H462" i="39"/>
  <c r="H461" i="39"/>
  <c r="H460" i="39"/>
  <c r="H459" i="39"/>
  <c r="H458" i="39"/>
  <c r="H457" i="39"/>
  <c r="H456" i="39"/>
  <c r="H455" i="39"/>
  <c r="H454" i="39"/>
  <c r="H453" i="39"/>
  <c r="H452" i="39"/>
  <c r="H449" i="39"/>
  <c r="H451" i="39"/>
  <c r="H450" i="39"/>
  <c r="H448" i="39"/>
  <c r="H447" i="39"/>
  <c r="H446" i="39"/>
  <c r="H445" i="39"/>
  <c r="H444" i="39"/>
  <c r="H443" i="39"/>
  <c r="H442" i="39"/>
  <c r="H441" i="39"/>
  <c r="H440" i="39"/>
  <c r="H439" i="39"/>
  <c r="H438" i="39"/>
  <c r="H437" i="39"/>
  <c r="H436" i="39"/>
  <c r="H435" i="39"/>
  <c r="H434" i="39"/>
  <c r="H433" i="39"/>
  <c r="H432" i="39"/>
  <c r="H431" i="39"/>
  <c r="H430" i="39"/>
  <c r="H429" i="39"/>
  <c r="H428" i="39"/>
  <c r="H427" i="39"/>
  <c r="H425" i="39"/>
  <c r="H424" i="39"/>
  <c r="H423" i="39"/>
  <c r="H422" i="39"/>
  <c r="H421" i="39"/>
  <c r="H420" i="39"/>
  <c r="H418" i="39"/>
  <c r="H419" i="39"/>
  <c r="H417" i="39"/>
  <c r="H416" i="39"/>
  <c r="H415" i="39"/>
  <c r="H414" i="39"/>
  <c r="H413" i="39"/>
  <c r="H412" i="39"/>
  <c r="H411" i="39"/>
  <c r="H410" i="39"/>
  <c r="H409" i="39"/>
  <c r="H403" i="39"/>
  <c r="H404" i="39"/>
  <c r="H407" i="39"/>
  <c r="H405" i="39"/>
  <c r="H402" i="39"/>
  <c r="H401" i="39"/>
  <c r="H400" i="39"/>
  <c r="H399" i="39"/>
  <c r="H398" i="39"/>
  <c r="H397" i="39"/>
  <c r="H396" i="39"/>
  <c r="H395" i="39"/>
  <c r="H394" i="39"/>
  <c r="H393" i="39"/>
  <c r="H392" i="39"/>
  <c r="H391" i="39"/>
  <c r="H390" i="39"/>
  <c r="H389" i="39"/>
  <c r="H387" i="39"/>
  <c r="H385" i="39"/>
  <c r="H383" i="39"/>
  <c r="H382" i="39"/>
  <c r="H381" i="39"/>
  <c r="H380" i="39"/>
  <c r="H379" i="39"/>
  <c r="H378" i="39"/>
  <c r="H377" i="39"/>
  <c r="H376" i="39"/>
  <c r="H375" i="39"/>
  <c r="H374" i="39"/>
  <c r="H373" i="39"/>
  <c r="H371" i="39"/>
  <c r="H370" i="39"/>
  <c r="H369" i="39"/>
  <c r="H368" i="39"/>
  <c r="H367" i="39"/>
  <c r="H366" i="39"/>
  <c r="H364" i="39"/>
  <c r="H363" i="39"/>
  <c r="H361" i="39"/>
  <c r="H362" i="39"/>
  <c r="H360" i="39"/>
  <c r="H359" i="39"/>
  <c r="H358" i="39"/>
  <c r="H357" i="39"/>
  <c r="H356" i="39"/>
  <c r="H355" i="39"/>
  <c r="H354" i="39"/>
  <c r="H353" i="39"/>
  <c r="H352" i="39"/>
  <c r="H351" i="39"/>
  <c r="H350" i="39"/>
  <c r="H349" i="39"/>
  <c r="H348" i="39"/>
  <c r="H347" i="39"/>
  <c r="H346" i="39"/>
  <c r="H345" i="39"/>
  <c r="H344" i="39"/>
  <c r="H343" i="39"/>
  <c r="H342" i="39"/>
  <c r="H341" i="39"/>
  <c r="H340" i="39"/>
  <c r="H339" i="39"/>
  <c r="H338" i="39"/>
  <c r="H337" i="39"/>
  <c r="H336" i="39"/>
  <c r="H335" i="39"/>
  <c r="H334" i="39"/>
  <c r="H332" i="39"/>
  <c r="H331" i="39"/>
  <c r="H330" i="39"/>
  <c r="H329" i="39"/>
  <c r="H328" i="39"/>
  <c r="H326" i="39"/>
  <c r="H327" i="39"/>
  <c r="H325" i="39"/>
  <c r="H324" i="39"/>
  <c r="H323" i="39"/>
  <c r="H322" i="39"/>
  <c r="H321" i="39"/>
  <c r="H320" i="39"/>
  <c r="H319" i="39"/>
  <c r="H318" i="39"/>
  <c r="H317" i="39"/>
  <c r="H316" i="39"/>
  <c r="H315" i="39"/>
  <c r="H314" i="39"/>
  <c r="E480" i="39"/>
  <c r="D480" i="39"/>
  <c r="D310" i="39"/>
  <c r="C310" i="39"/>
  <c r="H309" i="39"/>
  <c r="H308" i="39"/>
  <c r="H307" i="39"/>
  <c r="H306" i="39"/>
  <c r="H305" i="39"/>
  <c r="H304" i="39"/>
  <c r="H303" i="39"/>
  <c r="H302" i="39"/>
  <c r="H301" i="39"/>
  <c r="H300" i="39"/>
  <c r="H299" i="39"/>
  <c r="H298" i="39"/>
  <c r="H297" i="39"/>
  <c r="H296" i="39"/>
  <c r="H295" i="39"/>
  <c r="H294" i="39"/>
  <c r="H293" i="39"/>
  <c r="H292" i="39"/>
  <c r="H291" i="39"/>
  <c r="H290" i="39"/>
  <c r="H289" i="39"/>
  <c r="H288" i="39"/>
  <c r="H287" i="39"/>
  <c r="H286" i="39"/>
  <c r="H285" i="39"/>
  <c r="H284" i="39"/>
  <c r="H283" i="39"/>
  <c r="H282" i="39"/>
  <c r="H281" i="39"/>
  <c r="H280" i="39"/>
  <c r="H279" i="39"/>
  <c r="H278" i="39"/>
  <c r="H277" i="39"/>
  <c r="H276" i="39"/>
  <c r="H275" i="39"/>
  <c r="H274" i="39"/>
  <c r="H273" i="39"/>
  <c r="H272" i="39"/>
  <c r="H271" i="39"/>
  <c r="H270" i="39"/>
  <c r="H269" i="39"/>
  <c r="H268" i="39"/>
  <c r="H267" i="39"/>
  <c r="H266" i="39"/>
  <c r="H265" i="39"/>
  <c r="H264" i="39"/>
  <c r="H263" i="39"/>
  <c r="H262" i="39"/>
  <c r="H261" i="39"/>
  <c r="H260" i="39"/>
  <c r="H259" i="39"/>
  <c r="H258" i="39"/>
  <c r="H257" i="39"/>
  <c r="H256" i="39"/>
  <c r="H255" i="39"/>
  <c r="H254" i="39"/>
  <c r="H253" i="39"/>
  <c r="H252" i="39"/>
  <c r="H251" i="39"/>
  <c r="H239" i="39"/>
  <c r="H214" i="39"/>
  <c r="H211" i="39"/>
  <c r="C207" i="39"/>
  <c r="H206" i="39"/>
  <c r="H205" i="39"/>
  <c r="H204" i="39"/>
  <c r="H203" i="39"/>
  <c r="H202" i="39"/>
  <c r="H201" i="39"/>
  <c r="H200" i="39"/>
  <c r="H199" i="39"/>
  <c r="H198" i="39"/>
  <c r="H197" i="39"/>
  <c r="H196" i="39"/>
  <c r="H195" i="39"/>
  <c r="H194" i="39"/>
  <c r="H193" i="39"/>
  <c r="H192" i="39"/>
  <c r="H191" i="39"/>
  <c r="H183" i="39"/>
  <c r="H179" i="39"/>
  <c r="H79" i="39"/>
  <c r="H73" i="39"/>
  <c r="H71" i="39"/>
  <c r="H70" i="39"/>
  <c r="H67" i="39"/>
  <c r="H66" i="39"/>
  <c r="H56" i="39"/>
  <c r="H57" i="39" s="1"/>
  <c r="H48" i="39"/>
  <c r="H47" i="39"/>
  <c r="H46" i="39"/>
  <c r="H45" i="39"/>
  <c r="H44" i="39"/>
  <c r="H43" i="39"/>
  <c r="H42" i="39"/>
  <c r="H41" i="39"/>
  <c r="H40" i="39"/>
  <c r="H39" i="39"/>
  <c r="H38" i="39"/>
  <c r="H37" i="39"/>
  <c r="H36" i="39"/>
  <c r="H26" i="39"/>
  <c r="H25" i="39"/>
  <c r="H24" i="39"/>
  <c r="H23" i="39"/>
  <c r="H22" i="39"/>
  <c r="H21" i="39"/>
  <c r="H20" i="39"/>
  <c r="H19" i="39"/>
  <c r="H18" i="39"/>
  <c r="H17" i="39"/>
  <c r="H16" i="39"/>
  <c r="H15" i="39"/>
  <c r="H14" i="39"/>
  <c r="H13" i="39"/>
  <c r="H12" i="39"/>
  <c r="H11" i="39"/>
  <c r="H10" i="39"/>
  <c r="H9" i="39"/>
  <c r="H8" i="39"/>
  <c r="H7" i="39"/>
  <c r="H6" i="39"/>
  <c r="H5" i="39"/>
  <c r="H4" i="39"/>
  <c r="D24" i="2"/>
  <c r="D36" i="2" l="1"/>
  <c r="H216" i="39"/>
  <c r="H32" i="39"/>
  <c r="H233" i="39"/>
  <c r="H579" i="39"/>
  <c r="F498" i="39"/>
  <c r="D34" i="2"/>
  <c r="E579" i="39"/>
  <c r="D579" i="39"/>
  <c r="C579" i="39"/>
  <c r="E569" i="39"/>
  <c r="D569" i="39"/>
  <c r="C569" i="39"/>
  <c r="E564" i="39"/>
  <c r="D564" i="39"/>
  <c r="C563" i="39"/>
  <c r="H563" i="39" s="1"/>
  <c r="H564" i="39" s="1"/>
  <c r="C545" i="39"/>
  <c r="H545" i="39" s="1"/>
  <c r="C513" i="39"/>
  <c r="H513" i="39" s="1"/>
  <c r="E510" i="39"/>
  <c r="H510" i="39" s="1"/>
  <c r="C504" i="39"/>
  <c r="H504" i="39" s="1"/>
  <c r="C503" i="39"/>
  <c r="H503" i="39" s="1"/>
  <c r="E501" i="39"/>
  <c r="C501" i="39"/>
  <c r="E498" i="39"/>
  <c r="D498" i="39"/>
  <c r="C498" i="39"/>
  <c r="D494" i="39"/>
  <c r="E483" i="39"/>
  <c r="C483" i="39"/>
  <c r="C406" i="39"/>
  <c r="H406" i="39" s="1"/>
  <c r="C365" i="39"/>
  <c r="H365" i="39" s="1"/>
  <c r="C333" i="39"/>
  <c r="H333" i="39" s="1"/>
  <c r="C313" i="39"/>
  <c r="E250" i="39"/>
  <c r="H310" i="39" s="1"/>
  <c r="E247" i="39"/>
  <c r="D247" i="39"/>
  <c r="C246" i="39"/>
  <c r="D243" i="39"/>
  <c r="C243" i="39"/>
  <c r="E242" i="39"/>
  <c r="E239" i="39"/>
  <c r="E233" i="39"/>
  <c r="D233" i="39"/>
  <c r="C233" i="39"/>
  <c r="E228" i="39"/>
  <c r="D228" i="39"/>
  <c r="C228" i="39"/>
  <c r="E216" i="39"/>
  <c r="D216" i="39"/>
  <c r="C216" i="39"/>
  <c r="E211" i="39"/>
  <c r="D211" i="39"/>
  <c r="C211" i="39"/>
  <c r="E207" i="39"/>
  <c r="D207" i="39"/>
  <c r="E187" i="39"/>
  <c r="D187" i="39"/>
  <c r="C187" i="39"/>
  <c r="E183" i="39"/>
  <c r="D183" i="39"/>
  <c r="C183" i="39"/>
  <c r="E179" i="39"/>
  <c r="D179" i="39"/>
  <c r="C179" i="39"/>
  <c r="D171" i="39"/>
  <c r="E88" i="39"/>
  <c r="E171" i="39" s="1"/>
  <c r="C88" i="39"/>
  <c r="D85" i="39"/>
  <c r="E83" i="39"/>
  <c r="E85" i="39" s="1"/>
  <c r="C83" i="39"/>
  <c r="C85" i="39" s="1"/>
  <c r="D80" i="39"/>
  <c r="C74" i="39"/>
  <c r="H74" i="39" s="1"/>
  <c r="E65" i="39"/>
  <c r="E80" i="39" s="1"/>
  <c r="C65" i="39"/>
  <c r="D62" i="39"/>
  <c r="C62" i="39"/>
  <c r="E60" i="39"/>
  <c r="H60" i="39" s="1"/>
  <c r="H62" i="39" s="1"/>
  <c r="E57" i="39"/>
  <c r="D57" i="39"/>
  <c r="C57" i="39"/>
  <c r="E53" i="39"/>
  <c r="D53" i="39"/>
  <c r="C53" i="39"/>
  <c r="E35" i="39"/>
  <c r="E49" i="39" s="1"/>
  <c r="D35" i="39"/>
  <c r="D49" i="39" s="1"/>
  <c r="C35" i="39"/>
  <c r="C49" i="39" s="1"/>
  <c r="E32" i="39"/>
  <c r="D32" i="39"/>
  <c r="C32" i="39"/>
  <c r="E27" i="39"/>
  <c r="D27" i="39"/>
  <c r="C3" i="39"/>
  <c r="I579" i="39" l="1"/>
  <c r="E62" i="39"/>
  <c r="H228" i="39"/>
  <c r="H83" i="39"/>
  <c r="H85" i="39" s="1"/>
  <c r="C560" i="39"/>
  <c r="H501" i="39"/>
  <c r="H560" i="39" s="1"/>
  <c r="H53" i="39"/>
  <c r="H313" i="39"/>
  <c r="H480" i="39" s="1"/>
  <c r="C480" i="39"/>
  <c r="C494" i="39"/>
  <c r="H483" i="39"/>
  <c r="E560" i="39"/>
  <c r="H35" i="39"/>
  <c r="H49" i="39" s="1"/>
  <c r="C80" i="39"/>
  <c r="H65" i="39"/>
  <c r="H80" i="39" s="1"/>
  <c r="E494" i="39"/>
  <c r="C27" i="39"/>
  <c r="C171" i="39"/>
  <c r="H171" i="39"/>
  <c r="H207" i="39"/>
  <c r="D582" i="39"/>
  <c r="F582" i="39"/>
  <c r="E310" i="39"/>
  <c r="C564" i="39"/>
  <c r="E243" i="39"/>
  <c r="C247" i="39"/>
  <c r="D11" i="2"/>
  <c r="H27" i="39" l="1"/>
  <c r="E582" i="39"/>
  <c r="C582" i="39"/>
  <c r="E13" i="2" l="1"/>
  <c r="C58" i="38" l="1"/>
  <c r="C36" i="38" l="1"/>
  <c r="C32" i="38"/>
  <c r="C18" i="38"/>
  <c r="D37" i="2" l="1"/>
  <c r="D25" i="2"/>
  <c r="D31" i="2"/>
  <c r="D26" i="2" l="1"/>
  <c r="D42" i="2" s="1"/>
  <c r="D38" i="2"/>
  <c r="D43" i="2" s="1"/>
  <c r="D13" i="2"/>
  <c r="D41" i="2" s="1"/>
  <c r="D48" i="2" l="1"/>
</calcChain>
</file>

<file path=xl/sharedStrings.xml><?xml version="1.0" encoding="utf-8"?>
<sst xmlns="http://schemas.openxmlformats.org/spreadsheetml/2006/main" count="701" uniqueCount="658">
  <si>
    <t>LODGE</t>
  </si>
  <si>
    <t>DONATION</t>
  </si>
  <si>
    <t>DISTRICT</t>
  </si>
  <si>
    <t>EAST</t>
  </si>
  <si>
    <t>LODGE #</t>
  </si>
  <si>
    <t>TOTAL EAST</t>
  </si>
  <si>
    <t>Middle</t>
  </si>
  <si>
    <t>TOTAL MIDDLE</t>
  </si>
  <si>
    <t>West</t>
  </si>
  <si>
    <t>TOTAL WEST</t>
  </si>
  <si>
    <t>EAST DISTRICT</t>
  </si>
  <si>
    <t>MIDDLE DISTRICT</t>
  </si>
  <si>
    <t>WEST DISTRICT</t>
  </si>
  <si>
    <t>TEBT PER CAPITA</t>
  </si>
  <si>
    <t>PER CAPITA AMT</t>
  </si>
  <si>
    <t>over/under per capita</t>
  </si>
  <si>
    <t>donor</t>
  </si>
  <si>
    <t>in memory</t>
  </si>
  <si>
    <t>in honor</t>
  </si>
  <si>
    <t>amount</t>
  </si>
  <si>
    <t>to</t>
  </si>
  <si>
    <t>address</t>
  </si>
  <si>
    <t>lodge</t>
  </si>
  <si>
    <t>TOTAL DRESDEN LODGE 2373</t>
  </si>
  <si>
    <t>ATHENS</t>
  </si>
  <si>
    <t>CHATTANOOGA</t>
  </si>
  <si>
    <t>CLEVELAND</t>
  </si>
  <si>
    <t>ELIZABETHON</t>
  </si>
  <si>
    <t>ERWIN</t>
  </si>
  <si>
    <t>TOTAL ELIZABETHTON LODGE 1847</t>
  </si>
  <si>
    <t>DRESDEN LODGE 2373</t>
  </si>
  <si>
    <t>ELIZABETHTHON LODGE 1847</t>
  </si>
  <si>
    <t>TOTAL MISC DONATIONS</t>
  </si>
  <si>
    <t>MISC DONATIONS</t>
  </si>
  <si>
    <t>MORRISTOWN LODGE 1667</t>
  </si>
  <si>
    <t>TOTAL MORRISON TOWN LODGE 1667</t>
  </si>
  <si>
    <t>TOTALS</t>
  </si>
  <si>
    <t xml:space="preserve">LEWIS COUNTY </t>
  </si>
  <si>
    <t>TOTAL ATHENS LODGE 1927</t>
  </si>
  <si>
    <t>ATHENS LODGE 1927</t>
  </si>
  <si>
    <t>GATLINGBURG</t>
  </si>
  <si>
    <t>JOHNSON CITY</t>
  </si>
  <si>
    <t>KNOXVILLE</t>
  </si>
  <si>
    <t>MORRISTOWN</t>
  </si>
  <si>
    <t>OAK RIDGE</t>
  </si>
  <si>
    <t>NASHVILLE/FRANKLIN</t>
  </si>
  <si>
    <t>COLUMBIA</t>
  </si>
  <si>
    <t>FAYETTEVILLE</t>
  </si>
  <si>
    <t>PULASKI</t>
  </si>
  <si>
    <t>LEWISBURG</t>
  </si>
  <si>
    <t>LAWRENCEBURG</t>
  </si>
  <si>
    <t>MADISON</t>
  </si>
  <si>
    <t>GALLATIN</t>
  </si>
  <si>
    <t>CUMBERLAND COUNTY</t>
  </si>
  <si>
    <t>JACKSON</t>
  </si>
  <si>
    <t>PARIS</t>
  </si>
  <si>
    <t>TRENTON</t>
  </si>
  <si>
    <t>HUNTINGDON</t>
  </si>
  <si>
    <t>CAMDEN</t>
  </si>
  <si>
    <t>WAVERLY</t>
  </si>
  <si>
    <t>DRESDEN</t>
  </si>
  <si>
    <t>HENDERSON</t>
  </si>
  <si>
    <t>DECATUR COUNTY</t>
  </si>
  <si>
    <t>LAWRENCEBURG LODGE 2206</t>
  </si>
  <si>
    <t>TOTAL LAWRENCEBURG LODGE 2206</t>
  </si>
  <si>
    <t>TOTAL CHATANOOGA LODGE 91</t>
  </si>
  <si>
    <t>PULASKI LODGE 1827</t>
  </si>
  <si>
    <t>TOTAL FAYETTEVILLE LODGE 1792</t>
  </si>
  <si>
    <t>DECATUR COUNTY LODGE 2641</t>
  </si>
  <si>
    <t>TOTAL DECATUR COUNTY LODGE 2641</t>
  </si>
  <si>
    <t>LEWISBURG LODGE 1960</t>
  </si>
  <si>
    <t>TOTAL LEWISBRUG LODGE 1960</t>
  </si>
  <si>
    <t xml:space="preserve">TOTAL PULASKI LODGE </t>
  </si>
  <si>
    <t>FAYETTTEVILLE LODGE 1792</t>
  </si>
  <si>
    <t>CHATANOOGA LODGE 91</t>
  </si>
  <si>
    <t>COLUMBIA LODGE 686</t>
  </si>
  <si>
    <t>TOTAL COLUMBIA LODGE 686</t>
  </si>
  <si>
    <t>CUMBERLAND COUNTY LODGE 2751</t>
  </si>
  <si>
    <t>GATLINBURG LODGE 1925</t>
  </si>
  <si>
    <t>TOTAL GATLINBURG LODGE 1925</t>
  </si>
  <si>
    <t>OAK RIDGE LODGE 1684</t>
  </si>
  <si>
    <t>TOTAL OAK RIDGE LODGE 1684</t>
  </si>
  <si>
    <t xml:space="preserve">TOTAL CUMBERLAND COUNTY LODGE 2751 </t>
  </si>
  <si>
    <t>HUNTINGDON LODGE 2152</t>
  </si>
  <si>
    <t>TOTAL HUNTINGDON LODGE 2152</t>
  </si>
  <si>
    <t>PARIS LODGE 816</t>
  </si>
  <si>
    <t>TOTAL PARIS LODGE 816</t>
  </si>
  <si>
    <t>JOHNSON CITY LODGE 825</t>
  </si>
  <si>
    <t>TOTAL JOHNSON CITY LODGE 825</t>
  </si>
  <si>
    <t>JACKSON LODGE 192</t>
  </si>
  <si>
    <t>MADISON LODGE 2473</t>
  </si>
  <si>
    <t>TOTAL MADISON LODGE 2473</t>
  </si>
  <si>
    <t>TOTAL JACKSON LODGE 192</t>
  </si>
  <si>
    <t>WAVERLY LODGE 2289</t>
  </si>
  <si>
    <t>TRENTON LODGE 1279</t>
  </si>
  <si>
    <t>LEWIS CO LODGE 2883</t>
  </si>
  <si>
    <t>TOTAL LEWIS CO LODGE</t>
  </si>
  <si>
    <t>TOTAL WAVERLY LODGE</t>
  </si>
  <si>
    <t xml:space="preserve">TRENTON LODGE </t>
  </si>
  <si>
    <t>NASHVILLE/FRANKLIN 72</t>
  </si>
  <si>
    <t>TOTAL NASHVILLE/FRANKLIN LODGE 72</t>
  </si>
  <si>
    <t>DEPOSIT DATE</t>
  </si>
  <si>
    <t>AMOUNT</t>
  </si>
  <si>
    <t>NOTES</t>
  </si>
  <si>
    <t>IN MEMORY OF CARMON PRITCHETT</t>
  </si>
  <si>
    <t>CLEVELAND LODGE 1944</t>
  </si>
  <si>
    <t>CAMDEN LODGE 2156</t>
  </si>
  <si>
    <t>TOTAL CLEVELAND LODGE 1944</t>
  </si>
  <si>
    <t>TELAS</t>
  </si>
  <si>
    <t>MARVIN, RETTA</t>
  </si>
  <si>
    <t>BONIN, MAURICE</t>
  </si>
  <si>
    <t>BOST, CHRISTOPHER</t>
  </si>
  <si>
    <t>MIZE, TODD</t>
  </si>
  <si>
    <t>NEWTON, KENNETH</t>
  </si>
  <si>
    <t>HOLLEY, KELLY</t>
  </si>
  <si>
    <t>BRINDLEY, RONNIE</t>
  </si>
  <si>
    <t>SNEED, JOSEPH</t>
  </si>
  <si>
    <t>OERTLE, JADE</t>
  </si>
  <si>
    <t xml:space="preserve">FERNANDEZ, HECTOR </t>
  </si>
  <si>
    <t>MEMBER</t>
  </si>
  <si>
    <t>ALLEN, JOE</t>
  </si>
  <si>
    <t>TOTAL CAMDEN LODGE 2156</t>
  </si>
  <si>
    <t xml:space="preserve">In Memory of </t>
  </si>
  <si>
    <t>In Honor of</t>
  </si>
  <si>
    <t>Thank You</t>
  </si>
  <si>
    <t>Lodge</t>
  </si>
  <si>
    <t xml:space="preserve">Contribution </t>
  </si>
  <si>
    <t>Acknowledgement Card</t>
  </si>
  <si>
    <t>TOTAL DONATIONS</t>
  </si>
  <si>
    <t>2018-2019</t>
  </si>
  <si>
    <t>2019-2020</t>
  </si>
  <si>
    <t>2020-2021</t>
  </si>
  <si>
    <t>2021-2022</t>
  </si>
  <si>
    <t xml:space="preserve">TOTAL </t>
  </si>
  <si>
    <t>DONATIONS</t>
  </si>
  <si>
    <t>BY MEMBER</t>
  </si>
  <si>
    <t>Athens #1927</t>
  </si>
  <si>
    <t>Abbott, James R</t>
  </si>
  <si>
    <t>Breedlove, Lawson</t>
  </si>
  <si>
    <t>Childress, David</t>
  </si>
  <si>
    <t>Corvell, Alfred</t>
  </si>
  <si>
    <t>Ferrell, Susan</t>
  </si>
  <si>
    <t>Henderson, Debra</t>
  </si>
  <si>
    <t>Houston, William</t>
  </si>
  <si>
    <t>McCosh, Samuel</t>
  </si>
  <si>
    <t>McKee, Robert</t>
  </si>
  <si>
    <t>Nipper, Joseph</t>
  </si>
  <si>
    <t>Peterson, C T</t>
  </si>
  <si>
    <t>Pierce, Ricky</t>
  </si>
  <si>
    <t>Powers, Jr, Jack</t>
  </si>
  <si>
    <t>Quillen, Worth</t>
  </si>
  <si>
    <t>Rayl, Paul</t>
  </si>
  <si>
    <t>Robinson, Tony</t>
  </si>
  <si>
    <t>Songer, Steve</t>
  </si>
  <si>
    <t>Walker, Steven</t>
  </si>
  <si>
    <t>Whaley, Robert</t>
  </si>
  <si>
    <t>Williams, Jimmy</t>
  </si>
  <si>
    <t>Wilson, Annette</t>
  </si>
  <si>
    <t>Wilson, John</t>
  </si>
  <si>
    <t>Womac, Tracey</t>
  </si>
  <si>
    <t>Camden# 2156</t>
  </si>
  <si>
    <t>Allen, Joe</t>
  </si>
  <si>
    <t>Chattanooga #91</t>
  </si>
  <si>
    <t>Butler, Neal</t>
  </si>
  <si>
    <t>Hall, Reeda</t>
  </si>
  <si>
    <t>Marvin, Retta</t>
  </si>
  <si>
    <t>Bonin, Maurice</t>
  </si>
  <si>
    <t>Bost, Christopher</t>
  </si>
  <si>
    <t>Mize, Todd</t>
  </si>
  <si>
    <t>Newton, Kenneth</t>
  </si>
  <si>
    <t>Holley, Kelly</t>
  </si>
  <si>
    <t>Brindley, Ronnie</t>
  </si>
  <si>
    <t>Sneed, Joseph</t>
  </si>
  <si>
    <t>Oertle, Jade</t>
  </si>
  <si>
    <t>Fernandez, Hector</t>
  </si>
  <si>
    <t>Waters, Tyler</t>
  </si>
  <si>
    <t>Cleveland #1944</t>
  </si>
  <si>
    <t>Columbia #686</t>
  </si>
  <si>
    <t>Cumberland Co #2751</t>
  </si>
  <si>
    <t>Grubb, Alton</t>
  </si>
  <si>
    <t>Decatur County #2641</t>
  </si>
  <si>
    <t>Cooley, Darrin</t>
  </si>
  <si>
    <t>Cooley, Doug</t>
  </si>
  <si>
    <t>Herndon, Charles</t>
  </si>
  <si>
    <t>McBride, Christy</t>
  </si>
  <si>
    <t>Middleton, Tim</t>
  </si>
  <si>
    <t>Rinnger, Bill</t>
  </si>
  <si>
    <t>Shea, Tanya</t>
  </si>
  <si>
    <t>Dresden #2373</t>
  </si>
  <si>
    <t>Page, Bob</t>
  </si>
  <si>
    <t>Elizabethton #1847</t>
  </si>
  <si>
    <t>Anonymous</t>
  </si>
  <si>
    <t>Allison, Eddie</t>
  </si>
  <si>
    <t>Andes, David</t>
  </si>
  <si>
    <t>Arnold, Gerald</t>
  </si>
  <si>
    <t>Arnold, Taylor</t>
  </si>
  <si>
    <t>Arnold, Terry</t>
  </si>
  <si>
    <t>Austin, Keri</t>
  </si>
  <si>
    <t>Berry, Debby</t>
  </si>
  <si>
    <t>Blevins, Jackie</t>
  </si>
  <si>
    <t>Byrd, Robert</t>
  </si>
  <si>
    <t>Cindrick, Davie</t>
  </si>
  <si>
    <t>Colligan, John</t>
  </si>
  <si>
    <t>Davis, Gary</t>
  </si>
  <si>
    <t>Duffy, Cindy</t>
  </si>
  <si>
    <t>Dugger, Dave</t>
  </si>
  <si>
    <t>Dugger, Janet</t>
  </si>
  <si>
    <t>Davenport, Rocky</t>
  </si>
  <si>
    <t>Estep, Roger</t>
  </si>
  <si>
    <t>Grindstaff, Nick</t>
  </si>
  <si>
    <t>Harlow, Edward</t>
  </si>
  <si>
    <t>Hardin, Mike</t>
  </si>
  <si>
    <t>Hardin, Tim</t>
  </si>
  <si>
    <t>Hawkins, Jessi</t>
  </si>
  <si>
    <t>Hutchins, Jennifer</t>
  </si>
  <si>
    <t>Ingram, William</t>
  </si>
  <si>
    <t>Irick, Thelma</t>
  </si>
  <si>
    <t>Johnson, James</t>
  </si>
  <si>
    <t>Johnson, Rex</t>
  </si>
  <si>
    <t>Kerr, Jim</t>
  </si>
  <si>
    <t>King, Denise</t>
  </si>
  <si>
    <t>Kitcher, Harold</t>
  </si>
  <si>
    <t>Ladd, Shell</t>
  </si>
  <si>
    <t>Largent, Ernest</t>
  </si>
  <si>
    <t>Laws,David</t>
  </si>
  <si>
    <t>Lingerfelt, Joe</t>
  </si>
  <si>
    <t>Lingerfelt, Sampson</t>
  </si>
  <si>
    <t>Lipford, Brook</t>
  </si>
  <si>
    <t>Lipford, Kevin</t>
  </si>
  <si>
    <t>Lipford, Robert</t>
  </si>
  <si>
    <t>Durmon, Ginger</t>
  </si>
  <si>
    <t>McCormick, Annie</t>
  </si>
  <si>
    <t>McKinney, Donald</t>
  </si>
  <si>
    <t>Mathes, Mick</t>
  </si>
  <si>
    <t>Mock, Jerry</t>
  </si>
  <si>
    <t>Morris, Jacklyn</t>
  </si>
  <si>
    <t>Napier, Sherri</t>
  </si>
  <si>
    <t>Nave, Conn</t>
  </si>
  <si>
    <t>Norris, Lanny</t>
  </si>
  <si>
    <t>Payne, Tony</t>
  </si>
  <si>
    <t>Rodney &amp; Jen</t>
  </si>
  <si>
    <t>Solomon, Dewayne</t>
  </si>
  <si>
    <t>Scott, Sallie</t>
  </si>
  <si>
    <t>Schouley, Ken</t>
  </si>
  <si>
    <t>Shell, Ladd</t>
  </si>
  <si>
    <t>Solomon, Brian</t>
  </si>
  <si>
    <t>Swift, Ken</t>
  </si>
  <si>
    <t>Swift, Patty</t>
  </si>
  <si>
    <t>Taylor, Amanda</t>
  </si>
  <si>
    <t>Tipton, Logan</t>
  </si>
  <si>
    <t>Tolley, Herman (Keith)</t>
  </si>
  <si>
    <t>Weimer, Joel</t>
  </si>
  <si>
    <t>Williams, Brady</t>
  </si>
  <si>
    <t>Williams, George</t>
  </si>
  <si>
    <t>Wilson, Steve</t>
  </si>
  <si>
    <t>Wohford, Sam</t>
  </si>
  <si>
    <t>Woods, Larry</t>
  </si>
  <si>
    <t>Wise, Tom</t>
  </si>
  <si>
    <t>Wise, Kim</t>
  </si>
  <si>
    <t>Fayetteville #1792</t>
  </si>
  <si>
    <t>Gallatin #2847</t>
  </si>
  <si>
    <t>Gatlinburg# 1925</t>
  </si>
  <si>
    <t>Jackson #192</t>
  </si>
  <si>
    <t>Bacome, Tommy</t>
  </si>
  <si>
    <t>Brewer, Bill</t>
  </si>
  <si>
    <t>Brooks, Cody</t>
  </si>
  <si>
    <t>Day, Deanna</t>
  </si>
  <si>
    <t>Harrington, Charlie</t>
  </si>
  <si>
    <t>Harrrington, Kay</t>
  </si>
  <si>
    <t>Marshall, John</t>
  </si>
  <si>
    <t>Moore, Jimmy</t>
  </si>
  <si>
    <t>Nally, Donnie</t>
  </si>
  <si>
    <t>Nally, Lori</t>
  </si>
  <si>
    <t>Osborn, Eddie</t>
  </si>
  <si>
    <t>Pritchard, Keith</t>
  </si>
  <si>
    <t>Shofe, Donna</t>
  </si>
  <si>
    <t>Stark, Steve</t>
  </si>
  <si>
    <t>West, Bryce</t>
  </si>
  <si>
    <t>Williams, Woody</t>
  </si>
  <si>
    <t>Johnson City# 825</t>
  </si>
  <si>
    <t>Huntingdon# 2152</t>
  </si>
  <si>
    <t>Bartsch, Richard</t>
  </si>
  <si>
    <t>Knoxville #160</t>
  </si>
  <si>
    <t>Arsenault, Tom</t>
  </si>
  <si>
    <t>Clabough, Billy</t>
  </si>
  <si>
    <t>Croley, Robert</t>
  </si>
  <si>
    <t>Frasure, Jacqueline</t>
  </si>
  <si>
    <t>Greer, Carolyn</t>
  </si>
  <si>
    <t>Preston, Don</t>
  </si>
  <si>
    <t>Simons, Philip</t>
  </si>
  <si>
    <t>Lawrenceburg #2206</t>
  </si>
  <si>
    <t>Crouch, Alaric</t>
  </si>
  <si>
    <t>Lewis County # 2883</t>
  </si>
  <si>
    <t>Lewisburg #1990</t>
  </si>
  <si>
    <t>Madison #2473</t>
  </si>
  <si>
    <t>Morristown #1667</t>
  </si>
  <si>
    <t>Allen, Ron</t>
  </si>
  <si>
    <t>Ailey, Michael</t>
  </si>
  <si>
    <t>Bliss, Lee</t>
  </si>
  <si>
    <t>Campbell, Melaine</t>
  </si>
  <si>
    <t>Carpenter, G Tom</t>
  </si>
  <si>
    <t>Carter, Regina</t>
  </si>
  <si>
    <t>Chamberlain, Pete</t>
  </si>
  <si>
    <t>Dunlap, Melvyn</t>
  </si>
  <si>
    <t>Elsinger, Julia</t>
  </si>
  <si>
    <t>Fuhr, James (Jim)</t>
  </si>
  <si>
    <t>Gardner, Jeff</t>
  </si>
  <si>
    <t>Gibson, Zanna</t>
  </si>
  <si>
    <t>Gilbert. Carl</t>
  </si>
  <si>
    <t>Gilbert, Zanna</t>
  </si>
  <si>
    <t>Golden, Bobby</t>
  </si>
  <si>
    <t>Harnville, Chris</t>
  </si>
  <si>
    <t>Hofer, Janet</t>
  </si>
  <si>
    <t>Hofer, John</t>
  </si>
  <si>
    <t>Holmes, Pat</t>
  </si>
  <si>
    <t>Hopson, Tom</t>
  </si>
  <si>
    <t>Horville, Chris</t>
  </si>
  <si>
    <t>Howells, David</t>
  </si>
  <si>
    <t>Jenkins, Tom</t>
  </si>
  <si>
    <t>Jinks, Clifford</t>
  </si>
  <si>
    <t>Jordan, Orlando</t>
  </si>
  <si>
    <t>Julson, Charlene</t>
  </si>
  <si>
    <t>Justis, Sue</t>
  </si>
  <si>
    <t>Killian, Scott</t>
  </si>
  <si>
    <t>Lakins, Anthony</t>
  </si>
  <si>
    <t>Levron, Greg</t>
  </si>
  <si>
    <t>McGuffin, Patrick</t>
  </si>
  <si>
    <t>McHaffey Jr, Joe</t>
  </si>
  <si>
    <t>Miner, Jack</t>
  </si>
  <si>
    <t>Moore, Dinah</t>
  </si>
  <si>
    <t>Moore, Joe</t>
  </si>
  <si>
    <t>Moore, W Scott</t>
  </si>
  <si>
    <t>Morgan, Elaine</t>
  </si>
  <si>
    <t>Nail, Maggie</t>
  </si>
  <si>
    <t>Partrum, Hugh</t>
  </si>
  <si>
    <t>Pinson, Perry</t>
  </si>
  <si>
    <t>Richards, Charles</t>
  </si>
  <si>
    <t>Rokarec, Kern</t>
  </si>
  <si>
    <t>Sammons, Shirley</t>
  </si>
  <si>
    <t>Sheneman, Joseph</t>
  </si>
  <si>
    <t>Sittig, Ernie</t>
  </si>
  <si>
    <t>Smyth, Kelley</t>
  </si>
  <si>
    <t>Stapleton, Dennis</t>
  </si>
  <si>
    <t>Sudheimer, Rhonda</t>
  </si>
  <si>
    <t>Taylor, Tim</t>
  </si>
  <si>
    <t>Valentine, Tressa</t>
  </si>
  <si>
    <t>Warrick, James</t>
  </si>
  <si>
    <t>Weinmann, Ronald</t>
  </si>
  <si>
    <t>Williams, Jackie</t>
  </si>
  <si>
    <t>Williams, Max</t>
  </si>
  <si>
    <t>Williams, Mike</t>
  </si>
  <si>
    <t>Willis, John</t>
  </si>
  <si>
    <t>Wingo, Willard</t>
  </si>
  <si>
    <t>Wyatt, Jamie</t>
  </si>
  <si>
    <t>Yard, Fred</t>
  </si>
  <si>
    <t>Nashville/Franklin #72</t>
  </si>
  <si>
    <t>Arnott, Michael</t>
  </si>
  <si>
    <t>Baker, Simon</t>
  </si>
  <si>
    <t>Ballard, Lance</t>
  </si>
  <si>
    <t>Barbieri, Joe</t>
  </si>
  <si>
    <t>Barnard, Kimberly</t>
  </si>
  <si>
    <t>Beechman, J Corey</t>
  </si>
  <si>
    <t>Blanks, John</t>
  </si>
  <si>
    <t>Boisvert, Rav</t>
  </si>
  <si>
    <t>Branglino, David</t>
  </si>
  <si>
    <t>Bridges, Bob</t>
  </si>
  <si>
    <t>Burns, William</t>
  </si>
  <si>
    <t>Caperton, Shane</t>
  </si>
  <si>
    <t>Carlson, Norman</t>
  </si>
  <si>
    <t>Cartee, Tracey</t>
  </si>
  <si>
    <t>Carter, Karen</t>
  </si>
  <si>
    <t>Carter. Ralph</t>
  </si>
  <si>
    <t>Choate, Dwayne</t>
  </si>
  <si>
    <t>Clifford, Tony</t>
  </si>
  <si>
    <t>Coberly, Bruce</t>
  </si>
  <si>
    <t>Colaberdino, Ralph</t>
  </si>
  <si>
    <t>Cole, David</t>
  </si>
  <si>
    <t>Connery, Heather</t>
  </si>
  <si>
    <t>Cossey, Gina</t>
  </si>
  <si>
    <t>Cossey, Neil</t>
  </si>
  <si>
    <t>Cox, Don</t>
  </si>
  <si>
    <t>Crawford, McClerand</t>
  </si>
  <si>
    <t>Cunningham, Courtney</t>
  </si>
  <si>
    <t>Dickey, Tammy</t>
  </si>
  <si>
    <t>Druckenmiller, Jodi</t>
  </si>
  <si>
    <t>Druckenmiller, John</t>
  </si>
  <si>
    <t>Ecken, Anissa</t>
  </si>
  <si>
    <t>Evans, James</t>
  </si>
  <si>
    <t>Ferrari, Alfonso</t>
  </si>
  <si>
    <t>Ferguson, Matthew</t>
  </si>
  <si>
    <t>Furbee, Ed</t>
  </si>
  <si>
    <t>Garrett, Jerry</t>
  </si>
  <si>
    <t>Giese, Michelle</t>
  </si>
  <si>
    <t>Gile, Jimmie</t>
  </si>
  <si>
    <t>Gouge, Scott</t>
  </si>
  <si>
    <t>Greer, David</t>
  </si>
  <si>
    <t>Greer, Harriet</t>
  </si>
  <si>
    <t>Grissom, Jamie</t>
  </si>
  <si>
    <t>Helmbrecht, James</t>
  </si>
  <si>
    <t>Hensley, Steven</t>
  </si>
  <si>
    <t>Hess, Lois</t>
  </si>
  <si>
    <t>Hightower, Bradley</t>
  </si>
  <si>
    <t>Honaker, Zachary</t>
  </si>
  <si>
    <t>Householder, Erwin</t>
  </si>
  <si>
    <t>Huddleston, Kara</t>
  </si>
  <si>
    <t>Johnson, Melissa</t>
  </si>
  <si>
    <t>Jordon, Peter</t>
  </si>
  <si>
    <t>Karch, Vincent</t>
  </si>
  <si>
    <t>Kattner, Timothy</t>
  </si>
  <si>
    <t>Knight, Jamie</t>
  </si>
  <si>
    <t>LaBarre, Marianne</t>
  </si>
  <si>
    <t>LaChance, Michael</t>
  </si>
  <si>
    <t>Lamb, Shannon</t>
  </si>
  <si>
    <t>Lawlor, Jackie</t>
  </si>
  <si>
    <t>Leidig, Timothy</t>
  </si>
  <si>
    <t>Lilly, Tina</t>
  </si>
  <si>
    <t>Locke, Gregory</t>
  </si>
  <si>
    <t>Lyons, Linda</t>
  </si>
  <si>
    <t>McBee, Gary</t>
  </si>
  <si>
    <t>McCambridge, Dennis</t>
  </si>
  <si>
    <t>McClanahan, James</t>
  </si>
  <si>
    <t>Malom, Calyn</t>
  </si>
  <si>
    <t>Milliken, Chadwick</t>
  </si>
  <si>
    <t>Mumma, Matthew</t>
  </si>
  <si>
    <t>Musick, Mark</t>
  </si>
  <si>
    <t>Nichol, Gordon</t>
  </si>
  <si>
    <t>Norwood, Shirley</t>
  </si>
  <si>
    <t>Nugentm William</t>
  </si>
  <si>
    <t>Nye, Brian</t>
  </si>
  <si>
    <t>O'Conner, Stephen</t>
  </si>
  <si>
    <t>Oakes, Vickie</t>
  </si>
  <si>
    <t>Owens, Ralph</t>
  </si>
  <si>
    <t xml:space="preserve">Pansa, Dana </t>
  </si>
  <si>
    <t>Pansa, Jeffrey</t>
  </si>
  <si>
    <t>Pappas, Sarah</t>
  </si>
  <si>
    <t>Pearce, Harris</t>
  </si>
  <si>
    <t>Pesce, Michael</t>
  </si>
  <si>
    <t>Petrus, Judy</t>
  </si>
  <si>
    <t>Reynolds, Leslie</t>
  </si>
  <si>
    <t>Roberts, James</t>
  </si>
  <si>
    <t>Robinson, Christopher</t>
  </si>
  <si>
    <t>Rose, Sara</t>
  </si>
  <si>
    <t>Sample, Willaim</t>
  </si>
  <si>
    <t>Schafran, Brandi</t>
  </si>
  <si>
    <t>Schafran, Daniel</t>
  </si>
  <si>
    <t>Silva, David</t>
  </si>
  <si>
    <t>Skow, Tim</t>
  </si>
  <si>
    <t>Snyder, Thomas</t>
  </si>
  <si>
    <t>Spann, Jerry</t>
  </si>
  <si>
    <t>Spanraft, Gary</t>
  </si>
  <si>
    <t>Speedy, Scott</t>
  </si>
  <si>
    <t>Spencer, Tiffany</t>
  </si>
  <si>
    <t>Starace, Adam</t>
  </si>
  <si>
    <t>Stefano, Kevin</t>
  </si>
  <si>
    <t>Steven , Debra</t>
  </si>
  <si>
    <t>Stewart, Gina Locke</t>
  </si>
  <si>
    <t>Sterr, David</t>
  </si>
  <si>
    <t>Stuart, Robert</t>
  </si>
  <si>
    <t>Swope, Robert</t>
  </si>
  <si>
    <t>Sympson, Gordon</t>
  </si>
  <si>
    <t>Tanksley, Alan</t>
  </si>
  <si>
    <t>Thomas, Berry</t>
  </si>
  <si>
    <t>Thompson, John</t>
  </si>
  <si>
    <t>Tralongo, Theresa Kelly</t>
  </si>
  <si>
    <t>Tribble, Lewis</t>
  </si>
  <si>
    <t>Trudeau, Laela</t>
  </si>
  <si>
    <t>Uhrine, Jill</t>
  </si>
  <si>
    <t>Van Allen, Eric</t>
  </si>
  <si>
    <t>Vander Waude, George</t>
  </si>
  <si>
    <t>Vaughn, Ola</t>
  </si>
  <si>
    <t>Walters, Kenneth</t>
  </si>
  <si>
    <t>Walters, Larry</t>
  </si>
  <si>
    <t>Wells, Richard</t>
  </si>
  <si>
    <t>West, John</t>
  </si>
  <si>
    <t>White, Todd</t>
  </si>
  <si>
    <t>Wiley, Robert</t>
  </si>
  <si>
    <t>Wilhite, David</t>
  </si>
  <si>
    <t>Wymer, Suzanne</t>
  </si>
  <si>
    <t>Yepsen, Ray</t>
  </si>
  <si>
    <t>Oak Ridge# 1684</t>
  </si>
  <si>
    <t>Boat Club</t>
  </si>
  <si>
    <t>Abernathy, Steve</t>
  </si>
  <si>
    <t>Aurin, Ralph</t>
  </si>
  <si>
    <t>Bowen, Jeanette</t>
  </si>
  <si>
    <t>Cornett, Carolyn</t>
  </si>
  <si>
    <t>Hamilton, Doug</t>
  </si>
  <si>
    <t>Klemski, John</t>
  </si>
  <si>
    <t>Rosenberry, Ronald</t>
  </si>
  <si>
    <t>Thompson, Charlyne</t>
  </si>
  <si>
    <t>Paris #816</t>
  </si>
  <si>
    <t>Pulaski #1827</t>
  </si>
  <si>
    <t>Pace Car Club</t>
  </si>
  <si>
    <t>Beecham, Charles</t>
  </si>
  <si>
    <t>Beecham, Jan</t>
  </si>
  <si>
    <t>Bogart, Charles</t>
  </si>
  <si>
    <t>Brindley, JJ</t>
  </si>
  <si>
    <t>Brymer, Rachel</t>
  </si>
  <si>
    <t>Campbell, Liz</t>
  </si>
  <si>
    <t>Cozart, Larry</t>
  </si>
  <si>
    <t>Cox, John</t>
  </si>
  <si>
    <t>Crocker, Andrew</t>
  </si>
  <si>
    <t>Darnell, Jeff</t>
  </si>
  <si>
    <t>Dunnavant, Layten</t>
  </si>
  <si>
    <t>Gowan, Allen</t>
  </si>
  <si>
    <t>Grigg, Phillip</t>
  </si>
  <si>
    <t>Hargrove, Chase</t>
  </si>
  <si>
    <t>Hargrove, Herbert</t>
  </si>
  <si>
    <t>Harris, Jace</t>
  </si>
  <si>
    <t>Harrison, Jake</t>
  </si>
  <si>
    <t>Haskins, Dennis</t>
  </si>
  <si>
    <t>Haugh, Fred</t>
  </si>
  <si>
    <t>Hobbs, Gina</t>
  </si>
  <si>
    <t>Holt, Solon</t>
  </si>
  <si>
    <t>Jessod, Brittany</t>
  </si>
  <si>
    <t>Jones, Jon</t>
  </si>
  <si>
    <t>Lenss, Nathan</t>
  </si>
  <si>
    <t>Long, David</t>
  </si>
  <si>
    <t>Luna, Bill</t>
  </si>
  <si>
    <t>McNeese, Crystal</t>
  </si>
  <si>
    <t>Miles, James</t>
  </si>
  <si>
    <t>Moss, Heike</t>
  </si>
  <si>
    <t>Owens, Nathan</t>
  </si>
  <si>
    <t>Peden, Ron</t>
  </si>
  <si>
    <t>Phillips, Robert</t>
  </si>
  <si>
    <t>Prukop, Rickey</t>
  </si>
  <si>
    <t>Pullings, Erin</t>
  </si>
  <si>
    <t>Pylant, Vernon</t>
  </si>
  <si>
    <t>Rackley, Matt</t>
  </si>
  <si>
    <t>Ralston, Bill</t>
  </si>
  <si>
    <t>Risner, Tony</t>
  </si>
  <si>
    <t>Roper, Bill</t>
  </si>
  <si>
    <t>Russell, Matt</t>
  </si>
  <si>
    <t>Skeen, Dewayne</t>
  </si>
  <si>
    <t>Slater, Keith</t>
  </si>
  <si>
    <t>Slaton, Joel</t>
  </si>
  <si>
    <t>Stafford, Gregg</t>
  </si>
  <si>
    <t>Stone, Michael</t>
  </si>
  <si>
    <t>Sutton, Edgar</t>
  </si>
  <si>
    <t>Thurman, Bruce</t>
  </si>
  <si>
    <t>Wade, Johnny</t>
  </si>
  <si>
    <t>Waldeck, Mark</t>
  </si>
  <si>
    <t>White, Steve</t>
  </si>
  <si>
    <t>Wiser, James</t>
  </si>
  <si>
    <t>Young, Hunter</t>
  </si>
  <si>
    <t>Trenton #1279</t>
  </si>
  <si>
    <t>Waverly # 2289</t>
  </si>
  <si>
    <t>Misc</t>
  </si>
  <si>
    <t>Gonna B ER Clinic</t>
  </si>
  <si>
    <t>Gross, John</t>
  </si>
  <si>
    <t>Annual Convention</t>
  </si>
  <si>
    <t>Mid-Year Convention</t>
  </si>
  <si>
    <t>TEA - Golf Tournament</t>
  </si>
  <si>
    <t>TOTAL</t>
  </si>
  <si>
    <t>Brown, Dewayne</t>
  </si>
  <si>
    <t>Brewer, julie</t>
  </si>
  <si>
    <t>Clark, Robert</t>
  </si>
  <si>
    <t>Conwill, Jan</t>
  </si>
  <si>
    <t>Barger, jeffrey</t>
  </si>
  <si>
    <t>Knight, William</t>
  </si>
  <si>
    <t>Brooks, Carl</t>
  </si>
  <si>
    <t>Lehner, Adam</t>
  </si>
  <si>
    <t>Cash, Richard</t>
  </si>
  <si>
    <t>Brittain, Andrew</t>
  </si>
  <si>
    <t>Fowler, Deborah</t>
  </si>
  <si>
    <t>Press, Michael</t>
  </si>
  <si>
    <t>Von Dohlen, Michael</t>
  </si>
  <si>
    <t>Stephens, Michael</t>
  </si>
  <si>
    <t>Minar, Edwina</t>
  </si>
  <si>
    <t>Locke, Donald</t>
  </si>
  <si>
    <t>Alley, Diana</t>
  </si>
  <si>
    <t>Tallyn, Steven</t>
  </si>
  <si>
    <t>Youngstead, Kenneth</t>
  </si>
  <si>
    <t>Danyo, David</t>
  </si>
  <si>
    <t>Elefante, Vinnie</t>
  </si>
  <si>
    <t>Poerio, Bryan</t>
  </si>
  <si>
    <t>Styers, Ronald</t>
  </si>
  <si>
    <t>Maggi, Ryan</t>
  </si>
  <si>
    <t>Hodge, Joe</t>
  </si>
  <si>
    <t>Crochet, Brian</t>
  </si>
  <si>
    <t>Howard, James</t>
  </si>
  <si>
    <t>Denny, Seth</t>
  </si>
  <si>
    <t>Denny, Inger</t>
  </si>
  <si>
    <t>Frye, Jeff</t>
  </si>
  <si>
    <t>Parsons, Stephen</t>
  </si>
  <si>
    <t>Haufmann, Gary</t>
  </si>
  <si>
    <t>Muszynski, Stanley</t>
  </si>
  <si>
    <t>Bottorff, Ronnie</t>
  </si>
  <si>
    <t>BREWER, DR, ERNEST</t>
  </si>
  <si>
    <t xml:space="preserve">CONVENTIONS </t>
  </si>
  <si>
    <t>TELEAS</t>
  </si>
  <si>
    <t>Smith, Bryan</t>
  </si>
  <si>
    <t>Smith, Jason</t>
  </si>
  <si>
    <t>Dawn, Jack</t>
  </si>
  <si>
    <t>Hauck, Peggy</t>
  </si>
  <si>
    <t>Mathis, Janice</t>
  </si>
  <si>
    <t>Yates, Billy</t>
  </si>
  <si>
    <t>Tillman, Leann</t>
  </si>
  <si>
    <t>Erwin Lodge 1985</t>
  </si>
  <si>
    <t>Grand Lodge Convention</t>
  </si>
  <si>
    <t>Gouge, Paul</t>
  </si>
  <si>
    <t>Shears, George</t>
  </si>
  <si>
    <t>Skeens, Alan</t>
  </si>
  <si>
    <t>Trivett, Keith</t>
  </si>
  <si>
    <t>Keene, Jack</t>
  </si>
  <si>
    <t>McCutcheon, Carl</t>
  </si>
  <si>
    <t>Coffey, Troy</t>
  </si>
  <si>
    <t>Hamlem, Sam</t>
  </si>
  <si>
    <t>Thomason, Gary "Butch"</t>
  </si>
  <si>
    <t>Williams, Jan</t>
  </si>
  <si>
    <t>Griggs, Therese</t>
  </si>
  <si>
    <t>Isbell, Donna</t>
  </si>
  <si>
    <t>Justice, Linda</t>
  </si>
  <si>
    <t>Miller, Leah</t>
  </si>
  <si>
    <t>Jones, Tammy</t>
  </si>
  <si>
    <t>Pedersen, Leihoku</t>
  </si>
  <si>
    <t>Wood, David</t>
  </si>
  <si>
    <t>William, Jack</t>
  </si>
  <si>
    <t>Hankins, Brett</t>
  </si>
  <si>
    <t>hHankins, Carole</t>
  </si>
  <si>
    <t>Cozart, Danielle</t>
  </si>
  <si>
    <t>Lawhorn, Belita</t>
  </si>
  <si>
    <t>Webb, Tama</t>
  </si>
  <si>
    <t>MEMBERSHIP AS OF 4-1-22</t>
  </si>
  <si>
    <t>DEPOSIT 4/21/21</t>
  </si>
  <si>
    <t>ANNUAL CONVENTION - GATLINBURG</t>
  </si>
  <si>
    <t>TOTAL CONVENTION</t>
  </si>
  <si>
    <t>LAWRENCEBURG LODGE</t>
  </si>
  <si>
    <t>CROUCH, ALARIC</t>
  </si>
  <si>
    <t>TOTAL LAWRENCEBURG LODGE</t>
  </si>
  <si>
    <t>ELIZABETHTON LODGE 1847</t>
  </si>
  <si>
    <t>TIPTON, LOGAN</t>
  </si>
  <si>
    <t>TIPTON, CARLY</t>
  </si>
  <si>
    <t>ARNOLD, TAYLOR</t>
  </si>
  <si>
    <t>MOODY, KAYE</t>
  </si>
  <si>
    <t>JONES, JAMIE</t>
  </si>
  <si>
    <t>SOLOMON, DWAYNE</t>
  </si>
  <si>
    <t>AUSTIN, KERRI</t>
  </si>
  <si>
    <t>LIPFORD, BOB</t>
  </si>
  <si>
    <t>McCORMICK, ANN MARIE</t>
  </si>
  <si>
    <t>DUFFY, GEORGE</t>
  </si>
  <si>
    <t>DUFFY, CINDY</t>
  </si>
  <si>
    <t xml:space="preserve">WILLIAMS, BRADY </t>
  </si>
  <si>
    <t>TOTAL 4/21/22 DEPOSIT</t>
  </si>
  <si>
    <t>2022-2023 DONATIONS</t>
  </si>
  <si>
    <t>Tipton, Carly</t>
  </si>
  <si>
    <t>Moody, Kaye</t>
  </si>
  <si>
    <t>Jones, Jamie</t>
  </si>
  <si>
    <t>Lipford, Bob</t>
  </si>
  <si>
    <t>Duffy, George</t>
  </si>
  <si>
    <t>DEPOSIT 6/9/22</t>
  </si>
  <si>
    <t>CHATTANOOGA LODGE #91</t>
  </si>
  <si>
    <t>TOTAL CHATTANOOGA LODGE 91</t>
  </si>
  <si>
    <t>TOTAL 6/9/22 DEPOSIT</t>
  </si>
  <si>
    <t>TOTAL DEPOSITS</t>
  </si>
  <si>
    <t>DEPOSIT 6/22/22</t>
  </si>
  <si>
    <t>ELIZABETHTON LODGE #1944</t>
  </si>
  <si>
    <t>TOTAL ELIZABETHON LODGE 1944</t>
  </si>
  <si>
    <t>TOTAL 6/22/22 DEPOSIT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</si>
</sst>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0" fontId="6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164" fontId="0" fillId="0" borderId="0" xfId="0" applyNumberFormat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left"/>
    </xf>
    <xf numFmtId="164" fontId="6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8" fillId="0" borderId="0" xfId="0" applyFont="1"/>
    <xf numFmtId="0" fontId="10" fillId="0" borderId="0" xfId="0" applyFont="1" applyAlignment="1">
      <alignment horizontal="left"/>
    </xf>
    <xf numFmtId="164" fontId="4" fillId="0" borderId="0" xfId="0" applyNumberFormat="1" applyFont="1" applyFill="1" applyBorder="1" applyAlignment="1">
      <alignment horizontal="right"/>
    </xf>
    <xf numFmtId="14" fontId="4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10" fillId="0" borderId="0" xfId="0" applyFont="1" applyFill="1" applyAlignment="1">
      <alignment horizontal="left"/>
    </xf>
    <xf numFmtId="164" fontId="0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/>
    <xf numFmtId="164" fontId="10" fillId="0" borderId="0" xfId="0" applyNumberFormat="1" applyFont="1" applyFill="1" applyBorder="1" applyAlignment="1">
      <alignment horizontal="right"/>
    </xf>
    <xf numFmtId="0" fontId="0" fillId="0" borderId="0" xfId="0" applyFont="1" applyFill="1" applyBorder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0" fillId="0" borderId="0" xfId="0" applyNumberFormat="1" applyFont="1" applyFill="1" applyAlignment="1">
      <alignment horizontal="right"/>
    </xf>
    <xf numFmtId="164" fontId="0" fillId="0" borderId="0" xfId="0" applyNumberFormat="1" applyFont="1" applyAlignment="1">
      <alignment horizontal="right"/>
    </xf>
    <xf numFmtId="164" fontId="3" fillId="0" borderId="0" xfId="0" applyNumberFormat="1" applyFont="1" applyFill="1" applyAlignment="1">
      <alignment horizontal="right"/>
    </xf>
    <xf numFmtId="164" fontId="8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0" fontId="0" fillId="0" borderId="0" xfId="0" applyFont="1"/>
    <xf numFmtId="164" fontId="0" fillId="0" borderId="0" xfId="0" applyNumberFormat="1" applyFont="1"/>
    <xf numFmtId="0" fontId="6" fillId="2" borderId="0" xfId="0" applyFont="1" applyFill="1"/>
    <xf numFmtId="164" fontId="7" fillId="2" borderId="2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164" fontId="3" fillId="0" borderId="0" xfId="0" applyNumberFormat="1" applyFont="1"/>
    <xf numFmtId="164" fontId="2" fillId="2" borderId="1" xfId="0" applyNumberFormat="1" applyFont="1" applyFill="1" applyBorder="1"/>
    <xf numFmtId="0" fontId="12" fillId="0" borderId="0" xfId="0" applyFont="1" applyAlignment="1">
      <alignment horizontal="left"/>
    </xf>
    <xf numFmtId="164" fontId="12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/>
    <xf numFmtId="0" fontId="2" fillId="0" borderId="0" xfId="0" applyFont="1"/>
    <xf numFmtId="164" fontId="2" fillId="2" borderId="2" xfId="0" applyNumberFormat="1" applyFont="1" applyFill="1" applyBorder="1"/>
    <xf numFmtId="0" fontId="13" fillId="0" borderId="0" xfId="0" applyFont="1" applyAlignment="1">
      <alignment horizontal="center"/>
    </xf>
    <xf numFmtId="0" fontId="5" fillId="0" borderId="0" xfId="0" applyFont="1" applyFill="1"/>
    <xf numFmtId="164" fontId="14" fillId="0" borderId="0" xfId="0" applyNumberFormat="1" applyFont="1" applyAlignment="1">
      <alignment horizontal="center"/>
    </xf>
    <xf numFmtId="164" fontId="15" fillId="2" borderId="1" xfId="0" applyNumberFormat="1" applyFont="1" applyFill="1" applyBorder="1"/>
    <xf numFmtId="164" fontId="16" fillId="0" borderId="0" xfId="0" applyNumberFormat="1" applyFont="1"/>
    <xf numFmtId="164" fontId="15" fillId="2" borderId="2" xfId="0" applyNumberFormat="1" applyFont="1" applyFill="1" applyBorder="1"/>
    <xf numFmtId="164" fontId="17" fillId="0" borderId="0" xfId="0" applyNumberFormat="1" applyFont="1"/>
    <xf numFmtId="0" fontId="1" fillId="0" borderId="0" xfId="0" applyFont="1" applyFill="1"/>
    <xf numFmtId="164" fontId="2" fillId="0" borderId="0" xfId="0" applyNumberFormat="1" applyFont="1" applyFill="1" applyBorder="1"/>
    <xf numFmtId="164" fontId="15" fillId="0" borderId="0" xfId="0" applyNumberFormat="1" applyFont="1" applyFill="1" applyBorder="1"/>
    <xf numFmtId="164" fontId="0" fillId="0" borderId="0" xfId="0" applyNumberFormat="1" applyFont="1" applyFill="1"/>
    <xf numFmtId="164" fontId="4" fillId="0" borderId="0" xfId="0" applyNumberFormat="1" applyFont="1" applyFill="1" applyBorder="1"/>
    <xf numFmtId="164" fontId="3" fillId="0" borderId="0" xfId="0" applyNumberFormat="1" applyFont="1" applyFill="1"/>
    <xf numFmtId="164" fontId="18" fillId="0" borderId="0" xfId="0" applyNumberFormat="1" applyFont="1"/>
    <xf numFmtId="164" fontId="18" fillId="0" borderId="0" xfId="0" applyNumberFormat="1" applyFont="1" applyFill="1" applyBorder="1"/>
    <xf numFmtId="164" fontId="15" fillId="0" borderId="0" xfId="0" applyNumberFormat="1" applyFont="1"/>
    <xf numFmtId="164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164" fontId="19" fillId="0" borderId="0" xfId="0" applyNumberFormat="1" applyFont="1"/>
    <xf numFmtId="14" fontId="0" fillId="0" borderId="0" xfId="0" applyNumberFormat="1"/>
    <xf numFmtId="164" fontId="11" fillId="3" borderId="0" xfId="0" applyNumberFormat="1" applyFont="1" applyFill="1" applyAlignment="1">
      <alignment horizontal="center"/>
    </xf>
    <xf numFmtId="164" fontId="0" fillId="3" borderId="0" xfId="0" applyNumberFormat="1" applyFill="1"/>
    <xf numFmtId="164" fontId="3" fillId="3" borderId="0" xfId="0" applyNumberFormat="1" applyFont="1" applyFill="1"/>
    <xf numFmtId="164" fontId="0" fillId="3" borderId="0" xfId="0" applyNumberFormat="1" applyFont="1" applyFill="1"/>
    <xf numFmtId="164" fontId="3" fillId="3" borderId="0" xfId="0" applyNumberFormat="1" applyFont="1" applyFill="1" applyAlignment="1">
      <alignment horizontal="right"/>
    </xf>
    <xf numFmtId="164" fontId="17" fillId="3" borderId="0" xfId="0" applyNumberFormat="1" applyFont="1" applyFill="1"/>
    <xf numFmtId="164" fontId="2" fillId="3" borderId="0" xfId="0" applyNumberFormat="1" applyFont="1" applyFill="1" applyBorder="1"/>
    <xf numFmtId="164" fontId="3" fillId="3" borderId="0" xfId="0" applyNumberFormat="1" applyFont="1" applyFill="1" applyBorder="1"/>
    <xf numFmtId="164" fontId="4" fillId="3" borderId="0" xfId="0" applyNumberFormat="1" applyFont="1" applyFill="1" applyBorder="1"/>
    <xf numFmtId="164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/>
    <xf numFmtId="0" fontId="17" fillId="0" borderId="0" xfId="0" applyFont="1"/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14" fontId="3" fillId="0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/>
    <xf numFmtId="164" fontId="3" fillId="0" borderId="1" xfId="0" applyNumberFormat="1" applyFont="1" applyBorder="1" applyAlignment="1">
      <alignment horizontal="right"/>
    </xf>
    <xf numFmtId="164" fontId="4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center"/>
    </xf>
    <xf numFmtId="164" fontId="3" fillId="0" borderId="0" xfId="0" applyNumberFormat="1" applyFont="1" applyFill="1" applyAlignment="1">
      <alignment horizontal="left"/>
    </xf>
    <xf numFmtId="164" fontId="5" fillId="0" borderId="0" xfId="0" applyNumberFormat="1" applyFont="1" applyFill="1" applyAlignment="1">
      <alignment horizontal="left"/>
    </xf>
    <xf numFmtId="164" fontId="5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11" fillId="3" borderId="0" xfId="0" applyNumberFormat="1" applyFont="1" applyFill="1" applyAlignment="1">
      <alignment horizontal="center" wrapText="1"/>
    </xf>
    <xf numFmtId="164" fontId="11" fillId="0" borderId="0" xfId="0" applyNumberFormat="1" applyFont="1" applyFill="1" applyAlignment="1">
      <alignment horizontal="center"/>
    </xf>
    <xf numFmtId="164" fontId="0" fillId="0" borderId="0" xfId="0" applyNumberFormat="1" applyFill="1"/>
    <xf numFmtId="164" fontId="17" fillId="0" borderId="0" xfId="0" applyNumberFormat="1" applyFont="1" applyFill="1"/>
    <xf numFmtId="164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/>
    <xf numFmtId="164" fontId="16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0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6B0A"/>
  </sheetPr>
  <dimension ref="A7:H25"/>
  <sheetViews>
    <sheetView workbookViewId="0">
      <selection sqref="A1:I41"/>
    </sheetView>
  </sheetViews>
  <sheetFormatPr defaultRowHeight="15" x14ac:dyDescent="0.25"/>
  <cols>
    <col min="8" max="8" width="10.7109375" bestFit="1" customWidth="1"/>
  </cols>
  <sheetData>
    <row r="7" spans="1:8" x14ac:dyDescent="0.25">
      <c r="H7" s="103"/>
    </row>
    <row r="15" spans="1:8" x14ac:dyDescent="0.25">
      <c r="A15" s="81"/>
    </row>
    <row r="16" spans="1:8" x14ac:dyDescent="0.25">
      <c r="A16" s="81"/>
      <c r="B16" s="81"/>
      <c r="C16" s="81"/>
    </row>
    <row r="25" spans="8:8" x14ac:dyDescent="0.25">
      <c r="H25" s="10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9"/>
  <sheetViews>
    <sheetView workbookViewId="0">
      <pane ySplit="1" topLeftCell="A19" activePane="bottomLeft" state="frozen"/>
      <selection pane="bottomLeft" activeCell="C41" sqref="C41"/>
    </sheetView>
  </sheetViews>
  <sheetFormatPr defaultRowHeight="15" x14ac:dyDescent="0.25"/>
  <cols>
    <col min="1" max="1" width="45.5703125" style="45" bestFit="1" customWidth="1"/>
    <col min="2" max="2" width="14.28515625" style="53" bestFit="1" customWidth="1"/>
    <col min="3" max="3" width="34.28515625" style="45" bestFit="1" customWidth="1"/>
    <col min="4" max="16384" width="9.140625" style="45"/>
  </cols>
  <sheetData>
    <row r="1" spans="1:3" s="7" customFormat="1" x14ac:dyDescent="0.25">
      <c r="A1" s="7" t="s">
        <v>101</v>
      </c>
      <c r="B1" s="7" t="s">
        <v>102</v>
      </c>
      <c r="C1" s="7" t="s">
        <v>103</v>
      </c>
    </row>
    <row r="2" spans="1:3" s="126" customFormat="1" x14ac:dyDescent="0.25">
      <c r="A2" s="125" t="s">
        <v>623</v>
      </c>
      <c r="B2" s="30"/>
    </row>
    <row r="3" spans="1:3" s="126" customFormat="1" x14ac:dyDescent="0.25">
      <c r="A3" s="127" t="s">
        <v>624</v>
      </c>
      <c r="B3" s="30">
        <v>115</v>
      </c>
    </row>
    <row r="4" spans="1:3" s="126" customFormat="1" x14ac:dyDescent="0.25">
      <c r="A4" s="128" t="s">
        <v>625</v>
      </c>
      <c r="B4" s="129">
        <f>SUM(B3)</f>
        <v>115</v>
      </c>
    </row>
    <row r="5" spans="1:3" s="126" customFormat="1" x14ac:dyDescent="0.25">
      <c r="A5" s="128"/>
      <c r="B5" s="55"/>
    </row>
    <row r="6" spans="1:3" s="126" customFormat="1" x14ac:dyDescent="0.25">
      <c r="A6" s="127" t="s">
        <v>629</v>
      </c>
      <c r="B6" s="30">
        <v>240</v>
      </c>
    </row>
    <row r="7" spans="1:3" s="126" customFormat="1" x14ac:dyDescent="0.25">
      <c r="A7" s="127" t="s">
        <v>630</v>
      </c>
      <c r="B7" s="30">
        <v>10</v>
      </c>
    </row>
    <row r="8" spans="1:3" s="126" customFormat="1" x14ac:dyDescent="0.25">
      <c r="A8" s="127" t="s">
        <v>631</v>
      </c>
      <c r="B8" s="30">
        <v>10</v>
      </c>
    </row>
    <row r="9" spans="1:3" s="126" customFormat="1" x14ac:dyDescent="0.25">
      <c r="A9" s="127" t="s">
        <v>632</v>
      </c>
      <c r="B9" s="30">
        <v>100</v>
      </c>
    </row>
    <row r="10" spans="1:3" s="126" customFormat="1" x14ac:dyDescent="0.25">
      <c r="A10" s="127" t="s">
        <v>633</v>
      </c>
      <c r="B10" s="30">
        <v>30</v>
      </c>
    </row>
    <row r="11" spans="1:3" s="126" customFormat="1" x14ac:dyDescent="0.25">
      <c r="A11" s="127" t="s">
        <v>634</v>
      </c>
      <c r="B11" s="30">
        <v>40</v>
      </c>
    </row>
    <row r="12" spans="1:3" s="126" customFormat="1" x14ac:dyDescent="0.25">
      <c r="A12" s="127" t="s">
        <v>635</v>
      </c>
      <c r="B12" s="30">
        <v>80</v>
      </c>
    </row>
    <row r="13" spans="1:3" s="126" customFormat="1" x14ac:dyDescent="0.25">
      <c r="A13" s="127" t="s">
        <v>636</v>
      </c>
      <c r="B13" s="30">
        <v>20</v>
      </c>
    </row>
    <row r="14" spans="1:3" s="126" customFormat="1" x14ac:dyDescent="0.25">
      <c r="A14" s="127" t="s">
        <v>637</v>
      </c>
      <c r="B14" s="30">
        <v>20</v>
      </c>
    </row>
    <row r="15" spans="1:3" s="126" customFormat="1" x14ac:dyDescent="0.25">
      <c r="A15" s="127" t="s">
        <v>638</v>
      </c>
      <c r="B15" s="30">
        <v>20</v>
      </c>
    </row>
    <row r="16" spans="1:3" s="126" customFormat="1" x14ac:dyDescent="0.25">
      <c r="A16" s="127" t="s">
        <v>639</v>
      </c>
      <c r="B16" s="30">
        <v>20</v>
      </c>
    </row>
    <row r="17" spans="1:3" s="126" customFormat="1" x14ac:dyDescent="0.25">
      <c r="A17" s="127" t="s">
        <v>640</v>
      </c>
      <c r="B17" s="30">
        <v>20</v>
      </c>
    </row>
    <row r="18" spans="1:3" s="126" customFormat="1" x14ac:dyDescent="0.25">
      <c r="A18" s="127" t="s">
        <v>641</v>
      </c>
      <c r="B18" s="30">
        <v>20</v>
      </c>
    </row>
    <row r="19" spans="1:3" s="126" customFormat="1" x14ac:dyDescent="0.25">
      <c r="A19" s="128" t="s">
        <v>29</v>
      </c>
      <c r="B19" s="129">
        <f>SUM(B6:B18)</f>
        <v>630</v>
      </c>
    </row>
    <row r="20" spans="1:3" s="126" customFormat="1" x14ac:dyDescent="0.25">
      <c r="A20" s="127"/>
      <c r="B20" s="30"/>
    </row>
    <row r="21" spans="1:3" s="117" customFormat="1" x14ac:dyDescent="0.25">
      <c r="A21" s="47" t="s">
        <v>626</v>
      </c>
      <c r="B21" s="30"/>
    </row>
    <row r="22" spans="1:3" s="117" customFormat="1" x14ac:dyDescent="0.25">
      <c r="A22" s="47" t="s">
        <v>627</v>
      </c>
      <c r="B22" s="30">
        <v>25</v>
      </c>
    </row>
    <row r="23" spans="1:3" s="117" customFormat="1" x14ac:dyDescent="0.25">
      <c r="A23" s="130" t="s">
        <v>628</v>
      </c>
      <c r="B23" s="129">
        <f>SUM(B22)</f>
        <v>25</v>
      </c>
    </row>
    <row r="24" spans="1:3" s="117" customFormat="1" x14ac:dyDescent="0.25">
      <c r="A24" s="47"/>
      <c r="B24" s="30"/>
    </row>
    <row r="25" spans="1:3" s="117" customFormat="1" ht="15.75" thickBot="1" x14ac:dyDescent="0.3">
      <c r="A25" s="131" t="s">
        <v>642</v>
      </c>
      <c r="B25" s="68">
        <f>B4+B19+B23</f>
        <v>770</v>
      </c>
    </row>
    <row r="26" spans="1:3" s="117" customFormat="1" ht="15.75" thickTop="1" x14ac:dyDescent="0.25">
      <c r="A26" s="47"/>
      <c r="B26" s="30"/>
    </row>
    <row r="27" spans="1:3" s="117" customFormat="1" x14ac:dyDescent="0.25">
      <c r="A27" s="116" t="s">
        <v>649</v>
      </c>
      <c r="B27" s="30"/>
    </row>
    <row r="28" spans="1:3" s="117" customFormat="1" x14ac:dyDescent="0.25">
      <c r="A28" s="47" t="s">
        <v>650</v>
      </c>
      <c r="B28" s="30">
        <v>600</v>
      </c>
    </row>
    <row r="29" spans="1:3" s="117" customFormat="1" x14ac:dyDescent="0.25">
      <c r="A29" s="130" t="s">
        <v>651</v>
      </c>
      <c r="B29" s="129">
        <f>SUM(B28)</f>
        <v>600</v>
      </c>
    </row>
    <row r="30" spans="1:3" s="117" customFormat="1" ht="15.75" thickBot="1" x14ac:dyDescent="0.3">
      <c r="A30" s="131" t="s">
        <v>652</v>
      </c>
      <c r="B30" s="68">
        <f>SUM(B29)</f>
        <v>600</v>
      </c>
    </row>
    <row r="31" spans="1:3" s="117" customFormat="1" ht="15.75" thickTop="1" x14ac:dyDescent="0.25">
      <c r="A31" s="47"/>
      <c r="B31" s="30"/>
    </row>
    <row r="32" spans="1:3" s="117" customFormat="1" x14ac:dyDescent="0.25">
      <c r="A32" s="116" t="s">
        <v>654</v>
      </c>
      <c r="B32" s="30"/>
      <c r="C32" s="118"/>
    </row>
    <row r="33" spans="1:3" s="117" customFormat="1" x14ac:dyDescent="0.25">
      <c r="A33" s="47" t="s">
        <v>655</v>
      </c>
      <c r="B33" s="30">
        <v>1100</v>
      </c>
    </row>
    <row r="34" spans="1:3" s="117" customFormat="1" x14ac:dyDescent="0.25">
      <c r="A34" s="130" t="s">
        <v>656</v>
      </c>
      <c r="B34" s="129">
        <f>SUM(B33)</f>
        <v>1100</v>
      </c>
    </row>
    <row r="35" spans="1:3" s="117" customFormat="1" ht="15.75" thickBot="1" x14ac:dyDescent="0.3">
      <c r="A35" s="131" t="s">
        <v>657</v>
      </c>
      <c r="B35" s="68">
        <f>SUM(B34)</f>
        <v>1100</v>
      </c>
    </row>
    <row r="36" spans="1:3" s="117" customFormat="1" ht="15.75" thickTop="1" x14ac:dyDescent="0.25">
      <c r="A36" s="47"/>
      <c r="B36" s="30"/>
    </row>
    <row r="37" spans="1:3" s="117" customFormat="1" x14ac:dyDescent="0.25">
      <c r="A37" s="47"/>
      <c r="B37" s="30"/>
      <c r="C37" s="47"/>
    </row>
    <row r="38" spans="1:3" s="117" customFormat="1" x14ac:dyDescent="0.25">
      <c r="A38" s="47"/>
      <c r="B38" s="30"/>
      <c r="C38" s="47"/>
    </row>
    <row r="39" spans="1:3" s="117" customFormat="1" x14ac:dyDescent="0.25">
      <c r="A39" s="47"/>
      <c r="B39" s="30"/>
      <c r="C39" s="47"/>
    </row>
    <row r="40" spans="1:3" s="117" customFormat="1" x14ac:dyDescent="0.25">
      <c r="A40" s="47"/>
      <c r="B40" s="30"/>
    </row>
    <row r="41" spans="1:3" s="117" customFormat="1" x14ac:dyDescent="0.25">
      <c r="A41" s="47"/>
      <c r="B41" s="30"/>
    </row>
    <row r="42" spans="1:3" s="117" customFormat="1" ht="15.75" thickBot="1" x14ac:dyDescent="0.3">
      <c r="A42" s="131" t="s">
        <v>653</v>
      </c>
      <c r="B42" s="68">
        <f>B25+B30+B35</f>
        <v>2470</v>
      </c>
    </row>
    <row r="43" spans="1:3" s="117" customFormat="1" ht="15.75" thickTop="1" x14ac:dyDescent="0.25">
      <c r="A43" s="47"/>
      <c r="B43" s="30"/>
    </row>
    <row r="44" spans="1:3" s="117" customFormat="1" x14ac:dyDescent="0.25">
      <c r="A44" s="47"/>
      <c r="B44" s="30"/>
      <c r="C44" s="47"/>
    </row>
    <row r="45" spans="1:3" s="117" customFormat="1" ht="15.75" customHeight="1" x14ac:dyDescent="0.25">
      <c r="A45" s="47"/>
      <c r="B45" s="30"/>
      <c r="C45" s="47"/>
    </row>
    <row r="46" spans="1:3" s="117" customFormat="1" x14ac:dyDescent="0.25">
      <c r="A46" s="47"/>
      <c r="B46" s="30"/>
      <c r="C46" s="47"/>
    </row>
    <row r="47" spans="1:3" s="117" customFormat="1" x14ac:dyDescent="0.25">
      <c r="A47" s="47"/>
      <c r="B47" s="30"/>
      <c r="C47" s="47"/>
    </row>
    <row r="48" spans="1:3" s="117" customFormat="1" x14ac:dyDescent="0.25">
      <c r="A48" s="47"/>
      <c r="B48" s="30"/>
      <c r="C48" s="47"/>
    </row>
    <row r="49" spans="1:3" s="117" customFormat="1" x14ac:dyDescent="0.25">
      <c r="A49" s="47"/>
      <c r="B49" s="30"/>
      <c r="C49" s="47"/>
    </row>
    <row r="50" spans="1:3" s="117" customFormat="1" x14ac:dyDescent="0.25">
      <c r="A50" s="47"/>
      <c r="B50" s="30"/>
      <c r="C50" s="47"/>
    </row>
    <row r="51" spans="1:3" s="117" customFormat="1" x14ac:dyDescent="0.25">
      <c r="A51" s="47"/>
      <c r="B51" s="30"/>
      <c r="C51" s="47"/>
    </row>
    <row r="52" spans="1:3" s="117" customFormat="1" x14ac:dyDescent="0.25">
      <c r="A52" s="47"/>
      <c r="B52" s="30"/>
      <c r="C52" s="47"/>
    </row>
    <row r="53" spans="1:3" s="117" customFormat="1" x14ac:dyDescent="0.25">
      <c r="A53" s="116"/>
      <c r="B53" s="36"/>
      <c r="C53" s="47"/>
    </row>
    <row r="54" spans="1:3" s="117" customFormat="1" x14ac:dyDescent="0.25">
      <c r="A54" s="47"/>
      <c r="B54" s="30"/>
      <c r="C54" s="47"/>
    </row>
    <row r="55" spans="1:3" s="117" customFormat="1" x14ac:dyDescent="0.25">
      <c r="A55" s="47"/>
      <c r="B55" s="30"/>
      <c r="C55" s="47"/>
    </row>
    <row r="56" spans="1:3" s="117" customFormat="1" x14ac:dyDescent="0.25">
      <c r="A56" s="116"/>
      <c r="B56" s="30"/>
      <c r="C56" s="47"/>
    </row>
    <row r="57" spans="1:3" s="117" customFormat="1" x14ac:dyDescent="0.25">
      <c r="A57" s="47"/>
      <c r="B57" s="30"/>
      <c r="C57" s="47"/>
    </row>
    <row r="58" spans="1:3" s="117" customFormat="1" x14ac:dyDescent="0.25">
      <c r="A58" s="47"/>
      <c r="B58" s="30"/>
      <c r="C58" s="47"/>
    </row>
    <row r="59" spans="1:3" s="117" customFormat="1" x14ac:dyDescent="0.25">
      <c r="A59" s="47"/>
      <c r="B59" s="30"/>
      <c r="C59" s="47"/>
    </row>
    <row r="60" spans="1:3" s="117" customFormat="1" x14ac:dyDescent="0.25">
      <c r="A60" s="47"/>
      <c r="B60" s="30"/>
      <c r="C60" s="47"/>
    </row>
    <row r="61" spans="1:3" s="117" customFormat="1" x14ac:dyDescent="0.25">
      <c r="A61" s="47"/>
      <c r="B61" s="30"/>
      <c r="C61" s="47"/>
    </row>
    <row r="62" spans="1:3" s="117" customFormat="1" x14ac:dyDescent="0.25">
      <c r="A62" s="116"/>
      <c r="B62" s="36"/>
      <c r="C62" s="47"/>
    </row>
    <row r="63" spans="1:3" s="117" customFormat="1" x14ac:dyDescent="0.25">
      <c r="A63" s="47"/>
      <c r="B63" s="30"/>
      <c r="C63" s="47"/>
    </row>
    <row r="64" spans="1:3" s="117" customFormat="1" x14ac:dyDescent="0.25">
      <c r="A64" s="47"/>
      <c r="B64" s="30"/>
      <c r="C64" s="47"/>
    </row>
    <row r="65" spans="1:3" s="117" customFormat="1" x14ac:dyDescent="0.25">
      <c r="A65" s="116"/>
      <c r="B65" s="30"/>
      <c r="C65" s="47"/>
    </row>
    <row r="66" spans="1:3" s="117" customFormat="1" x14ac:dyDescent="0.25">
      <c r="A66" s="47"/>
      <c r="B66" s="36"/>
      <c r="C66" s="47"/>
    </row>
    <row r="67" spans="1:3" s="117" customFormat="1" x14ac:dyDescent="0.25">
      <c r="A67" s="47"/>
      <c r="B67" s="30"/>
      <c r="C67" s="47"/>
    </row>
    <row r="68" spans="1:3" s="117" customFormat="1" x14ac:dyDescent="0.25">
      <c r="A68" s="47"/>
      <c r="B68" s="30"/>
      <c r="C68" s="47"/>
    </row>
    <row r="69" spans="1:3" s="117" customFormat="1" x14ac:dyDescent="0.25">
      <c r="A69" s="116"/>
      <c r="B69" s="36"/>
      <c r="C69" s="47"/>
    </row>
    <row r="70" spans="1:3" s="117" customFormat="1" x14ac:dyDescent="0.25">
      <c r="A70" s="47"/>
      <c r="B70" s="30"/>
      <c r="C70" s="47"/>
    </row>
    <row r="71" spans="1:3" s="117" customFormat="1" x14ac:dyDescent="0.25">
      <c r="A71" s="47"/>
      <c r="B71" s="30"/>
      <c r="C71" s="47"/>
    </row>
    <row r="72" spans="1:3" s="117" customFormat="1" x14ac:dyDescent="0.25">
      <c r="A72" s="116"/>
      <c r="B72" s="36"/>
      <c r="C72" s="47"/>
    </row>
    <row r="73" spans="1:3" s="117" customFormat="1" x14ac:dyDescent="0.25">
      <c r="A73" s="116"/>
      <c r="B73" s="36"/>
      <c r="C73" s="47"/>
    </row>
    <row r="74" spans="1:3" s="117" customFormat="1" x14ac:dyDescent="0.25">
      <c r="A74" s="116"/>
      <c r="B74" s="36"/>
      <c r="C74" s="47"/>
    </row>
    <row r="75" spans="1:3" s="117" customFormat="1" x14ac:dyDescent="0.25">
      <c r="A75" s="116"/>
      <c r="B75" s="36"/>
      <c r="C75" s="47"/>
    </row>
    <row r="76" spans="1:3" s="117" customFormat="1" x14ac:dyDescent="0.25">
      <c r="A76" s="47"/>
      <c r="B76" s="30"/>
      <c r="C76" s="47"/>
    </row>
    <row r="77" spans="1:3" s="117" customFormat="1" x14ac:dyDescent="0.25">
      <c r="A77" s="47"/>
      <c r="B77" s="30"/>
      <c r="C77" s="47"/>
    </row>
    <row r="78" spans="1:3" s="117" customFormat="1" x14ac:dyDescent="0.25">
      <c r="A78" s="47"/>
      <c r="B78" s="30"/>
      <c r="C78" s="47"/>
    </row>
    <row r="79" spans="1:3" s="117" customFormat="1" x14ac:dyDescent="0.25">
      <c r="A79" s="47"/>
      <c r="B79" s="30"/>
      <c r="C79" s="47"/>
    </row>
    <row r="80" spans="1:3" s="117" customFormat="1" x14ac:dyDescent="0.25">
      <c r="A80" s="47"/>
      <c r="B80" s="30"/>
      <c r="C80" s="47"/>
    </row>
    <row r="81" spans="1:3" s="117" customFormat="1" x14ac:dyDescent="0.25">
      <c r="A81" s="47"/>
      <c r="B81" s="30"/>
      <c r="C81" s="47"/>
    </row>
    <row r="82" spans="1:3" s="117" customFormat="1" x14ac:dyDescent="0.25">
      <c r="A82" s="47"/>
      <c r="B82" s="30"/>
      <c r="C82" s="47"/>
    </row>
    <row r="83" spans="1:3" s="117" customFormat="1" x14ac:dyDescent="0.25">
      <c r="A83" s="47"/>
      <c r="B83" s="30"/>
      <c r="C83" s="47"/>
    </row>
    <row r="84" spans="1:3" s="117" customFormat="1" x14ac:dyDescent="0.25">
      <c r="A84" s="47"/>
      <c r="B84" s="30"/>
      <c r="C84" s="47"/>
    </row>
    <row r="85" spans="1:3" s="117" customFormat="1" x14ac:dyDescent="0.25">
      <c r="A85" s="47"/>
      <c r="B85" s="30"/>
      <c r="C85" s="47"/>
    </row>
    <row r="86" spans="1:3" s="117" customFormat="1" x14ac:dyDescent="0.25">
      <c r="A86" s="47"/>
      <c r="B86" s="30"/>
      <c r="C86" s="47"/>
    </row>
    <row r="87" spans="1:3" s="117" customFormat="1" x14ac:dyDescent="0.25">
      <c r="A87" s="47"/>
      <c r="B87" s="30"/>
      <c r="C87" s="47"/>
    </row>
    <row r="88" spans="1:3" s="117" customFormat="1" x14ac:dyDescent="0.25">
      <c r="A88" s="47"/>
      <c r="B88" s="30"/>
      <c r="C88" s="47"/>
    </row>
    <row r="89" spans="1:3" s="117" customFormat="1" x14ac:dyDescent="0.25">
      <c r="A89" s="47"/>
      <c r="B89" s="30"/>
      <c r="C89" s="47"/>
    </row>
    <row r="90" spans="1:3" s="117" customFormat="1" x14ac:dyDescent="0.25">
      <c r="A90" s="47"/>
      <c r="B90" s="30"/>
      <c r="C90" s="47"/>
    </row>
    <row r="91" spans="1:3" s="117" customFormat="1" x14ac:dyDescent="0.25">
      <c r="A91" s="47"/>
      <c r="B91" s="30"/>
      <c r="C91" s="47"/>
    </row>
    <row r="92" spans="1:3" s="117" customFormat="1" x14ac:dyDescent="0.25">
      <c r="A92" s="47"/>
      <c r="B92" s="30"/>
      <c r="C92" s="47"/>
    </row>
    <row r="93" spans="1:3" s="117" customFormat="1" x14ac:dyDescent="0.25">
      <c r="A93" s="47"/>
      <c r="B93" s="30"/>
      <c r="C93" s="47"/>
    </row>
    <row r="94" spans="1:3" s="117" customFormat="1" x14ac:dyDescent="0.25">
      <c r="A94" s="47"/>
      <c r="B94" s="30"/>
      <c r="C94" s="47"/>
    </row>
    <row r="95" spans="1:3" s="117" customFormat="1" x14ac:dyDescent="0.25">
      <c r="A95" s="47"/>
      <c r="B95" s="30"/>
      <c r="C95" s="47"/>
    </row>
    <row r="96" spans="1:3" s="117" customFormat="1" x14ac:dyDescent="0.25">
      <c r="A96" s="47"/>
      <c r="B96" s="30"/>
      <c r="C96" s="47"/>
    </row>
    <row r="97" spans="1:3" s="117" customFormat="1" x14ac:dyDescent="0.25">
      <c r="A97" s="47"/>
      <c r="B97" s="30"/>
      <c r="C97" s="47"/>
    </row>
    <row r="98" spans="1:3" s="117" customFormat="1" x14ac:dyDescent="0.25">
      <c r="A98" s="47"/>
      <c r="B98" s="30"/>
      <c r="C98" s="47"/>
    </row>
    <row r="99" spans="1:3" s="117" customFormat="1" x14ac:dyDescent="0.25">
      <c r="A99" s="47"/>
      <c r="B99" s="30"/>
      <c r="C99" s="47"/>
    </row>
    <row r="100" spans="1:3" s="117" customFormat="1" x14ac:dyDescent="0.25">
      <c r="A100" s="47"/>
      <c r="B100" s="30"/>
      <c r="C100" s="47"/>
    </row>
    <row r="101" spans="1:3" s="117" customFormat="1" x14ac:dyDescent="0.25">
      <c r="A101" s="47"/>
      <c r="B101" s="30"/>
      <c r="C101" s="47"/>
    </row>
    <row r="102" spans="1:3" s="117" customFormat="1" x14ac:dyDescent="0.25">
      <c r="A102" s="47"/>
      <c r="B102" s="30"/>
      <c r="C102" s="47"/>
    </row>
    <row r="103" spans="1:3" s="117" customFormat="1" x14ac:dyDescent="0.25">
      <c r="A103" s="47"/>
      <c r="B103" s="30"/>
    </row>
    <row r="104" spans="1:3" s="117" customFormat="1" x14ac:dyDescent="0.25">
      <c r="A104" s="47"/>
      <c r="B104" s="30"/>
    </row>
    <row r="105" spans="1:3" s="117" customFormat="1" x14ac:dyDescent="0.25">
      <c r="A105" s="47"/>
      <c r="B105" s="30"/>
      <c r="C105" s="47"/>
    </row>
    <row r="106" spans="1:3" s="117" customFormat="1" x14ac:dyDescent="0.25">
      <c r="A106" s="47"/>
      <c r="B106" s="30"/>
      <c r="C106" s="47"/>
    </row>
    <row r="107" spans="1:3" s="117" customFormat="1" x14ac:dyDescent="0.25">
      <c r="A107" s="47"/>
      <c r="B107" s="30"/>
      <c r="C107" s="47"/>
    </row>
    <row r="108" spans="1:3" s="53" customFormat="1" x14ac:dyDescent="0.25">
      <c r="A108" s="116"/>
      <c r="B108" s="36"/>
      <c r="C108" s="47"/>
    </row>
    <row r="109" spans="1:3" s="53" customFormat="1" x14ac:dyDescent="0.25">
      <c r="A109" s="116"/>
      <c r="B109" s="36"/>
      <c r="C109" s="47"/>
    </row>
    <row r="110" spans="1:3" s="53" customFormat="1" x14ac:dyDescent="0.25">
      <c r="A110" s="116"/>
      <c r="B110" s="36"/>
      <c r="C110" s="47"/>
    </row>
    <row r="111" spans="1:3" s="53" customFormat="1" x14ac:dyDescent="0.25">
      <c r="A111" s="116"/>
      <c r="B111" s="36"/>
      <c r="C111" s="47"/>
    </row>
    <row r="112" spans="1:3" s="119" customFormat="1" x14ac:dyDescent="0.25">
      <c r="A112" s="47"/>
      <c r="B112" s="30"/>
      <c r="C112" s="47"/>
    </row>
    <row r="113" spans="1:3" s="119" customFormat="1" x14ac:dyDescent="0.25">
      <c r="A113" s="47"/>
      <c r="B113" s="30"/>
      <c r="C113" s="47"/>
    </row>
    <row r="114" spans="1:3" s="119" customFormat="1" x14ac:dyDescent="0.25">
      <c r="A114" s="47"/>
      <c r="B114" s="30"/>
      <c r="C114" s="47"/>
    </row>
    <row r="115" spans="1:3" s="119" customFormat="1" x14ac:dyDescent="0.25">
      <c r="A115" s="47"/>
      <c r="B115" s="30"/>
      <c r="C115" s="47"/>
    </row>
    <row r="116" spans="1:3" s="119" customFormat="1" x14ac:dyDescent="0.25">
      <c r="A116" s="47"/>
      <c r="B116" s="30"/>
      <c r="C116" s="47"/>
    </row>
    <row r="117" spans="1:3" s="119" customFormat="1" x14ac:dyDescent="0.25">
      <c r="A117" s="47"/>
      <c r="B117" s="30"/>
      <c r="C117" s="47"/>
    </row>
    <row r="118" spans="1:3" s="119" customFormat="1" x14ac:dyDescent="0.25">
      <c r="A118" s="47"/>
      <c r="B118" s="30"/>
      <c r="C118" s="47"/>
    </row>
    <row r="119" spans="1:3" s="119" customFormat="1" x14ac:dyDescent="0.25">
      <c r="A119" s="47"/>
      <c r="B119" s="30"/>
      <c r="C119" s="47"/>
    </row>
    <row r="120" spans="1:3" s="119" customFormat="1" x14ac:dyDescent="0.25">
      <c r="A120" s="47"/>
      <c r="B120" s="30"/>
      <c r="C120" s="47"/>
    </row>
    <row r="121" spans="1:3" s="119" customFormat="1" x14ac:dyDescent="0.25">
      <c r="A121" s="47"/>
      <c r="B121" s="30"/>
      <c r="C121" s="47"/>
    </row>
    <row r="122" spans="1:3" s="119" customFormat="1" x14ac:dyDescent="0.25">
      <c r="A122" s="47"/>
      <c r="B122" s="30"/>
      <c r="C122" s="47"/>
    </row>
    <row r="123" spans="1:3" s="119" customFormat="1" x14ac:dyDescent="0.25">
      <c r="A123" s="47"/>
      <c r="B123" s="30"/>
      <c r="C123" s="47"/>
    </row>
    <row r="124" spans="1:3" s="119" customFormat="1" x14ac:dyDescent="0.25">
      <c r="A124" s="47"/>
      <c r="B124" s="30"/>
      <c r="C124" s="47"/>
    </row>
    <row r="125" spans="1:3" s="119" customFormat="1" x14ac:dyDescent="0.25">
      <c r="A125" s="47"/>
      <c r="B125" s="30"/>
      <c r="C125" s="47"/>
    </row>
    <row r="126" spans="1:3" s="119" customFormat="1" x14ac:dyDescent="0.25">
      <c r="A126" s="47"/>
      <c r="B126" s="30"/>
      <c r="C126" s="47"/>
    </row>
    <row r="127" spans="1:3" s="119" customFormat="1" x14ac:dyDescent="0.25">
      <c r="A127" s="47"/>
      <c r="B127" s="30"/>
      <c r="C127" s="47"/>
    </row>
    <row r="128" spans="1:3" s="119" customFormat="1" x14ac:dyDescent="0.25">
      <c r="A128" s="116"/>
      <c r="B128" s="36"/>
      <c r="C128" s="47"/>
    </row>
    <row r="129" spans="1:3" s="119" customFormat="1" x14ac:dyDescent="0.25">
      <c r="A129" s="47"/>
      <c r="B129" s="30"/>
      <c r="C129" s="47"/>
    </row>
    <row r="130" spans="1:3" s="119" customFormat="1" x14ac:dyDescent="0.25">
      <c r="A130" s="47"/>
      <c r="B130" s="30"/>
      <c r="C130" s="47"/>
    </row>
    <row r="131" spans="1:3" s="119" customFormat="1" x14ac:dyDescent="0.25">
      <c r="A131" s="116"/>
      <c r="B131" s="30"/>
      <c r="C131" s="47"/>
    </row>
    <row r="132" spans="1:3" s="119" customFormat="1" x14ac:dyDescent="0.25">
      <c r="A132" s="47"/>
      <c r="B132" s="30"/>
      <c r="C132" s="47"/>
    </row>
    <row r="133" spans="1:3" s="119" customFormat="1" x14ac:dyDescent="0.25">
      <c r="A133" s="47"/>
      <c r="B133" s="30"/>
      <c r="C133" s="47"/>
    </row>
    <row r="134" spans="1:3" s="119" customFormat="1" x14ac:dyDescent="0.25">
      <c r="A134" s="47"/>
      <c r="B134" s="30"/>
      <c r="C134" s="47"/>
    </row>
    <row r="135" spans="1:3" s="119" customFormat="1" x14ac:dyDescent="0.25">
      <c r="A135" s="47"/>
      <c r="B135" s="30"/>
      <c r="C135" s="47"/>
    </row>
    <row r="136" spans="1:3" s="119" customFormat="1" x14ac:dyDescent="0.25">
      <c r="A136" s="47"/>
      <c r="B136" s="30"/>
      <c r="C136" s="47"/>
    </row>
    <row r="137" spans="1:3" s="119" customFormat="1" x14ac:dyDescent="0.25">
      <c r="A137" s="47"/>
      <c r="B137" s="30"/>
      <c r="C137" s="47"/>
    </row>
    <row r="138" spans="1:3" s="119" customFormat="1" x14ac:dyDescent="0.25">
      <c r="A138" s="47"/>
      <c r="B138" s="30"/>
      <c r="C138" s="47"/>
    </row>
    <row r="139" spans="1:3" s="119" customFormat="1" x14ac:dyDescent="0.25">
      <c r="A139" s="47"/>
      <c r="B139" s="30"/>
      <c r="C139" s="47"/>
    </row>
    <row r="140" spans="1:3" s="119" customFormat="1" x14ac:dyDescent="0.25">
      <c r="A140" s="47"/>
      <c r="B140" s="30"/>
      <c r="C140" s="47"/>
    </row>
    <row r="141" spans="1:3" s="119" customFormat="1" x14ac:dyDescent="0.25">
      <c r="A141" s="47"/>
      <c r="B141" s="30"/>
      <c r="C141" s="47"/>
    </row>
    <row r="142" spans="1:3" s="119" customFormat="1" x14ac:dyDescent="0.25">
      <c r="A142" s="47"/>
      <c r="B142" s="30"/>
      <c r="C142" s="47"/>
    </row>
    <row r="143" spans="1:3" s="119" customFormat="1" x14ac:dyDescent="0.25">
      <c r="A143" s="47"/>
      <c r="B143" s="30"/>
      <c r="C143" s="47"/>
    </row>
    <row r="144" spans="1:3" s="119" customFormat="1" x14ac:dyDescent="0.25">
      <c r="A144" s="47"/>
      <c r="B144" s="30"/>
      <c r="C144" s="47"/>
    </row>
    <row r="145" spans="1:3" s="119" customFormat="1" x14ac:dyDescent="0.25">
      <c r="A145" s="47"/>
      <c r="B145" s="30"/>
      <c r="C145" s="47"/>
    </row>
    <row r="146" spans="1:3" s="119" customFormat="1" x14ac:dyDescent="0.25">
      <c r="A146" s="47"/>
      <c r="B146" s="30"/>
      <c r="C146" s="47"/>
    </row>
    <row r="147" spans="1:3" s="119" customFormat="1" x14ac:dyDescent="0.25">
      <c r="A147" s="47"/>
      <c r="B147" s="30"/>
      <c r="C147" s="47"/>
    </row>
    <row r="148" spans="1:3" s="119" customFormat="1" x14ac:dyDescent="0.25">
      <c r="A148" s="47"/>
      <c r="B148" s="30"/>
      <c r="C148" s="47"/>
    </row>
    <row r="149" spans="1:3" s="119" customFormat="1" x14ac:dyDescent="0.25">
      <c r="A149" s="47"/>
      <c r="B149" s="30"/>
      <c r="C149" s="47"/>
    </row>
    <row r="150" spans="1:3" s="119" customFormat="1" x14ac:dyDescent="0.25">
      <c r="A150" s="47"/>
      <c r="B150" s="30"/>
      <c r="C150" s="47"/>
    </row>
    <row r="151" spans="1:3" s="119" customFormat="1" x14ac:dyDescent="0.25">
      <c r="A151" s="47"/>
      <c r="B151" s="30"/>
      <c r="C151" s="47"/>
    </row>
    <row r="152" spans="1:3" s="119" customFormat="1" x14ac:dyDescent="0.25">
      <c r="A152" s="47"/>
      <c r="B152" s="30"/>
      <c r="C152" s="47"/>
    </row>
    <row r="153" spans="1:3" s="119" customFormat="1" x14ac:dyDescent="0.25">
      <c r="A153" s="47"/>
      <c r="B153" s="30"/>
      <c r="C153" s="47"/>
    </row>
    <row r="154" spans="1:3" s="119" customFormat="1" x14ac:dyDescent="0.25">
      <c r="A154" s="47"/>
      <c r="B154" s="30"/>
      <c r="C154" s="47"/>
    </row>
    <row r="155" spans="1:3" s="119" customFormat="1" x14ac:dyDescent="0.25">
      <c r="A155" s="47"/>
      <c r="B155" s="30"/>
      <c r="C155" s="47"/>
    </row>
    <row r="156" spans="1:3" s="119" customFormat="1" x14ac:dyDescent="0.25">
      <c r="A156" s="47"/>
      <c r="B156" s="30"/>
      <c r="C156" s="47"/>
    </row>
    <row r="157" spans="1:3" s="119" customFormat="1" x14ac:dyDescent="0.25">
      <c r="A157" s="47"/>
      <c r="B157" s="30"/>
      <c r="C157" s="47"/>
    </row>
    <row r="158" spans="1:3" s="119" customFormat="1" x14ac:dyDescent="0.25">
      <c r="A158" s="47"/>
      <c r="B158" s="30"/>
      <c r="C158" s="47"/>
    </row>
    <row r="159" spans="1:3" s="119" customFormat="1" x14ac:dyDescent="0.25">
      <c r="A159" s="47"/>
      <c r="B159" s="30"/>
      <c r="C159" s="47"/>
    </row>
    <row r="160" spans="1:3" s="119" customFormat="1" x14ac:dyDescent="0.25">
      <c r="A160" s="47"/>
      <c r="B160" s="30"/>
      <c r="C160" s="47"/>
    </row>
    <row r="161" spans="1:3" s="119" customFormat="1" x14ac:dyDescent="0.25">
      <c r="A161" s="47"/>
      <c r="B161" s="30"/>
      <c r="C161" s="47"/>
    </row>
    <row r="162" spans="1:3" s="119" customFormat="1" x14ac:dyDescent="0.25">
      <c r="A162" s="47"/>
      <c r="B162" s="30"/>
      <c r="C162" s="47"/>
    </row>
    <row r="163" spans="1:3" s="119" customFormat="1" x14ac:dyDescent="0.25">
      <c r="A163" s="47"/>
      <c r="B163" s="30"/>
      <c r="C163" s="47"/>
    </row>
    <row r="164" spans="1:3" s="119" customFormat="1" x14ac:dyDescent="0.25">
      <c r="A164" s="47"/>
      <c r="B164" s="30"/>
      <c r="C164" s="47"/>
    </row>
    <row r="165" spans="1:3" s="119" customFormat="1" x14ac:dyDescent="0.25">
      <c r="A165" s="47"/>
      <c r="B165" s="30"/>
      <c r="C165" s="47"/>
    </row>
    <row r="166" spans="1:3" s="119" customFormat="1" x14ac:dyDescent="0.25">
      <c r="A166" s="47"/>
      <c r="B166" s="30"/>
      <c r="C166" s="47"/>
    </row>
    <row r="167" spans="1:3" s="119" customFormat="1" x14ac:dyDescent="0.25">
      <c r="A167" s="47"/>
      <c r="B167" s="30"/>
      <c r="C167" s="47"/>
    </row>
    <row r="168" spans="1:3" s="119" customFormat="1" x14ac:dyDescent="0.25">
      <c r="A168" s="47"/>
      <c r="B168" s="30"/>
      <c r="C168" s="47"/>
    </row>
    <row r="169" spans="1:3" s="119" customFormat="1" ht="15.75" customHeight="1" x14ac:dyDescent="0.25">
      <c r="A169" s="47"/>
      <c r="B169" s="30"/>
      <c r="C169" s="47"/>
    </row>
    <row r="170" spans="1:3" s="119" customFormat="1" ht="15.75" customHeight="1" x14ac:dyDescent="0.25">
      <c r="A170" s="47"/>
      <c r="B170" s="30"/>
      <c r="C170" s="47"/>
    </row>
    <row r="171" spans="1:3" s="119" customFormat="1" ht="15.75" customHeight="1" x14ac:dyDescent="0.25">
      <c r="A171" s="47"/>
      <c r="B171" s="30"/>
      <c r="C171" s="47"/>
    </row>
    <row r="172" spans="1:3" s="119" customFormat="1" ht="15.75" customHeight="1" x14ac:dyDescent="0.25">
      <c r="A172" s="47"/>
      <c r="B172" s="30"/>
      <c r="C172" s="47"/>
    </row>
    <row r="173" spans="1:3" s="119" customFormat="1" ht="15.75" customHeight="1" x14ac:dyDescent="0.25">
      <c r="A173" s="47"/>
      <c r="B173" s="30"/>
      <c r="C173" s="47"/>
    </row>
    <row r="174" spans="1:3" s="119" customFormat="1" ht="15.75" customHeight="1" x14ac:dyDescent="0.25">
      <c r="A174" s="47"/>
      <c r="B174" s="30"/>
      <c r="C174" s="47"/>
    </row>
    <row r="175" spans="1:3" s="119" customFormat="1" ht="15.75" customHeight="1" x14ac:dyDescent="0.25">
      <c r="A175" s="47"/>
      <c r="B175" s="30"/>
      <c r="C175" s="47"/>
    </row>
    <row r="176" spans="1:3" s="119" customFormat="1" ht="15.75" customHeight="1" x14ac:dyDescent="0.25">
      <c r="A176" s="47"/>
      <c r="B176" s="30"/>
      <c r="C176" s="47"/>
    </row>
    <row r="177" spans="1:3" s="119" customFormat="1" ht="15.75" customHeight="1" x14ac:dyDescent="0.25">
      <c r="A177" s="47"/>
      <c r="B177" s="30"/>
      <c r="C177" s="47"/>
    </row>
    <row r="178" spans="1:3" s="119" customFormat="1" ht="15.75" customHeight="1" x14ac:dyDescent="0.25">
      <c r="A178" s="47"/>
      <c r="B178" s="30"/>
      <c r="C178" s="47"/>
    </row>
    <row r="179" spans="1:3" s="119" customFormat="1" ht="15.75" customHeight="1" x14ac:dyDescent="0.25">
      <c r="A179" s="47"/>
      <c r="B179" s="30"/>
      <c r="C179" s="47"/>
    </row>
    <row r="180" spans="1:3" s="119" customFormat="1" ht="15.75" customHeight="1" x14ac:dyDescent="0.25">
      <c r="A180" s="47"/>
      <c r="B180" s="30"/>
      <c r="C180" s="47"/>
    </row>
    <row r="181" spans="1:3" s="119" customFormat="1" ht="15.75" customHeight="1" x14ac:dyDescent="0.25">
      <c r="A181" s="47"/>
      <c r="B181" s="30"/>
      <c r="C181" s="47"/>
    </row>
    <row r="182" spans="1:3" s="119" customFormat="1" ht="15.75" customHeight="1" x14ac:dyDescent="0.25">
      <c r="A182" s="47"/>
      <c r="B182" s="30"/>
      <c r="C182" s="47"/>
    </row>
    <row r="183" spans="1:3" s="119" customFormat="1" ht="15.75" customHeight="1" x14ac:dyDescent="0.25">
      <c r="A183" s="47"/>
      <c r="B183" s="30"/>
      <c r="C183" s="47"/>
    </row>
    <row r="184" spans="1:3" s="119" customFormat="1" ht="15.75" customHeight="1" x14ac:dyDescent="0.25">
      <c r="A184" s="47"/>
      <c r="B184" s="30"/>
      <c r="C184" s="47"/>
    </row>
    <row r="185" spans="1:3" s="119" customFormat="1" ht="15.75" customHeight="1" x14ac:dyDescent="0.25">
      <c r="A185" s="116"/>
      <c r="B185" s="36"/>
      <c r="C185" s="47"/>
    </row>
    <row r="186" spans="1:3" s="119" customFormat="1" ht="15.75" customHeight="1" x14ac:dyDescent="0.25">
      <c r="A186" s="116"/>
      <c r="B186" s="30"/>
      <c r="C186" s="47"/>
    </row>
    <row r="187" spans="1:3" s="119" customFormat="1" ht="15.75" customHeight="1" x14ac:dyDescent="0.25">
      <c r="A187" s="47"/>
      <c r="B187" s="30"/>
      <c r="C187" s="47"/>
    </row>
    <row r="188" spans="1:3" s="119" customFormat="1" ht="15.75" customHeight="1" x14ac:dyDescent="0.25">
      <c r="A188" s="47"/>
      <c r="B188" s="30"/>
      <c r="C188" s="47"/>
    </row>
    <row r="189" spans="1:3" s="119" customFormat="1" ht="15.75" customHeight="1" x14ac:dyDescent="0.25">
      <c r="A189" s="116"/>
      <c r="B189" s="36"/>
      <c r="C189" s="47"/>
    </row>
    <row r="190" spans="1:3" s="119" customFormat="1" ht="15.75" customHeight="1" x14ac:dyDescent="0.25">
      <c r="A190" s="47"/>
      <c r="B190" s="30"/>
      <c r="C190" s="47"/>
    </row>
    <row r="191" spans="1:3" s="119" customFormat="1" ht="15.75" customHeight="1" x14ac:dyDescent="0.25">
      <c r="A191" s="47"/>
      <c r="B191" s="30"/>
      <c r="C191" s="47"/>
    </row>
    <row r="192" spans="1:3" s="119" customFormat="1" ht="15.75" customHeight="1" x14ac:dyDescent="0.25">
      <c r="A192" s="116"/>
      <c r="B192" s="30"/>
      <c r="C192" s="47"/>
    </row>
    <row r="193" spans="1:3" s="119" customFormat="1" ht="15.75" customHeight="1" x14ac:dyDescent="0.25">
      <c r="A193" s="47"/>
      <c r="B193" s="30"/>
      <c r="C193" s="47"/>
    </row>
    <row r="194" spans="1:3" s="119" customFormat="1" ht="15.75" customHeight="1" x14ac:dyDescent="0.25">
      <c r="A194" s="47"/>
      <c r="B194" s="30"/>
      <c r="C194" s="47"/>
    </row>
    <row r="195" spans="1:3" s="119" customFormat="1" ht="15.75" customHeight="1" x14ac:dyDescent="0.25">
      <c r="A195" s="47"/>
      <c r="B195" s="30"/>
      <c r="C195" s="47"/>
    </row>
    <row r="196" spans="1:3" s="119" customFormat="1" ht="15.75" customHeight="1" x14ac:dyDescent="0.25">
      <c r="A196" s="47"/>
      <c r="B196" s="30"/>
      <c r="C196" s="47"/>
    </row>
    <row r="197" spans="1:3" s="119" customFormat="1" ht="15.75" customHeight="1" x14ac:dyDescent="0.25">
      <c r="A197" s="47"/>
      <c r="B197" s="30"/>
      <c r="C197" s="47"/>
    </row>
    <row r="198" spans="1:3" s="119" customFormat="1" ht="15.75" customHeight="1" x14ac:dyDescent="0.25">
      <c r="A198" s="47"/>
      <c r="B198" s="30"/>
      <c r="C198" s="47"/>
    </row>
    <row r="199" spans="1:3" s="119" customFormat="1" ht="15.75" customHeight="1" x14ac:dyDescent="0.25">
      <c r="A199" s="47"/>
      <c r="B199" s="30"/>
      <c r="C199" s="47"/>
    </row>
    <row r="200" spans="1:3" s="119" customFormat="1" ht="15.75" customHeight="1" x14ac:dyDescent="0.25">
      <c r="A200" s="47"/>
      <c r="B200" s="30"/>
      <c r="C200" s="47"/>
    </row>
    <row r="201" spans="1:3" s="119" customFormat="1" ht="15.75" customHeight="1" x14ac:dyDescent="0.25">
      <c r="A201" s="47"/>
      <c r="B201" s="30"/>
      <c r="C201" s="47"/>
    </row>
    <row r="202" spans="1:3" s="119" customFormat="1" ht="15.75" customHeight="1" x14ac:dyDescent="0.25">
      <c r="A202" s="47"/>
      <c r="B202" s="30"/>
      <c r="C202" s="47"/>
    </row>
    <row r="203" spans="1:3" s="119" customFormat="1" ht="15.75" customHeight="1" x14ac:dyDescent="0.25">
      <c r="A203" s="47"/>
      <c r="B203" s="30"/>
      <c r="C203" s="47"/>
    </row>
    <row r="204" spans="1:3" s="119" customFormat="1" ht="15.75" customHeight="1" x14ac:dyDescent="0.25">
      <c r="A204" s="47"/>
      <c r="B204" s="30"/>
      <c r="C204" s="47"/>
    </row>
    <row r="205" spans="1:3" s="119" customFormat="1" ht="15.75" customHeight="1" x14ac:dyDescent="0.25">
      <c r="A205" s="47"/>
      <c r="B205" s="30"/>
      <c r="C205" s="47"/>
    </row>
    <row r="206" spans="1:3" s="119" customFormat="1" ht="15.75" customHeight="1" x14ac:dyDescent="0.25">
      <c r="A206" s="47"/>
      <c r="B206" s="30"/>
      <c r="C206" s="47"/>
    </row>
    <row r="207" spans="1:3" s="119" customFormat="1" ht="15.75" customHeight="1" x14ac:dyDescent="0.25">
      <c r="A207" s="47"/>
      <c r="B207" s="30"/>
      <c r="C207" s="47"/>
    </row>
    <row r="208" spans="1:3" s="119" customFormat="1" ht="15.75" customHeight="1" x14ac:dyDescent="0.25">
      <c r="A208" s="47"/>
      <c r="B208" s="30"/>
      <c r="C208" s="47"/>
    </row>
    <row r="209" spans="1:3" s="119" customFormat="1" ht="15.75" customHeight="1" x14ac:dyDescent="0.25">
      <c r="A209" s="47"/>
      <c r="B209" s="30"/>
      <c r="C209" s="47"/>
    </row>
    <row r="210" spans="1:3" s="119" customFormat="1" ht="15.75" customHeight="1" x14ac:dyDescent="0.25">
      <c r="A210" s="47"/>
      <c r="B210" s="30"/>
      <c r="C210" s="47"/>
    </row>
    <row r="211" spans="1:3" s="119" customFormat="1" ht="15.75" customHeight="1" x14ac:dyDescent="0.25">
      <c r="A211" s="47"/>
      <c r="B211" s="30"/>
      <c r="C211" s="47"/>
    </row>
    <row r="212" spans="1:3" s="119" customFormat="1" ht="15.75" customHeight="1" x14ac:dyDescent="0.25">
      <c r="A212" s="47"/>
      <c r="B212" s="30"/>
      <c r="C212" s="47"/>
    </row>
    <row r="213" spans="1:3" s="119" customFormat="1" ht="15.75" customHeight="1" x14ac:dyDescent="0.25">
      <c r="A213" s="47"/>
      <c r="B213" s="30"/>
      <c r="C213" s="47"/>
    </row>
    <row r="214" spans="1:3" s="119" customFormat="1" ht="15.75" customHeight="1" x14ac:dyDescent="0.25">
      <c r="A214" s="47"/>
      <c r="B214" s="30"/>
      <c r="C214" s="47"/>
    </row>
    <row r="215" spans="1:3" s="119" customFormat="1" ht="15.75" customHeight="1" x14ac:dyDescent="0.25">
      <c r="A215" s="47"/>
      <c r="B215" s="30"/>
      <c r="C215" s="47"/>
    </row>
    <row r="216" spans="1:3" s="119" customFormat="1" ht="15.75" customHeight="1" x14ac:dyDescent="0.25">
      <c r="A216" s="47"/>
      <c r="B216" s="30"/>
      <c r="C216" s="47"/>
    </row>
    <row r="217" spans="1:3" s="119" customFormat="1" ht="15.75" customHeight="1" x14ac:dyDescent="0.25">
      <c r="A217" s="47"/>
      <c r="B217" s="30"/>
      <c r="C217" s="47"/>
    </row>
    <row r="218" spans="1:3" s="119" customFormat="1" ht="15.75" customHeight="1" x14ac:dyDescent="0.25">
      <c r="A218" s="47"/>
      <c r="B218" s="30"/>
      <c r="C218" s="47"/>
    </row>
    <row r="219" spans="1:3" s="119" customFormat="1" ht="15.75" customHeight="1" x14ac:dyDescent="0.25">
      <c r="A219" s="47"/>
      <c r="B219" s="30"/>
      <c r="C219" s="47"/>
    </row>
    <row r="220" spans="1:3" s="119" customFormat="1" ht="15.75" customHeight="1" x14ac:dyDescent="0.25">
      <c r="A220" s="47"/>
      <c r="B220" s="30"/>
      <c r="C220" s="47"/>
    </row>
    <row r="221" spans="1:3" s="119" customFormat="1" ht="15.75" customHeight="1" x14ac:dyDescent="0.25">
      <c r="A221" s="47"/>
      <c r="B221" s="30"/>
      <c r="C221" s="47"/>
    </row>
    <row r="222" spans="1:3" s="119" customFormat="1" ht="15.75" customHeight="1" x14ac:dyDescent="0.25">
      <c r="A222" s="47"/>
      <c r="B222" s="30"/>
      <c r="C222" s="47"/>
    </row>
    <row r="223" spans="1:3" s="119" customFormat="1" ht="15.75" customHeight="1" x14ac:dyDescent="0.25">
      <c r="A223" s="47"/>
      <c r="B223" s="30"/>
      <c r="C223" s="47"/>
    </row>
    <row r="224" spans="1:3" s="119" customFormat="1" ht="15.75" customHeight="1" x14ac:dyDescent="0.25">
      <c r="A224" s="47"/>
      <c r="B224" s="30"/>
      <c r="C224" s="47"/>
    </row>
    <row r="225" spans="1:3" s="119" customFormat="1" ht="15.75" customHeight="1" x14ac:dyDescent="0.25">
      <c r="A225" s="47"/>
      <c r="B225" s="30"/>
      <c r="C225" s="47"/>
    </row>
    <row r="226" spans="1:3" s="119" customFormat="1" ht="15.75" customHeight="1" x14ac:dyDescent="0.25">
      <c r="A226" s="47"/>
      <c r="B226" s="30"/>
      <c r="C226" s="47"/>
    </row>
    <row r="227" spans="1:3" s="119" customFormat="1" ht="15.75" customHeight="1" x14ac:dyDescent="0.25">
      <c r="A227" s="47"/>
      <c r="B227" s="30"/>
      <c r="C227" s="47"/>
    </row>
    <row r="228" spans="1:3" s="119" customFormat="1" ht="15.75" customHeight="1" x14ac:dyDescent="0.25">
      <c r="A228" s="47"/>
      <c r="B228" s="30"/>
      <c r="C228" s="47"/>
    </row>
    <row r="229" spans="1:3" s="119" customFormat="1" ht="15.75" customHeight="1" x14ac:dyDescent="0.25">
      <c r="A229" s="47"/>
      <c r="B229" s="30"/>
      <c r="C229" s="47"/>
    </row>
    <row r="230" spans="1:3" s="119" customFormat="1" ht="15.75" customHeight="1" x14ac:dyDescent="0.25">
      <c r="A230" s="47"/>
      <c r="B230" s="30"/>
      <c r="C230" s="47"/>
    </row>
    <row r="231" spans="1:3" s="119" customFormat="1" ht="15.75" customHeight="1" x14ac:dyDescent="0.25">
      <c r="A231" s="47"/>
      <c r="B231" s="30"/>
      <c r="C231" s="47"/>
    </row>
    <row r="232" spans="1:3" s="119" customFormat="1" ht="15.75" customHeight="1" x14ac:dyDescent="0.25">
      <c r="A232" s="47"/>
      <c r="B232" s="30"/>
      <c r="C232" s="47"/>
    </row>
    <row r="233" spans="1:3" s="119" customFormat="1" ht="15.75" customHeight="1" x14ac:dyDescent="0.25">
      <c r="A233" s="47"/>
      <c r="B233" s="30"/>
      <c r="C233" s="47"/>
    </row>
    <row r="234" spans="1:3" s="119" customFormat="1" ht="15.75" customHeight="1" x14ac:dyDescent="0.25">
      <c r="A234" s="116"/>
      <c r="B234" s="36"/>
      <c r="C234" s="47"/>
    </row>
    <row r="235" spans="1:3" s="119" customFormat="1" ht="15.75" customHeight="1" x14ac:dyDescent="0.25">
      <c r="A235" s="116"/>
      <c r="B235" s="36"/>
      <c r="C235" s="47"/>
    </row>
    <row r="236" spans="1:3" s="119" customFormat="1" ht="15.75" customHeight="1" x14ac:dyDescent="0.25">
      <c r="A236" s="116"/>
      <c r="B236" s="36"/>
      <c r="C236" s="47"/>
    </row>
    <row r="237" spans="1:3" s="119" customFormat="1" ht="15.75" customHeight="1" x14ac:dyDescent="0.25">
      <c r="A237" s="116"/>
      <c r="B237" s="36"/>
      <c r="C237" s="47"/>
    </row>
    <row r="238" spans="1:3" s="119" customFormat="1" ht="15.75" customHeight="1" x14ac:dyDescent="0.25">
      <c r="A238" s="47"/>
      <c r="B238" s="30"/>
      <c r="C238" s="47"/>
    </row>
    <row r="239" spans="1:3" s="119" customFormat="1" ht="15.75" customHeight="1" x14ac:dyDescent="0.25">
      <c r="A239" s="47"/>
      <c r="B239" s="30"/>
      <c r="C239" s="47"/>
    </row>
    <row r="240" spans="1:3" s="119" customFormat="1" ht="15.75" customHeight="1" x14ac:dyDescent="0.25">
      <c r="A240" s="47"/>
      <c r="B240" s="30"/>
      <c r="C240" s="47"/>
    </row>
    <row r="241" spans="1:3" s="119" customFormat="1" ht="15.75" customHeight="1" x14ac:dyDescent="0.25">
      <c r="A241" s="47"/>
      <c r="B241" s="30"/>
      <c r="C241" s="47"/>
    </row>
    <row r="242" spans="1:3" s="119" customFormat="1" ht="15.75" customHeight="1" x14ac:dyDescent="0.25">
      <c r="A242" s="47"/>
      <c r="B242" s="30"/>
      <c r="C242" s="47"/>
    </row>
    <row r="243" spans="1:3" s="119" customFormat="1" ht="15.75" customHeight="1" x14ac:dyDescent="0.25">
      <c r="A243" s="47"/>
      <c r="B243" s="30"/>
      <c r="C243" s="47"/>
    </row>
    <row r="244" spans="1:3" s="119" customFormat="1" ht="15.75" customHeight="1" x14ac:dyDescent="0.25">
      <c r="A244" s="47"/>
      <c r="B244" s="30"/>
      <c r="C244" s="47"/>
    </row>
    <row r="245" spans="1:3" s="119" customFormat="1" ht="15.75" customHeight="1" x14ac:dyDescent="0.25">
      <c r="A245" s="47"/>
      <c r="B245" s="30"/>
      <c r="C245" s="47"/>
    </row>
    <row r="246" spans="1:3" s="119" customFormat="1" ht="15.75" customHeight="1" x14ac:dyDescent="0.25">
      <c r="A246" s="47"/>
      <c r="B246" s="30"/>
      <c r="C246" s="47"/>
    </row>
    <row r="247" spans="1:3" s="119" customFormat="1" ht="15.75" customHeight="1" x14ac:dyDescent="0.25">
      <c r="A247" s="47"/>
      <c r="B247" s="30"/>
      <c r="C247" s="47"/>
    </row>
    <row r="248" spans="1:3" s="119" customFormat="1" ht="15.75" customHeight="1" x14ac:dyDescent="0.25">
      <c r="A248" s="47"/>
      <c r="B248" s="30"/>
      <c r="C248" s="47"/>
    </row>
    <row r="249" spans="1:3" s="119" customFormat="1" ht="15.75" customHeight="1" x14ac:dyDescent="0.25">
      <c r="A249" s="47"/>
      <c r="B249" s="30"/>
      <c r="C249" s="47"/>
    </row>
    <row r="250" spans="1:3" s="119" customFormat="1" ht="15.75" customHeight="1" x14ac:dyDescent="0.25">
      <c r="A250" s="47"/>
      <c r="B250" s="30"/>
      <c r="C250" s="47"/>
    </row>
    <row r="251" spans="1:3" s="119" customFormat="1" ht="15.75" customHeight="1" x14ac:dyDescent="0.25">
      <c r="A251" s="47"/>
      <c r="B251" s="30"/>
      <c r="C251" s="47"/>
    </row>
    <row r="252" spans="1:3" s="119" customFormat="1" ht="15.75" customHeight="1" x14ac:dyDescent="0.25">
      <c r="A252" s="47"/>
      <c r="B252" s="30"/>
      <c r="C252" s="47"/>
    </row>
    <row r="253" spans="1:3" s="119" customFormat="1" ht="15.75" customHeight="1" x14ac:dyDescent="0.25">
      <c r="A253" s="47"/>
      <c r="B253" s="30"/>
      <c r="C253" s="47"/>
    </row>
    <row r="254" spans="1:3" s="119" customFormat="1" ht="15.75" customHeight="1" x14ac:dyDescent="0.25">
      <c r="A254" s="47"/>
      <c r="B254" s="30"/>
      <c r="C254" s="47"/>
    </row>
    <row r="255" spans="1:3" s="119" customFormat="1" ht="15.75" customHeight="1" x14ac:dyDescent="0.25">
      <c r="A255" s="47"/>
      <c r="B255" s="30"/>
      <c r="C255" s="47"/>
    </row>
    <row r="256" spans="1:3" s="119" customFormat="1" ht="15.75" customHeight="1" x14ac:dyDescent="0.25">
      <c r="A256" s="47"/>
      <c r="B256" s="30"/>
      <c r="C256" s="47"/>
    </row>
    <row r="257" spans="1:3" s="119" customFormat="1" ht="15.75" customHeight="1" x14ac:dyDescent="0.25">
      <c r="A257" s="47"/>
      <c r="B257" s="30"/>
      <c r="C257" s="47"/>
    </row>
    <row r="258" spans="1:3" s="119" customFormat="1" ht="15.75" customHeight="1" x14ac:dyDescent="0.25">
      <c r="A258" s="47"/>
      <c r="B258" s="30"/>
      <c r="C258" s="47"/>
    </row>
    <row r="259" spans="1:3" s="119" customFormat="1" ht="15.75" customHeight="1" x14ac:dyDescent="0.25">
      <c r="A259" s="47"/>
      <c r="B259" s="30"/>
      <c r="C259" s="47"/>
    </row>
    <row r="260" spans="1:3" s="119" customFormat="1" ht="15.75" customHeight="1" x14ac:dyDescent="0.25">
      <c r="A260" s="47"/>
      <c r="B260" s="30"/>
      <c r="C260" s="47"/>
    </row>
    <row r="261" spans="1:3" s="119" customFormat="1" ht="15.75" customHeight="1" x14ac:dyDescent="0.25">
      <c r="A261" s="116"/>
      <c r="B261" s="36"/>
      <c r="C261" s="47"/>
    </row>
    <row r="262" spans="1:3" s="119" customFormat="1" ht="15.75" customHeight="1" x14ac:dyDescent="0.25">
      <c r="A262" s="47"/>
      <c r="B262" s="30"/>
      <c r="C262" s="47"/>
    </row>
    <row r="263" spans="1:3" s="119" customFormat="1" ht="15.75" customHeight="1" x14ac:dyDescent="0.25">
      <c r="A263" s="47"/>
      <c r="B263" s="30"/>
      <c r="C263" s="47"/>
    </row>
    <row r="264" spans="1:3" s="119" customFormat="1" ht="15.75" customHeight="1" x14ac:dyDescent="0.25">
      <c r="A264" s="116"/>
      <c r="B264" s="30"/>
      <c r="C264" s="47"/>
    </row>
    <row r="265" spans="1:3" s="119" customFormat="1" ht="15.75" customHeight="1" x14ac:dyDescent="0.25">
      <c r="A265" s="47"/>
      <c r="B265" s="30"/>
      <c r="C265" s="47"/>
    </row>
    <row r="266" spans="1:3" s="119" customFormat="1" ht="15.75" customHeight="1" x14ac:dyDescent="0.25">
      <c r="A266" s="47"/>
      <c r="B266" s="30"/>
      <c r="C266" s="47"/>
    </row>
    <row r="267" spans="1:3" s="119" customFormat="1" ht="15.75" customHeight="1" x14ac:dyDescent="0.25">
      <c r="A267" s="47"/>
      <c r="B267" s="30"/>
      <c r="C267" s="47"/>
    </row>
    <row r="268" spans="1:3" s="119" customFormat="1" ht="15.75" customHeight="1" x14ac:dyDescent="0.25">
      <c r="A268" s="47"/>
      <c r="B268" s="30"/>
      <c r="C268" s="47"/>
    </row>
    <row r="269" spans="1:3" s="119" customFormat="1" ht="15.75" customHeight="1" x14ac:dyDescent="0.25">
      <c r="A269" s="47"/>
      <c r="B269" s="30"/>
      <c r="C269" s="47"/>
    </row>
    <row r="270" spans="1:3" s="119" customFormat="1" ht="15.75" customHeight="1" x14ac:dyDescent="0.25">
      <c r="A270" s="47"/>
      <c r="B270" s="30"/>
      <c r="C270" s="47"/>
    </row>
    <row r="271" spans="1:3" s="119" customFormat="1" ht="15.75" customHeight="1" x14ac:dyDescent="0.25">
      <c r="A271" s="47"/>
      <c r="B271" s="30"/>
      <c r="C271" s="47"/>
    </row>
    <row r="272" spans="1:3" s="119" customFormat="1" ht="15.75" customHeight="1" x14ac:dyDescent="0.25">
      <c r="A272" s="47"/>
      <c r="B272" s="30"/>
      <c r="C272" s="47"/>
    </row>
    <row r="273" spans="1:3" s="119" customFormat="1" ht="15.75" customHeight="1" x14ac:dyDescent="0.25">
      <c r="A273" s="47"/>
      <c r="B273" s="30"/>
      <c r="C273" s="47"/>
    </row>
    <row r="274" spans="1:3" s="119" customFormat="1" ht="15.75" customHeight="1" x14ac:dyDescent="0.25">
      <c r="A274" s="47"/>
      <c r="B274" s="30"/>
      <c r="C274" s="47"/>
    </row>
    <row r="275" spans="1:3" s="119" customFormat="1" ht="15.75" customHeight="1" x14ac:dyDescent="0.25">
      <c r="A275" s="116"/>
      <c r="B275" s="36"/>
      <c r="C275" s="47"/>
    </row>
    <row r="276" spans="1:3" s="119" customFormat="1" ht="15.75" customHeight="1" x14ac:dyDescent="0.25">
      <c r="A276" s="47"/>
      <c r="B276" s="30"/>
      <c r="C276" s="47"/>
    </row>
    <row r="277" spans="1:3" s="119" customFormat="1" ht="15.75" customHeight="1" x14ac:dyDescent="0.25">
      <c r="A277" s="47"/>
      <c r="B277" s="30"/>
      <c r="C277" s="47"/>
    </row>
    <row r="278" spans="1:3" s="119" customFormat="1" ht="15.75" customHeight="1" x14ac:dyDescent="0.25">
      <c r="A278" s="116"/>
      <c r="B278" s="30"/>
      <c r="C278" s="47"/>
    </row>
    <row r="279" spans="1:3" s="119" customFormat="1" ht="15.75" customHeight="1" x14ac:dyDescent="0.25">
      <c r="A279" s="47"/>
      <c r="B279" s="30"/>
      <c r="C279" s="47"/>
    </row>
    <row r="280" spans="1:3" s="119" customFormat="1" ht="15.75" customHeight="1" x14ac:dyDescent="0.25">
      <c r="A280" s="47"/>
      <c r="B280" s="30"/>
      <c r="C280" s="47"/>
    </row>
    <row r="281" spans="1:3" s="119" customFormat="1" ht="15.75" customHeight="1" x14ac:dyDescent="0.25">
      <c r="A281" s="47"/>
      <c r="B281" s="30"/>
      <c r="C281" s="47"/>
    </row>
    <row r="282" spans="1:3" s="119" customFormat="1" ht="15.75" customHeight="1" x14ac:dyDescent="0.25">
      <c r="A282" s="47"/>
      <c r="B282" s="30"/>
      <c r="C282" s="47"/>
    </row>
    <row r="283" spans="1:3" s="119" customFormat="1" ht="15.75" customHeight="1" x14ac:dyDescent="0.25">
      <c r="A283" s="47"/>
      <c r="B283" s="30"/>
      <c r="C283" s="47"/>
    </row>
    <row r="284" spans="1:3" s="119" customFormat="1" ht="15.75" customHeight="1" x14ac:dyDescent="0.25">
      <c r="A284" s="47"/>
      <c r="B284" s="30"/>
      <c r="C284" s="47"/>
    </row>
    <row r="285" spans="1:3" s="119" customFormat="1" ht="15.75" customHeight="1" x14ac:dyDescent="0.25">
      <c r="A285" s="47"/>
      <c r="B285" s="30"/>
      <c r="C285" s="47"/>
    </row>
    <row r="286" spans="1:3" s="119" customFormat="1" ht="15.75" customHeight="1" x14ac:dyDescent="0.25">
      <c r="A286" s="47"/>
      <c r="B286" s="30"/>
      <c r="C286" s="47"/>
    </row>
    <row r="287" spans="1:3" s="119" customFormat="1" ht="15.75" customHeight="1" x14ac:dyDescent="0.25">
      <c r="A287" s="47"/>
      <c r="B287" s="30"/>
      <c r="C287" s="47"/>
    </row>
    <row r="288" spans="1:3" s="119" customFormat="1" ht="15.75" customHeight="1" x14ac:dyDescent="0.25">
      <c r="A288" s="47"/>
      <c r="B288" s="30"/>
      <c r="C288" s="47"/>
    </row>
    <row r="289" spans="1:3" s="119" customFormat="1" ht="15.75" customHeight="1" x14ac:dyDescent="0.25">
      <c r="A289" s="47"/>
      <c r="B289" s="30"/>
      <c r="C289" s="47"/>
    </row>
    <row r="290" spans="1:3" s="119" customFormat="1" ht="15.75" customHeight="1" x14ac:dyDescent="0.25">
      <c r="A290" s="47"/>
      <c r="B290" s="30"/>
      <c r="C290" s="47"/>
    </row>
    <row r="291" spans="1:3" s="119" customFormat="1" ht="15.75" customHeight="1" x14ac:dyDescent="0.25">
      <c r="A291" s="47"/>
      <c r="B291" s="30"/>
      <c r="C291" s="47"/>
    </row>
    <row r="292" spans="1:3" s="119" customFormat="1" ht="15.75" customHeight="1" x14ac:dyDescent="0.25">
      <c r="A292" s="47"/>
      <c r="B292" s="30"/>
      <c r="C292" s="47"/>
    </row>
    <row r="293" spans="1:3" s="119" customFormat="1" ht="15.75" customHeight="1" x14ac:dyDescent="0.25">
      <c r="A293" s="47"/>
      <c r="B293" s="30"/>
      <c r="C293" s="47"/>
    </row>
    <row r="294" spans="1:3" s="119" customFormat="1" ht="15.75" customHeight="1" x14ac:dyDescent="0.25">
      <c r="A294" s="47"/>
      <c r="B294" s="30"/>
      <c r="C294" s="47"/>
    </row>
    <row r="295" spans="1:3" s="119" customFormat="1" ht="15.75" customHeight="1" x14ac:dyDescent="0.25">
      <c r="A295" s="47"/>
      <c r="B295" s="30"/>
      <c r="C295" s="47"/>
    </row>
    <row r="296" spans="1:3" s="119" customFormat="1" ht="15.75" customHeight="1" x14ac:dyDescent="0.25">
      <c r="A296" s="47"/>
      <c r="B296" s="30"/>
      <c r="C296" s="47"/>
    </row>
    <row r="297" spans="1:3" s="119" customFormat="1" ht="15.75" customHeight="1" x14ac:dyDescent="0.25">
      <c r="A297" s="47"/>
      <c r="B297" s="30"/>
      <c r="C297" s="47"/>
    </row>
    <row r="298" spans="1:3" s="119" customFormat="1" ht="15.75" customHeight="1" x14ac:dyDescent="0.25">
      <c r="B298" s="51"/>
    </row>
    <row r="299" spans="1:3" s="119" customFormat="1" ht="15.75" customHeight="1" x14ac:dyDescent="0.25">
      <c r="A299" s="47"/>
      <c r="B299" s="30"/>
      <c r="C299" s="47"/>
    </row>
    <row r="300" spans="1:3" s="119" customFormat="1" ht="15.75" customHeight="1" x14ac:dyDescent="0.25">
      <c r="A300" s="47"/>
      <c r="B300" s="30"/>
      <c r="C300" s="47"/>
    </row>
    <row r="301" spans="1:3" s="119" customFormat="1" ht="15.75" customHeight="1" x14ac:dyDescent="0.25">
      <c r="A301" s="47"/>
      <c r="B301" s="30"/>
      <c r="C301" s="47"/>
    </row>
    <row r="302" spans="1:3" s="119" customFormat="1" ht="15.75" customHeight="1" x14ac:dyDescent="0.25">
      <c r="A302" s="47"/>
      <c r="B302" s="30"/>
      <c r="C302" s="47"/>
    </row>
    <row r="303" spans="1:3" s="119" customFormat="1" ht="15.75" customHeight="1" x14ac:dyDescent="0.25">
      <c r="A303" s="47"/>
      <c r="B303" s="30"/>
      <c r="C303" s="47"/>
    </row>
    <row r="304" spans="1:3" s="119" customFormat="1" ht="15.75" customHeight="1" x14ac:dyDescent="0.25">
      <c r="A304" s="47"/>
      <c r="B304" s="30"/>
      <c r="C304" s="47"/>
    </row>
    <row r="305" spans="1:3" s="119" customFormat="1" ht="15.75" customHeight="1" x14ac:dyDescent="0.25">
      <c r="A305" s="47"/>
      <c r="B305" s="30"/>
      <c r="C305" s="47"/>
    </row>
    <row r="306" spans="1:3" s="119" customFormat="1" ht="15.75" customHeight="1" x14ac:dyDescent="0.25">
      <c r="A306" s="47"/>
      <c r="B306" s="30"/>
      <c r="C306" s="47"/>
    </row>
    <row r="307" spans="1:3" s="119" customFormat="1" ht="15.75" customHeight="1" x14ac:dyDescent="0.25">
      <c r="A307" s="47"/>
      <c r="B307" s="30"/>
      <c r="C307" s="47"/>
    </row>
    <row r="308" spans="1:3" s="119" customFormat="1" ht="15.75" customHeight="1" x14ac:dyDescent="0.25">
      <c r="A308" s="120"/>
      <c r="B308" s="30"/>
      <c r="C308" s="47"/>
    </row>
    <row r="309" spans="1:3" s="119" customFormat="1" x14ac:dyDescent="0.25">
      <c r="A309" s="47"/>
      <c r="B309" s="30"/>
      <c r="C309" s="47"/>
    </row>
    <row r="310" spans="1:3" s="117" customFormat="1" x14ac:dyDescent="0.25">
      <c r="A310" s="47"/>
      <c r="B310" s="30"/>
      <c r="C310" s="47"/>
    </row>
    <row r="311" spans="1:3" s="117" customFormat="1" x14ac:dyDescent="0.25">
      <c r="A311" s="47"/>
      <c r="B311" s="30"/>
      <c r="C311" s="47"/>
    </row>
    <row r="312" spans="1:3" s="117" customFormat="1" x14ac:dyDescent="0.25">
      <c r="A312" s="47"/>
      <c r="B312" s="30"/>
      <c r="C312" s="47"/>
    </row>
    <row r="313" spans="1:3" s="117" customFormat="1" x14ac:dyDescent="0.25">
      <c r="A313" s="116"/>
      <c r="B313" s="36"/>
      <c r="C313" s="47"/>
    </row>
    <row r="314" spans="1:3" s="117" customFormat="1" x14ac:dyDescent="0.25">
      <c r="A314" s="47"/>
      <c r="B314" s="30"/>
      <c r="C314" s="47"/>
    </row>
    <row r="315" spans="1:3" s="117" customFormat="1" x14ac:dyDescent="0.25">
      <c r="A315" s="47"/>
      <c r="B315" s="30"/>
      <c r="C315" s="47"/>
    </row>
    <row r="316" spans="1:3" s="117" customFormat="1" x14ac:dyDescent="0.25">
      <c r="A316" s="116"/>
      <c r="B316" s="30"/>
      <c r="C316" s="47"/>
    </row>
    <row r="317" spans="1:3" s="117" customFormat="1" x14ac:dyDescent="0.25">
      <c r="A317" s="47"/>
      <c r="B317" s="30"/>
      <c r="C317" s="47"/>
    </row>
    <row r="318" spans="1:3" s="117" customFormat="1" x14ac:dyDescent="0.25">
      <c r="A318" s="47"/>
      <c r="B318" s="30"/>
      <c r="C318" s="47"/>
    </row>
    <row r="319" spans="1:3" s="117" customFormat="1" x14ac:dyDescent="0.25">
      <c r="A319" s="47"/>
      <c r="B319" s="30"/>
      <c r="C319" s="47"/>
    </row>
    <row r="320" spans="1:3" s="117" customFormat="1" x14ac:dyDescent="0.25">
      <c r="A320" s="47"/>
      <c r="B320" s="30"/>
      <c r="C320" s="47"/>
    </row>
    <row r="321" spans="1:3" s="117" customFormat="1" x14ac:dyDescent="0.25">
      <c r="A321" s="47"/>
      <c r="B321" s="30"/>
      <c r="C321" s="47"/>
    </row>
    <row r="322" spans="1:3" s="117" customFormat="1" x14ac:dyDescent="0.25">
      <c r="A322" s="47"/>
      <c r="B322" s="30"/>
      <c r="C322" s="47"/>
    </row>
    <row r="323" spans="1:3" s="117" customFormat="1" x14ac:dyDescent="0.25">
      <c r="A323" s="47"/>
      <c r="B323" s="30"/>
      <c r="C323" s="47"/>
    </row>
    <row r="324" spans="1:3" s="117" customFormat="1" x14ac:dyDescent="0.25">
      <c r="A324" s="47"/>
      <c r="B324" s="30"/>
      <c r="C324" s="47"/>
    </row>
    <row r="325" spans="1:3" s="117" customFormat="1" x14ac:dyDescent="0.25">
      <c r="A325" s="47"/>
      <c r="B325" s="30"/>
      <c r="C325" s="47"/>
    </row>
    <row r="326" spans="1:3" s="117" customFormat="1" x14ac:dyDescent="0.25">
      <c r="A326" s="47"/>
      <c r="B326" s="30"/>
      <c r="C326" s="47"/>
    </row>
    <row r="327" spans="1:3" s="117" customFormat="1" x14ac:dyDescent="0.25">
      <c r="A327" s="47"/>
      <c r="B327" s="30"/>
      <c r="C327" s="47"/>
    </row>
    <row r="328" spans="1:3" s="117" customFormat="1" x14ac:dyDescent="0.25">
      <c r="A328" s="47"/>
      <c r="B328" s="30"/>
      <c r="C328" s="47"/>
    </row>
    <row r="329" spans="1:3" s="117" customFormat="1" x14ac:dyDescent="0.25">
      <c r="A329" s="47"/>
      <c r="B329" s="30"/>
      <c r="C329" s="47"/>
    </row>
    <row r="330" spans="1:3" s="117" customFormat="1" x14ac:dyDescent="0.25">
      <c r="A330" s="47"/>
      <c r="B330" s="30"/>
      <c r="C330" s="47"/>
    </row>
    <row r="331" spans="1:3" s="117" customFormat="1" x14ac:dyDescent="0.25">
      <c r="A331" s="47"/>
      <c r="B331" s="30"/>
      <c r="C331" s="47"/>
    </row>
    <row r="332" spans="1:3" s="117" customFormat="1" x14ac:dyDescent="0.25">
      <c r="A332" s="47"/>
      <c r="B332" s="30"/>
      <c r="C332" s="47"/>
    </row>
    <row r="333" spans="1:3" s="117" customFormat="1" x14ac:dyDescent="0.25">
      <c r="A333" s="47"/>
      <c r="B333" s="30"/>
      <c r="C333" s="47"/>
    </row>
    <row r="334" spans="1:3" s="117" customFormat="1" x14ac:dyDescent="0.25">
      <c r="A334" s="47"/>
      <c r="B334" s="30"/>
      <c r="C334" s="47"/>
    </row>
    <row r="335" spans="1:3" s="117" customFormat="1" x14ac:dyDescent="0.25">
      <c r="A335" s="47"/>
      <c r="B335" s="30"/>
      <c r="C335" s="47"/>
    </row>
    <row r="336" spans="1:3" s="117" customFormat="1" x14ac:dyDescent="0.25">
      <c r="A336" s="116"/>
      <c r="B336" s="36"/>
      <c r="C336" s="47"/>
    </row>
    <row r="337" spans="1:3" s="117" customFormat="1" x14ac:dyDescent="0.25">
      <c r="A337" s="47"/>
      <c r="B337" s="30"/>
      <c r="C337" s="47"/>
    </row>
    <row r="338" spans="1:3" s="117" customFormat="1" x14ac:dyDescent="0.25">
      <c r="A338" s="47"/>
      <c r="B338" s="30"/>
      <c r="C338" s="47"/>
    </row>
    <row r="339" spans="1:3" s="117" customFormat="1" x14ac:dyDescent="0.25">
      <c r="A339" s="116"/>
      <c r="B339" s="30"/>
      <c r="C339" s="47"/>
    </row>
    <row r="340" spans="1:3" s="117" customFormat="1" x14ac:dyDescent="0.25">
      <c r="A340" s="47"/>
      <c r="B340" s="30"/>
      <c r="C340" s="47"/>
    </row>
    <row r="341" spans="1:3" s="117" customFormat="1" x14ac:dyDescent="0.25">
      <c r="A341" s="47"/>
      <c r="B341" s="30"/>
      <c r="C341" s="47"/>
    </row>
    <row r="342" spans="1:3" s="117" customFormat="1" x14ac:dyDescent="0.25">
      <c r="A342" s="47"/>
      <c r="B342" s="30"/>
      <c r="C342" s="47"/>
    </row>
    <row r="343" spans="1:3" s="117" customFormat="1" x14ac:dyDescent="0.25">
      <c r="A343" s="47"/>
      <c r="B343" s="30"/>
      <c r="C343" s="47"/>
    </row>
    <row r="344" spans="1:3" s="117" customFormat="1" x14ac:dyDescent="0.25">
      <c r="A344" s="47"/>
      <c r="B344" s="30"/>
      <c r="C344" s="47"/>
    </row>
    <row r="345" spans="1:3" s="117" customFormat="1" x14ac:dyDescent="0.25">
      <c r="A345" s="47"/>
      <c r="B345" s="30"/>
      <c r="C345" s="47"/>
    </row>
    <row r="346" spans="1:3" s="117" customFormat="1" x14ac:dyDescent="0.25">
      <c r="A346" s="47"/>
      <c r="B346" s="30"/>
      <c r="C346" s="47"/>
    </row>
    <row r="347" spans="1:3" s="117" customFormat="1" x14ac:dyDescent="0.25">
      <c r="A347" s="47"/>
      <c r="B347" s="30"/>
      <c r="C347" s="47"/>
    </row>
    <row r="348" spans="1:3" s="117" customFormat="1" x14ac:dyDescent="0.25">
      <c r="A348" s="47"/>
      <c r="B348" s="30"/>
      <c r="C348" s="47"/>
    </row>
    <row r="349" spans="1:3" s="117" customFormat="1" x14ac:dyDescent="0.25">
      <c r="A349" s="47"/>
      <c r="B349" s="30"/>
      <c r="C349" s="47"/>
    </row>
    <row r="350" spans="1:3" s="117" customFormat="1" x14ac:dyDescent="0.25">
      <c r="A350" s="47"/>
      <c r="B350" s="30"/>
      <c r="C350" s="47"/>
    </row>
    <row r="351" spans="1:3" s="117" customFormat="1" x14ac:dyDescent="0.25">
      <c r="A351" s="47"/>
      <c r="B351" s="30"/>
      <c r="C351" s="47"/>
    </row>
    <row r="352" spans="1:3" s="117" customFormat="1" x14ac:dyDescent="0.25">
      <c r="A352" s="47"/>
      <c r="B352" s="30"/>
      <c r="C352" s="47"/>
    </row>
    <row r="353" spans="1:4" s="117" customFormat="1" x14ac:dyDescent="0.25">
      <c r="A353" s="47"/>
      <c r="B353" s="30"/>
      <c r="C353" s="47"/>
    </row>
    <row r="354" spans="1:4" s="117" customFormat="1" x14ac:dyDescent="0.25">
      <c r="A354" s="47"/>
      <c r="B354" s="30"/>
      <c r="C354" s="47"/>
    </row>
    <row r="355" spans="1:4" s="117" customFormat="1" x14ac:dyDescent="0.25">
      <c r="A355" s="47"/>
      <c r="B355" s="30"/>
      <c r="C355" s="47"/>
    </row>
    <row r="356" spans="1:4" s="117" customFormat="1" x14ac:dyDescent="0.25">
      <c r="A356" s="47"/>
      <c r="B356" s="30"/>
      <c r="C356" s="47"/>
    </row>
    <row r="357" spans="1:4" s="117" customFormat="1" x14ac:dyDescent="0.25">
      <c r="A357" s="47"/>
      <c r="B357" s="30"/>
      <c r="C357" s="47"/>
    </row>
    <row r="358" spans="1:4" s="117" customFormat="1" x14ac:dyDescent="0.25">
      <c r="A358" s="47"/>
      <c r="B358" s="30"/>
      <c r="C358" s="47"/>
    </row>
    <row r="359" spans="1:4" s="117" customFormat="1" x14ac:dyDescent="0.25">
      <c r="A359" s="47"/>
      <c r="B359" s="30"/>
      <c r="C359" s="47"/>
    </row>
    <row r="360" spans="1:4" s="117" customFormat="1" x14ac:dyDescent="0.25">
      <c r="A360" s="47"/>
      <c r="B360" s="30"/>
      <c r="C360" s="47"/>
    </row>
    <row r="361" spans="1:4" s="117" customFormat="1" x14ac:dyDescent="0.25">
      <c r="A361" s="47"/>
      <c r="B361" s="30"/>
      <c r="C361" s="47"/>
    </row>
    <row r="362" spans="1:4" s="117" customFormat="1" x14ac:dyDescent="0.25">
      <c r="A362" s="47"/>
      <c r="B362" s="30"/>
      <c r="C362" s="47"/>
    </row>
    <row r="363" spans="1:4" s="117" customFormat="1" x14ac:dyDescent="0.25">
      <c r="A363" s="47"/>
      <c r="B363" s="30"/>
      <c r="C363" s="47"/>
    </row>
    <row r="364" spans="1:4" s="117" customFormat="1" x14ac:dyDescent="0.25">
      <c r="A364" s="47"/>
      <c r="B364" s="30"/>
      <c r="C364" s="47"/>
    </row>
    <row r="365" spans="1:4" s="117" customFormat="1" x14ac:dyDescent="0.25">
      <c r="A365" s="47"/>
      <c r="B365" s="30"/>
      <c r="C365" s="47"/>
    </row>
    <row r="366" spans="1:4" s="117" customFormat="1" x14ac:dyDescent="0.25">
      <c r="A366" s="47"/>
      <c r="B366" s="30"/>
      <c r="C366" s="47"/>
    </row>
    <row r="367" spans="1:4" s="117" customFormat="1" x14ac:dyDescent="0.25">
      <c r="A367" s="47"/>
      <c r="B367" s="30"/>
      <c r="C367" s="47"/>
      <c r="D367" s="118"/>
    </row>
    <row r="368" spans="1:4" s="117" customFormat="1" x14ac:dyDescent="0.25">
      <c r="A368" s="47"/>
      <c r="B368" s="30"/>
      <c r="C368" s="47"/>
    </row>
    <row r="369" spans="1:3" s="117" customFormat="1" x14ac:dyDescent="0.25">
      <c r="A369" s="47"/>
      <c r="B369" s="30"/>
      <c r="C369" s="47"/>
    </row>
    <row r="370" spans="1:3" s="117" customFormat="1" x14ac:dyDescent="0.25">
      <c r="A370" s="47"/>
      <c r="B370" s="30"/>
      <c r="C370" s="47"/>
    </row>
    <row r="371" spans="1:3" s="117" customFormat="1" x14ac:dyDescent="0.25">
      <c r="A371" s="47"/>
      <c r="B371" s="30"/>
      <c r="C371" s="47"/>
    </row>
    <row r="372" spans="1:3" s="117" customFormat="1" x14ac:dyDescent="0.25">
      <c r="A372" s="116"/>
      <c r="B372" s="36"/>
      <c r="C372" s="47"/>
    </row>
    <row r="373" spans="1:3" s="117" customFormat="1" x14ac:dyDescent="0.25">
      <c r="A373" s="47"/>
      <c r="B373" s="30"/>
      <c r="C373" s="47"/>
    </row>
    <row r="374" spans="1:3" s="117" customFormat="1" x14ac:dyDescent="0.25">
      <c r="A374" s="47"/>
      <c r="B374" s="30"/>
      <c r="C374" s="47"/>
    </row>
    <row r="375" spans="1:3" s="117" customFormat="1" x14ac:dyDescent="0.25">
      <c r="A375" s="47"/>
      <c r="B375" s="36"/>
      <c r="C375" s="47"/>
    </row>
    <row r="376" spans="1:3" s="117" customFormat="1" x14ac:dyDescent="0.25">
      <c r="A376" s="121"/>
      <c r="B376" s="50"/>
      <c r="C376" s="47"/>
    </row>
    <row r="377" spans="1:3" s="117" customFormat="1" x14ac:dyDescent="0.25">
      <c r="A377" s="47"/>
      <c r="B377" s="30"/>
      <c r="C377" s="47"/>
    </row>
    <row r="378" spans="1:3" s="117" customFormat="1" x14ac:dyDescent="0.25">
      <c r="A378" s="47"/>
      <c r="B378" s="30"/>
      <c r="C378" s="47"/>
    </row>
    <row r="379" spans="1:3" s="117" customFormat="1" x14ac:dyDescent="0.25">
      <c r="A379" s="47"/>
      <c r="B379" s="30"/>
      <c r="C379" s="47"/>
    </row>
    <row r="380" spans="1:3" s="117" customFormat="1" x14ac:dyDescent="0.25">
      <c r="A380" s="47"/>
      <c r="B380" s="30"/>
      <c r="C380" s="47"/>
    </row>
    <row r="381" spans="1:3" s="117" customFormat="1" x14ac:dyDescent="0.25">
      <c r="A381" s="47"/>
      <c r="B381" s="30"/>
      <c r="C381" s="47"/>
    </row>
    <row r="382" spans="1:3" s="117" customFormat="1" x14ac:dyDescent="0.25">
      <c r="A382" s="47"/>
      <c r="B382" s="30"/>
      <c r="C382" s="47"/>
    </row>
    <row r="383" spans="1:3" s="117" customFormat="1" x14ac:dyDescent="0.25">
      <c r="A383" s="47"/>
      <c r="B383" s="30"/>
      <c r="C383" s="47"/>
    </row>
    <row r="384" spans="1:3" s="117" customFormat="1" x14ac:dyDescent="0.25">
      <c r="A384" s="47"/>
      <c r="B384" s="30"/>
      <c r="C384" s="47"/>
    </row>
    <row r="385" spans="1:3" s="117" customFormat="1" x14ac:dyDescent="0.25">
      <c r="A385" s="47"/>
      <c r="B385" s="30"/>
      <c r="C385" s="47"/>
    </row>
    <row r="386" spans="1:3" s="117" customFormat="1" x14ac:dyDescent="0.25">
      <c r="A386" s="47"/>
      <c r="B386" s="30"/>
      <c r="C386" s="47"/>
    </row>
    <row r="387" spans="1:3" s="117" customFormat="1" x14ac:dyDescent="0.25">
      <c r="A387" s="47"/>
      <c r="B387" s="30"/>
      <c r="C387" s="47"/>
    </row>
    <row r="388" spans="1:3" s="117" customFormat="1" x14ac:dyDescent="0.25">
      <c r="A388" s="47"/>
      <c r="B388" s="30"/>
      <c r="C388" s="47"/>
    </row>
    <row r="389" spans="1:3" s="117" customFormat="1" x14ac:dyDescent="0.25">
      <c r="A389" s="47"/>
      <c r="B389" s="30"/>
      <c r="C389" s="47"/>
    </row>
    <row r="390" spans="1:3" s="117" customFormat="1" x14ac:dyDescent="0.25">
      <c r="A390" s="47"/>
      <c r="B390" s="30"/>
      <c r="C390" s="47"/>
    </row>
    <row r="391" spans="1:3" s="117" customFormat="1" x14ac:dyDescent="0.25">
      <c r="A391" s="47"/>
      <c r="B391" s="30"/>
      <c r="C391" s="47"/>
    </row>
    <row r="392" spans="1:3" s="117" customFormat="1" x14ac:dyDescent="0.25">
      <c r="A392" s="47"/>
      <c r="B392" s="30"/>
      <c r="C392" s="47"/>
    </row>
    <row r="393" spans="1:3" s="117" customFormat="1" x14ac:dyDescent="0.25">
      <c r="A393" s="121"/>
      <c r="B393" s="50"/>
      <c r="C393" s="47"/>
    </row>
    <row r="394" spans="1:3" s="117" customFormat="1" x14ac:dyDescent="0.25">
      <c r="A394" s="47"/>
      <c r="B394" s="30"/>
      <c r="C394" s="47"/>
    </row>
    <row r="395" spans="1:3" s="117" customFormat="1" x14ac:dyDescent="0.25">
      <c r="A395" s="47"/>
      <c r="B395" s="30"/>
      <c r="C395" s="47"/>
    </row>
    <row r="396" spans="1:3" s="117" customFormat="1" x14ac:dyDescent="0.25">
      <c r="A396" s="47"/>
      <c r="B396" s="30"/>
      <c r="C396" s="47"/>
    </row>
    <row r="397" spans="1:3" s="117" customFormat="1" x14ac:dyDescent="0.25">
      <c r="A397" s="47"/>
      <c r="B397" s="30"/>
      <c r="C397" s="47"/>
    </row>
    <row r="398" spans="1:3" s="117" customFormat="1" x14ac:dyDescent="0.25">
      <c r="A398" s="121"/>
      <c r="B398" s="50"/>
      <c r="C398" s="47"/>
    </row>
    <row r="399" spans="1:3" s="117" customFormat="1" x14ac:dyDescent="0.25">
      <c r="A399" s="47"/>
      <c r="B399" s="30"/>
      <c r="C399" s="47"/>
    </row>
    <row r="400" spans="1:3" s="117" customFormat="1" x14ac:dyDescent="0.25">
      <c r="A400" s="47"/>
      <c r="B400" s="30"/>
      <c r="C400" s="47"/>
    </row>
    <row r="401" spans="1:3" s="117" customFormat="1" x14ac:dyDescent="0.25">
      <c r="A401" s="47"/>
      <c r="B401" s="30"/>
      <c r="C401" s="47"/>
    </row>
    <row r="402" spans="1:3" s="117" customFormat="1" x14ac:dyDescent="0.25">
      <c r="A402" s="47"/>
      <c r="B402" s="30"/>
      <c r="C402" s="47"/>
    </row>
    <row r="403" spans="1:3" s="117" customFormat="1" x14ac:dyDescent="0.25">
      <c r="A403" s="47"/>
      <c r="B403" s="30"/>
      <c r="C403" s="47"/>
    </row>
    <row r="404" spans="1:3" s="117" customFormat="1" x14ac:dyDescent="0.25">
      <c r="A404" s="47"/>
      <c r="B404" s="30"/>
      <c r="C404" s="47"/>
    </row>
    <row r="405" spans="1:3" s="117" customFormat="1" x14ac:dyDescent="0.25">
      <c r="A405" s="47"/>
      <c r="B405" s="30"/>
      <c r="C405" s="47"/>
    </row>
    <row r="406" spans="1:3" s="117" customFormat="1" x14ac:dyDescent="0.25">
      <c r="A406" s="47"/>
      <c r="B406" s="30"/>
      <c r="C406" s="47"/>
    </row>
    <row r="407" spans="1:3" s="119" customFormat="1" x14ac:dyDescent="0.25">
      <c r="A407" s="47"/>
      <c r="B407" s="30"/>
      <c r="C407" s="47"/>
    </row>
    <row r="408" spans="1:3" s="119" customFormat="1" x14ac:dyDescent="0.25">
      <c r="A408" s="47"/>
      <c r="B408" s="30"/>
      <c r="C408" s="47"/>
    </row>
    <row r="409" spans="1:3" s="119" customFormat="1" x14ac:dyDescent="0.25">
      <c r="A409" s="47"/>
      <c r="B409" s="30"/>
      <c r="C409" s="47"/>
    </row>
    <row r="410" spans="1:3" s="119" customFormat="1" x14ac:dyDescent="0.25">
      <c r="A410" s="47"/>
      <c r="B410" s="30"/>
      <c r="C410" s="47"/>
    </row>
    <row r="411" spans="1:3" s="119" customFormat="1" x14ac:dyDescent="0.25">
      <c r="A411" s="116"/>
      <c r="B411" s="36"/>
      <c r="C411" s="47"/>
    </row>
    <row r="412" spans="1:3" s="48" customFormat="1" x14ac:dyDescent="0.25">
      <c r="A412" s="47"/>
      <c r="B412" s="30"/>
      <c r="C412" s="47"/>
    </row>
    <row r="413" spans="1:3" s="48" customFormat="1" x14ac:dyDescent="0.25">
      <c r="A413" s="47"/>
      <c r="B413" s="30"/>
      <c r="C413" s="47"/>
    </row>
    <row r="414" spans="1:3" s="48" customFormat="1" x14ac:dyDescent="0.25">
      <c r="A414" s="116"/>
      <c r="B414" s="30"/>
      <c r="C414" s="47"/>
    </row>
    <row r="415" spans="1:3" s="48" customFormat="1" x14ac:dyDescent="0.25">
      <c r="A415" s="47"/>
      <c r="B415" s="30"/>
      <c r="C415" s="47"/>
    </row>
    <row r="416" spans="1:3" s="119" customFormat="1" x14ac:dyDescent="0.25">
      <c r="A416" s="47"/>
      <c r="B416" s="30"/>
      <c r="C416" s="47"/>
    </row>
    <row r="417" spans="1:3" s="119" customFormat="1" x14ac:dyDescent="0.25">
      <c r="A417" s="47"/>
      <c r="B417" s="30"/>
      <c r="C417" s="47"/>
    </row>
    <row r="418" spans="1:3" s="119" customFormat="1" x14ac:dyDescent="0.25">
      <c r="A418" s="116"/>
      <c r="B418" s="36"/>
      <c r="C418" s="47"/>
    </row>
    <row r="419" spans="1:3" s="119" customFormat="1" x14ac:dyDescent="0.25">
      <c r="A419" s="116"/>
      <c r="B419" s="36"/>
      <c r="C419" s="47"/>
    </row>
    <row r="420" spans="1:3" s="119" customFormat="1" x14ac:dyDescent="0.25">
      <c r="A420" s="116"/>
      <c r="B420" s="36"/>
      <c r="C420" s="47"/>
    </row>
    <row r="421" spans="1:3" s="119" customFormat="1" x14ac:dyDescent="0.25">
      <c r="A421" s="116"/>
      <c r="B421" s="36"/>
      <c r="C421" s="47"/>
    </row>
    <row r="422" spans="1:3" s="119" customFormat="1" x14ac:dyDescent="0.25">
      <c r="A422" s="47"/>
      <c r="B422" s="30"/>
      <c r="C422" s="47"/>
    </row>
    <row r="423" spans="1:3" s="119" customFormat="1" x14ac:dyDescent="0.25">
      <c r="A423" s="47"/>
      <c r="B423" s="30"/>
      <c r="C423" s="47"/>
    </row>
    <row r="424" spans="1:3" s="119" customFormat="1" x14ac:dyDescent="0.25">
      <c r="A424" s="47"/>
      <c r="B424" s="30"/>
      <c r="C424" s="47"/>
    </row>
    <row r="425" spans="1:3" s="119" customFormat="1" x14ac:dyDescent="0.25">
      <c r="A425" s="116"/>
      <c r="B425" s="36"/>
      <c r="C425" s="47"/>
    </row>
    <row r="426" spans="1:3" s="119" customFormat="1" x14ac:dyDescent="0.25">
      <c r="A426" s="116"/>
      <c r="B426" s="36"/>
      <c r="C426" s="47"/>
    </row>
    <row r="427" spans="1:3" s="119" customFormat="1" x14ac:dyDescent="0.25">
      <c r="A427" s="116"/>
      <c r="B427" s="36"/>
      <c r="C427" s="47"/>
    </row>
    <row r="428" spans="1:3" s="119" customFormat="1" x14ac:dyDescent="0.25">
      <c r="A428" s="116"/>
      <c r="B428" s="36"/>
      <c r="C428" s="47"/>
    </row>
    <row r="429" spans="1:3" s="119" customFormat="1" x14ac:dyDescent="0.25">
      <c r="A429" s="47"/>
      <c r="B429" s="36"/>
      <c r="C429" s="47"/>
    </row>
    <row r="430" spans="1:3" s="119" customFormat="1" x14ac:dyDescent="0.25">
      <c r="A430" s="47"/>
      <c r="B430" s="30"/>
      <c r="C430" s="47"/>
    </row>
    <row r="431" spans="1:3" s="119" customFormat="1" x14ac:dyDescent="0.25">
      <c r="A431" s="47"/>
      <c r="B431" s="30"/>
      <c r="C431" s="47"/>
    </row>
    <row r="432" spans="1:3" s="119" customFormat="1" x14ac:dyDescent="0.25">
      <c r="A432" s="47"/>
      <c r="B432" s="30"/>
      <c r="C432" s="47"/>
    </row>
    <row r="433" spans="1:3" s="119" customFormat="1" x14ac:dyDescent="0.25">
      <c r="A433" s="47"/>
      <c r="B433" s="30"/>
      <c r="C433" s="47"/>
    </row>
    <row r="434" spans="1:3" s="119" customFormat="1" x14ac:dyDescent="0.25">
      <c r="A434" s="47"/>
      <c r="B434" s="30"/>
      <c r="C434" s="47"/>
    </row>
    <row r="435" spans="1:3" s="119" customFormat="1" x14ac:dyDescent="0.25">
      <c r="A435" s="47"/>
      <c r="B435" s="30"/>
      <c r="C435" s="47"/>
    </row>
    <row r="436" spans="1:3" s="119" customFormat="1" x14ac:dyDescent="0.25">
      <c r="A436" s="47"/>
      <c r="B436" s="30"/>
      <c r="C436" s="47"/>
    </row>
    <row r="437" spans="1:3" s="119" customFormat="1" x14ac:dyDescent="0.25">
      <c r="A437" s="47"/>
      <c r="B437" s="30"/>
      <c r="C437" s="47"/>
    </row>
    <row r="438" spans="1:3" s="123" customFormat="1" ht="18.75" x14ac:dyDescent="0.3">
      <c r="A438" s="47"/>
      <c r="B438" s="30"/>
      <c r="C438" s="122"/>
    </row>
    <row r="439" spans="1:3" s="119" customFormat="1" x14ac:dyDescent="0.25">
      <c r="A439" s="47"/>
      <c r="B439" s="30"/>
      <c r="C439" s="47"/>
    </row>
    <row r="440" spans="1:3" s="119" customFormat="1" x14ac:dyDescent="0.25">
      <c r="A440" s="116"/>
      <c r="B440" s="36"/>
      <c r="C440" s="47"/>
    </row>
    <row r="441" spans="1:3" s="119" customFormat="1" x14ac:dyDescent="0.25">
      <c r="A441" s="47"/>
      <c r="B441" s="30"/>
      <c r="C441" s="47"/>
    </row>
    <row r="442" spans="1:3" s="119" customFormat="1" x14ac:dyDescent="0.25">
      <c r="A442" s="47"/>
      <c r="B442" s="30"/>
      <c r="C442" s="47"/>
    </row>
    <row r="443" spans="1:3" s="119" customFormat="1" x14ac:dyDescent="0.25">
      <c r="A443" s="116"/>
      <c r="B443" s="30"/>
      <c r="C443" s="47"/>
    </row>
    <row r="444" spans="1:3" s="119" customFormat="1" x14ac:dyDescent="0.25">
      <c r="A444" s="47"/>
      <c r="B444" s="30"/>
      <c r="C444" s="47"/>
    </row>
    <row r="445" spans="1:3" s="119" customFormat="1" x14ac:dyDescent="0.25">
      <c r="A445" s="47"/>
      <c r="B445" s="30"/>
      <c r="C445" s="47"/>
    </row>
    <row r="446" spans="1:3" s="48" customFormat="1" x14ac:dyDescent="0.25">
      <c r="A446" s="47"/>
      <c r="B446" s="30"/>
      <c r="C446" s="47"/>
    </row>
    <row r="447" spans="1:3" s="48" customFormat="1" x14ac:dyDescent="0.25">
      <c r="A447" s="116"/>
      <c r="B447" s="36"/>
      <c r="C447" s="47"/>
    </row>
    <row r="448" spans="1:3" s="48" customFormat="1" x14ac:dyDescent="0.25">
      <c r="A448" s="47"/>
      <c r="B448" s="30"/>
      <c r="C448" s="47"/>
    </row>
    <row r="449" spans="1:3" s="48" customFormat="1" x14ac:dyDescent="0.25">
      <c r="A449" s="47"/>
      <c r="B449" s="30"/>
      <c r="C449" s="47"/>
    </row>
    <row r="450" spans="1:3" s="48" customFormat="1" x14ac:dyDescent="0.25">
      <c r="A450" s="116"/>
      <c r="B450" s="30"/>
      <c r="C450" s="47"/>
    </row>
    <row r="451" spans="1:3" s="48" customFormat="1" x14ac:dyDescent="0.25">
      <c r="A451" s="47"/>
      <c r="B451" s="30"/>
      <c r="C451" s="47"/>
    </row>
    <row r="452" spans="1:3" s="119" customFormat="1" x14ac:dyDescent="0.25">
      <c r="A452" s="47"/>
      <c r="B452" s="30"/>
      <c r="C452" s="47"/>
    </row>
    <row r="453" spans="1:3" s="48" customFormat="1" x14ac:dyDescent="0.25">
      <c r="A453" s="47"/>
      <c r="B453" s="30"/>
      <c r="C453" s="47"/>
    </row>
    <row r="454" spans="1:3" s="48" customFormat="1" x14ac:dyDescent="0.25">
      <c r="A454" s="47"/>
      <c r="B454" s="30"/>
      <c r="C454" s="47"/>
    </row>
    <row r="455" spans="1:3" s="48" customFormat="1" x14ac:dyDescent="0.25">
      <c r="A455" s="47"/>
      <c r="B455" s="30"/>
      <c r="C455" s="47"/>
    </row>
    <row r="456" spans="1:3" s="48" customFormat="1" x14ac:dyDescent="0.25">
      <c r="A456" s="47"/>
      <c r="B456" s="30"/>
      <c r="C456" s="47"/>
    </row>
    <row r="457" spans="1:3" s="48" customFormat="1" x14ac:dyDescent="0.25">
      <c r="A457" s="116"/>
      <c r="B457" s="30"/>
      <c r="C457" s="47"/>
    </row>
    <row r="458" spans="1:3" s="48" customFormat="1" x14ac:dyDescent="0.25">
      <c r="A458" s="47"/>
      <c r="B458" s="30"/>
      <c r="C458" s="47"/>
    </row>
    <row r="459" spans="1:3" s="48" customFormat="1" x14ac:dyDescent="0.25">
      <c r="A459" s="47"/>
      <c r="B459" s="30"/>
      <c r="C459" s="47"/>
    </row>
    <row r="460" spans="1:3" s="48" customFormat="1" x14ac:dyDescent="0.25">
      <c r="A460" s="47"/>
      <c r="B460" s="30"/>
      <c r="C460" s="47"/>
    </row>
    <row r="461" spans="1:3" s="48" customFormat="1" x14ac:dyDescent="0.25">
      <c r="A461" s="47"/>
      <c r="B461" s="30"/>
      <c r="C461" s="47"/>
    </row>
    <row r="462" spans="1:3" s="48" customFormat="1" x14ac:dyDescent="0.25">
      <c r="A462" s="47"/>
      <c r="B462" s="30"/>
      <c r="C462" s="47"/>
    </row>
    <row r="463" spans="1:3" s="48" customFormat="1" x14ac:dyDescent="0.25">
      <c r="A463" s="47"/>
      <c r="B463" s="30"/>
      <c r="C463" s="47"/>
    </row>
    <row r="464" spans="1:3" s="48" customFormat="1" x14ac:dyDescent="0.25">
      <c r="A464" s="47"/>
      <c r="B464" s="30"/>
      <c r="C464" s="47"/>
    </row>
    <row r="465" spans="1:3" s="48" customFormat="1" x14ac:dyDescent="0.25">
      <c r="A465" s="47"/>
      <c r="B465" s="30"/>
      <c r="C465" s="47"/>
    </row>
    <row r="466" spans="1:3" s="48" customFormat="1" x14ac:dyDescent="0.25">
      <c r="A466" s="47"/>
      <c r="B466" s="30"/>
      <c r="C466" s="47"/>
    </row>
    <row r="467" spans="1:3" s="48" customFormat="1" x14ac:dyDescent="0.25">
      <c r="A467" s="47"/>
      <c r="B467" s="30"/>
      <c r="C467" s="47"/>
    </row>
    <row r="468" spans="1:3" s="48" customFormat="1" x14ac:dyDescent="0.25">
      <c r="A468" s="47"/>
      <c r="B468" s="30"/>
      <c r="C468" s="47"/>
    </row>
    <row r="469" spans="1:3" s="48" customFormat="1" x14ac:dyDescent="0.25">
      <c r="A469" s="47"/>
      <c r="B469" s="30"/>
      <c r="C469" s="47"/>
    </row>
    <row r="470" spans="1:3" s="48" customFormat="1" x14ac:dyDescent="0.25">
      <c r="A470" s="47"/>
      <c r="B470" s="30"/>
      <c r="C470" s="47"/>
    </row>
    <row r="471" spans="1:3" s="48" customFormat="1" x14ac:dyDescent="0.25">
      <c r="A471" s="47"/>
      <c r="B471" s="30"/>
      <c r="C471" s="47"/>
    </row>
    <row r="472" spans="1:3" s="48" customFormat="1" x14ac:dyDescent="0.25">
      <c r="A472" s="47"/>
      <c r="B472" s="30"/>
      <c r="C472" s="47"/>
    </row>
    <row r="473" spans="1:3" s="48" customFormat="1" x14ac:dyDescent="0.25">
      <c r="A473" s="47"/>
      <c r="B473" s="30"/>
      <c r="C473" s="47"/>
    </row>
    <row r="474" spans="1:3" s="48" customFormat="1" x14ac:dyDescent="0.25">
      <c r="A474" s="47"/>
      <c r="B474" s="30"/>
      <c r="C474" s="47"/>
    </row>
    <row r="475" spans="1:3" s="48" customFormat="1" x14ac:dyDescent="0.25">
      <c r="A475" s="47"/>
      <c r="B475" s="30"/>
      <c r="C475" s="47"/>
    </row>
    <row r="476" spans="1:3" s="48" customFormat="1" x14ac:dyDescent="0.25">
      <c r="A476" s="47"/>
      <c r="B476" s="30"/>
      <c r="C476" s="47"/>
    </row>
    <row r="477" spans="1:3" s="48" customFormat="1" x14ac:dyDescent="0.25">
      <c r="A477" s="47"/>
      <c r="B477" s="30"/>
      <c r="C477" s="47"/>
    </row>
    <row r="478" spans="1:3" s="48" customFormat="1" x14ac:dyDescent="0.25">
      <c r="A478" s="47"/>
      <c r="B478" s="30"/>
      <c r="C478" s="47"/>
    </row>
    <row r="479" spans="1:3" s="48" customFormat="1" x14ac:dyDescent="0.25">
      <c r="A479" s="47"/>
      <c r="B479" s="30"/>
      <c r="C479" s="47"/>
    </row>
    <row r="480" spans="1:3" s="48" customFormat="1" x14ac:dyDescent="0.25">
      <c r="A480" s="47"/>
      <c r="B480" s="30"/>
      <c r="C480" s="47"/>
    </row>
    <row r="481" spans="1:3" s="48" customFormat="1" x14ac:dyDescent="0.25">
      <c r="A481" s="47"/>
      <c r="B481" s="30"/>
      <c r="C481" s="47"/>
    </row>
    <row r="482" spans="1:3" s="48" customFormat="1" x14ac:dyDescent="0.25">
      <c r="A482" s="116"/>
      <c r="B482" s="36"/>
      <c r="C482" s="47"/>
    </row>
    <row r="483" spans="1:3" s="48" customFormat="1" x14ac:dyDescent="0.25">
      <c r="A483" s="47"/>
      <c r="B483" s="30"/>
      <c r="C483" s="47"/>
    </row>
    <row r="484" spans="1:3" s="48" customFormat="1" x14ac:dyDescent="0.25">
      <c r="A484" s="47"/>
      <c r="B484" s="30"/>
      <c r="C484" s="47"/>
    </row>
    <row r="485" spans="1:3" s="48" customFormat="1" x14ac:dyDescent="0.25">
      <c r="A485" s="116"/>
      <c r="B485" s="30"/>
      <c r="C485" s="47"/>
    </row>
    <row r="486" spans="1:3" s="48" customFormat="1" x14ac:dyDescent="0.25">
      <c r="A486" s="47"/>
      <c r="B486" s="30"/>
      <c r="C486" s="47"/>
    </row>
    <row r="487" spans="1:3" s="48" customFormat="1" x14ac:dyDescent="0.25">
      <c r="A487" s="47"/>
      <c r="B487" s="30"/>
      <c r="C487" s="47"/>
    </row>
    <row r="488" spans="1:3" s="48" customFormat="1" x14ac:dyDescent="0.25">
      <c r="A488" s="116"/>
      <c r="B488" s="36"/>
      <c r="C488" s="47"/>
    </row>
    <row r="489" spans="1:3" s="48" customFormat="1" x14ac:dyDescent="0.25">
      <c r="A489" s="116"/>
      <c r="B489" s="36"/>
      <c r="C489" s="47"/>
    </row>
    <row r="490" spans="1:3" s="48" customFormat="1" x14ac:dyDescent="0.25">
      <c r="A490" s="116"/>
      <c r="B490" s="36"/>
      <c r="C490" s="47"/>
    </row>
    <row r="491" spans="1:3" s="48" customFormat="1" x14ac:dyDescent="0.25">
      <c r="A491" s="116"/>
      <c r="B491" s="36"/>
      <c r="C491" s="47"/>
    </row>
    <row r="492" spans="1:3" s="48" customFormat="1" x14ac:dyDescent="0.25">
      <c r="A492" s="47"/>
      <c r="B492" s="30"/>
      <c r="C492" s="47"/>
    </row>
    <row r="493" spans="1:3" s="48" customFormat="1" x14ac:dyDescent="0.25">
      <c r="A493" s="47"/>
      <c r="B493" s="36"/>
      <c r="C493" s="47"/>
    </row>
    <row r="494" spans="1:3" s="48" customFormat="1" x14ac:dyDescent="0.25">
      <c r="A494" s="116"/>
      <c r="B494" s="30"/>
      <c r="C494" s="47"/>
    </row>
    <row r="495" spans="1:3" s="48" customFormat="1" x14ac:dyDescent="0.25">
      <c r="A495" s="116"/>
      <c r="B495" s="30"/>
      <c r="C495" s="47"/>
    </row>
    <row r="496" spans="1:3" s="48" customFormat="1" x14ac:dyDescent="0.25">
      <c r="A496" s="116"/>
      <c r="B496" s="30"/>
      <c r="C496" s="47"/>
    </row>
    <row r="497" spans="1:3" s="48" customFormat="1" x14ac:dyDescent="0.25">
      <c r="A497" s="47"/>
      <c r="B497" s="30"/>
      <c r="C497" s="47"/>
    </row>
    <row r="498" spans="1:3" s="48" customFormat="1" x14ac:dyDescent="0.25">
      <c r="A498" s="47"/>
      <c r="B498" s="30"/>
      <c r="C498" s="47"/>
    </row>
    <row r="499" spans="1:3" s="48" customFormat="1" x14ac:dyDescent="0.25">
      <c r="A499" s="116"/>
      <c r="B499" s="30"/>
      <c r="C499" s="47"/>
    </row>
    <row r="500" spans="1:3" s="119" customFormat="1" x14ac:dyDescent="0.25">
      <c r="A500" s="47"/>
      <c r="B500" s="30"/>
      <c r="C500" s="47"/>
    </row>
    <row r="501" spans="1:3" s="119" customFormat="1" x14ac:dyDescent="0.25">
      <c r="A501" s="47"/>
      <c r="B501" s="30"/>
      <c r="C501" s="47"/>
    </row>
    <row r="502" spans="1:3" s="119" customFormat="1" x14ac:dyDescent="0.25">
      <c r="A502" s="116"/>
      <c r="B502" s="30"/>
      <c r="C502" s="47"/>
    </row>
    <row r="503" spans="1:3" s="119" customFormat="1" x14ac:dyDescent="0.25">
      <c r="A503" s="47"/>
      <c r="B503" s="30"/>
      <c r="C503" s="47"/>
    </row>
    <row r="504" spans="1:3" s="119" customFormat="1" x14ac:dyDescent="0.25">
      <c r="A504" s="47"/>
      <c r="B504" s="30"/>
      <c r="C504" s="47"/>
    </row>
    <row r="505" spans="1:3" s="119" customFormat="1" x14ac:dyDescent="0.25">
      <c r="A505" s="47"/>
      <c r="B505" s="30"/>
      <c r="C505" s="47"/>
    </row>
    <row r="506" spans="1:3" s="119" customFormat="1" x14ac:dyDescent="0.25">
      <c r="A506" s="47"/>
      <c r="B506" s="30"/>
      <c r="C506" s="47"/>
    </row>
    <row r="507" spans="1:3" s="119" customFormat="1" x14ac:dyDescent="0.25">
      <c r="A507" s="47"/>
      <c r="B507" s="30"/>
      <c r="C507" s="47"/>
    </row>
    <row r="508" spans="1:3" s="119" customFormat="1" x14ac:dyDescent="0.25">
      <c r="A508" s="47"/>
      <c r="B508" s="30"/>
      <c r="C508" s="47"/>
    </row>
    <row r="509" spans="1:3" s="119" customFormat="1" x14ac:dyDescent="0.25">
      <c r="A509" s="47"/>
      <c r="B509" s="30"/>
      <c r="C509" s="47"/>
    </row>
    <row r="510" spans="1:3" s="119" customFormat="1" x14ac:dyDescent="0.25">
      <c r="A510" s="47"/>
      <c r="B510" s="30"/>
      <c r="C510" s="47"/>
    </row>
    <row r="511" spans="1:3" s="119" customFormat="1" x14ac:dyDescent="0.25">
      <c r="A511" s="47"/>
      <c r="B511" s="30"/>
      <c r="C511" s="47"/>
    </row>
    <row r="512" spans="1:3" s="119" customFormat="1" x14ac:dyDescent="0.25">
      <c r="A512" s="47"/>
      <c r="B512" s="30"/>
      <c r="C512" s="47"/>
    </row>
    <row r="513" spans="1:3" s="43" customFormat="1" x14ac:dyDescent="0.25">
      <c r="A513" s="31"/>
      <c r="B513" s="30"/>
      <c r="C513" s="31"/>
    </row>
    <row r="514" spans="1:3" s="43" customFormat="1" x14ac:dyDescent="0.25">
      <c r="A514" s="31"/>
      <c r="B514" s="30"/>
      <c r="C514" s="31"/>
    </row>
    <row r="515" spans="1:3" s="43" customFormat="1" x14ac:dyDescent="0.25">
      <c r="A515" s="31"/>
      <c r="B515" s="30"/>
      <c r="C515" s="31"/>
    </row>
    <row r="516" spans="1:3" s="43" customFormat="1" x14ac:dyDescent="0.25">
      <c r="A516" s="31"/>
      <c r="B516" s="30"/>
      <c r="C516" s="31"/>
    </row>
    <row r="517" spans="1:3" s="43" customFormat="1" x14ac:dyDescent="0.25">
      <c r="A517" s="31"/>
      <c r="B517" s="30"/>
      <c r="C517" s="31"/>
    </row>
    <row r="518" spans="1:3" s="43" customFormat="1" x14ac:dyDescent="0.25">
      <c r="A518" s="31"/>
      <c r="B518" s="30"/>
      <c r="C518" s="31"/>
    </row>
    <row r="519" spans="1:3" s="43" customFormat="1" x14ac:dyDescent="0.25">
      <c r="A519" s="31"/>
      <c r="B519" s="30"/>
      <c r="C519" s="31"/>
    </row>
    <row r="520" spans="1:3" s="43" customFormat="1" x14ac:dyDescent="0.25">
      <c r="A520" s="31"/>
      <c r="B520" s="30"/>
      <c r="C520" s="31"/>
    </row>
    <row r="521" spans="1:3" s="43" customFormat="1" x14ac:dyDescent="0.25">
      <c r="A521" s="31"/>
      <c r="B521" s="30"/>
      <c r="C521" s="31"/>
    </row>
    <row r="522" spans="1:3" s="43" customFormat="1" x14ac:dyDescent="0.25">
      <c r="A522" s="31"/>
      <c r="B522" s="30"/>
      <c r="C522" s="31"/>
    </row>
    <row r="523" spans="1:3" s="43" customFormat="1" x14ac:dyDescent="0.25">
      <c r="A523" s="31"/>
      <c r="B523" s="30"/>
      <c r="C523" s="31"/>
    </row>
    <row r="524" spans="1:3" s="43" customFormat="1" x14ac:dyDescent="0.25">
      <c r="A524" s="31"/>
      <c r="B524" s="30"/>
      <c r="C524" s="31"/>
    </row>
    <row r="525" spans="1:3" s="43" customFormat="1" x14ac:dyDescent="0.25">
      <c r="A525" s="31"/>
      <c r="B525" s="30"/>
      <c r="C525" s="31"/>
    </row>
    <row r="526" spans="1:3" s="43" customFormat="1" x14ac:dyDescent="0.25">
      <c r="A526" s="31"/>
      <c r="B526" s="30"/>
      <c r="C526" s="31"/>
    </row>
    <row r="527" spans="1:3" s="43" customFormat="1" x14ac:dyDescent="0.25">
      <c r="A527" s="31"/>
      <c r="B527" s="30"/>
      <c r="C527" s="31"/>
    </row>
    <row r="528" spans="1:3" s="43" customFormat="1" x14ac:dyDescent="0.25">
      <c r="A528" s="31"/>
      <c r="B528" s="30"/>
      <c r="C528" s="31"/>
    </row>
    <row r="529" spans="1:3" s="43" customFormat="1" x14ac:dyDescent="0.25">
      <c r="A529" s="31"/>
      <c r="B529" s="30"/>
      <c r="C529" s="31"/>
    </row>
    <row r="530" spans="1:3" s="43" customFormat="1" x14ac:dyDescent="0.25">
      <c r="A530" s="31"/>
      <c r="B530" s="30"/>
      <c r="C530" s="31"/>
    </row>
    <row r="531" spans="1:3" s="43" customFormat="1" x14ac:dyDescent="0.25">
      <c r="A531" s="31"/>
      <c r="B531" s="30"/>
      <c r="C531" s="31"/>
    </row>
    <row r="532" spans="1:3" s="43" customFormat="1" x14ac:dyDescent="0.25">
      <c r="A532" s="31"/>
      <c r="B532" s="30"/>
      <c r="C532" s="31"/>
    </row>
    <row r="533" spans="1:3" s="43" customFormat="1" x14ac:dyDescent="0.25">
      <c r="A533" s="31"/>
      <c r="B533" s="30"/>
      <c r="C533" s="31"/>
    </row>
    <row r="534" spans="1:3" s="43" customFormat="1" x14ac:dyDescent="0.25">
      <c r="A534" s="31"/>
      <c r="B534" s="30"/>
      <c r="C534" s="31"/>
    </row>
    <row r="535" spans="1:3" s="43" customFormat="1" x14ac:dyDescent="0.25">
      <c r="A535" s="31"/>
      <c r="B535" s="30"/>
      <c r="C535" s="31"/>
    </row>
    <row r="536" spans="1:3" s="43" customFormat="1" x14ac:dyDescent="0.25">
      <c r="A536" s="31"/>
      <c r="B536" s="30"/>
      <c r="C536" s="31"/>
    </row>
    <row r="537" spans="1:3" s="43" customFormat="1" x14ac:dyDescent="0.25">
      <c r="A537" s="31"/>
      <c r="B537" s="30"/>
      <c r="C537" s="31"/>
    </row>
    <row r="538" spans="1:3" s="43" customFormat="1" x14ac:dyDescent="0.25">
      <c r="A538" s="31"/>
      <c r="B538" s="30"/>
      <c r="C538" s="31"/>
    </row>
    <row r="539" spans="1:3" s="43" customFormat="1" x14ac:dyDescent="0.25">
      <c r="A539" s="44"/>
      <c r="B539" s="36"/>
      <c r="C539" s="31"/>
    </row>
    <row r="540" spans="1:3" s="43" customFormat="1" x14ac:dyDescent="0.25">
      <c r="A540" s="31"/>
      <c r="B540" s="30"/>
      <c r="C540" s="31"/>
    </row>
    <row r="541" spans="1:3" s="43" customFormat="1" x14ac:dyDescent="0.25">
      <c r="A541" s="31"/>
      <c r="B541" s="30"/>
      <c r="C541" s="31"/>
    </row>
    <row r="542" spans="1:3" s="43" customFormat="1" x14ac:dyDescent="0.25">
      <c r="A542" s="44"/>
      <c r="B542" s="30"/>
      <c r="C542" s="31"/>
    </row>
    <row r="543" spans="1:3" s="43" customFormat="1" x14ac:dyDescent="0.25">
      <c r="A543" s="31"/>
      <c r="B543" s="30"/>
      <c r="C543" s="31"/>
    </row>
    <row r="544" spans="1:3" s="43" customFormat="1" x14ac:dyDescent="0.25">
      <c r="A544" s="31"/>
      <c r="B544" s="30"/>
      <c r="C544" s="31"/>
    </row>
    <row r="545" spans="1:3" s="43" customFormat="1" x14ac:dyDescent="0.25">
      <c r="A545" s="31"/>
      <c r="B545" s="30"/>
      <c r="C545" s="31"/>
    </row>
    <row r="546" spans="1:3" s="43" customFormat="1" x14ac:dyDescent="0.25">
      <c r="A546" s="31"/>
      <c r="B546" s="30"/>
      <c r="C546" s="31"/>
    </row>
    <row r="547" spans="1:3" s="43" customFormat="1" x14ac:dyDescent="0.25">
      <c r="A547" s="31"/>
      <c r="B547" s="30"/>
      <c r="C547" s="31"/>
    </row>
    <row r="548" spans="1:3" s="43" customFormat="1" x14ac:dyDescent="0.25">
      <c r="A548" s="31"/>
      <c r="B548" s="30"/>
      <c r="C548" s="31"/>
    </row>
    <row r="549" spans="1:3" s="43" customFormat="1" x14ac:dyDescent="0.25">
      <c r="A549" s="31"/>
      <c r="B549" s="30"/>
      <c r="C549" s="31"/>
    </row>
    <row r="550" spans="1:3" s="43" customFormat="1" x14ac:dyDescent="0.25">
      <c r="A550" s="44"/>
      <c r="B550" s="36"/>
      <c r="C550" s="31"/>
    </row>
    <row r="551" spans="1:3" s="43" customFormat="1" x14ac:dyDescent="0.25">
      <c r="A551" s="31"/>
      <c r="B551" s="30"/>
      <c r="C551" s="31"/>
    </row>
    <row r="552" spans="1:3" s="43" customFormat="1" x14ac:dyDescent="0.25">
      <c r="A552" s="31"/>
      <c r="B552" s="30"/>
      <c r="C552" s="31"/>
    </row>
    <row r="553" spans="1:3" s="43" customFormat="1" x14ac:dyDescent="0.25">
      <c r="A553" s="44"/>
      <c r="B553" s="30"/>
      <c r="C553" s="31"/>
    </row>
    <row r="554" spans="1:3" s="43" customFormat="1" x14ac:dyDescent="0.25">
      <c r="A554" s="31"/>
      <c r="B554" s="30"/>
      <c r="C554" s="31"/>
    </row>
    <row r="555" spans="1:3" s="43" customFormat="1" x14ac:dyDescent="0.25">
      <c r="A555" s="31"/>
      <c r="B555" s="30"/>
      <c r="C555" s="31"/>
    </row>
    <row r="556" spans="1:3" s="43" customFormat="1" x14ac:dyDescent="0.25">
      <c r="A556" s="31"/>
      <c r="B556" s="30"/>
      <c r="C556" s="31"/>
    </row>
    <row r="557" spans="1:3" s="43" customFormat="1" x14ac:dyDescent="0.25">
      <c r="A557" s="31"/>
      <c r="B557" s="30"/>
      <c r="C557" s="31"/>
    </row>
    <row r="558" spans="1:3" s="43" customFormat="1" x14ac:dyDescent="0.25">
      <c r="A558" s="31"/>
      <c r="B558" s="30"/>
      <c r="C558" s="31"/>
    </row>
    <row r="559" spans="1:3" s="43" customFormat="1" x14ac:dyDescent="0.25">
      <c r="A559" s="31"/>
      <c r="B559" s="30"/>
      <c r="C559" s="31"/>
    </row>
    <row r="560" spans="1:3" s="43" customFormat="1" x14ac:dyDescent="0.25">
      <c r="A560" s="44"/>
      <c r="B560" s="36"/>
      <c r="C560" s="31"/>
    </row>
    <row r="561" spans="1:3" s="43" customFormat="1" x14ac:dyDescent="0.25">
      <c r="A561" s="31"/>
      <c r="B561" s="30"/>
      <c r="C561" s="31"/>
    </row>
    <row r="562" spans="1:3" s="43" customFormat="1" x14ac:dyDescent="0.25">
      <c r="A562" s="44"/>
      <c r="B562" s="30"/>
      <c r="C562" s="31"/>
    </row>
    <row r="563" spans="1:3" s="43" customFormat="1" x14ac:dyDescent="0.25">
      <c r="A563" s="31"/>
      <c r="B563" s="30"/>
      <c r="C563" s="31"/>
    </row>
    <row r="564" spans="1:3" s="43" customFormat="1" x14ac:dyDescent="0.25">
      <c r="A564" s="31"/>
      <c r="B564" s="30"/>
      <c r="C564" s="31"/>
    </row>
    <row r="565" spans="1:3" s="43" customFormat="1" x14ac:dyDescent="0.25">
      <c r="A565" s="44"/>
      <c r="B565" s="36"/>
      <c r="C565" s="31"/>
    </row>
    <row r="566" spans="1:3" s="43" customFormat="1" x14ac:dyDescent="0.25">
      <c r="A566" s="31"/>
      <c r="B566" s="30"/>
      <c r="C566" s="31"/>
    </row>
    <row r="567" spans="1:3" s="43" customFormat="1" x14ac:dyDescent="0.25">
      <c r="A567" s="31"/>
      <c r="B567" s="30"/>
      <c r="C567" s="31"/>
    </row>
    <row r="568" spans="1:3" s="43" customFormat="1" x14ac:dyDescent="0.25">
      <c r="A568" s="44"/>
      <c r="B568" s="30"/>
      <c r="C568" s="31"/>
    </row>
    <row r="569" spans="1:3" s="43" customFormat="1" x14ac:dyDescent="0.25">
      <c r="A569" s="31"/>
      <c r="B569" s="30"/>
      <c r="C569" s="31"/>
    </row>
    <row r="570" spans="1:3" s="43" customFormat="1" x14ac:dyDescent="0.25">
      <c r="A570" s="31"/>
      <c r="B570" s="30"/>
      <c r="C570" s="31"/>
    </row>
    <row r="571" spans="1:3" s="43" customFormat="1" x14ac:dyDescent="0.25">
      <c r="A571" s="31"/>
      <c r="B571" s="30"/>
      <c r="C571" s="31"/>
    </row>
    <row r="572" spans="1:3" s="43" customFormat="1" x14ac:dyDescent="0.25">
      <c r="A572" s="31"/>
      <c r="B572" s="30"/>
      <c r="C572" s="31"/>
    </row>
    <row r="573" spans="1:3" s="43" customFormat="1" x14ac:dyDescent="0.25">
      <c r="A573" s="31"/>
      <c r="B573" s="30"/>
      <c r="C573" s="31"/>
    </row>
    <row r="574" spans="1:3" s="43" customFormat="1" x14ac:dyDescent="0.25">
      <c r="A574" s="31"/>
      <c r="B574" s="30"/>
      <c r="C574" s="31"/>
    </row>
    <row r="575" spans="1:3" s="43" customFormat="1" x14ac:dyDescent="0.25">
      <c r="A575" s="31"/>
      <c r="B575" s="30"/>
      <c r="C575" s="31"/>
    </row>
    <row r="576" spans="1:3" s="46" customFormat="1" x14ac:dyDescent="0.25">
      <c r="A576" s="31"/>
      <c r="B576" s="30"/>
      <c r="C576" s="31"/>
    </row>
    <row r="577" spans="1:3" s="46" customFormat="1" x14ac:dyDescent="0.25">
      <c r="A577" s="31"/>
      <c r="B577" s="30"/>
      <c r="C577" s="31"/>
    </row>
    <row r="578" spans="1:3" s="46" customFormat="1" x14ac:dyDescent="0.25">
      <c r="A578" s="43"/>
      <c r="B578" s="51"/>
      <c r="C578" s="31"/>
    </row>
    <row r="579" spans="1:3" s="46" customFormat="1" x14ac:dyDescent="0.25">
      <c r="A579" s="31"/>
      <c r="B579" s="30"/>
      <c r="C579" s="31"/>
    </row>
    <row r="580" spans="1:3" s="46" customFormat="1" x14ac:dyDescent="0.25">
      <c r="A580" s="31"/>
      <c r="B580" s="30"/>
      <c r="C580" s="31"/>
    </row>
    <row r="581" spans="1:3" s="46" customFormat="1" x14ac:dyDescent="0.25">
      <c r="A581" s="31"/>
      <c r="B581" s="30"/>
      <c r="C581" s="31"/>
    </row>
    <row r="582" spans="1:3" s="46" customFormat="1" x14ac:dyDescent="0.25">
      <c r="A582" s="44"/>
      <c r="B582" s="36"/>
      <c r="C582" s="31"/>
    </row>
    <row r="583" spans="1:3" s="46" customFormat="1" x14ac:dyDescent="0.25">
      <c r="A583" s="31"/>
      <c r="B583" s="30"/>
      <c r="C583" s="31"/>
    </row>
    <row r="584" spans="1:3" s="46" customFormat="1" x14ac:dyDescent="0.25">
      <c r="A584" s="31"/>
      <c r="B584" s="30"/>
      <c r="C584" s="31"/>
    </row>
    <row r="585" spans="1:3" s="46" customFormat="1" x14ac:dyDescent="0.25">
      <c r="A585" s="44"/>
      <c r="B585" s="30"/>
      <c r="C585" s="31"/>
    </row>
    <row r="586" spans="1:3" s="46" customFormat="1" x14ac:dyDescent="0.25">
      <c r="A586" s="31"/>
      <c r="B586" s="30"/>
      <c r="C586" s="31"/>
    </row>
    <row r="587" spans="1:3" s="46" customFormat="1" x14ac:dyDescent="0.25">
      <c r="A587" s="31"/>
      <c r="B587" s="30"/>
      <c r="C587" s="31"/>
    </row>
    <row r="588" spans="1:3" s="46" customFormat="1" x14ac:dyDescent="0.25">
      <c r="A588" s="31"/>
      <c r="B588" s="30"/>
      <c r="C588" s="31"/>
    </row>
    <row r="589" spans="1:3" s="46" customFormat="1" x14ac:dyDescent="0.25">
      <c r="A589" s="31"/>
      <c r="B589" s="30"/>
      <c r="C589" s="31"/>
    </row>
    <row r="590" spans="1:3" s="46" customFormat="1" x14ac:dyDescent="0.25">
      <c r="A590" s="31"/>
      <c r="B590" s="30"/>
      <c r="C590" s="31"/>
    </row>
    <row r="591" spans="1:3" s="46" customFormat="1" x14ac:dyDescent="0.25">
      <c r="A591" s="31"/>
      <c r="B591" s="30"/>
      <c r="C591" s="31"/>
    </row>
    <row r="592" spans="1:3" s="46" customFormat="1" x14ac:dyDescent="0.25">
      <c r="A592" s="31"/>
      <c r="B592" s="30"/>
      <c r="C592" s="31"/>
    </row>
    <row r="593" spans="1:3" s="46" customFormat="1" x14ac:dyDescent="0.25">
      <c r="A593" s="31"/>
      <c r="B593" s="30"/>
      <c r="C593" s="31"/>
    </row>
    <row r="594" spans="1:3" s="46" customFormat="1" x14ac:dyDescent="0.25">
      <c r="A594" s="31"/>
      <c r="B594" s="30"/>
      <c r="C594" s="31"/>
    </row>
    <row r="595" spans="1:3" s="46" customFormat="1" x14ac:dyDescent="0.25">
      <c r="A595" s="31"/>
      <c r="B595" s="30"/>
      <c r="C595" s="31"/>
    </row>
    <row r="596" spans="1:3" s="46" customFormat="1" x14ac:dyDescent="0.25">
      <c r="A596" s="31"/>
      <c r="B596" s="30"/>
      <c r="C596" s="31"/>
    </row>
    <row r="597" spans="1:3" s="46" customFormat="1" x14ac:dyDescent="0.25">
      <c r="A597" s="31"/>
      <c r="B597" s="30"/>
      <c r="C597" s="31"/>
    </row>
    <row r="598" spans="1:3" s="46" customFormat="1" x14ac:dyDescent="0.25">
      <c r="A598" s="31"/>
      <c r="B598" s="30"/>
      <c r="C598" s="31"/>
    </row>
    <row r="599" spans="1:3" s="46" customFormat="1" x14ac:dyDescent="0.25">
      <c r="A599" s="31"/>
      <c r="B599" s="30"/>
      <c r="C599" s="31"/>
    </row>
    <row r="600" spans="1:3" s="46" customFormat="1" x14ac:dyDescent="0.25">
      <c r="A600" s="31"/>
      <c r="B600" s="30"/>
      <c r="C600" s="31"/>
    </row>
    <row r="601" spans="1:3" s="46" customFormat="1" x14ac:dyDescent="0.25">
      <c r="A601" s="31"/>
      <c r="B601" s="30"/>
      <c r="C601" s="31"/>
    </row>
    <row r="602" spans="1:3" s="46" customFormat="1" x14ac:dyDescent="0.25">
      <c r="A602" s="31"/>
      <c r="B602" s="30"/>
      <c r="C602" s="31"/>
    </row>
    <row r="603" spans="1:3" s="46" customFormat="1" x14ac:dyDescent="0.25">
      <c r="A603" s="31"/>
      <c r="B603" s="30"/>
      <c r="C603" s="31"/>
    </row>
    <row r="604" spans="1:3" s="46" customFormat="1" x14ac:dyDescent="0.25">
      <c r="A604" s="31"/>
      <c r="B604" s="30"/>
      <c r="C604" s="31"/>
    </row>
    <row r="605" spans="1:3" s="46" customFormat="1" x14ac:dyDescent="0.25">
      <c r="A605" s="31"/>
      <c r="B605" s="30"/>
      <c r="C605" s="31"/>
    </row>
    <row r="606" spans="1:3" s="46" customFormat="1" x14ac:dyDescent="0.25">
      <c r="A606" s="31"/>
      <c r="B606" s="30"/>
      <c r="C606" s="31"/>
    </row>
    <row r="607" spans="1:3" s="46" customFormat="1" x14ac:dyDescent="0.25">
      <c r="A607" s="31"/>
      <c r="B607" s="30"/>
      <c r="C607" s="31"/>
    </row>
    <row r="608" spans="1:3" s="46" customFormat="1" x14ac:dyDescent="0.25">
      <c r="A608" s="31"/>
      <c r="B608" s="30"/>
      <c r="C608" s="31"/>
    </row>
    <row r="609" spans="1:3" s="46" customFormat="1" x14ac:dyDescent="0.25">
      <c r="A609" s="31"/>
      <c r="B609" s="30"/>
      <c r="C609" s="31"/>
    </row>
    <row r="610" spans="1:3" s="46" customFormat="1" x14ac:dyDescent="0.25">
      <c r="A610" s="31"/>
      <c r="B610" s="30"/>
      <c r="C610" s="31"/>
    </row>
    <row r="611" spans="1:3" s="46" customFormat="1" x14ac:dyDescent="0.25">
      <c r="A611" s="31"/>
      <c r="B611" s="30"/>
      <c r="C611" s="31"/>
    </row>
    <row r="612" spans="1:3" s="46" customFormat="1" x14ac:dyDescent="0.25">
      <c r="A612" s="31"/>
      <c r="B612" s="30"/>
      <c r="C612" s="31"/>
    </row>
    <row r="613" spans="1:3" s="46" customFormat="1" x14ac:dyDescent="0.25">
      <c r="A613" s="31"/>
      <c r="B613" s="30"/>
      <c r="C613" s="31"/>
    </row>
    <row r="614" spans="1:3" s="46" customFormat="1" x14ac:dyDescent="0.25">
      <c r="A614" s="31"/>
      <c r="B614" s="30"/>
      <c r="C614" s="31"/>
    </row>
    <row r="615" spans="1:3" s="46" customFormat="1" x14ac:dyDescent="0.25">
      <c r="A615" s="31"/>
      <c r="B615" s="30"/>
      <c r="C615" s="31"/>
    </row>
    <row r="616" spans="1:3" s="46" customFormat="1" x14ac:dyDescent="0.25">
      <c r="A616" s="31"/>
      <c r="B616" s="30"/>
      <c r="C616" s="31"/>
    </row>
    <row r="617" spans="1:3" s="46" customFormat="1" x14ac:dyDescent="0.25">
      <c r="A617" s="31"/>
      <c r="B617" s="30"/>
      <c r="C617" s="31"/>
    </row>
    <row r="618" spans="1:3" s="46" customFormat="1" x14ac:dyDescent="0.25">
      <c r="A618" s="31"/>
      <c r="B618" s="30"/>
      <c r="C618" s="31"/>
    </row>
    <row r="619" spans="1:3" s="46" customFormat="1" x14ac:dyDescent="0.25">
      <c r="A619" s="31"/>
      <c r="B619" s="30"/>
      <c r="C619" s="31"/>
    </row>
    <row r="620" spans="1:3" s="46" customFormat="1" x14ac:dyDescent="0.25">
      <c r="A620" s="31"/>
      <c r="B620" s="30"/>
      <c r="C620" s="31"/>
    </row>
    <row r="621" spans="1:3" s="46" customFormat="1" x14ac:dyDescent="0.25">
      <c r="A621" s="31"/>
      <c r="B621" s="30"/>
      <c r="C621" s="31"/>
    </row>
    <row r="622" spans="1:3" s="46" customFormat="1" x14ac:dyDescent="0.25">
      <c r="A622" s="31"/>
      <c r="B622" s="30"/>
      <c r="C622" s="31"/>
    </row>
    <row r="623" spans="1:3" s="46" customFormat="1" x14ac:dyDescent="0.25">
      <c r="A623" s="31"/>
      <c r="B623" s="30"/>
      <c r="C623" s="31"/>
    </row>
    <row r="624" spans="1:3" s="46" customFormat="1" x14ac:dyDescent="0.25">
      <c r="A624" s="31"/>
      <c r="B624" s="30"/>
      <c r="C624" s="31"/>
    </row>
    <row r="625" spans="1:3" s="46" customFormat="1" x14ac:dyDescent="0.25">
      <c r="A625" s="31"/>
      <c r="B625" s="30"/>
      <c r="C625" s="31"/>
    </row>
    <row r="626" spans="1:3" s="46" customFormat="1" x14ac:dyDescent="0.25">
      <c r="A626" s="31"/>
      <c r="B626" s="30"/>
      <c r="C626" s="31"/>
    </row>
    <row r="627" spans="1:3" s="46" customFormat="1" x14ac:dyDescent="0.25">
      <c r="A627" s="31"/>
      <c r="B627" s="30"/>
      <c r="C627" s="31"/>
    </row>
    <row r="628" spans="1:3" s="46" customFormat="1" x14ac:dyDescent="0.25">
      <c r="A628" s="31"/>
      <c r="B628" s="30"/>
      <c r="C628" s="31"/>
    </row>
    <row r="629" spans="1:3" s="46" customFormat="1" x14ac:dyDescent="0.25">
      <c r="A629" s="31"/>
      <c r="B629" s="30"/>
      <c r="C629" s="31"/>
    </row>
    <row r="630" spans="1:3" s="46" customFormat="1" x14ac:dyDescent="0.25">
      <c r="A630" s="31"/>
      <c r="B630" s="30"/>
      <c r="C630" s="31"/>
    </row>
    <row r="631" spans="1:3" s="46" customFormat="1" x14ac:dyDescent="0.25">
      <c r="A631" s="31"/>
      <c r="B631" s="30"/>
      <c r="C631" s="31"/>
    </row>
    <row r="632" spans="1:3" s="46" customFormat="1" x14ac:dyDescent="0.25">
      <c r="A632" s="31"/>
      <c r="B632" s="30"/>
      <c r="C632" s="31"/>
    </row>
    <row r="633" spans="1:3" s="46" customFormat="1" x14ac:dyDescent="0.25">
      <c r="A633" s="31"/>
      <c r="B633" s="30"/>
      <c r="C633" s="31"/>
    </row>
    <row r="634" spans="1:3" s="46" customFormat="1" x14ac:dyDescent="0.25">
      <c r="A634" s="31"/>
      <c r="B634" s="30"/>
      <c r="C634" s="31"/>
    </row>
    <row r="635" spans="1:3" s="46" customFormat="1" x14ac:dyDescent="0.25">
      <c r="A635" s="31"/>
      <c r="B635" s="30"/>
      <c r="C635" s="31"/>
    </row>
    <row r="636" spans="1:3" s="46" customFormat="1" x14ac:dyDescent="0.25">
      <c r="A636" s="31"/>
      <c r="B636" s="30"/>
      <c r="C636" s="31"/>
    </row>
    <row r="637" spans="1:3" s="46" customFormat="1" x14ac:dyDescent="0.25">
      <c r="A637" s="31"/>
      <c r="B637" s="30"/>
      <c r="C637" s="31"/>
    </row>
    <row r="638" spans="1:3" s="46" customFormat="1" x14ac:dyDescent="0.25">
      <c r="A638" s="31"/>
      <c r="B638" s="30"/>
      <c r="C638" s="31"/>
    </row>
    <row r="639" spans="1:3" s="46" customFormat="1" x14ac:dyDescent="0.25">
      <c r="A639" s="31"/>
      <c r="B639" s="30"/>
      <c r="C639" s="31"/>
    </row>
    <row r="640" spans="1:3" s="46" customFormat="1" x14ac:dyDescent="0.25">
      <c r="A640" s="44"/>
      <c r="B640" s="36"/>
      <c r="C640" s="31"/>
    </row>
    <row r="641" spans="1:3" s="46" customFormat="1" x14ac:dyDescent="0.25">
      <c r="A641" s="31"/>
      <c r="B641" s="30"/>
      <c r="C641" s="31"/>
    </row>
    <row r="642" spans="1:3" s="46" customFormat="1" x14ac:dyDescent="0.25">
      <c r="A642" s="31"/>
      <c r="B642" s="30"/>
      <c r="C642" s="31"/>
    </row>
    <row r="643" spans="1:3" s="46" customFormat="1" x14ac:dyDescent="0.25">
      <c r="A643" s="44"/>
      <c r="B643" s="30"/>
      <c r="C643" s="31"/>
    </row>
    <row r="644" spans="1:3" s="46" customFormat="1" x14ac:dyDescent="0.25">
      <c r="A644" s="31"/>
      <c r="B644" s="30"/>
      <c r="C644" s="31"/>
    </row>
    <row r="645" spans="1:3" s="46" customFormat="1" x14ac:dyDescent="0.25">
      <c r="A645" s="31"/>
      <c r="B645" s="30"/>
      <c r="C645" s="31"/>
    </row>
    <row r="646" spans="1:3" s="46" customFormat="1" x14ac:dyDescent="0.25">
      <c r="A646" s="31"/>
      <c r="B646" s="30"/>
      <c r="C646" s="31"/>
    </row>
    <row r="647" spans="1:3" s="46" customFormat="1" x14ac:dyDescent="0.25">
      <c r="A647" s="31"/>
      <c r="B647" s="30"/>
      <c r="C647" s="31"/>
    </row>
    <row r="648" spans="1:3" s="46" customFormat="1" x14ac:dyDescent="0.25">
      <c r="A648" s="31"/>
      <c r="B648" s="30"/>
      <c r="C648" s="31"/>
    </row>
    <row r="649" spans="1:3" s="46" customFormat="1" x14ac:dyDescent="0.25">
      <c r="A649" s="31"/>
      <c r="B649" s="30"/>
      <c r="C649" s="31"/>
    </row>
    <row r="650" spans="1:3" s="46" customFormat="1" x14ac:dyDescent="0.25">
      <c r="A650" s="31"/>
      <c r="B650" s="30"/>
      <c r="C650" s="31"/>
    </row>
    <row r="651" spans="1:3" s="46" customFormat="1" x14ac:dyDescent="0.25">
      <c r="A651" s="31"/>
      <c r="B651" s="30"/>
      <c r="C651" s="31"/>
    </row>
    <row r="652" spans="1:3" s="46" customFormat="1" x14ac:dyDescent="0.25">
      <c r="A652" s="31"/>
      <c r="B652" s="30"/>
      <c r="C652" s="31"/>
    </row>
    <row r="653" spans="1:3" s="46" customFormat="1" x14ac:dyDescent="0.25">
      <c r="A653" s="31"/>
      <c r="B653" s="30"/>
      <c r="C653" s="31"/>
    </row>
    <row r="654" spans="1:3" s="46" customFormat="1" x14ac:dyDescent="0.25">
      <c r="A654" s="31"/>
      <c r="B654" s="30"/>
      <c r="C654" s="31"/>
    </row>
    <row r="655" spans="1:3" s="46" customFormat="1" x14ac:dyDescent="0.25">
      <c r="A655" s="31"/>
      <c r="B655" s="30"/>
      <c r="C655" s="31"/>
    </row>
    <row r="656" spans="1:3" s="46" customFormat="1" x14ac:dyDescent="0.25">
      <c r="A656" s="31"/>
      <c r="B656" s="30"/>
      <c r="C656" s="31"/>
    </row>
    <row r="657" spans="1:3" s="46" customFormat="1" x14ac:dyDescent="0.25">
      <c r="A657" s="31"/>
      <c r="B657" s="30"/>
      <c r="C657" s="31"/>
    </row>
    <row r="658" spans="1:3" s="46" customFormat="1" x14ac:dyDescent="0.25">
      <c r="A658" s="31"/>
      <c r="B658" s="30"/>
      <c r="C658" s="31"/>
    </row>
    <row r="659" spans="1:3" s="46" customFormat="1" x14ac:dyDescent="0.25">
      <c r="A659" s="31"/>
      <c r="B659" s="30"/>
      <c r="C659" s="31"/>
    </row>
    <row r="660" spans="1:3" s="46" customFormat="1" x14ac:dyDescent="0.25">
      <c r="A660" s="31"/>
      <c r="B660" s="30"/>
      <c r="C660" s="31"/>
    </row>
    <row r="661" spans="1:3" s="46" customFormat="1" x14ac:dyDescent="0.25">
      <c r="A661" s="31"/>
      <c r="B661" s="30"/>
      <c r="C661" s="31"/>
    </row>
    <row r="662" spans="1:3" s="46" customFormat="1" x14ac:dyDescent="0.25">
      <c r="A662" s="31"/>
      <c r="B662" s="30"/>
      <c r="C662" s="31"/>
    </row>
    <row r="663" spans="1:3" s="46" customFormat="1" x14ac:dyDescent="0.25">
      <c r="A663" s="31"/>
      <c r="B663" s="30"/>
      <c r="C663" s="31"/>
    </row>
    <row r="664" spans="1:3" s="46" customFormat="1" x14ac:dyDescent="0.25">
      <c r="A664" s="31"/>
      <c r="B664" s="30"/>
      <c r="C664" s="31"/>
    </row>
    <row r="665" spans="1:3" x14ac:dyDescent="0.25">
      <c r="A665" s="44"/>
      <c r="B665" s="36"/>
    </row>
    <row r="666" spans="1:3" x14ac:dyDescent="0.25">
      <c r="A666" s="31"/>
      <c r="B666" s="30"/>
    </row>
    <row r="667" spans="1:3" x14ac:dyDescent="0.25">
      <c r="A667" s="31"/>
      <c r="B667" s="30"/>
    </row>
    <row r="668" spans="1:3" x14ac:dyDescent="0.25">
      <c r="A668" s="31"/>
      <c r="B668" s="30"/>
    </row>
    <row r="669" spans="1:3" ht="18.75" x14ac:dyDescent="0.3">
      <c r="A669" s="49"/>
      <c r="B669" s="52"/>
    </row>
  </sheetData>
  <sortState ref="A348:D352">
    <sortCondition ref="A348"/>
  </sortState>
  <printOptions gridLines="1"/>
  <pageMargins left="0.7" right="0.7" top="0.75" bottom="0.5" header="0.3" footer="0.3"/>
  <pageSetup orientation="landscape" r:id="rId1"/>
  <headerFooter>
    <oddHeader>&amp;L&amp;P&amp;C&amp;F&amp;A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pane xSplit="2" ySplit="1" topLeftCell="C38" activePane="bottomRight" state="frozen"/>
      <selection pane="topRight" activeCell="C1" sqref="C1"/>
      <selection pane="bottomLeft" activeCell="A2" sqref="A2"/>
      <selection pane="bottomRight" activeCell="D6" sqref="D6"/>
    </sheetView>
  </sheetViews>
  <sheetFormatPr defaultColWidth="8.85546875" defaultRowHeight="15" x14ac:dyDescent="0.25"/>
  <cols>
    <col min="1" max="1" width="24" style="13" bestFit="1" customWidth="1"/>
    <col min="2" max="2" width="9" style="20" bestFit="1" customWidth="1"/>
    <col min="3" max="3" width="8.5703125" style="14" bestFit="1" customWidth="1"/>
    <col min="4" max="4" width="11.28515625" style="5" bestFit="1" customWidth="1"/>
    <col min="5" max="5" width="13.140625" style="17" customWidth="1"/>
    <col min="6" max="6" width="10.85546875" style="5" bestFit="1" customWidth="1"/>
    <col min="7" max="7" width="11" style="5" bestFit="1" customWidth="1"/>
    <col min="8" max="8" width="12" style="5" bestFit="1" customWidth="1"/>
    <col min="9" max="9" width="9" style="13" bestFit="1" customWidth="1"/>
    <col min="10" max="16384" width="8.85546875" style="13"/>
  </cols>
  <sheetData>
    <row r="1" spans="1:10" s="14" customFormat="1" ht="45" x14ac:dyDescent="0.25">
      <c r="A1" s="14" t="s">
        <v>0</v>
      </c>
      <c r="B1" s="14" t="s">
        <v>4</v>
      </c>
      <c r="C1" s="14" t="s">
        <v>2</v>
      </c>
      <c r="D1" s="54" t="s">
        <v>1</v>
      </c>
      <c r="E1" s="15" t="s">
        <v>622</v>
      </c>
      <c r="F1" s="16" t="s">
        <v>14</v>
      </c>
      <c r="G1" s="16" t="s">
        <v>13</v>
      </c>
      <c r="H1" s="16" t="s">
        <v>15</v>
      </c>
    </row>
    <row r="2" spans="1:10" s="14" customFormat="1" x14ac:dyDescent="0.25">
      <c r="D2" s="19"/>
      <c r="E2" s="21"/>
      <c r="F2" s="22"/>
      <c r="G2" s="5"/>
      <c r="H2" s="5"/>
      <c r="I2" s="20"/>
      <c r="J2" s="20"/>
    </row>
    <row r="3" spans="1:10" s="9" customFormat="1" x14ac:dyDescent="0.25">
      <c r="A3" s="9" t="s">
        <v>24</v>
      </c>
      <c r="B3" s="20">
        <v>1927</v>
      </c>
      <c r="C3" s="14" t="s">
        <v>3</v>
      </c>
      <c r="D3" s="5">
        <v>0</v>
      </c>
      <c r="E3" s="17">
        <v>213</v>
      </c>
      <c r="F3" s="5">
        <v>3.05</v>
      </c>
      <c r="G3" s="5">
        <f>E3*F3</f>
        <v>649.65</v>
      </c>
      <c r="H3" s="27"/>
    </row>
    <row r="4" spans="1:10" s="9" customFormat="1" x14ac:dyDescent="0.25">
      <c r="A4" s="13" t="s">
        <v>25</v>
      </c>
      <c r="B4" s="20">
        <v>91</v>
      </c>
      <c r="C4" s="14"/>
      <c r="D4" s="5">
        <f>'by deposit'!B29</f>
        <v>600</v>
      </c>
      <c r="E4" s="17">
        <v>653</v>
      </c>
      <c r="F4" s="5">
        <v>3.05</v>
      </c>
      <c r="G4" s="5">
        <f t="shared" ref="G4:G13" si="0">E4*F4</f>
        <v>1991.6499999999999</v>
      </c>
      <c r="H4" s="5"/>
      <c r="I4" s="18"/>
    </row>
    <row r="5" spans="1:10" s="9" customFormat="1" x14ac:dyDescent="0.25">
      <c r="A5" s="13" t="s">
        <v>26</v>
      </c>
      <c r="B5" s="20">
        <v>1944</v>
      </c>
      <c r="C5" s="14"/>
      <c r="D5" s="5">
        <v>0</v>
      </c>
      <c r="E5" s="17">
        <v>368</v>
      </c>
      <c r="F5" s="5">
        <v>3.05</v>
      </c>
      <c r="G5" s="5">
        <f t="shared" si="0"/>
        <v>1122.3999999999999</v>
      </c>
      <c r="H5" s="5"/>
      <c r="I5" s="18"/>
    </row>
    <row r="6" spans="1:10" x14ac:dyDescent="0.25">
      <c r="A6" s="13" t="s">
        <v>27</v>
      </c>
      <c r="B6" s="20">
        <v>1847</v>
      </c>
      <c r="D6" s="5">
        <f>'by deposit'!B19+'by deposit'!B34</f>
        <v>1730</v>
      </c>
      <c r="E6" s="17">
        <v>308</v>
      </c>
      <c r="F6" s="5">
        <v>3.05</v>
      </c>
      <c r="G6" s="5">
        <f t="shared" si="0"/>
        <v>939.4</v>
      </c>
      <c r="H6" s="27"/>
      <c r="I6" s="18"/>
    </row>
    <row r="7" spans="1:10" s="9" customFormat="1" x14ac:dyDescent="0.25">
      <c r="A7" s="13" t="s">
        <v>28</v>
      </c>
      <c r="B7" s="20">
        <v>1985</v>
      </c>
      <c r="C7" s="14"/>
      <c r="D7" s="5">
        <v>0</v>
      </c>
      <c r="E7" s="17">
        <v>297</v>
      </c>
      <c r="F7" s="5">
        <v>3.05</v>
      </c>
      <c r="G7" s="5">
        <f t="shared" si="0"/>
        <v>905.84999999999991</v>
      </c>
      <c r="H7" s="27"/>
      <c r="I7" s="18"/>
    </row>
    <row r="8" spans="1:10" x14ac:dyDescent="0.25">
      <c r="A8" s="13" t="s">
        <v>40</v>
      </c>
      <c r="B8" s="20">
        <v>1925</v>
      </c>
      <c r="D8" s="5">
        <f>'by deposit'!B293</f>
        <v>0</v>
      </c>
      <c r="E8" s="17">
        <v>298</v>
      </c>
      <c r="F8" s="5">
        <v>3.05</v>
      </c>
      <c r="G8" s="5">
        <f t="shared" si="0"/>
        <v>908.9</v>
      </c>
      <c r="H8" s="27"/>
      <c r="I8" s="18"/>
    </row>
    <row r="9" spans="1:10" x14ac:dyDescent="0.25">
      <c r="A9" s="13" t="s">
        <v>41</v>
      </c>
      <c r="B9" s="20">
        <v>825</v>
      </c>
      <c r="D9" s="5">
        <f>'by deposit'!B301</f>
        <v>0</v>
      </c>
      <c r="E9" s="17">
        <v>218</v>
      </c>
      <c r="F9" s="5">
        <v>3.05</v>
      </c>
      <c r="G9" s="5">
        <f t="shared" si="0"/>
        <v>664.9</v>
      </c>
      <c r="H9" s="27"/>
      <c r="I9" s="18"/>
    </row>
    <row r="10" spans="1:10" x14ac:dyDescent="0.25">
      <c r="A10" s="13" t="s">
        <v>42</v>
      </c>
      <c r="B10" s="20">
        <v>160</v>
      </c>
      <c r="D10" s="5">
        <f>'by deposit'!B218</f>
        <v>0</v>
      </c>
      <c r="E10" s="17">
        <v>285</v>
      </c>
      <c r="F10" s="5">
        <v>3.05</v>
      </c>
      <c r="G10" s="5">
        <f t="shared" si="0"/>
        <v>869.25</v>
      </c>
      <c r="H10" s="4"/>
      <c r="I10" s="18"/>
    </row>
    <row r="11" spans="1:10" x14ac:dyDescent="0.25">
      <c r="A11" s="13" t="s">
        <v>43</v>
      </c>
      <c r="B11" s="20">
        <v>1667</v>
      </c>
      <c r="D11" s="5">
        <f>'by deposit'!B108+'by deposit'!B353</f>
        <v>0</v>
      </c>
      <c r="E11" s="17">
        <v>538</v>
      </c>
      <c r="F11" s="5">
        <v>3.05</v>
      </c>
      <c r="G11" s="5">
        <f t="shared" si="0"/>
        <v>1640.8999999999999</v>
      </c>
      <c r="H11" s="27"/>
      <c r="I11" s="18"/>
    </row>
    <row r="12" spans="1:10" x14ac:dyDescent="0.25">
      <c r="A12" s="13" t="s">
        <v>44</v>
      </c>
      <c r="B12" s="20">
        <v>1684</v>
      </c>
      <c r="D12" s="5">
        <f>'by deposit'!B270</f>
        <v>0</v>
      </c>
      <c r="E12" s="17">
        <v>176</v>
      </c>
      <c r="F12" s="5">
        <v>3.05</v>
      </c>
      <c r="G12" s="5">
        <f t="shared" si="0"/>
        <v>536.79999999999995</v>
      </c>
      <c r="H12" s="27"/>
      <c r="I12" s="18"/>
    </row>
    <row r="13" spans="1:10" s="12" customFormat="1" x14ac:dyDescent="0.25">
      <c r="A13" s="12" t="s">
        <v>5</v>
      </c>
      <c r="B13" s="14"/>
      <c r="C13" s="14"/>
      <c r="D13" s="33">
        <f>SUM(D4:D12)</f>
        <v>2330</v>
      </c>
      <c r="E13" s="38">
        <f>SUM(E3:E12)</f>
        <v>3354</v>
      </c>
      <c r="F13" s="33">
        <v>3.05</v>
      </c>
      <c r="G13" s="33">
        <f t="shared" si="0"/>
        <v>10229.699999999999</v>
      </c>
      <c r="H13" s="39"/>
    </row>
    <row r="16" spans="1:10" x14ac:dyDescent="0.25">
      <c r="A16" s="13" t="s">
        <v>46</v>
      </c>
      <c r="B16" s="20">
        <v>686</v>
      </c>
      <c r="C16" s="14" t="s">
        <v>6</v>
      </c>
      <c r="D16" s="5">
        <f>'by deposit'!B197+'by deposit'!B280</f>
        <v>0</v>
      </c>
      <c r="E16" s="17">
        <v>509</v>
      </c>
      <c r="F16" s="5">
        <v>3.05</v>
      </c>
      <c r="G16" s="5">
        <f>E16*F16</f>
        <v>1552.4499999999998</v>
      </c>
      <c r="H16" s="27"/>
    </row>
    <row r="17" spans="1:10" x14ac:dyDescent="0.25">
      <c r="A17" s="13" t="s">
        <v>53</v>
      </c>
      <c r="B17" s="20">
        <v>2751</v>
      </c>
      <c r="D17" s="5">
        <f>'by deposit'!B344</f>
        <v>0</v>
      </c>
      <c r="E17" s="17">
        <v>352</v>
      </c>
      <c r="F17" s="5">
        <v>3.05</v>
      </c>
      <c r="G17" s="5">
        <f t="shared" ref="G17:G26" si="1">E17*F17</f>
        <v>1073.5999999999999</v>
      </c>
      <c r="H17" s="27"/>
    </row>
    <row r="18" spans="1:10" x14ac:dyDescent="0.25">
      <c r="A18" s="13" t="s">
        <v>47</v>
      </c>
      <c r="B18" s="20">
        <v>1792</v>
      </c>
      <c r="D18" s="5">
        <f>'by deposit'!B214</f>
        <v>0</v>
      </c>
      <c r="E18" s="17">
        <v>362</v>
      </c>
      <c r="F18" s="5">
        <v>3.05</v>
      </c>
      <c r="G18" s="5">
        <f t="shared" si="1"/>
        <v>1104.0999999999999</v>
      </c>
    </row>
    <row r="19" spans="1:10" s="9" customFormat="1" x14ac:dyDescent="0.25">
      <c r="A19" s="13" t="s">
        <v>52</v>
      </c>
      <c r="B19" s="20">
        <v>2547</v>
      </c>
      <c r="C19" s="14"/>
      <c r="D19" s="5">
        <v>0</v>
      </c>
      <c r="E19" s="17">
        <v>155</v>
      </c>
      <c r="F19" s="5">
        <v>3.05</v>
      </c>
      <c r="G19" s="5">
        <f t="shared" si="1"/>
        <v>472.75</v>
      </c>
      <c r="H19" s="27"/>
      <c r="I19" s="13"/>
      <c r="J19" s="13"/>
    </row>
    <row r="20" spans="1:10" x14ac:dyDescent="0.25">
      <c r="A20" s="13" t="s">
        <v>50</v>
      </c>
      <c r="B20" s="20">
        <v>2206</v>
      </c>
      <c r="D20" s="5">
        <f>'by deposit'!B23</f>
        <v>25</v>
      </c>
      <c r="E20" s="17">
        <v>298</v>
      </c>
      <c r="F20" s="5">
        <v>3.05</v>
      </c>
      <c r="G20" s="5">
        <f t="shared" si="1"/>
        <v>908.9</v>
      </c>
    </row>
    <row r="21" spans="1:10" x14ac:dyDescent="0.25">
      <c r="A21" s="13" t="s">
        <v>37</v>
      </c>
      <c r="B21" s="20">
        <v>2883</v>
      </c>
      <c r="D21" s="5">
        <f>+'by deposit'!B224+'by deposit'!B242+'by deposit'!B329</f>
        <v>0</v>
      </c>
      <c r="E21" s="17">
        <v>181</v>
      </c>
      <c r="F21" s="5">
        <v>3.05</v>
      </c>
      <c r="G21" s="5">
        <f t="shared" si="1"/>
        <v>552.04999999999995</v>
      </c>
    </row>
    <row r="22" spans="1:10" x14ac:dyDescent="0.25">
      <c r="A22" s="13" t="s">
        <v>49</v>
      </c>
      <c r="B22" s="20">
        <v>1990</v>
      </c>
      <c r="D22" s="5">
        <f>'by deposit'!B227</f>
        <v>0</v>
      </c>
      <c r="E22" s="17">
        <v>323</v>
      </c>
      <c r="F22" s="5">
        <v>3.05</v>
      </c>
      <c r="G22" s="5">
        <f t="shared" si="1"/>
        <v>985.15</v>
      </c>
    </row>
    <row r="23" spans="1:10" x14ac:dyDescent="0.25">
      <c r="A23" s="13" t="s">
        <v>51</v>
      </c>
      <c r="B23" s="20">
        <v>2473</v>
      </c>
      <c r="D23" s="5">
        <f>'by deposit'!B332</f>
        <v>0</v>
      </c>
      <c r="E23" s="17">
        <v>263</v>
      </c>
      <c r="F23" s="5">
        <v>3.05</v>
      </c>
      <c r="G23" s="5">
        <f t="shared" si="1"/>
        <v>802.15</v>
      </c>
      <c r="H23" s="27"/>
    </row>
    <row r="24" spans="1:10" x14ac:dyDescent="0.25">
      <c r="A24" s="13" t="s">
        <v>45</v>
      </c>
      <c r="B24" s="20">
        <v>72</v>
      </c>
      <c r="D24" s="5">
        <f>'by deposit'!B184+'by deposit'!B312+'by deposit'!B356</f>
        <v>0</v>
      </c>
      <c r="E24" s="17">
        <v>431</v>
      </c>
      <c r="F24" s="5">
        <v>3.05</v>
      </c>
      <c r="G24" s="5">
        <f t="shared" si="1"/>
        <v>1314.55</v>
      </c>
      <c r="H24" s="27"/>
    </row>
    <row r="25" spans="1:10" x14ac:dyDescent="0.25">
      <c r="A25" s="13" t="s">
        <v>48</v>
      </c>
      <c r="B25" s="20">
        <v>1827</v>
      </c>
      <c r="D25" s="5">
        <f>'by deposit'!B41+'by deposit'!B274+'by deposit'!B367</f>
        <v>0</v>
      </c>
      <c r="E25" s="17">
        <v>314</v>
      </c>
      <c r="F25" s="5">
        <v>3.05</v>
      </c>
      <c r="G25" s="5">
        <f t="shared" si="1"/>
        <v>957.69999999999993</v>
      </c>
      <c r="I25" s="9"/>
      <c r="J25" s="9"/>
    </row>
    <row r="26" spans="1:10" s="12" customFormat="1" x14ac:dyDescent="0.25">
      <c r="A26" s="12" t="s">
        <v>7</v>
      </c>
      <c r="B26" s="14"/>
      <c r="C26" s="14"/>
      <c r="D26" s="33">
        <f>SUM(D16:D25)</f>
        <v>25</v>
      </c>
      <c r="E26" s="38">
        <f>SUM(E16:E25)</f>
        <v>3188</v>
      </c>
      <c r="F26" s="124">
        <v>3.05</v>
      </c>
      <c r="G26" s="33">
        <f t="shared" si="1"/>
        <v>9723.4</v>
      </c>
      <c r="H26" s="39"/>
    </row>
    <row r="29" spans="1:10" x14ac:dyDescent="0.25">
      <c r="A29" s="13" t="s">
        <v>58</v>
      </c>
      <c r="B29" s="20">
        <v>2156</v>
      </c>
      <c r="C29" s="14" t="s">
        <v>8</v>
      </c>
      <c r="D29" s="5">
        <v>0</v>
      </c>
      <c r="E29" s="17">
        <v>250</v>
      </c>
      <c r="F29" s="5">
        <v>3.05</v>
      </c>
      <c r="G29" s="5">
        <f>E29*F29</f>
        <v>762.5</v>
      </c>
    </row>
    <row r="30" spans="1:10" x14ac:dyDescent="0.25">
      <c r="A30" s="13" t="s">
        <v>62</v>
      </c>
      <c r="B30" s="20">
        <v>2641</v>
      </c>
      <c r="D30" s="5">
        <f>'by deposit'!B211</f>
        <v>0</v>
      </c>
      <c r="E30" s="17">
        <v>192</v>
      </c>
      <c r="F30" s="5">
        <v>3.05</v>
      </c>
      <c r="G30" s="5">
        <f t="shared" ref="G30:G37" si="2">E30*F30</f>
        <v>585.59999999999991</v>
      </c>
    </row>
    <row r="31" spans="1:10" x14ac:dyDescent="0.25">
      <c r="A31" s="9" t="s">
        <v>60</v>
      </c>
      <c r="B31" s="20">
        <v>2373</v>
      </c>
      <c r="D31" s="5">
        <f>'by deposit'!B38+'by deposit'!B61+'by deposit'!B71+'by deposit'!B285+'by deposit'!B318</f>
        <v>0</v>
      </c>
      <c r="E31" s="17">
        <v>278</v>
      </c>
      <c r="F31" s="5">
        <v>3.05</v>
      </c>
      <c r="G31" s="5">
        <f t="shared" si="2"/>
        <v>847.9</v>
      </c>
      <c r="H31" s="27"/>
      <c r="I31" s="9"/>
      <c r="J31" s="9"/>
    </row>
    <row r="32" spans="1:10" x14ac:dyDescent="0.25">
      <c r="A32" s="13" t="s">
        <v>61</v>
      </c>
      <c r="B32" s="20">
        <v>2459</v>
      </c>
      <c r="D32" s="5">
        <v>0</v>
      </c>
      <c r="E32" s="17">
        <v>148</v>
      </c>
      <c r="F32" s="5">
        <v>3.05</v>
      </c>
      <c r="G32" s="5">
        <f t="shared" si="2"/>
        <v>451.4</v>
      </c>
      <c r="H32" s="27"/>
    </row>
    <row r="33" spans="1:10" x14ac:dyDescent="0.25">
      <c r="A33" s="13" t="s">
        <v>57</v>
      </c>
      <c r="B33" s="20">
        <v>2152</v>
      </c>
      <c r="D33" s="5">
        <f>'by deposit'!B321</f>
        <v>0</v>
      </c>
      <c r="E33" s="17">
        <v>241</v>
      </c>
      <c r="F33" s="5">
        <v>3.05</v>
      </c>
      <c r="G33" s="5">
        <f t="shared" si="2"/>
        <v>735.05</v>
      </c>
      <c r="H33" s="27"/>
    </row>
    <row r="34" spans="1:10" x14ac:dyDescent="0.25">
      <c r="A34" s="13" t="s">
        <v>54</v>
      </c>
      <c r="B34" s="20">
        <v>192</v>
      </c>
      <c r="D34" s="5">
        <f>'by deposit'!B133+'by deposit'!B127+'by deposit'!B239+'by deposit'!B298+'by deposit'!B324</f>
        <v>0</v>
      </c>
      <c r="E34" s="17">
        <v>244</v>
      </c>
      <c r="F34" s="5">
        <v>3.05</v>
      </c>
      <c r="G34" s="5">
        <f t="shared" si="2"/>
        <v>744.19999999999993</v>
      </c>
      <c r="H34" s="27"/>
    </row>
    <row r="35" spans="1:10" s="9" customFormat="1" x14ac:dyDescent="0.25">
      <c r="A35" s="13" t="s">
        <v>55</v>
      </c>
      <c r="B35" s="20">
        <v>816</v>
      </c>
      <c r="C35" s="14"/>
      <c r="D35" s="5">
        <f>'by deposit'!B359</f>
        <v>0</v>
      </c>
      <c r="E35" s="17">
        <v>164</v>
      </c>
      <c r="F35" s="5">
        <v>3.05</v>
      </c>
      <c r="G35" s="5">
        <f t="shared" si="2"/>
        <v>500.2</v>
      </c>
      <c r="H35" s="27"/>
      <c r="I35" s="13"/>
      <c r="J35" s="13"/>
    </row>
    <row r="36" spans="1:10" x14ac:dyDescent="0.25">
      <c r="A36" s="13" t="s">
        <v>56</v>
      </c>
      <c r="B36" s="20">
        <v>1279</v>
      </c>
      <c r="D36" s="5">
        <f>'by deposit'!B188+'by deposit'!B335</f>
        <v>0</v>
      </c>
      <c r="E36" s="17">
        <v>447</v>
      </c>
      <c r="F36" s="5">
        <v>3.05</v>
      </c>
      <c r="G36" s="5">
        <f t="shared" si="2"/>
        <v>1363.35</v>
      </c>
      <c r="H36" s="27"/>
    </row>
    <row r="37" spans="1:10" x14ac:dyDescent="0.25">
      <c r="A37" s="13" t="s">
        <v>59</v>
      </c>
      <c r="B37" s="20">
        <v>2289</v>
      </c>
      <c r="D37" s="5">
        <f>'by deposit'!B44+'by deposit'!B371</f>
        <v>0</v>
      </c>
      <c r="E37" s="17">
        <v>313</v>
      </c>
      <c r="F37" s="5">
        <v>3.05</v>
      </c>
      <c r="G37" s="5">
        <f t="shared" si="2"/>
        <v>954.65</v>
      </c>
      <c r="H37" s="27"/>
    </row>
    <row r="38" spans="1:10" s="12" customFormat="1" x14ac:dyDescent="0.25">
      <c r="A38" s="12" t="s">
        <v>9</v>
      </c>
      <c r="B38" s="14"/>
      <c r="C38" s="14"/>
      <c r="D38" s="33">
        <f>SUM(D29:D37)</f>
        <v>0</v>
      </c>
      <c r="E38" s="38">
        <f>SUM(E29:E37)</f>
        <v>2277</v>
      </c>
      <c r="F38" s="33">
        <v>3.05</v>
      </c>
      <c r="G38" s="33">
        <f>SUM(G29:G37)</f>
        <v>6944.8499999999985</v>
      </c>
      <c r="H38" s="39"/>
    </row>
    <row r="39" spans="1:10" s="12" customFormat="1" x14ac:dyDescent="0.25">
      <c r="B39" s="14"/>
      <c r="C39" s="14"/>
      <c r="D39" s="5"/>
      <c r="E39" s="26"/>
      <c r="F39" s="10"/>
      <c r="G39" s="10"/>
      <c r="H39" s="4"/>
    </row>
    <row r="41" spans="1:10" x14ac:dyDescent="0.25">
      <c r="A41" s="13" t="s">
        <v>10</v>
      </c>
      <c r="D41" s="5">
        <f>D13</f>
        <v>2330</v>
      </c>
      <c r="G41" s="10"/>
      <c r="H41" s="10"/>
      <c r="I41" s="12"/>
    </row>
    <row r="42" spans="1:10" x14ac:dyDescent="0.25">
      <c r="A42" s="13" t="s">
        <v>11</v>
      </c>
      <c r="D42" s="5">
        <f>D26</f>
        <v>25</v>
      </c>
      <c r="G42" s="10"/>
      <c r="H42" s="10"/>
      <c r="I42" s="12"/>
    </row>
    <row r="43" spans="1:10" x14ac:dyDescent="0.25">
      <c r="A43" s="13" t="s">
        <v>12</v>
      </c>
      <c r="D43" s="5">
        <f>D38</f>
        <v>0</v>
      </c>
      <c r="G43" s="10"/>
      <c r="H43" s="10"/>
      <c r="I43" s="12"/>
    </row>
    <row r="44" spans="1:10" x14ac:dyDescent="0.25">
      <c r="A44" s="13" t="s">
        <v>588</v>
      </c>
      <c r="D44" s="5">
        <f>'by deposit'!B4</f>
        <v>115</v>
      </c>
      <c r="G44" s="10"/>
      <c r="H44" s="10"/>
      <c r="I44" s="12"/>
    </row>
    <row r="45" spans="1:10" x14ac:dyDescent="0.25">
      <c r="A45" s="13" t="s">
        <v>589</v>
      </c>
      <c r="D45" s="5">
        <f>'by deposit'!B46</f>
        <v>0</v>
      </c>
      <c r="G45" s="10"/>
      <c r="H45" s="10"/>
      <c r="I45" s="12"/>
    </row>
    <row r="46" spans="1:10" x14ac:dyDescent="0.25">
      <c r="G46" s="10"/>
      <c r="H46" s="10"/>
      <c r="I46" s="12"/>
    </row>
    <row r="47" spans="1:10" x14ac:dyDescent="0.25">
      <c r="G47" s="10"/>
      <c r="H47" s="10"/>
      <c r="I47" s="12"/>
    </row>
    <row r="48" spans="1:10" s="23" customFormat="1" ht="16.5" thickBot="1" x14ac:dyDescent="0.3">
      <c r="A48" s="71" t="s">
        <v>128</v>
      </c>
      <c r="B48" s="73"/>
      <c r="C48" s="73"/>
      <c r="D48" s="72">
        <f>SUM(D41:D47)</f>
        <v>2470</v>
      </c>
      <c r="E48" s="101"/>
      <c r="F48" s="32"/>
      <c r="G48" s="100"/>
      <c r="H48" s="100"/>
    </row>
    <row r="49" ht="15.75" thickTop="1" x14ac:dyDescent="0.25"/>
  </sheetData>
  <sortState ref="A29:J37">
    <sortCondition ref="A29:A37"/>
  </sortState>
  <printOptions gridLines="1"/>
  <pageMargins left="0.45" right="0.45" top="0.75" bottom="0.75" header="0.3" footer="0.3"/>
  <pageSetup orientation="landscape" r:id="rId1"/>
  <headerFooter>
    <oddHeader>&amp;A</oddHeader>
    <oddFooter>&amp;L&amp;"-,Bold"&amp;P&amp;C&amp;D&amp;R]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0"/>
  <sheetViews>
    <sheetView workbookViewId="0">
      <pane xSplit="1" ySplit="1" topLeftCell="B50" activePane="bottomRight" state="frozen"/>
      <selection pane="topRight" activeCell="B1" sqref="B1"/>
      <selection pane="bottomLeft" activeCell="A2" sqref="A2"/>
      <selection pane="bottomRight" activeCell="B67" sqref="B67"/>
    </sheetView>
  </sheetViews>
  <sheetFormatPr defaultRowHeight="15" x14ac:dyDescent="0.25"/>
  <cols>
    <col min="1" max="1" width="39.85546875" bestFit="1" customWidth="1"/>
    <col min="2" max="2" width="24" style="56" bestFit="1" customWidth="1"/>
    <col min="3" max="3" width="18.7109375" style="63" customWidth="1"/>
    <col min="4" max="4" width="33.28515625" bestFit="1" customWidth="1"/>
  </cols>
  <sheetData>
    <row r="1" spans="1:4" x14ac:dyDescent="0.25">
      <c r="A1" s="1" t="s">
        <v>0</v>
      </c>
      <c r="B1" s="25" t="s">
        <v>119</v>
      </c>
      <c r="C1" s="57" t="s">
        <v>1</v>
      </c>
      <c r="D1" s="1" t="s">
        <v>103</v>
      </c>
    </row>
    <row r="2" spans="1:4" x14ac:dyDescent="0.25">
      <c r="A2" s="3" t="s">
        <v>39</v>
      </c>
      <c r="B2" s="24"/>
      <c r="C2" s="57"/>
    </row>
    <row r="3" spans="1:4" x14ac:dyDescent="0.25">
      <c r="A3" s="25"/>
      <c r="B3" s="9"/>
      <c r="C3" s="57"/>
    </row>
    <row r="4" spans="1:4" x14ac:dyDescent="0.25">
      <c r="A4" s="25"/>
      <c r="B4" s="9"/>
      <c r="C4" s="57"/>
    </row>
    <row r="5" spans="1:4" x14ac:dyDescent="0.25">
      <c r="A5" s="25"/>
      <c r="B5" s="9"/>
      <c r="C5" s="57"/>
    </row>
    <row r="6" spans="1:4" x14ac:dyDescent="0.25">
      <c r="A6" s="25"/>
      <c r="B6" s="9"/>
      <c r="C6" s="57"/>
    </row>
    <row r="7" spans="1:4" x14ac:dyDescent="0.25">
      <c r="A7" s="25"/>
      <c r="B7" s="9"/>
      <c r="C7" s="57"/>
    </row>
    <row r="8" spans="1:4" x14ac:dyDescent="0.25">
      <c r="A8" s="25"/>
      <c r="B8" s="9"/>
      <c r="C8" s="57"/>
    </row>
    <row r="9" spans="1:4" x14ac:dyDescent="0.25">
      <c r="A9" s="25"/>
      <c r="B9" s="9"/>
      <c r="C9" s="57"/>
    </row>
    <row r="10" spans="1:4" x14ac:dyDescent="0.25">
      <c r="A10" s="25"/>
      <c r="B10" s="9"/>
      <c r="C10" s="57"/>
    </row>
    <row r="11" spans="1:4" x14ac:dyDescent="0.25">
      <c r="A11" s="25"/>
      <c r="B11" s="9"/>
      <c r="C11" s="57"/>
    </row>
    <row r="12" spans="1:4" x14ac:dyDescent="0.25">
      <c r="A12" s="25"/>
      <c r="B12" s="9"/>
      <c r="C12" s="57"/>
    </row>
    <row r="13" spans="1:4" x14ac:dyDescent="0.25">
      <c r="A13" s="3" t="s">
        <v>38</v>
      </c>
      <c r="B13" s="24"/>
      <c r="C13" s="57"/>
    </row>
    <row r="14" spans="1:4" x14ac:dyDescent="0.25">
      <c r="A14" s="3"/>
      <c r="B14" s="24"/>
      <c r="C14" s="57"/>
    </row>
    <row r="15" spans="1:4" x14ac:dyDescent="0.25">
      <c r="A15" s="3"/>
      <c r="B15" s="24"/>
      <c r="C15" s="57"/>
    </row>
    <row r="16" spans="1:4" x14ac:dyDescent="0.25">
      <c r="A16" s="3" t="s">
        <v>106</v>
      </c>
      <c r="B16" s="24"/>
      <c r="C16" s="57"/>
    </row>
    <row r="17" spans="1:3" x14ac:dyDescent="0.25">
      <c r="A17" s="24"/>
      <c r="B17" s="24" t="s">
        <v>120</v>
      </c>
      <c r="C17" s="60">
        <v>50</v>
      </c>
    </row>
    <row r="18" spans="1:3" x14ac:dyDescent="0.25">
      <c r="A18" s="40" t="s">
        <v>121</v>
      </c>
      <c r="B18" s="40"/>
      <c r="C18" s="64">
        <f>SUM(C17)</f>
        <v>50</v>
      </c>
    </row>
    <row r="19" spans="1:3" x14ac:dyDescent="0.25">
      <c r="A19" s="40"/>
      <c r="B19" s="40"/>
      <c r="C19" s="65"/>
    </row>
    <row r="20" spans="1:3" x14ac:dyDescent="0.25">
      <c r="A20" s="41"/>
      <c r="B20" s="41"/>
      <c r="C20" s="59"/>
    </row>
    <row r="21" spans="1:3" x14ac:dyDescent="0.25">
      <c r="A21" s="40" t="s">
        <v>74</v>
      </c>
      <c r="B21" s="41"/>
      <c r="C21" s="59"/>
    </row>
    <row r="22" spans="1:3" x14ac:dyDescent="0.25">
      <c r="A22" s="40"/>
      <c r="B22" s="31" t="s">
        <v>109</v>
      </c>
      <c r="C22" s="30">
        <v>10</v>
      </c>
    </row>
    <row r="23" spans="1:3" x14ac:dyDescent="0.25">
      <c r="A23" s="40"/>
      <c r="B23" s="31" t="s">
        <v>110</v>
      </c>
      <c r="C23" s="30">
        <v>10</v>
      </c>
    </row>
    <row r="24" spans="1:3" x14ac:dyDescent="0.25">
      <c r="A24" s="40"/>
      <c r="B24" s="31" t="s">
        <v>111</v>
      </c>
      <c r="C24" s="30">
        <v>10</v>
      </c>
    </row>
    <row r="25" spans="1:3" x14ac:dyDescent="0.25">
      <c r="A25" s="40"/>
      <c r="B25" s="31" t="s">
        <v>112</v>
      </c>
      <c r="C25" s="30">
        <v>5</v>
      </c>
    </row>
    <row r="26" spans="1:3" x14ac:dyDescent="0.25">
      <c r="A26" s="40"/>
      <c r="B26" s="31" t="s">
        <v>113</v>
      </c>
      <c r="C26" s="30">
        <v>60</v>
      </c>
    </row>
    <row r="27" spans="1:3" x14ac:dyDescent="0.25">
      <c r="A27" s="40"/>
      <c r="B27" s="31" t="s">
        <v>114</v>
      </c>
      <c r="C27" s="30">
        <v>10</v>
      </c>
    </row>
    <row r="28" spans="1:3" x14ac:dyDescent="0.25">
      <c r="A28" s="40"/>
      <c r="B28" s="31" t="s">
        <v>115</v>
      </c>
      <c r="C28" s="30">
        <v>10</v>
      </c>
    </row>
    <row r="29" spans="1:3" x14ac:dyDescent="0.25">
      <c r="A29" s="40"/>
      <c r="B29" s="31" t="s">
        <v>116</v>
      </c>
      <c r="C29" s="30">
        <v>10</v>
      </c>
    </row>
    <row r="30" spans="1:3" x14ac:dyDescent="0.25">
      <c r="A30" s="40"/>
      <c r="B30" s="31" t="s">
        <v>117</v>
      </c>
      <c r="C30" s="30">
        <v>5</v>
      </c>
    </row>
    <row r="31" spans="1:3" x14ac:dyDescent="0.25">
      <c r="A31" s="40"/>
      <c r="B31" s="31" t="s">
        <v>118</v>
      </c>
      <c r="C31" s="30">
        <v>5</v>
      </c>
    </row>
    <row r="32" spans="1:3" x14ac:dyDescent="0.25">
      <c r="A32" s="40" t="s">
        <v>65</v>
      </c>
      <c r="B32" s="40"/>
      <c r="C32" s="66">
        <f>SUM(C22:C31)</f>
        <v>135</v>
      </c>
    </row>
    <row r="33" spans="1:3" x14ac:dyDescent="0.25">
      <c r="A33" s="40"/>
      <c r="B33" s="40"/>
      <c r="C33" s="36"/>
    </row>
    <row r="34" spans="1:3" x14ac:dyDescent="0.25">
      <c r="A34" s="40"/>
      <c r="B34" s="40"/>
      <c r="C34" s="36"/>
    </row>
    <row r="35" spans="1:3" x14ac:dyDescent="0.25">
      <c r="A35" s="31" t="s">
        <v>105</v>
      </c>
      <c r="B35" s="67" t="s">
        <v>0</v>
      </c>
      <c r="C35" s="30">
        <v>1000</v>
      </c>
    </row>
    <row r="36" spans="1:3" x14ac:dyDescent="0.25">
      <c r="A36" s="42" t="s">
        <v>107</v>
      </c>
      <c r="B36" s="55"/>
      <c r="C36" s="66">
        <f>SUM(C35)</f>
        <v>1000</v>
      </c>
    </row>
    <row r="37" spans="1:3" x14ac:dyDescent="0.25">
      <c r="A37" s="40"/>
      <c r="B37" s="40"/>
      <c r="C37" s="36"/>
    </row>
    <row r="38" spans="1:3" x14ac:dyDescent="0.25">
      <c r="A38" s="40"/>
      <c r="B38" s="40"/>
      <c r="C38" s="59"/>
    </row>
    <row r="39" spans="1:3" x14ac:dyDescent="0.25">
      <c r="A39" s="42" t="s">
        <v>75</v>
      </c>
      <c r="B39" s="31"/>
      <c r="C39" s="59"/>
    </row>
    <row r="40" spans="1:3" x14ac:dyDescent="0.25">
      <c r="A40" s="40" t="s">
        <v>76</v>
      </c>
      <c r="B40" s="40"/>
      <c r="C40" s="59"/>
    </row>
    <row r="41" spans="1:3" x14ac:dyDescent="0.25">
      <c r="A41" s="40"/>
      <c r="B41" s="40"/>
      <c r="C41" s="59"/>
    </row>
    <row r="42" spans="1:3" x14ac:dyDescent="0.25">
      <c r="A42" s="40"/>
      <c r="B42" s="40"/>
      <c r="C42" s="59"/>
    </row>
    <row r="43" spans="1:3" x14ac:dyDescent="0.25">
      <c r="A43" s="40" t="s">
        <v>77</v>
      </c>
      <c r="B43" s="41"/>
      <c r="C43" s="59"/>
    </row>
    <row r="44" spans="1:3" x14ac:dyDescent="0.25">
      <c r="A44" s="41"/>
      <c r="B44" s="41"/>
      <c r="C44" s="59"/>
    </row>
    <row r="45" spans="1:3" x14ac:dyDescent="0.25">
      <c r="A45" s="40" t="s">
        <v>82</v>
      </c>
      <c r="B45" s="40"/>
      <c r="C45" s="59"/>
    </row>
    <row r="46" spans="1:3" x14ac:dyDescent="0.25">
      <c r="A46" s="40"/>
      <c r="B46" s="40"/>
      <c r="C46" s="59"/>
    </row>
    <row r="47" spans="1:3" x14ac:dyDescent="0.25">
      <c r="A47" s="40"/>
      <c r="B47" s="40"/>
      <c r="C47" s="59"/>
    </row>
    <row r="48" spans="1:3" x14ac:dyDescent="0.25">
      <c r="A48" s="40" t="s">
        <v>68</v>
      </c>
      <c r="B48" s="41"/>
      <c r="C48" s="59"/>
    </row>
    <row r="49" spans="1:4" x14ac:dyDescent="0.25">
      <c r="A49" s="41"/>
      <c r="B49" s="41"/>
      <c r="C49" s="59"/>
    </row>
    <row r="50" spans="1:4" x14ac:dyDescent="0.25">
      <c r="A50" s="41"/>
      <c r="B50" s="41"/>
      <c r="C50" s="59"/>
    </row>
    <row r="51" spans="1:4" x14ac:dyDescent="0.25">
      <c r="A51" s="41"/>
      <c r="B51" s="41"/>
      <c r="C51" s="59"/>
    </row>
    <row r="52" spans="1:4" x14ac:dyDescent="0.25">
      <c r="A52" s="41"/>
      <c r="B52" s="41"/>
      <c r="C52" s="59"/>
    </row>
    <row r="53" spans="1:4" x14ac:dyDescent="0.25">
      <c r="A53" s="41"/>
      <c r="B53" s="41"/>
      <c r="C53" s="59"/>
    </row>
    <row r="54" spans="1:4" x14ac:dyDescent="0.25">
      <c r="A54" s="40" t="s">
        <v>69</v>
      </c>
      <c r="B54" s="40"/>
      <c r="C54" s="59"/>
    </row>
    <row r="55" spans="1:4" x14ac:dyDescent="0.25">
      <c r="A55" s="28"/>
      <c r="B55" s="41"/>
      <c r="C55" s="59"/>
    </row>
    <row r="56" spans="1:4" x14ac:dyDescent="0.25">
      <c r="A56" s="37"/>
      <c r="B56" s="18"/>
      <c r="C56" s="5"/>
    </row>
    <row r="57" spans="1:4" x14ac:dyDescent="0.25">
      <c r="A57" s="11" t="s">
        <v>30</v>
      </c>
      <c r="B57" s="9" t="s">
        <v>0</v>
      </c>
      <c r="C57" s="5">
        <v>10</v>
      </c>
      <c r="D57" s="31" t="s">
        <v>104</v>
      </c>
    </row>
    <row r="58" spans="1:4" x14ac:dyDescent="0.25">
      <c r="A58" s="11" t="s">
        <v>23</v>
      </c>
      <c r="B58" s="11"/>
      <c r="C58" s="64">
        <f>SUM(C57)</f>
        <v>10</v>
      </c>
    </row>
    <row r="59" spans="1:4" x14ac:dyDescent="0.25">
      <c r="A59" s="31"/>
      <c r="B59" s="31"/>
      <c r="C59" s="5"/>
    </row>
    <row r="60" spans="1:4" x14ac:dyDescent="0.25">
      <c r="A60" s="31"/>
      <c r="B60" s="31"/>
      <c r="C60" s="5"/>
    </row>
    <row r="61" spans="1:4" x14ac:dyDescent="0.25">
      <c r="A61" s="31"/>
      <c r="B61" s="31"/>
      <c r="C61" s="5"/>
    </row>
    <row r="62" spans="1:4" x14ac:dyDescent="0.25">
      <c r="A62" s="31"/>
      <c r="B62" s="31"/>
      <c r="C62" s="5"/>
    </row>
    <row r="63" spans="1:4" x14ac:dyDescent="0.25">
      <c r="A63" s="31"/>
      <c r="B63" s="31"/>
      <c r="C63" s="5"/>
    </row>
    <row r="64" spans="1:4" x14ac:dyDescent="0.25">
      <c r="A64" s="11"/>
      <c r="B64" s="9"/>
      <c r="C64" s="5"/>
    </row>
    <row r="65" spans="1:3" x14ac:dyDescent="0.25">
      <c r="A65" s="1"/>
      <c r="B65" s="24"/>
      <c r="C65" s="57"/>
    </row>
    <row r="66" spans="1:3" x14ac:dyDescent="0.25">
      <c r="A66" s="11" t="s">
        <v>31</v>
      </c>
      <c r="B66" s="24"/>
      <c r="C66" s="57"/>
    </row>
    <row r="67" spans="1:3" x14ac:dyDescent="0.25">
      <c r="A67" s="1"/>
      <c r="B67" s="9"/>
      <c r="C67" s="57"/>
    </row>
    <row r="68" spans="1:3" x14ac:dyDescent="0.25">
      <c r="A68" s="1"/>
      <c r="B68" s="9"/>
      <c r="C68" s="57"/>
    </row>
    <row r="69" spans="1:3" x14ac:dyDescent="0.25">
      <c r="A69" s="1"/>
      <c r="B69" s="31"/>
      <c r="C69" s="57"/>
    </row>
    <row r="70" spans="1:3" x14ac:dyDescent="0.25">
      <c r="A70" s="1"/>
      <c r="B70" s="31"/>
      <c r="C70" s="57"/>
    </row>
    <row r="71" spans="1:3" x14ac:dyDescent="0.25">
      <c r="A71" s="1"/>
      <c r="B71" s="31"/>
      <c r="C71" s="57"/>
    </row>
    <row r="72" spans="1:3" x14ac:dyDescent="0.25">
      <c r="A72" s="1"/>
      <c r="B72" s="31"/>
      <c r="C72" s="57"/>
    </row>
    <row r="73" spans="1:3" x14ac:dyDescent="0.25">
      <c r="A73" s="1"/>
      <c r="B73" s="31"/>
      <c r="C73" s="57"/>
    </row>
    <row r="74" spans="1:3" x14ac:dyDescent="0.25">
      <c r="A74" s="1"/>
      <c r="B74" s="31"/>
      <c r="C74" s="57"/>
    </row>
    <row r="75" spans="1:3" x14ac:dyDescent="0.25">
      <c r="A75" s="1"/>
      <c r="B75" s="31"/>
      <c r="C75" s="57"/>
    </row>
    <row r="76" spans="1:3" x14ac:dyDescent="0.25">
      <c r="A76" s="1"/>
      <c r="B76" s="31"/>
      <c r="C76" s="57"/>
    </row>
    <row r="77" spans="1:3" x14ac:dyDescent="0.25">
      <c r="A77" s="1"/>
      <c r="B77" s="9"/>
      <c r="C77" s="57"/>
    </row>
    <row r="78" spans="1:3" x14ac:dyDescent="0.25">
      <c r="A78" s="1"/>
      <c r="B78" s="9"/>
      <c r="C78" s="57"/>
    </row>
    <row r="79" spans="1:3" x14ac:dyDescent="0.25">
      <c r="A79" s="1"/>
      <c r="B79" s="31"/>
      <c r="C79" s="57"/>
    </row>
    <row r="80" spans="1:3" x14ac:dyDescent="0.25">
      <c r="A80" s="1"/>
      <c r="B80" s="31"/>
      <c r="C80" s="57"/>
    </row>
    <row r="81" spans="1:3" x14ac:dyDescent="0.25">
      <c r="A81" s="1"/>
      <c r="B81" s="31"/>
      <c r="C81" s="57"/>
    </row>
    <row r="82" spans="1:3" x14ac:dyDescent="0.25">
      <c r="A82" s="1"/>
      <c r="B82" s="31"/>
      <c r="C82" s="57"/>
    </row>
    <row r="83" spans="1:3" x14ac:dyDescent="0.25">
      <c r="A83" s="1"/>
      <c r="B83" s="31"/>
      <c r="C83" s="57"/>
    </row>
    <row r="84" spans="1:3" x14ac:dyDescent="0.25">
      <c r="A84" s="1"/>
      <c r="B84" s="31"/>
      <c r="C84" s="57"/>
    </row>
    <row r="85" spans="1:3" x14ac:dyDescent="0.25">
      <c r="A85" s="1"/>
      <c r="B85" s="31"/>
      <c r="C85" s="57"/>
    </row>
    <row r="86" spans="1:3" x14ac:dyDescent="0.25">
      <c r="A86" s="1"/>
      <c r="B86" s="31"/>
      <c r="C86" s="57"/>
    </row>
    <row r="87" spans="1:3" x14ac:dyDescent="0.25">
      <c r="A87" s="1"/>
      <c r="B87" s="31"/>
      <c r="C87" s="57"/>
    </row>
    <row r="88" spans="1:3" x14ac:dyDescent="0.25">
      <c r="A88" s="1"/>
      <c r="B88" s="31"/>
      <c r="C88" s="57"/>
    </row>
    <row r="89" spans="1:3" x14ac:dyDescent="0.25">
      <c r="A89" s="1"/>
      <c r="B89" s="9"/>
      <c r="C89" s="57"/>
    </row>
    <row r="90" spans="1:3" x14ac:dyDescent="0.25">
      <c r="A90" s="1"/>
      <c r="B90" s="9"/>
      <c r="C90" s="57"/>
    </row>
    <row r="91" spans="1:3" x14ac:dyDescent="0.25">
      <c r="A91" s="1"/>
      <c r="B91" s="31"/>
      <c r="C91" s="57"/>
    </row>
    <row r="92" spans="1:3" x14ac:dyDescent="0.25">
      <c r="A92" s="1"/>
      <c r="B92" s="9"/>
      <c r="C92" s="57"/>
    </row>
    <row r="93" spans="1:3" x14ac:dyDescent="0.25">
      <c r="A93" s="1"/>
      <c r="B93" s="31"/>
      <c r="C93" s="57"/>
    </row>
    <row r="94" spans="1:3" x14ac:dyDescent="0.25">
      <c r="A94" s="1"/>
      <c r="B94" s="9"/>
      <c r="C94" s="57"/>
    </row>
    <row r="95" spans="1:3" x14ac:dyDescent="0.25">
      <c r="A95" s="1"/>
      <c r="B95" s="9"/>
      <c r="C95" s="57"/>
    </row>
    <row r="96" spans="1:3" x14ac:dyDescent="0.25">
      <c r="A96" s="1"/>
      <c r="B96" s="31"/>
      <c r="C96" s="57"/>
    </row>
    <row r="97" spans="1:3" x14ac:dyDescent="0.25">
      <c r="A97" s="1"/>
      <c r="B97" s="31"/>
      <c r="C97" s="57"/>
    </row>
    <row r="98" spans="1:3" x14ac:dyDescent="0.25">
      <c r="A98" s="1"/>
      <c r="B98" s="31"/>
      <c r="C98" s="57"/>
    </row>
    <row r="99" spans="1:3" x14ac:dyDescent="0.25">
      <c r="A99" s="1"/>
      <c r="B99" s="9"/>
      <c r="C99" s="57"/>
    </row>
    <row r="100" spans="1:3" x14ac:dyDescent="0.25">
      <c r="A100" s="11" t="s">
        <v>29</v>
      </c>
      <c r="B100" s="24"/>
      <c r="C100" s="57"/>
    </row>
    <row r="101" spans="1:3" x14ac:dyDescent="0.25">
      <c r="A101" s="11"/>
      <c r="B101" s="24"/>
      <c r="C101" s="57"/>
    </row>
    <row r="102" spans="1:3" x14ac:dyDescent="0.25">
      <c r="A102" s="11"/>
      <c r="B102" s="24"/>
      <c r="C102" s="57"/>
    </row>
    <row r="103" spans="1:3" x14ac:dyDescent="0.25">
      <c r="A103" s="11" t="s">
        <v>73</v>
      </c>
      <c r="B103" s="24"/>
      <c r="C103" s="57"/>
    </row>
    <row r="104" spans="1:3" x14ac:dyDescent="0.25">
      <c r="A104" s="11" t="s">
        <v>67</v>
      </c>
      <c r="B104" s="24"/>
      <c r="C104" s="57"/>
    </row>
    <row r="105" spans="1:3" x14ac:dyDescent="0.25">
      <c r="A105" s="11"/>
      <c r="B105" s="24"/>
      <c r="C105" s="57"/>
    </row>
    <row r="106" spans="1:3" x14ac:dyDescent="0.25">
      <c r="A106" s="11"/>
      <c r="B106" s="24"/>
      <c r="C106" s="57"/>
    </row>
    <row r="107" spans="1:3" x14ac:dyDescent="0.25">
      <c r="A107" s="11" t="s">
        <v>78</v>
      </c>
      <c r="B107" s="24"/>
      <c r="C107" s="57"/>
    </row>
    <row r="108" spans="1:3" x14ac:dyDescent="0.25">
      <c r="A108" s="11" t="s">
        <v>79</v>
      </c>
      <c r="B108" s="24"/>
      <c r="C108" s="57"/>
    </row>
    <row r="109" spans="1:3" x14ac:dyDescent="0.25">
      <c r="A109" s="11"/>
      <c r="B109" s="24"/>
      <c r="C109" s="57"/>
    </row>
    <row r="110" spans="1:3" x14ac:dyDescent="0.25">
      <c r="A110" s="11"/>
      <c r="B110" s="24"/>
      <c r="C110" s="57"/>
    </row>
    <row r="111" spans="1:3" x14ac:dyDescent="0.25">
      <c r="A111" s="11" t="s">
        <v>83</v>
      </c>
      <c r="B111" s="24"/>
      <c r="C111" s="57"/>
    </row>
    <row r="112" spans="1:3" x14ac:dyDescent="0.25">
      <c r="A112" s="11"/>
      <c r="B112" s="24"/>
      <c r="C112" s="57"/>
    </row>
    <row r="113" spans="1:3" x14ac:dyDescent="0.25">
      <c r="A113" s="11" t="s">
        <v>84</v>
      </c>
      <c r="B113" s="24"/>
      <c r="C113" s="57"/>
    </row>
    <row r="114" spans="1:3" x14ac:dyDescent="0.25">
      <c r="A114" s="11"/>
      <c r="B114" s="41"/>
      <c r="C114" s="58"/>
    </row>
    <row r="115" spans="1:3" x14ac:dyDescent="0.25">
      <c r="A115" s="11"/>
      <c r="B115" s="41"/>
      <c r="C115" s="58"/>
    </row>
    <row r="116" spans="1:3" x14ac:dyDescent="0.25">
      <c r="A116" s="11" t="s">
        <v>89</v>
      </c>
      <c r="B116" s="41"/>
      <c r="C116" s="58"/>
    </row>
    <row r="117" spans="1:3" x14ac:dyDescent="0.25">
      <c r="A117" s="9"/>
      <c r="B117" s="31"/>
      <c r="C117" s="5"/>
    </row>
    <row r="118" spans="1:3" x14ac:dyDescent="0.25">
      <c r="A118" s="9"/>
      <c r="B118" s="31"/>
      <c r="C118" s="5"/>
    </row>
    <row r="119" spans="1:3" x14ac:dyDescent="0.25">
      <c r="A119" s="9"/>
      <c r="B119" s="31"/>
      <c r="C119" s="5"/>
    </row>
    <row r="120" spans="1:3" x14ac:dyDescent="0.25">
      <c r="A120" s="9"/>
      <c r="B120" s="31"/>
      <c r="C120" s="5"/>
    </row>
    <row r="121" spans="1:3" x14ac:dyDescent="0.25">
      <c r="A121" s="9"/>
      <c r="B121" s="31"/>
      <c r="C121" s="5"/>
    </row>
    <row r="122" spans="1:3" x14ac:dyDescent="0.25">
      <c r="A122" s="11"/>
      <c r="B122" s="41"/>
      <c r="C122" s="58"/>
    </row>
    <row r="123" spans="1:3" x14ac:dyDescent="0.25">
      <c r="A123" s="11"/>
      <c r="B123" s="41"/>
      <c r="C123" s="58"/>
    </row>
    <row r="124" spans="1:3" x14ac:dyDescent="0.25">
      <c r="A124" s="11" t="s">
        <v>92</v>
      </c>
      <c r="B124" s="41"/>
      <c r="C124" s="58"/>
    </row>
    <row r="125" spans="1:3" x14ac:dyDescent="0.25">
      <c r="A125" s="11"/>
      <c r="B125" s="41"/>
      <c r="C125" s="58"/>
    </row>
    <row r="126" spans="1:3" x14ac:dyDescent="0.25">
      <c r="A126" s="42"/>
      <c r="B126" s="41"/>
      <c r="C126" s="58"/>
    </row>
    <row r="127" spans="1:3" x14ac:dyDescent="0.25">
      <c r="A127" s="42" t="s">
        <v>87</v>
      </c>
      <c r="B127" s="41"/>
      <c r="C127" s="58"/>
    </row>
    <row r="128" spans="1:3" x14ac:dyDescent="0.25">
      <c r="A128" s="42" t="s">
        <v>88</v>
      </c>
      <c r="B128" s="41"/>
      <c r="C128" s="58"/>
    </row>
    <row r="129" spans="1:3" x14ac:dyDescent="0.25">
      <c r="A129" s="42"/>
      <c r="B129" s="41"/>
      <c r="C129" s="58"/>
    </row>
    <row r="130" spans="1:3" x14ac:dyDescent="0.25">
      <c r="A130" s="11"/>
      <c r="B130" s="24"/>
      <c r="C130" s="57"/>
    </row>
    <row r="131" spans="1:3" x14ac:dyDescent="0.25">
      <c r="A131" s="11" t="s">
        <v>63</v>
      </c>
      <c r="B131" s="24"/>
      <c r="C131" s="57"/>
    </row>
    <row r="132" spans="1:3" x14ac:dyDescent="0.25">
      <c r="A132" s="9"/>
      <c r="B132" s="24"/>
      <c r="C132" s="57"/>
    </row>
    <row r="133" spans="1:3" x14ac:dyDescent="0.25">
      <c r="A133" s="11" t="s">
        <v>64</v>
      </c>
      <c r="B133" s="24"/>
      <c r="C133" s="57"/>
    </row>
    <row r="134" spans="1:3" x14ac:dyDescent="0.25">
      <c r="A134" s="31"/>
      <c r="B134" s="41"/>
      <c r="C134" s="57"/>
    </row>
    <row r="135" spans="1:3" x14ac:dyDescent="0.25">
      <c r="A135" s="31"/>
      <c r="B135" s="41"/>
      <c r="C135" s="57"/>
    </row>
    <row r="136" spans="1:3" x14ac:dyDescent="0.25">
      <c r="A136" s="42" t="s">
        <v>95</v>
      </c>
      <c r="B136" s="41"/>
      <c r="C136" s="57"/>
    </row>
    <row r="137" spans="1:3" x14ac:dyDescent="0.25">
      <c r="A137" s="42" t="s">
        <v>96</v>
      </c>
      <c r="B137" s="40"/>
      <c r="C137" s="57"/>
    </row>
    <row r="138" spans="1:3" x14ac:dyDescent="0.25">
      <c r="A138" s="31"/>
      <c r="B138" s="41"/>
      <c r="C138" s="57"/>
    </row>
    <row r="139" spans="1:3" x14ac:dyDescent="0.25">
      <c r="A139" s="31"/>
      <c r="B139" s="41"/>
      <c r="C139" s="57"/>
    </row>
    <row r="140" spans="1:3" x14ac:dyDescent="0.25">
      <c r="A140" s="42" t="s">
        <v>70</v>
      </c>
      <c r="B140" s="41"/>
      <c r="C140" s="57"/>
    </row>
    <row r="141" spans="1:3" x14ac:dyDescent="0.25">
      <c r="A141" s="42" t="s">
        <v>71</v>
      </c>
      <c r="B141" s="40"/>
      <c r="C141" s="57"/>
    </row>
    <row r="142" spans="1:3" x14ac:dyDescent="0.25">
      <c r="A142" s="31"/>
      <c r="B142" s="41"/>
      <c r="C142" s="57"/>
    </row>
    <row r="143" spans="1:3" x14ac:dyDescent="0.25">
      <c r="A143" s="31"/>
      <c r="B143" s="41"/>
      <c r="C143" s="57"/>
    </row>
    <row r="144" spans="1:3" x14ac:dyDescent="0.25">
      <c r="A144" s="42" t="s">
        <v>90</v>
      </c>
      <c r="B144" s="41"/>
      <c r="C144" s="57"/>
    </row>
    <row r="145" spans="1:3" x14ac:dyDescent="0.25">
      <c r="A145" s="42" t="s">
        <v>91</v>
      </c>
      <c r="B145" s="41"/>
      <c r="C145" s="57"/>
    </row>
    <row r="146" spans="1:3" x14ac:dyDescent="0.25">
      <c r="A146" s="31"/>
      <c r="B146" s="41"/>
      <c r="C146" s="57"/>
    </row>
    <row r="147" spans="1:3" x14ac:dyDescent="0.25">
      <c r="A147" s="11"/>
      <c r="B147" s="24"/>
      <c r="C147" s="57"/>
    </row>
    <row r="148" spans="1:3" x14ac:dyDescent="0.25">
      <c r="A148" s="3" t="s">
        <v>34</v>
      </c>
      <c r="B148" s="29"/>
      <c r="C148" s="59"/>
    </row>
    <row r="149" spans="1:3" x14ac:dyDescent="0.25">
      <c r="A149" s="24"/>
      <c r="B149" s="29"/>
      <c r="C149" s="59"/>
    </row>
    <row r="150" spans="1:3" x14ac:dyDescent="0.25">
      <c r="A150" s="28"/>
      <c r="B150" s="9"/>
      <c r="C150" s="59"/>
    </row>
    <row r="151" spans="1:3" x14ac:dyDescent="0.25">
      <c r="A151" s="25"/>
      <c r="B151" s="9"/>
      <c r="C151" s="60"/>
    </row>
    <row r="152" spans="1:3" x14ac:dyDescent="0.25">
      <c r="A152" s="1"/>
      <c r="B152" s="9"/>
      <c r="C152" s="57"/>
    </row>
    <row r="153" spans="1:3" x14ac:dyDescent="0.25">
      <c r="A153" s="25"/>
      <c r="B153" s="9"/>
      <c r="C153" s="60"/>
    </row>
    <row r="154" spans="1:3" x14ac:dyDescent="0.25">
      <c r="A154" s="25"/>
      <c r="B154" s="9"/>
      <c r="C154" s="60"/>
    </row>
    <row r="155" spans="1:3" x14ac:dyDescent="0.25">
      <c r="A155" s="25"/>
      <c r="B155" s="9"/>
      <c r="C155" s="60"/>
    </row>
    <row r="156" spans="1:3" x14ac:dyDescent="0.25">
      <c r="A156" s="1"/>
      <c r="B156" s="9"/>
      <c r="C156" s="57"/>
    </row>
    <row r="157" spans="1:3" x14ac:dyDescent="0.25">
      <c r="A157" s="25"/>
      <c r="B157" s="9"/>
      <c r="C157" s="60"/>
    </row>
    <row r="158" spans="1:3" x14ac:dyDescent="0.25">
      <c r="A158" s="25"/>
      <c r="B158" s="9"/>
      <c r="C158" s="60"/>
    </row>
    <row r="159" spans="1:3" x14ac:dyDescent="0.25">
      <c r="A159" s="25"/>
      <c r="B159" s="9"/>
      <c r="C159" s="60"/>
    </row>
    <row r="160" spans="1:3" x14ac:dyDescent="0.25">
      <c r="A160" s="25"/>
      <c r="B160" s="9"/>
      <c r="C160" s="60"/>
    </row>
    <row r="161" spans="1:3" x14ac:dyDescent="0.25">
      <c r="A161" s="25"/>
      <c r="B161" s="9"/>
      <c r="C161" s="60"/>
    </row>
    <row r="162" spans="1:3" x14ac:dyDescent="0.25">
      <c r="A162" s="25"/>
      <c r="B162" s="9"/>
      <c r="C162" s="60"/>
    </row>
    <row r="163" spans="1:3" x14ac:dyDescent="0.25">
      <c r="A163" s="25"/>
      <c r="B163" s="9"/>
      <c r="C163" s="60"/>
    </row>
    <row r="164" spans="1:3" x14ac:dyDescent="0.25">
      <c r="A164" s="25"/>
      <c r="B164" s="9"/>
      <c r="C164" s="60"/>
    </row>
    <row r="165" spans="1:3" x14ac:dyDescent="0.25">
      <c r="A165" s="25"/>
      <c r="B165" s="9"/>
      <c r="C165" s="60"/>
    </row>
    <row r="166" spans="1:3" x14ac:dyDescent="0.25">
      <c r="A166" s="25"/>
      <c r="B166" s="9"/>
      <c r="C166" s="60"/>
    </row>
    <row r="167" spans="1:3" x14ac:dyDescent="0.25">
      <c r="A167" s="25"/>
      <c r="B167" s="24"/>
      <c r="C167" s="60"/>
    </row>
    <row r="168" spans="1:3" x14ac:dyDescent="0.25">
      <c r="A168" s="25"/>
      <c r="B168" s="9"/>
      <c r="C168" s="60"/>
    </row>
    <row r="169" spans="1:3" x14ac:dyDescent="0.25">
      <c r="A169" s="25"/>
      <c r="B169" s="9"/>
      <c r="C169" s="60"/>
    </row>
    <row r="170" spans="1:3" x14ac:dyDescent="0.25">
      <c r="A170" s="25"/>
      <c r="B170" s="9"/>
      <c r="C170" s="60"/>
    </row>
    <row r="171" spans="1:3" x14ac:dyDescent="0.25">
      <c r="A171" s="1"/>
      <c r="B171" s="9"/>
      <c r="C171" s="57"/>
    </row>
    <row r="172" spans="1:3" x14ac:dyDescent="0.25">
      <c r="A172" s="20"/>
      <c r="B172" s="24"/>
      <c r="C172" s="5"/>
    </row>
    <row r="173" spans="1:3" x14ac:dyDescent="0.25">
      <c r="A173" s="20"/>
      <c r="B173" s="9"/>
      <c r="C173" s="5"/>
    </row>
    <row r="174" spans="1:3" x14ac:dyDescent="0.25">
      <c r="A174" s="20"/>
      <c r="B174" s="9"/>
      <c r="C174" s="5"/>
    </row>
    <row r="175" spans="1:3" x14ac:dyDescent="0.25">
      <c r="A175" s="20"/>
      <c r="B175" s="9"/>
      <c r="C175" s="5"/>
    </row>
    <row r="176" spans="1:3" x14ac:dyDescent="0.25">
      <c r="A176" s="20"/>
      <c r="B176" s="9"/>
      <c r="C176" s="5"/>
    </row>
    <row r="177" spans="1:3" x14ac:dyDescent="0.25">
      <c r="A177" s="20"/>
      <c r="B177" s="9"/>
      <c r="C177" s="5"/>
    </row>
    <row r="178" spans="1:3" x14ac:dyDescent="0.25">
      <c r="A178" s="12"/>
      <c r="B178" s="9"/>
      <c r="C178" s="10"/>
    </row>
    <row r="179" spans="1:3" x14ac:dyDescent="0.25">
      <c r="A179" s="12"/>
      <c r="B179" s="9"/>
      <c r="C179" s="10"/>
    </row>
    <row r="180" spans="1:3" x14ac:dyDescent="0.25">
      <c r="A180" s="12"/>
      <c r="B180" s="9"/>
      <c r="C180" s="10"/>
    </row>
    <row r="181" spans="1:3" x14ac:dyDescent="0.25">
      <c r="A181" s="12"/>
      <c r="B181" s="9"/>
      <c r="C181" s="10"/>
    </row>
    <row r="182" spans="1:3" x14ac:dyDescent="0.25">
      <c r="A182" s="12"/>
      <c r="B182" s="9"/>
      <c r="C182" s="10"/>
    </row>
    <row r="183" spans="1:3" x14ac:dyDescent="0.25">
      <c r="A183" s="12"/>
      <c r="B183" s="9"/>
      <c r="C183" s="10"/>
    </row>
    <row r="184" spans="1:3" x14ac:dyDescent="0.25">
      <c r="A184" s="12"/>
      <c r="B184" s="9"/>
      <c r="C184" s="10"/>
    </row>
    <row r="185" spans="1:3" x14ac:dyDescent="0.25">
      <c r="A185" s="11" t="s">
        <v>35</v>
      </c>
      <c r="B185" s="11"/>
      <c r="C185" s="10"/>
    </row>
    <row r="186" spans="1:3" x14ac:dyDescent="0.25">
      <c r="A186" s="31"/>
      <c r="B186" s="31"/>
      <c r="C186" s="61"/>
    </row>
    <row r="187" spans="1:3" x14ac:dyDescent="0.25">
      <c r="A187" s="31"/>
      <c r="B187" s="31"/>
      <c r="C187" s="61"/>
    </row>
    <row r="188" spans="1:3" x14ac:dyDescent="0.25">
      <c r="A188" s="31" t="s">
        <v>99</v>
      </c>
      <c r="B188" s="31"/>
      <c r="C188" s="61"/>
    </row>
    <row r="189" spans="1:3" x14ac:dyDescent="0.25">
      <c r="A189" s="42" t="s">
        <v>100</v>
      </c>
      <c r="B189" s="42"/>
      <c r="C189" s="61"/>
    </row>
    <row r="190" spans="1:3" x14ac:dyDescent="0.25">
      <c r="A190" s="31"/>
      <c r="B190" s="31"/>
      <c r="C190" s="61"/>
    </row>
    <row r="191" spans="1:3" x14ac:dyDescent="0.25">
      <c r="A191" s="31"/>
      <c r="B191" s="31"/>
      <c r="C191" s="61"/>
    </row>
    <row r="192" spans="1:3" x14ac:dyDescent="0.25">
      <c r="A192" s="42" t="s">
        <v>80</v>
      </c>
      <c r="B192" s="31"/>
      <c r="C192" s="61"/>
    </row>
    <row r="193" spans="1:3" x14ac:dyDescent="0.25">
      <c r="A193" s="42" t="s">
        <v>81</v>
      </c>
      <c r="B193" s="42"/>
      <c r="C193" s="61"/>
    </row>
    <row r="194" spans="1:3" x14ac:dyDescent="0.25">
      <c r="A194" s="31"/>
      <c r="B194" s="31"/>
      <c r="C194" s="61"/>
    </row>
    <row r="195" spans="1:3" x14ac:dyDescent="0.25">
      <c r="A195" s="31"/>
      <c r="B195" s="31"/>
      <c r="C195" s="61"/>
    </row>
    <row r="196" spans="1:3" x14ac:dyDescent="0.25">
      <c r="A196" s="42" t="s">
        <v>85</v>
      </c>
      <c r="B196" s="31"/>
      <c r="C196" s="61"/>
    </row>
    <row r="197" spans="1:3" x14ac:dyDescent="0.25">
      <c r="A197" s="42" t="s">
        <v>86</v>
      </c>
      <c r="B197" s="42"/>
      <c r="C197" s="61"/>
    </row>
    <row r="198" spans="1:3" x14ac:dyDescent="0.25">
      <c r="A198" s="31"/>
      <c r="B198" s="31"/>
      <c r="C198" s="61"/>
    </row>
    <row r="199" spans="1:3" x14ac:dyDescent="0.25">
      <c r="A199" s="31"/>
      <c r="B199" s="31"/>
      <c r="C199" s="61"/>
    </row>
    <row r="200" spans="1:3" x14ac:dyDescent="0.25">
      <c r="A200" s="31"/>
      <c r="B200" s="31"/>
      <c r="C200" s="61"/>
    </row>
    <row r="201" spans="1:3" x14ac:dyDescent="0.25">
      <c r="A201" s="42" t="s">
        <v>66</v>
      </c>
      <c r="B201" s="31"/>
      <c r="C201" s="10"/>
    </row>
    <row r="202" spans="1:3" x14ac:dyDescent="0.25">
      <c r="A202" s="42"/>
      <c r="B202" s="31"/>
      <c r="C202" s="5"/>
    </row>
    <row r="203" spans="1:3" x14ac:dyDescent="0.25">
      <c r="A203" s="42"/>
      <c r="B203" s="31"/>
      <c r="C203" s="5"/>
    </row>
    <row r="204" spans="1:3" x14ac:dyDescent="0.25">
      <c r="A204" s="42"/>
      <c r="B204" s="31"/>
      <c r="C204" s="5"/>
    </row>
    <row r="205" spans="1:3" x14ac:dyDescent="0.25">
      <c r="A205" s="42"/>
      <c r="B205" s="31"/>
      <c r="C205" s="5"/>
    </row>
    <row r="206" spans="1:3" x14ac:dyDescent="0.25">
      <c r="A206" s="42"/>
      <c r="B206" s="31"/>
      <c r="C206" s="5"/>
    </row>
    <row r="207" spans="1:3" x14ac:dyDescent="0.25">
      <c r="A207" s="42"/>
      <c r="B207" s="31"/>
      <c r="C207" s="5"/>
    </row>
    <row r="208" spans="1:3" x14ac:dyDescent="0.25">
      <c r="A208" s="42"/>
      <c r="B208" s="31"/>
      <c r="C208" s="5"/>
    </row>
    <row r="209" spans="1:3" x14ac:dyDescent="0.25">
      <c r="A209" s="42"/>
      <c r="B209" s="31"/>
      <c r="C209" s="5"/>
    </row>
    <row r="210" spans="1:3" x14ac:dyDescent="0.25">
      <c r="A210" s="42"/>
      <c r="B210" s="31"/>
      <c r="C210" s="5"/>
    </row>
    <row r="211" spans="1:3" x14ac:dyDescent="0.25">
      <c r="A211" s="42"/>
      <c r="B211" s="31"/>
      <c r="C211" s="5"/>
    </row>
    <row r="212" spans="1:3" x14ac:dyDescent="0.25">
      <c r="A212" s="42"/>
      <c r="B212" s="31"/>
      <c r="C212" s="5"/>
    </row>
    <row r="213" spans="1:3" x14ac:dyDescent="0.25">
      <c r="A213" s="42"/>
      <c r="B213" s="31"/>
      <c r="C213" s="5"/>
    </row>
    <row r="214" spans="1:3" x14ac:dyDescent="0.25">
      <c r="A214" s="42"/>
      <c r="B214" s="31"/>
      <c r="C214" s="5"/>
    </row>
    <row r="215" spans="1:3" x14ac:dyDescent="0.25">
      <c r="A215" s="42"/>
      <c r="B215" s="31"/>
      <c r="C215" s="5"/>
    </row>
    <row r="216" spans="1:3" x14ac:dyDescent="0.25">
      <c r="A216" s="42"/>
      <c r="B216" s="31"/>
      <c r="C216" s="5"/>
    </row>
    <row r="217" spans="1:3" x14ac:dyDescent="0.25">
      <c r="A217" s="42"/>
      <c r="B217" s="31"/>
      <c r="C217" s="5"/>
    </row>
    <row r="218" spans="1:3" x14ac:dyDescent="0.25">
      <c r="A218" s="42"/>
      <c r="B218" s="31"/>
      <c r="C218" s="5"/>
    </row>
    <row r="219" spans="1:3" x14ac:dyDescent="0.25">
      <c r="A219" s="42"/>
      <c r="B219" s="31"/>
      <c r="C219" s="5"/>
    </row>
    <row r="220" spans="1:3" x14ac:dyDescent="0.25">
      <c r="A220" s="42"/>
      <c r="B220" s="31"/>
      <c r="C220" s="5"/>
    </row>
    <row r="221" spans="1:3" x14ac:dyDescent="0.25">
      <c r="A221" s="42"/>
      <c r="B221" s="31"/>
      <c r="C221" s="5"/>
    </row>
    <row r="222" spans="1:3" x14ac:dyDescent="0.25">
      <c r="A222" s="42"/>
      <c r="B222" s="31"/>
      <c r="C222" s="5"/>
    </row>
    <row r="223" spans="1:3" x14ac:dyDescent="0.25">
      <c r="A223" s="42"/>
      <c r="B223" s="31"/>
      <c r="C223" s="5"/>
    </row>
    <row r="224" spans="1:3" x14ac:dyDescent="0.25">
      <c r="A224" s="42"/>
      <c r="B224" s="31"/>
      <c r="C224" s="5"/>
    </row>
    <row r="225" spans="1:3" x14ac:dyDescent="0.25">
      <c r="A225" s="42"/>
      <c r="B225" s="31"/>
      <c r="C225" s="5"/>
    </row>
    <row r="226" spans="1:3" x14ac:dyDescent="0.25">
      <c r="A226" s="42"/>
      <c r="B226" s="31"/>
      <c r="C226" s="5"/>
    </row>
    <row r="227" spans="1:3" x14ac:dyDescent="0.25">
      <c r="A227" s="42"/>
      <c r="B227" s="31"/>
      <c r="C227" s="5"/>
    </row>
    <row r="228" spans="1:3" x14ac:dyDescent="0.25">
      <c r="A228" s="42"/>
      <c r="B228" s="31"/>
      <c r="C228" s="5"/>
    </row>
    <row r="229" spans="1:3" x14ac:dyDescent="0.25">
      <c r="A229" s="42"/>
      <c r="B229" s="31"/>
      <c r="C229" s="5"/>
    </row>
    <row r="230" spans="1:3" x14ac:dyDescent="0.25">
      <c r="A230" s="42"/>
      <c r="B230" s="31"/>
      <c r="C230" s="5"/>
    </row>
    <row r="231" spans="1:3" x14ac:dyDescent="0.25">
      <c r="A231" s="42" t="s">
        <v>72</v>
      </c>
      <c r="B231" s="42"/>
      <c r="C231" s="10"/>
    </row>
    <row r="232" spans="1:3" x14ac:dyDescent="0.25">
      <c r="A232" s="31"/>
      <c r="B232" s="31"/>
      <c r="C232" s="61"/>
    </row>
    <row r="233" spans="1:3" x14ac:dyDescent="0.25">
      <c r="A233" s="31"/>
      <c r="B233" s="31"/>
      <c r="C233" s="61"/>
    </row>
    <row r="234" spans="1:3" x14ac:dyDescent="0.25">
      <c r="A234" s="42" t="s">
        <v>94</v>
      </c>
      <c r="B234" s="31"/>
      <c r="C234" s="61"/>
    </row>
    <row r="235" spans="1:3" x14ac:dyDescent="0.25">
      <c r="A235" s="42" t="s">
        <v>98</v>
      </c>
      <c r="B235" s="42"/>
      <c r="C235" s="61"/>
    </row>
    <row r="236" spans="1:3" x14ac:dyDescent="0.25">
      <c r="A236" s="31"/>
      <c r="B236" s="31"/>
      <c r="C236" s="61"/>
    </row>
    <row r="237" spans="1:3" x14ac:dyDescent="0.25">
      <c r="A237" s="31"/>
      <c r="B237" s="31"/>
      <c r="C237" s="10"/>
    </row>
    <row r="238" spans="1:3" x14ac:dyDescent="0.25">
      <c r="A238" s="42" t="s">
        <v>93</v>
      </c>
      <c r="B238" s="31"/>
      <c r="C238" s="10"/>
    </row>
    <row r="239" spans="1:3" x14ac:dyDescent="0.25">
      <c r="A239" s="42" t="s">
        <v>97</v>
      </c>
      <c r="B239" s="42"/>
      <c r="C239" s="10"/>
    </row>
    <row r="240" spans="1:3" x14ac:dyDescent="0.25">
      <c r="A240" s="31"/>
      <c r="B240" s="31"/>
      <c r="C240" s="10"/>
    </row>
    <row r="241" spans="1:3" x14ac:dyDescent="0.25">
      <c r="A241" s="12"/>
      <c r="B241" s="9"/>
      <c r="C241" s="10"/>
    </row>
    <row r="242" spans="1:3" x14ac:dyDescent="0.25">
      <c r="A242" s="3" t="s">
        <v>33</v>
      </c>
      <c r="B242" s="41"/>
      <c r="C242" s="57"/>
    </row>
    <row r="243" spans="1:3" x14ac:dyDescent="0.25">
      <c r="A243" s="3"/>
      <c r="B243" s="24"/>
      <c r="C243" s="57"/>
    </row>
    <row r="244" spans="1:3" x14ac:dyDescent="0.25">
      <c r="A244" s="3"/>
      <c r="B244" s="24"/>
      <c r="C244" s="57"/>
    </row>
    <row r="245" spans="1:3" x14ac:dyDescent="0.25">
      <c r="A245" s="3"/>
      <c r="B245" s="24"/>
      <c r="C245" s="57"/>
    </row>
    <row r="246" spans="1:3" x14ac:dyDescent="0.25">
      <c r="A246" s="3"/>
      <c r="B246" s="24"/>
      <c r="C246" s="57"/>
    </row>
    <row r="247" spans="1:3" x14ac:dyDescent="0.25">
      <c r="A247" s="1" t="s">
        <v>32</v>
      </c>
      <c r="B247" s="3"/>
      <c r="C247" s="57"/>
    </row>
    <row r="248" spans="1:3" x14ac:dyDescent="0.25">
      <c r="A248" s="1"/>
      <c r="B248" s="3"/>
      <c r="C248" s="57"/>
    </row>
    <row r="249" spans="1:3" x14ac:dyDescent="0.25">
      <c r="A249" s="12"/>
      <c r="B249" s="9"/>
      <c r="C249" s="10"/>
    </row>
    <row r="250" spans="1:3" ht="18.75" x14ac:dyDescent="0.3">
      <c r="A250" s="34" t="s">
        <v>36</v>
      </c>
      <c r="B250" s="35"/>
      <c r="C250" s="62"/>
    </row>
  </sheetData>
  <printOptions gridLines="1"/>
  <pageMargins left="0.7" right="0.7" top="0.75" bottom="0.5" header="0.3" footer="0.3"/>
  <pageSetup orientation="landscape" r:id="rId1"/>
  <headerFooter>
    <oddHeader>&amp;CBy Member - By Lodge</oddHeader>
    <oddFooter>&amp;L&amp;P&amp;C&amp;D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3"/>
  <sheetViews>
    <sheetView tabSelected="1" workbookViewId="0">
      <pane ySplit="2" topLeftCell="A570" activePane="bottomLeft" state="frozen"/>
      <selection pane="bottomLeft" activeCell="G89" sqref="G89"/>
    </sheetView>
  </sheetViews>
  <sheetFormatPr defaultRowHeight="15" x14ac:dyDescent="0.25"/>
  <cols>
    <col min="1" max="1" width="21" style="2" bestFit="1" customWidth="1"/>
    <col min="2" max="2" width="22" bestFit="1" customWidth="1"/>
    <col min="3" max="3" width="13.140625" style="63" bestFit="1" customWidth="1"/>
    <col min="4" max="4" width="13.140625" style="8" bestFit="1" customWidth="1"/>
    <col min="5" max="5" width="13.140625" style="8" customWidth="1"/>
    <col min="6" max="6" width="13.140625" style="134" customWidth="1"/>
    <col min="7" max="7" width="13.140625" style="105" customWidth="1"/>
    <col min="8" max="8" width="12.28515625" style="88" bestFit="1" customWidth="1"/>
    <col min="9" max="9" width="11.140625" style="69" bestFit="1" customWidth="1"/>
  </cols>
  <sheetData>
    <row r="1" spans="1:9" s="74" customFormat="1" ht="31.5" x14ac:dyDescent="0.25">
      <c r="C1" s="75" t="s">
        <v>129</v>
      </c>
      <c r="D1" s="75" t="s">
        <v>130</v>
      </c>
      <c r="E1" s="75" t="s">
        <v>131</v>
      </c>
      <c r="F1" s="133" t="s">
        <v>132</v>
      </c>
      <c r="G1" s="132" t="s">
        <v>643</v>
      </c>
      <c r="H1" s="86" t="s">
        <v>133</v>
      </c>
      <c r="I1" s="84"/>
    </row>
    <row r="2" spans="1:9" s="74" customFormat="1" ht="15.75" x14ac:dyDescent="0.25">
      <c r="A2" s="74" t="s">
        <v>0</v>
      </c>
      <c r="B2" s="74" t="s">
        <v>119</v>
      </c>
      <c r="C2" s="75" t="s">
        <v>134</v>
      </c>
      <c r="D2" s="75" t="s">
        <v>134</v>
      </c>
      <c r="E2" s="75" t="s">
        <v>134</v>
      </c>
      <c r="F2" s="133" t="s">
        <v>134</v>
      </c>
      <c r="G2" s="104"/>
      <c r="H2" s="86" t="s">
        <v>135</v>
      </c>
      <c r="I2" s="84"/>
    </row>
    <row r="3" spans="1:9" x14ac:dyDescent="0.25">
      <c r="A3" s="3" t="s">
        <v>136</v>
      </c>
      <c r="B3" s="56" t="s">
        <v>125</v>
      </c>
      <c r="C3" s="63">
        <f>151+200</f>
        <v>351</v>
      </c>
      <c r="D3" s="8">
        <v>38.31</v>
      </c>
      <c r="E3" s="8">
        <v>0</v>
      </c>
      <c r="F3" s="134">
        <v>0</v>
      </c>
      <c r="G3" s="105">
        <v>0</v>
      </c>
      <c r="H3" s="88">
        <f>SUM(C3:G3)</f>
        <v>389.31</v>
      </c>
    </row>
    <row r="4" spans="1:9" x14ac:dyDescent="0.25">
      <c r="A4" s="3"/>
      <c r="B4" s="13" t="s">
        <v>137</v>
      </c>
      <c r="C4" s="63">
        <v>0</v>
      </c>
      <c r="D4" s="76">
        <v>5</v>
      </c>
      <c r="E4" s="76">
        <v>5</v>
      </c>
      <c r="F4" s="96">
        <v>0</v>
      </c>
      <c r="G4" s="105">
        <v>0</v>
      </c>
      <c r="H4" s="88">
        <f t="shared" ref="H4:H26" si="0">SUM(C4:F4)</f>
        <v>10</v>
      </c>
    </row>
    <row r="5" spans="1:9" x14ac:dyDescent="0.25">
      <c r="A5" s="3"/>
      <c r="B5" s="13" t="s">
        <v>138</v>
      </c>
      <c r="C5" s="63">
        <v>0</v>
      </c>
      <c r="D5" s="76">
        <v>21.5</v>
      </c>
      <c r="E5" s="76">
        <v>34.75</v>
      </c>
      <c r="F5" s="96">
        <v>0</v>
      </c>
      <c r="G5" s="105">
        <v>0</v>
      </c>
      <c r="H5" s="88">
        <f t="shared" si="0"/>
        <v>56.25</v>
      </c>
    </row>
    <row r="6" spans="1:9" x14ac:dyDescent="0.25">
      <c r="A6" s="3"/>
      <c r="B6" s="13" t="s">
        <v>139</v>
      </c>
      <c r="C6" s="63">
        <v>0</v>
      </c>
      <c r="D6" s="76">
        <v>50</v>
      </c>
      <c r="E6" s="76">
        <v>0</v>
      </c>
      <c r="F6" s="96">
        <v>0</v>
      </c>
      <c r="G6" s="105">
        <v>0</v>
      </c>
      <c r="H6" s="88">
        <f t="shared" si="0"/>
        <v>50</v>
      </c>
    </row>
    <row r="7" spans="1:9" x14ac:dyDescent="0.25">
      <c r="A7" s="3"/>
      <c r="B7" s="13" t="s">
        <v>140</v>
      </c>
      <c r="C7" s="63">
        <v>0</v>
      </c>
      <c r="D7" s="76">
        <v>10</v>
      </c>
      <c r="E7" s="76">
        <v>0</v>
      </c>
      <c r="F7" s="96">
        <v>0</v>
      </c>
      <c r="G7" s="105">
        <v>0</v>
      </c>
      <c r="H7" s="88">
        <f t="shared" si="0"/>
        <v>10</v>
      </c>
    </row>
    <row r="8" spans="1:9" x14ac:dyDescent="0.25">
      <c r="A8" s="3"/>
      <c r="B8" s="13" t="s">
        <v>141</v>
      </c>
      <c r="C8" s="63">
        <v>0</v>
      </c>
      <c r="D8" s="76">
        <v>10</v>
      </c>
      <c r="E8" s="76">
        <v>0</v>
      </c>
      <c r="F8" s="96">
        <v>0</v>
      </c>
      <c r="G8" s="105">
        <v>0</v>
      </c>
      <c r="H8" s="88">
        <f t="shared" si="0"/>
        <v>10</v>
      </c>
    </row>
    <row r="9" spans="1:9" x14ac:dyDescent="0.25">
      <c r="A9" s="3"/>
      <c r="B9" s="13" t="s">
        <v>142</v>
      </c>
      <c r="C9" s="63">
        <v>0</v>
      </c>
      <c r="D9" s="76">
        <v>10</v>
      </c>
      <c r="E9" s="76">
        <v>0</v>
      </c>
      <c r="F9" s="96">
        <v>0</v>
      </c>
      <c r="G9" s="105">
        <v>0</v>
      </c>
      <c r="H9" s="88">
        <f t="shared" si="0"/>
        <v>10</v>
      </c>
    </row>
    <row r="10" spans="1:9" x14ac:dyDescent="0.25">
      <c r="A10" s="3"/>
      <c r="B10" s="56" t="s">
        <v>143</v>
      </c>
      <c r="C10" s="63">
        <v>15</v>
      </c>
      <c r="D10" s="8">
        <v>0</v>
      </c>
      <c r="E10" s="8">
        <v>0</v>
      </c>
      <c r="F10" s="134">
        <v>0</v>
      </c>
      <c r="G10" s="105">
        <v>0</v>
      </c>
      <c r="H10" s="88">
        <f t="shared" si="0"/>
        <v>15</v>
      </c>
    </row>
    <row r="11" spans="1:9" x14ac:dyDescent="0.25">
      <c r="A11" s="3"/>
      <c r="B11" s="56" t="s">
        <v>144</v>
      </c>
      <c r="C11" s="63">
        <v>100</v>
      </c>
      <c r="D11" s="8">
        <v>0</v>
      </c>
      <c r="E11" s="8">
        <v>0</v>
      </c>
      <c r="F11" s="134">
        <v>0</v>
      </c>
      <c r="G11" s="105">
        <v>0</v>
      </c>
      <c r="H11" s="88">
        <f t="shared" si="0"/>
        <v>100</v>
      </c>
    </row>
    <row r="12" spans="1:9" x14ac:dyDescent="0.25">
      <c r="A12" s="3"/>
      <c r="B12" s="13" t="s">
        <v>145</v>
      </c>
      <c r="C12" s="63">
        <v>0</v>
      </c>
      <c r="D12" s="76">
        <v>10</v>
      </c>
      <c r="E12" s="76">
        <v>0</v>
      </c>
      <c r="F12" s="96">
        <v>0</v>
      </c>
      <c r="G12" s="105">
        <v>0</v>
      </c>
      <c r="H12" s="88">
        <f t="shared" si="0"/>
        <v>10</v>
      </c>
    </row>
    <row r="13" spans="1:9" x14ac:dyDescent="0.25">
      <c r="A13" s="3"/>
      <c r="B13" s="13" t="s">
        <v>146</v>
      </c>
      <c r="C13" s="63">
        <v>0</v>
      </c>
      <c r="D13" s="76">
        <v>5</v>
      </c>
      <c r="E13" s="76">
        <v>5</v>
      </c>
      <c r="F13" s="96">
        <v>0</v>
      </c>
      <c r="G13" s="105">
        <v>0</v>
      </c>
      <c r="H13" s="88">
        <f t="shared" si="0"/>
        <v>10</v>
      </c>
    </row>
    <row r="14" spans="1:9" x14ac:dyDescent="0.25">
      <c r="A14" s="3"/>
      <c r="B14" s="56" t="s">
        <v>147</v>
      </c>
      <c r="C14" s="63">
        <v>5</v>
      </c>
      <c r="D14" s="8">
        <v>0</v>
      </c>
      <c r="E14" s="8">
        <v>0</v>
      </c>
      <c r="F14" s="134">
        <v>0</v>
      </c>
      <c r="G14" s="105">
        <v>0</v>
      </c>
      <c r="H14" s="88">
        <f t="shared" si="0"/>
        <v>5</v>
      </c>
    </row>
    <row r="15" spans="1:9" x14ac:dyDescent="0.25">
      <c r="A15" s="3"/>
      <c r="B15" s="56" t="s">
        <v>148</v>
      </c>
      <c r="C15" s="63">
        <v>50</v>
      </c>
      <c r="D15" s="8">
        <v>0</v>
      </c>
      <c r="E15" s="8">
        <v>0</v>
      </c>
      <c r="F15" s="134">
        <v>0</v>
      </c>
      <c r="G15" s="105">
        <v>0</v>
      </c>
      <c r="H15" s="88">
        <f t="shared" si="0"/>
        <v>50</v>
      </c>
    </row>
    <row r="16" spans="1:9" x14ac:dyDescent="0.25">
      <c r="A16" s="3"/>
      <c r="B16" s="56" t="s">
        <v>149</v>
      </c>
      <c r="C16" s="63">
        <v>5</v>
      </c>
      <c r="D16" s="8">
        <v>0</v>
      </c>
      <c r="E16" s="8">
        <v>10</v>
      </c>
      <c r="F16" s="134">
        <v>0</v>
      </c>
      <c r="G16" s="105">
        <v>0</v>
      </c>
      <c r="H16" s="88">
        <f t="shared" si="0"/>
        <v>15</v>
      </c>
    </row>
    <row r="17" spans="1:9" x14ac:dyDescent="0.25">
      <c r="A17" s="3"/>
      <c r="B17" s="13" t="s">
        <v>150</v>
      </c>
      <c r="C17" s="63">
        <v>0</v>
      </c>
      <c r="D17" s="76">
        <v>50</v>
      </c>
      <c r="E17" s="76">
        <v>0</v>
      </c>
      <c r="F17" s="96">
        <v>0</v>
      </c>
      <c r="G17" s="105">
        <v>0</v>
      </c>
      <c r="H17" s="88">
        <f t="shared" si="0"/>
        <v>50</v>
      </c>
    </row>
    <row r="18" spans="1:9" x14ac:dyDescent="0.25">
      <c r="A18" s="3"/>
      <c r="B18" s="56" t="s">
        <v>151</v>
      </c>
      <c r="C18" s="63">
        <v>5</v>
      </c>
      <c r="D18" s="8">
        <v>0</v>
      </c>
      <c r="E18" s="8">
        <v>0</v>
      </c>
      <c r="F18" s="134">
        <v>0</v>
      </c>
      <c r="G18" s="105">
        <v>0</v>
      </c>
      <c r="H18" s="88">
        <f t="shared" si="0"/>
        <v>5</v>
      </c>
    </row>
    <row r="19" spans="1:9" x14ac:dyDescent="0.25">
      <c r="A19" s="3"/>
      <c r="B19" s="56" t="s">
        <v>152</v>
      </c>
      <c r="C19" s="63">
        <v>0</v>
      </c>
      <c r="D19" s="8">
        <v>0</v>
      </c>
      <c r="E19" s="8">
        <v>25</v>
      </c>
      <c r="F19" s="134">
        <v>0</v>
      </c>
      <c r="G19" s="105">
        <v>0</v>
      </c>
      <c r="H19" s="88">
        <f t="shared" si="0"/>
        <v>25</v>
      </c>
    </row>
    <row r="20" spans="1:9" x14ac:dyDescent="0.25">
      <c r="A20" s="3"/>
      <c r="B20" s="56" t="s">
        <v>153</v>
      </c>
      <c r="C20" s="63">
        <v>0</v>
      </c>
      <c r="D20" s="8">
        <v>0</v>
      </c>
      <c r="E20" s="8">
        <v>5</v>
      </c>
      <c r="F20" s="134">
        <v>0</v>
      </c>
      <c r="G20" s="105">
        <v>0</v>
      </c>
      <c r="H20" s="88">
        <f t="shared" si="0"/>
        <v>5</v>
      </c>
    </row>
    <row r="21" spans="1:9" x14ac:dyDescent="0.25">
      <c r="A21" s="3"/>
      <c r="B21" s="56" t="s">
        <v>154</v>
      </c>
      <c r="C21" s="63">
        <v>60</v>
      </c>
      <c r="D21" s="8">
        <v>0</v>
      </c>
      <c r="E21" s="8">
        <v>0</v>
      </c>
      <c r="F21" s="134">
        <v>0</v>
      </c>
      <c r="G21" s="105">
        <v>0</v>
      </c>
      <c r="H21" s="88">
        <f t="shared" si="0"/>
        <v>60</v>
      </c>
    </row>
    <row r="22" spans="1:9" x14ac:dyDescent="0.25">
      <c r="A22" s="3"/>
      <c r="B22" s="56" t="s">
        <v>155</v>
      </c>
      <c r="C22" s="63">
        <v>5</v>
      </c>
      <c r="D22" s="8">
        <v>10</v>
      </c>
      <c r="E22" s="8">
        <v>10</v>
      </c>
      <c r="F22" s="134">
        <v>0</v>
      </c>
      <c r="G22" s="105">
        <v>0</v>
      </c>
      <c r="H22" s="88">
        <f t="shared" si="0"/>
        <v>25</v>
      </c>
    </row>
    <row r="23" spans="1:9" x14ac:dyDescent="0.25">
      <c r="A23" s="3"/>
      <c r="B23" s="56" t="s">
        <v>156</v>
      </c>
      <c r="C23" s="63">
        <v>0</v>
      </c>
      <c r="D23" s="8">
        <v>0</v>
      </c>
      <c r="E23" s="8">
        <v>15</v>
      </c>
      <c r="F23" s="134">
        <v>0</v>
      </c>
      <c r="G23" s="105">
        <v>0</v>
      </c>
      <c r="H23" s="88">
        <f t="shared" si="0"/>
        <v>15</v>
      </c>
    </row>
    <row r="24" spans="1:9" x14ac:dyDescent="0.25">
      <c r="A24" s="3"/>
      <c r="B24" s="56" t="s">
        <v>157</v>
      </c>
      <c r="C24" s="63">
        <v>50</v>
      </c>
      <c r="D24" s="8">
        <v>100</v>
      </c>
      <c r="E24" s="8">
        <v>0</v>
      </c>
      <c r="F24" s="134">
        <v>0</v>
      </c>
      <c r="G24" s="105">
        <v>0</v>
      </c>
      <c r="H24" s="88">
        <f t="shared" si="0"/>
        <v>150</v>
      </c>
    </row>
    <row r="25" spans="1:9" x14ac:dyDescent="0.25">
      <c r="A25" s="3"/>
      <c r="B25" s="56" t="s">
        <v>158</v>
      </c>
      <c r="C25" s="63">
        <v>50</v>
      </c>
      <c r="D25" s="8">
        <v>100</v>
      </c>
      <c r="E25" s="8">
        <v>0</v>
      </c>
      <c r="F25" s="134">
        <v>0</v>
      </c>
      <c r="G25" s="105">
        <v>0</v>
      </c>
      <c r="H25" s="88">
        <f t="shared" si="0"/>
        <v>150</v>
      </c>
    </row>
    <row r="26" spans="1:9" x14ac:dyDescent="0.25">
      <c r="A26" s="3"/>
      <c r="B26" s="13" t="s">
        <v>159</v>
      </c>
      <c r="C26" s="63">
        <v>0</v>
      </c>
      <c r="D26" s="76">
        <v>10</v>
      </c>
      <c r="E26" s="76">
        <v>10</v>
      </c>
      <c r="F26" s="96">
        <v>0</v>
      </c>
      <c r="G26" s="105">
        <v>0</v>
      </c>
      <c r="H26" s="88">
        <f t="shared" si="0"/>
        <v>20</v>
      </c>
    </row>
    <row r="27" spans="1:9" x14ac:dyDescent="0.25">
      <c r="A27" s="3"/>
      <c r="B27" s="56"/>
      <c r="C27" s="64">
        <f>SUM(C3:C26)</f>
        <v>696</v>
      </c>
      <c r="D27" s="77">
        <f>SUM(D2:D26)</f>
        <v>429.81</v>
      </c>
      <c r="E27" s="77">
        <f>SUM(E3:E26)</f>
        <v>119.75</v>
      </c>
      <c r="F27" s="77">
        <f>SUM(F3:F26)</f>
        <v>0</v>
      </c>
      <c r="G27" s="77">
        <f>SUM(G3:G26)</f>
        <v>0</v>
      </c>
      <c r="H27" s="87">
        <f t="shared" ref="H27" si="1">C27+D27+E27</f>
        <v>1245.56</v>
      </c>
      <c r="I27" s="70">
        <f>SUM(C27:G27)</f>
        <v>1245.56</v>
      </c>
    </row>
    <row r="28" spans="1:9" x14ac:dyDescent="0.25">
      <c r="A28" s="3"/>
      <c r="B28" s="56"/>
      <c r="C28" s="27"/>
    </row>
    <row r="29" spans="1:9" x14ac:dyDescent="0.25">
      <c r="A29" s="3"/>
      <c r="B29" s="56"/>
      <c r="C29" s="27"/>
    </row>
    <row r="30" spans="1:9" x14ac:dyDescent="0.25">
      <c r="A30" s="2" t="s">
        <v>160</v>
      </c>
      <c r="B30" t="s">
        <v>125</v>
      </c>
      <c r="C30" s="63">
        <v>0</v>
      </c>
      <c r="D30" s="8">
        <v>0</v>
      </c>
      <c r="E30" s="8">
        <v>0</v>
      </c>
      <c r="F30" s="134">
        <v>1008</v>
      </c>
      <c r="G30" s="105">
        <v>0</v>
      </c>
      <c r="H30" s="88">
        <f>SUM(C30:G30)</f>
        <v>1008</v>
      </c>
    </row>
    <row r="31" spans="1:9" s="2" customFormat="1" x14ac:dyDescent="0.25">
      <c r="B31" t="s">
        <v>161</v>
      </c>
      <c r="C31" s="63">
        <v>0</v>
      </c>
      <c r="D31" s="8">
        <v>50</v>
      </c>
      <c r="E31" s="8">
        <v>0</v>
      </c>
      <c r="F31" s="134">
        <v>50</v>
      </c>
      <c r="G31" s="105">
        <v>0</v>
      </c>
      <c r="H31" s="88">
        <f>SUM(C31:G31)</f>
        <v>100</v>
      </c>
      <c r="I31" s="69"/>
    </row>
    <row r="32" spans="1:9" s="2" customFormat="1" x14ac:dyDescent="0.25">
      <c r="A32" s="3"/>
      <c r="C32" s="64">
        <f>SUM(C31)</f>
        <v>0</v>
      </c>
      <c r="D32" s="77">
        <f>SUM(D31)</f>
        <v>50</v>
      </c>
      <c r="E32" s="77">
        <f>SUM(E31)</f>
        <v>0</v>
      </c>
      <c r="F32" s="77">
        <f>SUM(F30:F31)</f>
        <v>1058</v>
      </c>
      <c r="G32" s="77">
        <f>SUM(G30:G31)</f>
        <v>0</v>
      </c>
      <c r="H32" s="87">
        <f>SUM(H30:H31)</f>
        <v>1108</v>
      </c>
      <c r="I32" s="70">
        <f>SUM(C32:G32)</f>
        <v>1108</v>
      </c>
    </row>
    <row r="33" spans="1:8" x14ac:dyDescent="0.25">
      <c r="A33" s="3"/>
      <c r="B33" s="56"/>
      <c r="C33" s="27"/>
    </row>
    <row r="34" spans="1:8" x14ac:dyDescent="0.25">
      <c r="A34" s="3"/>
      <c r="B34" s="24"/>
      <c r="C34" s="27"/>
      <c r="D34" s="70"/>
      <c r="E34" s="70"/>
      <c r="F34" s="94"/>
      <c r="G34" s="107"/>
      <c r="H34" s="102"/>
    </row>
    <row r="35" spans="1:8" x14ac:dyDescent="0.25">
      <c r="A35" s="3" t="s">
        <v>162</v>
      </c>
      <c r="B35" s="24" t="s">
        <v>125</v>
      </c>
      <c r="C35" s="5">
        <f>3580+500</f>
        <v>4080</v>
      </c>
      <c r="D35" s="70">
        <f>500+4298+500</f>
        <v>5298</v>
      </c>
      <c r="E35" s="76">
        <f>1680+2000</f>
        <v>3680</v>
      </c>
      <c r="F35" s="96">
        <f>1210+1112.5+2000</f>
        <v>4322.5</v>
      </c>
      <c r="G35" s="106">
        <v>600</v>
      </c>
      <c r="H35" s="88">
        <f>SUM(C35:F35)</f>
        <v>17380.5</v>
      </c>
    </row>
    <row r="36" spans="1:8" x14ac:dyDescent="0.25">
      <c r="A36" s="11"/>
      <c r="B36" s="9" t="s">
        <v>163</v>
      </c>
      <c r="C36" s="5">
        <v>25</v>
      </c>
      <c r="D36" s="8">
        <v>0</v>
      </c>
      <c r="E36" s="8">
        <v>0</v>
      </c>
      <c r="F36" s="134">
        <v>0</v>
      </c>
      <c r="G36" s="106">
        <v>0</v>
      </c>
      <c r="H36" s="88">
        <f t="shared" ref="H36:H48" si="2">SUM(C36:F36)</f>
        <v>25</v>
      </c>
    </row>
    <row r="37" spans="1:8" x14ac:dyDescent="0.25">
      <c r="A37" s="11"/>
      <c r="B37" s="9" t="s">
        <v>164</v>
      </c>
      <c r="C37" s="5">
        <v>95</v>
      </c>
      <c r="D37" s="8">
        <v>0</v>
      </c>
      <c r="E37" s="8">
        <v>0</v>
      </c>
      <c r="F37" s="134">
        <v>0</v>
      </c>
      <c r="G37" s="106">
        <v>0</v>
      </c>
      <c r="H37" s="88">
        <f t="shared" si="2"/>
        <v>95</v>
      </c>
    </row>
    <row r="38" spans="1:8" x14ac:dyDescent="0.25">
      <c r="A38" s="11"/>
      <c r="B38" s="9" t="s">
        <v>165</v>
      </c>
      <c r="C38" s="5">
        <v>0</v>
      </c>
      <c r="D38" s="8">
        <v>0</v>
      </c>
      <c r="E38" s="8">
        <v>0</v>
      </c>
      <c r="F38" s="61">
        <v>10</v>
      </c>
      <c r="G38" s="106">
        <v>0</v>
      </c>
      <c r="H38" s="88">
        <f t="shared" si="2"/>
        <v>10</v>
      </c>
    </row>
    <row r="39" spans="1:8" x14ac:dyDescent="0.25">
      <c r="A39" s="11"/>
      <c r="B39" s="9" t="s">
        <v>166</v>
      </c>
      <c r="C39" s="5">
        <v>0</v>
      </c>
      <c r="D39" s="8">
        <v>0</v>
      </c>
      <c r="E39" s="8">
        <v>0</v>
      </c>
      <c r="F39" s="134">
        <v>10</v>
      </c>
      <c r="G39" s="106">
        <v>0</v>
      </c>
      <c r="H39" s="88">
        <f t="shared" si="2"/>
        <v>10</v>
      </c>
    </row>
    <row r="40" spans="1:8" x14ac:dyDescent="0.25">
      <c r="A40" s="11"/>
      <c r="B40" s="9" t="s">
        <v>167</v>
      </c>
      <c r="C40" s="5">
        <v>0</v>
      </c>
      <c r="D40" s="8">
        <v>0</v>
      </c>
      <c r="E40" s="8">
        <v>0</v>
      </c>
      <c r="F40" s="134">
        <v>10</v>
      </c>
      <c r="G40" s="106">
        <v>0</v>
      </c>
      <c r="H40" s="88">
        <f t="shared" si="2"/>
        <v>10</v>
      </c>
    </row>
    <row r="41" spans="1:8" x14ac:dyDescent="0.25">
      <c r="A41" s="11"/>
      <c r="B41" s="9" t="s">
        <v>168</v>
      </c>
      <c r="C41" s="5">
        <v>0</v>
      </c>
      <c r="D41" s="8">
        <v>0</v>
      </c>
      <c r="E41" s="8">
        <v>0</v>
      </c>
      <c r="F41" s="134">
        <v>5</v>
      </c>
      <c r="G41" s="106">
        <v>0</v>
      </c>
      <c r="H41" s="88">
        <f t="shared" si="2"/>
        <v>5</v>
      </c>
    </row>
    <row r="42" spans="1:8" x14ac:dyDescent="0.25">
      <c r="A42" s="11"/>
      <c r="B42" s="9" t="s">
        <v>169</v>
      </c>
      <c r="C42" s="5">
        <v>0</v>
      </c>
      <c r="D42" s="8">
        <v>0</v>
      </c>
      <c r="E42" s="8">
        <v>0</v>
      </c>
      <c r="F42" s="134">
        <v>60</v>
      </c>
      <c r="G42" s="106">
        <v>0</v>
      </c>
      <c r="H42" s="88">
        <f t="shared" si="2"/>
        <v>60</v>
      </c>
    </row>
    <row r="43" spans="1:8" x14ac:dyDescent="0.25">
      <c r="A43" s="11"/>
      <c r="B43" s="9" t="s">
        <v>170</v>
      </c>
      <c r="C43" s="5">
        <v>0</v>
      </c>
      <c r="D43" s="8">
        <v>0</v>
      </c>
      <c r="E43" s="8">
        <v>0</v>
      </c>
      <c r="F43" s="134">
        <v>10</v>
      </c>
      <c r="G43" s="106">
        <v>0</v>
      </c>
      <c r="H43" s="88">
        <f t="shared" si="2"/>
        <v>10</v>
      </c>
    </row>
    <row r="44" spans="1:8" x14ac:dyDescent="0.25">
      <c r="A44" s="11"/>
      <c r="B44" s="9" t="s">
        <v>171</v>
      </c>
      <c r="C44" s="5">
        <v>0</v>
      </c>
      <c r="D44" s="8">
        <v>0</v>
      </c>
      <c r="E44" s="8">
        <v>0</v>
      </c>
      <c r="F44" s="134">
        <v>10</v>
      </c>
      <c r="G44" s="106">
        <v>0</v>
      </c>
      <c r="H44" s="88">
        <f t="shared" si="2"/>
        <v>10</v>
      </c>
    </row>
    <row r="45" spans="1:8" x14ac:dyDescent="0.25">
      <c r="A45" s="11"/>
      <c r="B45" s="9" t="s">
        <v>172</v>
      </c>
      <c r="C45" s="5">
        <v>0</v>
      </c>
      <c r="D45" s="8">
        <v>0</v>
      </c>
      <c r="E45" s="8">
        <v>0</v>
      </c>
      <c r="F45" s="134">
        <v>10</v>
      </c>
      <c r="G45" s="106">
        <v>0</v>
      </c>
      <c r="H45" s="88">
        <f t="shared" si="2"/>
        <v>10</v>
      </c>
    </row>
    <row r="46" spans="1:8" x14ac:dyDescent="0.25">
      <c r="A46" s="11"/>
      <c r="B46" s="9" t="s">
        <v>173</v>
      </c>
      <c r="C46" s="5">
        <v>0</v>
      </c>
      <c r="D46" s="8">
        <v>0</v>
      </c>
      <c r="E46" s="8">
        <v>0</v>
      </c>
      <c r="F46" s="134">
        <v>5</v>
      </c>
      <c r="G46" s="106">
        <v>0</v>
      </c>
      <c r="H46" s="88">
        <f t="shared" si="2"/>
        <v>5</v>
      </c>
    </row>
    <row r="47" spans="1:8" x14ac:dyDescent="0.25">
      <c r="A47" s="11"/>
      <c r="B47" s="9" t="s">
        <v>174</v>
      </c>
      <c r="C47" s="5">
        <v>0</v>
      </c>
      <c r="D47" s="8">
        <v>0</v>
      </c>
      <c r="E47" s="8">
        <v>0</v>
      </c>
      <c r="F47" s="134">
        <v>5</v>
      </c>
      <c r="G47" s="106">
        <v>0</v>
      </c>
      <c r="H47" s="88">
        <f t="shared" si="2"/>
        <v>5</v>
      </c>
    </row>
    <row r="48" spans="1:8" x14ac:dyDescent="0.25">
      <c r="A48" s="11"/>
      <c r="B48" s="9" t="s">
        <v>175</v>
      </c>
      <c r="C48" s="5">
        <v>100</v>
      </c>
      <c r="D48" s="8">
        <v>0</v>
      </c>
      <c r="E48" s="8">
        <v>0</v>
      </c>
      <c r="F48" s="61">
        <v>0</v>
      </c>
      <c r="G48" s="106">
        <v>0</v>
      </c>
      <c r="H48" s="88">
        <f t="shared" si="2"/>
        <v>100</v>
      </c>
    </row>
    <row r="49" spans="1:9" s="2" customFormat="1" x14ac:dyDescent="0.25">
      <c r="A49" s="11"/>
      <c r="B49" s="11"/>
      <c r="C49" s="64">
        <f t="shared" ref="C49:H49" si="3">SUM(C35:C48)</f>
        <v>4300</v>
      </c>
      <c r="D49" s="77">
        <f t="shared" si="3"/>
        <v>5298</v>
      </c>
      <c r="E49" s="77">
        <f t="shared" si="3"/>
        <v>3680</v>
      </c>
      <c r="F49" s="77">
        <f t="shared" si="3"/>
        <v>4457.5</v>
      </c>
      <c r="G49" s="77">
        <f t="shared" si="3"/>
        <v>600</v>
      </c>
      <c r="H49" s="87">
        <f t="shared" si="3"/>
        <v>17735.5</v>
      </c>
      <c r="I49" s="70">
        <f>SUM(C49:G49)</f>
        <v>18335.5</v>
      </c>
    </row>
    <row r="50" spans="1:9" x14ac:dyDescent="0.25">
      <c r="A50" s="11"/>
    </row>
    <row r="51" spans="1:9" x14ac:dyDescent="0.25">
      <c r="A51" s="11"/>
    </row>
    <row r="52" spans="1:9" x14ac:dyDescent="0.25">
      <c r="A52" s="12" t="s">
        <v>176</v>
      </c>
      <c r="B52" s="9" t="s">
        <v>125</v>
      </c>
      <c r="C52" s="63">
        <v>1000</v>
      </c>
      <c r="D52" s="8">
        <v>1000</v>
      </c>
      <c r="E52" s="8">
        <v>0</v>
      </c>
      <c r="F52" s="134">
        <f>1000+1000</f>
        <v>2000</v>
      </c>
      <c r="G52" s="105">
        <v>0</v>
      </c>
      <c r="H52" s="88">
        <f>SUM(C52:G52)</f>
        <v>4000</v>
      </c>
    </row>
    <row r="53" spans="1:9" x14ac:dyDescent="0.25">
      <c r="A53" s="115"/>
      <c r="B53" s="78"/>
      <c r="C53" s="64">
        <f>SUM(C52)</f>
        <v>1000</v>
      </c>
      <c r="D53" s="77">
        <f>SUM(D52)</f>
        <v>1000</v>
      </c>
      <c r="E53" s="77">
        <f>SUM(E52)</f>
        <v>0</v>
      </c>
      <c r="F53" s="77">
        <f>SUM(F52)</f>
        <v>2000</v>
      </c>
      <c r="G53" s="77">
        <f>SUM(G52)</f>
        <v>0</v>
      </c>
      <c r="H53" s="87">
        <f>SUM(C53:F53)</f>
        <v>4000</v>
      </c>
      <c r="I53" s="70">
        <f>SUM(C53:G53)</f>
        <v>4000</v>
      </c>
    </row>
    <row r="54" spans="1:9" x14ac:dyDescent="0.25">
      <c r="A54" s="115"/>
      <c r="B54" s="78"/>
      <c r="C54" s="4"/>
      <c r="D54" s="90"/>
      <c r="E54" s="90"/>
      <c r="F54" s="135"/>
      <c r="G54" s="109"/>
    </row>
    <row r="55" spans="1:9" x14ac:dyDescent="0.25">
      <c r="A55" s="115"/>
      <c r="B55" s="78"/>
      <c r="C55" s="79"/>
    </row>
    <row r="56" spans="1:9" s="69" customFormat="1" x14ac:dyDescent="0.25">
      <c r="A56" s="2" t="s">
        <v>177</v>
      </c>
      <c r="B56" s="69" t="s">
        <v>125</v>
      </c>
      <c r="C56" s="5">
        <v>1448.75</v>
      </c>
      <c r="D56" s="70">
        <v>0</v>
      </c>
      <c r="E56" s="70">
        <v>30.75</v>
      </c>
      <c r="F56" s="96">
        <f>500+1000</f>
        <v>1500</v>
      </c>
      <c r="G56" s="106">
        <v>0</v>
      </c>
      <c r="H56" s="88">
        <f>SUM(C56:F56)</f>
        <v>2979.5</v>
      </c>
    </row>
    <row r="57" spans="1:9" x14ac:dyDescent="0.25">
      <c r="C57" s="64">
        <f t="shared" ref="C57:H57" si="4">SUM(C56)</f>
        <v>1448.75</v>
      </c>
      <c r="D57" s="77">
        <f t="shared" si="4"/>
        <v>0</v>
      </c>
      <c r="E57" s="77">
        <f t="shared" si="4"/>
        <v>30.75</v>
      </c>
      <c r="F57" s="77">
        <f t="shared" si="4"/>
        <v>1500</v>
      </c>
      <c r="G57" s="77">
        <f t="shared" si="4"/>
        <v>0</v>
      </c>
      <c r="H57" s="87">
        <f t="shared" si="4"/>
        <v>2979.5</v>
      </c>
      <c r="I57" s="70">
        <f>SUM(C57:G57)</f>
        <v>2979.5</v>
      </c>
    </row>
    <row r="58" spans="1:9" x14ac:dyDescent="0.25">
      <c r="C58" s="27"/>
    </row>
    <row r="60" spans="1:9" x14ac:dyDescent="0.25">
      <c r="A60" s="2" t="s">
        <v>178</v>
      </c>
      <c r="B60" t="s">
        <v>125</v>
      </c>
      <c r="C60" s="63">
        <v>0</v>
      </c>
      <c r="D60" s="8">
        <v>1265.6500000000001</v>
      </c>
      <c r="E60" s="76">
        <f>400+800</f>
        <v>1200</v>
      </c>
      <c r="F60" s="96">
        <v>1061.1400000000001</v>
      </c>
      <c r="G60" s="106">
        <v>0</v>
      </c>
      <c r="H60" s="88">
        <f>SUM(C60:F60)</f>
        <v>3526.79</v>
      </c>
    </row>
    <row r="61" spans="1:9" x14ac:dyDescent="0.25">
      <c r="B61" t="s">
        <v>179</v>
      </c>
      <c r="C61" s="5">
        <v>50</v>
      </c>
      <c r="D61" s="76">
        <v>50</v>
      </c>
      <c r="E61" s="76">
        <v>50</v>
      </c>
      <c r="F61" s="96">
        <v>0</v>
      </c>
      <c r="G61" s="106">
        <v>0</v>
      </c>
      <c r="H61" s="88">
        <f>SUM(C61:G61)</f>
        <v>150</v>
      </c>
    </row>
    <row r="62" spans="1:9" s="2" customFormat="1" x14ac:dyDescent="0.25">
      <c r="C62" s="64">
        <f>SUM(C61)</f>
        <v>50</v>
      </c>
      <c r="D62" s="77">
        <f>SUM(D60:D61)</f>
        <v>1315.65</v>
      </c>
      <c r="E62" s="77">
        <f>SUM(E60:E61)</f>
        <v>1250</v>
      </c>
      <c r="F62" s="77">
        <f>SUM(F60:F61)</f>
        <v>1061.1400000000001</v>
      </c>
      <c r="G62" s="77">
        <f>SUM(G60:G61)</f>
        <v>0</v>
      </c>
      <c r="H62" s="87">
        <f>SUM(H60:H61)</f>
        <v>3676.79</v>
      </c>
      <c r="I62" s="70">
        <f>SUM(C62:G62)</f>
        <v>3676.79</v>
      </c>
    </row>
    <row r="64" spans="1:9" x14ac:dyDescent="0.25">
      <c r="C64" s="27"/>
    </row>
    <row r="65" spans="1:9" s="13" customFormat="1" x14ac:dyDescent="0.25">
      <c r="A65" s="12" t="s">
        <v>180</v>
      </c>
      <c r="B65" s="13" t="s">
        <v>125</v>
      </c>
      <c r="C65" s="5">
        <f>80+100</f>
        <v>180</v>
      </c>
      <c r="D65" s="76">
        <v>200</v>
      </c>
      <c r="E65" s="76">
        <f>340+50</f>
        <v>390</v>
      </c>
      <c r="F65" s="96">
        <v>170</v>
      </c>
      <c r="G65" s="106">
        <v>0</v>
      </c>
      <c r="H65" s="97">
        <f>SUM(C65:F65)</f>
        <v>940</v>
      </c>
    </row>
    <row r="66" spans="1:9" s="13" customFormat="1" x14ac:dyDescent="0.25">
      <c r="A66" s="11"/>
      <c r="B66" s="13" t="s">
        <v>181</v>
      </c>
      <c r="C66" s="5">
        <v>50</v>
      </c>
      <c r="D66" s="76">
        <v>0</v>
      </c>
      <c r="E66" s="76">
        <v>50</v>
      </c>
      <c r="F66" s="96">
        <v>0</v>
      </c>
      <c r="G66" s="106">
        <v>0</v>
      </c>
      <c r="H66" s="97">
        <f t="shared" ref="H66:H79" si="5">SUM(C66:F66)</f>
        <v>100</v>
      </c>
    </row>
    <row r="67" spans="1:9" s="13" customFormat="1" x14ac:dyDescent="0.25">
      <c r="A67" s="12"/>
      <c r="B67" s="13" t="s">
        <v>182</v>
      </c>
      <c r="C67" s="5">
        <v>50</v>
      </c>
      <c r="D67" s="76">
        <v>0</v>
      </c>
      <c r="E67" s="76">
        <v>50</v>
      </c>
      <c r="F67" s="96">
        <v>50</v>
      </c>
      <c r="G67" s="106">
        <v>0</v>
      </c>
      <c r="H67" s="97">
        <f t="shared" si="5"/>
        <v>150</v>
      </c>
    </row>
    <row r="68" spans="1:9" s="13" customFormat="1" x14ac:dyDescent="0.25">
      <c r="A68" s="12"/>
      <c r="B68" s="13" t="s">
        <v>592</v>
      </c>
      <c r="C68" s="5">
        <v>0</v>
      </c>
      <c r="D68" s="76">
        <v>0</v>
      </c>
      <c r="E68" s="76">
        <v>0</v>
      </c>
      <c r="F68" s="96">
        <v>20</v>
      </c>
      <c r="G68" s="106">
        <v>0</v>
      </c>
      <c r="H68" s="97">
        <f>SUM(C68:F68)</f>
        <v>20</v>
      </c>
    </row>
    <row r="69" spans="1:9" s="13" customFormat="1" x14ac:dyDescent="0.25">
      <c r="A69" s="12"/>
      <c r="B69" s="13" t="s">
        <v>593</v>
      </c>
      <c r="C69" s="5">
        <v>0</v>
      </c>
      <c r="D69" s="76">
        <v>0</v>
      </c>
      <c r="E69" s="76">
        <v>0</v>
      </c>
      <c r="F69" s="96">
        <v>20</v>
      </c>
      <c r="G69" s="106">
        <v>0</v>
      </c>
      <c r="H69" s="97">
        <f>SUM(C69:F69)</f>
        <v>20</v>
      </c>
    </row>
    <row r="70" spans="1:9" s="13" customFormat="1" x14ac:dyDescent="0.25">
      <c r="A70" s="12"/>
      <c r="B70" s="13" t="s">
        <v>183</v>
      </c>
      <c r="C70" s="5">
        <v>100</v>
      </c>
      <c r="D70" s="76">
        <v>100</v>
      </c>
      <c r="E70" s="76">
        <v>0</v>
      </c>
      <c r="F70" s="96">
        <v>100</v>
      </c>
      <c r="G70" s="106">
        <v>0</v>
      </c>
      <c r="H70" s="97">
        <f t="shared" si="5"/>
        <v>300</v>
      </c>
    </row>
    <row r="71" spans="1:9" s="13" customFormat="1" x14ac:dyDescent="0.25">
      <c r="A71" s="12"/>
      <c r="B71" s="13" t="s">
        <v>184</v>
      </c>
      <c r="C71" s="5">
        <v>75</v>
      </c>
      <c r="D71" s="76">
        <v>100</v>
      </c>
      <c r="E71" s="76">
        <v>100</v>
      </c>
      <c r="F71" s="96">
        <v>25</v>
      </c>
      <c r="G71" s="106">
        <v>0</v>
      </c>
      <c r="H71" s="97">
        <f t="shared" si="5"/>
        <v>300</v>
      </c>
    </row>
    <row r="72" spans="1:9" s="13" customFormat="1" x14ac:dyDescent="0.25">
      <c r="A72" s="12"/>
      <c r="B72" s="13" t="s">
        <v>594</v>
      </c>
      <c r="C72" s="5">
        <v>0</v>
      </c>
      <c r="D72" s="76">
        <v>0</v>
      </c>
      <c r="E72" s="76">
        <v>0</v>
      </c>
      <c r="F72" s="96">
        <v>20</v>
      </c>
      <c r="G72" s="106">
        <v>0</v>
      </c>
      <c r="H72" s="97">
        <f t="shared" si="5"/>
        <v>20</v>
      </c>
    </row>
    <row r="73" spans="1:9" s="13" customFormat="1" x14ac:dyDescent="0.25">
      <c r="A73" s="12"/>
      <c r="B73" s="13" t="s">
        <v>185</v>
      </c>
      <c r="C73" s="5">
        <v>0</v>
      </c>
      <c r="D73" s="76">
        <v>0</v>
      </c>
      <c r="E73" s="76">
        <v>100</v>
      </c>
      <c r="F73" s="96">
        <v>0</v>
      </c>
      <c r="G73" s="106">
        <v>0</v>
      </c>
      <c r="H73" s="97">
        <f t="shared" si="5"/>
        <v>100</v>
      </c>
    </row>
    <row r="74" spans="1:9" s="13" customFormat="1" x14ac:dyDescent="0.25">
      <c r="A74" s="12"/>
      <c r="B74" s="13" t="s">
        <v>186</v>
      </c>
      <c r="C74" s="5">
        <f>20+80</f>
        <v>100</v>
      </c>
      <c r="D74" s="76">
        <v>200</v>
      </c>
      <c r="E74" s="76">
        <v>0</v>
      </c>
      <c r="F74" s="96">
        <v>65</v>
      </c>
      <c r="G74" s="106">
        <v>0</v>
      </c>
      <c r="H74" s="97">
        <f t="shared" si="5"/>
        <v>365</v>
      </c>
    </row>
    <row r="75" spans="1:9" s="13" customFormat="1" x14ac:dyDescent="0.25">
      <c r="A75" s="12"/>
      <c r="B75" s="13" t="s">
        <v>187</v>
      </c>
      <c r="C75" s="5">
        <v>50</v>
      </c>
      <c r="D75" s="76">
        <v>0</v>
      </c>
      <c r="E75" s="76">
        <v>50</v>
      </c>
      <c r="F75" s="96">
        <v>0</v>
      </c>
      <c r="G75" s="106">
        <v>0</v>
      </c>
      <c r="H75" s="97">
        <f t="shared" ref="H75:H77" si="6">SUM(C75:F75)</f>
        <v>100</v>
      </c>
    </row>
    <row r="76" spans="1:9" s="13" customFormat="1" x14ac:dyDescent="0.25">
      <c r="A76" s="12"/>
      <c r="B76" s="13" t="s">
        <v>590</v>
      </c>
      <c r="C76" s="5">
        <v>0</v>
      </c>
      <c r="D76" s="76">
        <v>0</v>
      </c>
      <c r="E76" s="76">
        <v>0</v>
      </c>
      <c r="F76" s="96">
        <v>20</v>
      </c>
      <c r="G76" s="106">
        <v>0</v>
      </c>
      <c r="H76" s="97">
        <f t="shared" si="6"/>
        <v>20</v>
      </c>
    </row>
    <row r="77" spans="1:9" s="13" customFormat="1" x14ac:dyDescent="0.25">
      <c r="A77" s="12"/>
      <c r="B77" s="13" t="s">
        <v>591</v>
      </c>
      <c r="C77" s="5">
        <v>0</v>
      </c>
      <c r="D77" s="76">
        <v>0</v>
      </c>
      <c r="E77" s="76">
        <v>0</v>
      </c>
      <c r="F77" s="96">
        <v>20</v>
      </c>
      <c r="G77" s="106">
        <v>0</v>
      </c>
      <c r="H77" s="97">
        <f t="shared" si="6"/>
        <v>20</v>
      </c>
    </row>
    <row r="78" spans="1:9" s="13" customFormat="1" x14ac:dyDescent="0.25">
      <c r="A78" s="12"/>
      <c r="B78" s="13" t="s">
        <v>596</v>
      </c>
      <c r="C78" s="5">
        <v>0</v>
      </c>
      <c r="D78" s="76">
        <v>0</v>
      </c>
      <c r="E78" s="76">
        <v>0</v>
      </c>
      <c r="F78" s="96">
        <v>10</v>
      </c>
      <c r="G78" s="106">
        <v>0</v>
      </c>
      <c r="H78" s="97">
        <f>SUM(C78:F78)</f>
        <v>10</v>
      </c>
    </row>
    <row r="79" spans="1:9" s="13" customFormat="1" x14ac:dyDescent="0.25">
      <c r="A79" s="12"/>
      <c r="B79" s="13" t="s">
        <v>595</v>
      </c>
      <c r="C79" s="5">
        <v>0</v>
      </c>
      <c r="D79" s="76">
        <v>0</v>
      </c>
      <c r="E79" s="76">
        <v>0</v>
      </c>
      <c r="F79" s="96">
        <v>80</v>
      </c>
      <c r="G79" s="106">
        <v>0</v>
      </c>
      <c r="H79" s="97">
        <f t="shared" si="5"/>
        <v>80</v>
      </c>
    </row>
    <row r="80" spans="1:9" s="2" customFormat="1" ht="15.75" customHeight="1" x14ac:dyDescent="0.25">
      <c r="A80" s="3"/>
      <c r="C80" s="64">
        <f t="shared" ref="C80:H80" si="7">SUM(C65:C79)</f>
        <v>605</v>
      </c>
      <c r="D80" s="77">
        <f t="shared" si="7"/>
        <v>600</v>
      </c>
      <c r="E80" s="77">
        <f t="shared" si="7"/>
        <v>740</v>
      </c>
      <c r="F80" s="77">
        <f t="shared" si="7"/>
        <v>600</v>
      </c>
      <c r="G80" s="77">
        <f t="shared" si="7"/>
        <v>0</v>
      </c>
      <c r="H80" s="87">
        <f t="shared" si="7"/>
        <v>2545</v>
      </c>
      <c r="I80" s="70">
        <f>SUM(C80:G80)</f>
        <v>2545</v>
      </c>
    </row>
    <row r="81" spans="1:9" x14ac:dyDescent="0.25">
      <c r="A81" s="3"/>
      <c r="C81" s="27"/>
    </row>
    <row r="82" spans="1:9" x14ac:dyDescent="0.25">
      <c r="A82" s="3"/>
      <c r="B82" s="56"/>
      <c r="C82" s="27"/>
    </row>
    <row r="83" spans="1:9" x14ac:dyDescent="0.25">
      <c r="A83" s="3" t="s">
        <v>188</v>
      </c>
      <c r="B83" s="56" t="s">
        <v>125</v>
      </c>
      <c r="C83" s="5">
        <f>10+10</f>
        <v>20</v>
      </c>
      <c r="D83" s="76">
        <v>10</v>
      </c>
      <c r="E83" s="76">
        <f>594+10+10+10+10+10</f>
        <v>644</v>
      </c>
      <c r="F83" s="96">
        <f>30+10+400</f>
        <v>440</v>
      </c>
      <c r="G83" s="106">
        <v>0</v>
      </c>
      <c r="H83" s="88">
        <f>SUM(C83:F83)</f>
        <v>1114</v>
      </c>
    </row>
    <row r="84" spans="1:9" x14ac:dyDescent="0.25">
      <c r="B84" s="56" t="s">
        <v>189</v>
      </c>
      <c r="C84" s="5">
        <v>100</v>
      </c>
      <c r="D84" s="76">
        <v>100</v>
      </c>
      <c r="E84" s="76">
        <v>100</v>
      </c>
      <c r="F84" s="96">
        <v>100</v>
      </c>
      <c r="G84" s="106">
        <v>0</v>
      </c>
      <c r="H84" s="88">
        <f>SUM(C84:G84)</f>
        <v>400</v>
      </c>
    </row>
    <row r="85" spans="1:9" s="2" customFormat="1" ht="14.25" customHeight="1" x14ac:dyDescent="0.25">
      <c r="B85" s="3"/>
      <c r="C85" s="64">
        <f t="shared" ref="C85:H85" si="8">SUM(C83:C84)</f>
        <v>120</v>
      </c>
      <c r="D85" s="64">
        <f t="shared" si="8"/>
        <v>110</v>
      </c>
      <c r="E85" s="64">
        <f t="shared" si="8"/>
        <v>744</v>
      </c>
      <c r="F85" s="64">
        <f t="shared" si="8"/>
        <v>540</v>
      </c>
      <c r="G85" s="64">
        <f t="shared" si="8"/>
        <v>0</v>
      </c>
      <c r="H85" s="87">
        <f t="shared" si="8"/>
        <v>1514</v>
      </c>
      <c r="I85" s="70">
        <f>SUM(C85:G85)</f>
        <v>1514</v>
      </c>
    </row>
    <row r="86" spans="1:9" x14ac:dyDescent="0.25">
      <c r="B86" s="56"/>
      <c r="C86" s="27"/>
    </row>
    <row r="87" spans="1:9" x14ac:dyDescent="0.25">
      <c r="B87" s="56"/>
      <c r="C87" s="27"/>
    </row>
    <row r="88" spans="1:9" x14ac:dyDescent="0.25">
      <c r="A88" s="2" t="s">
        <v>190</v>
      </c>
      <c r="B88" s="56" t="s">
        <v>125</v>
      </c>
      <c r="C88" s="63">
        <f>20+725</f>
        <v>745</v>
      </c>
      <c r="D88" s="8">
        <v>180</v>
      </c>
      <c r="E88" s="76">
        <f>181+673</f>
        <v>854</v>
      </c>
      <c r="F88" s="96">
        <f>37.5+10+71.5</f>
        <v>119</v>
      </c>
      <c r="G88" s="106">
        <f>240+1100</f>
        <v>1340</v>
      </c>
      <c r="H88" s="88">
        <f>SUM(C88:G88)</f>
        <v>3238</v>
      </c>
    </row>
    <row r="89" spans="1:9" x14ac:dyDescent="0.25">
      <c r="B89" s="56" t="s">
        <v>191</v>
      </c>
      <c r="C89" s="63">
        <v>0</v>
      </c>
      <c r="D89" s="8">
        <v>0</v>
      </c>
      <c r="E89" s="76">
        <v>12</v>
      </c>
      <c r="F89" s="96">
        <v>0</v>
      </c>
      <c r="G89" s="106">
        <v>0</v>
      </c>
      <c r="H89" s="88">
        <f t="shared" ref="H89:H152" si="9">SUM(C89:G89)</f>
        <v>12</v>
      </c>
    </row>
    <row r="90" spans="1:9" x14ac:dyDescent="0.25">
      <c r="B90" s="13" t="s">
        <v>192</v>
      </c>
      <c r="C90" s="63">
        <v>0</v>
      </c>
      <c r="D90" s="5">
        <v>30</v>
      </c>
      <c r="E90" s="5">
        <v>20</v>
      </c>
      <c r="F90" s="61">
        <v>0</v>
      </c>
      <c r="G90" s="108">
        <v>0</v>
      </c>
      <c r="H90" s="88">
        <f t="shared" si="9"/>
        <v>50</v>
      </c>
    </row>
    <row r="91" spans="1:9" x14ac:dyDescent="0.25">
      <c r="B91" s="76" t="s">
        <v>193</v>
      </c>
      <c r="C91" s="63">
        <v>0</v>
      </c>
      <c r="D91" s="5">
        <v>20</v>
      </c>
      <c r="E91" s="5">
        <v>13</v>
      </c>
      <c r="F91" s="61">
        <v>0</v>
      </c>
      <c r="G91" s="108">
        <v>0</v>
      </c>
      <c r="H91" s="88">
        <f t="shared" si="9"/>
        <v>33</v>
      </c>
    </row>
    <row r="92" spans="1:9" x14ac:dyDescent="0.25">
      <c r="B92" s="76" t="s">
        <v>194</v>
      </c>
      <c r="C92" s="63">
        <v>0</v>
      </c>
      <c r="D92" s="5">
        <v>0</v>
      </c>
      <c r="E92" s="5">
        <v>5</v>
      </c>
      <c r="F92" s="61">
        <v>0</v>
      </c>
      <c r="G92" s="108">
        <v>0</v>
      </c>
      <c r="H92" s="88">
        <f t="shared" si="9"/>
        <v>5</v>
      </c>
    </row>
    <row r="93" spans="1:9" x14ac:dyDescent="0.25">
      <c r="B93" s="76" t="s">
        <v>195</v>
      </c>
      <c r="C93" s="63">
        <v>0</v>
      </c>
      <c r="D93" s="5">
        <v>0</v>
      </c>
      <c r="E93" s="5">
        <v>20</v>
      </c>
      <c r="F93" s="61">
        <v>0</v>
      </c>
      <c r="G93" s="108">
        <v>100</v>
      </c>
      <c r="H93" s="88">
        <f t="shared" si="9"/>
        <v>120</v>
      </c>
    </row>
    <row r="94" spans="1:9" x14ac:dyDescent="0.25">
      <c r="B94" s="13" t="s">
        <v>196</v>
      </c>
      <c r="C94" s="63">
        <v>0</v>
      </c>
      <c r="D94" s="5">
        <v>20</v>
      </c>
      <c r="E94" s="5">
        <v>0</v>
      </c>
      <c r="F94" s="61">
        <v>0</v>
      </c>
      <c r="G94" s="108">
        <v>0</v>
      </c>
      <c r="H94" s="88">
        <f t="shared" si="9"/>
        <v>20</v>
      </c>
    </row>
    <row r="95" spans="1:9" x14ac:dyDescent="0.25">
      <c r="B95" s="13" t="s">
        <v>197</v>
      </c>
      <c r="C95" s="63">
        <v>0</v>
      </c>
      <c r="D95" s="5">
        <v>0</v>
      </c>
      <c r="E95" s="5">
        <v>10</v>
      </c>
      <c r="F95" s="61">
        <v>0</v>
      </c>
      <c r="G95" s="108">
        <v>20</v>
      </c>
      <c r="H95" s="88">
        <f t="shared" si="9"/>
        <v>30</v>
      </c>
    </row>
    <row r="96" spans="1:9" x14ac:dyDescent="0.25">
      <c r="B96" s="13" t="s">
        <v>198</v>
      </c>
      <c r="C96" s="63">
        <v>0</v>
      </c>
      <c r="D96" s="5">
        <v>0</v>
      </c>
      <c r="E96" s="5">
        <v>5</v>
      </c>
      <c r="F96" s="61">
        <v>0</v>
      </c>
      <c r="G96" s="108">
        <v>0</v>
      </c>
      <c r="H96" s="88">
        <f t="shared" si="9"/>
        <v>5</v>
      </c>
    </row>
    <row r="97" spans="2:8" x14ac:dyDescent="0.25">
      <c r="B97" s="13" t="s">
        <v>199</v>
      </c>
      <c r="C97" s="63">
        <v>0</v>
      </c>
      <c r="D97" s="5">
        <v>0</v>
      </c>
      <c r="E97" s="5">
        <v>5</v>
      </c>
      <c r="F97" s="61">
        <v>0</v>
      </c>
      <c r="G97" s="108">
        <v>0</v>
      </c>
      <c r="H97" s="88">
        <f t="shared" si="9"/>
        <v>5</v>
      </c>
    </row>
    <row r="98" spans="2:8" x14ac:dyDescent="0.25">
      <c r="B98" t="s">
        <v>200</v>
      </c>
      <c r="C98" s="63">
        <v>10</v>
      </c>
      <c r="D98" s="8">
        <v>0</v>
      </c>
      <c r="E98" s="76">
        <v>0</v>
      </c>
      <c r="F98" s="96">
        <v>0</v>
      </c>
      <c r="G98" s="106">
        <v>0</v>
      </c>
      <c r="H98" s="88">
        <f t="shared" si="9"/>
        <v>10</v>
      </c>
    </row>
    <row r="99" spans="2:8" x14ac:dyDescent="0.25">
      <c r="B99" s="13" t="s">
        <v>201</v>
      </c>
      <c r="C99" s="5">
        <v>0</v>
      </c>
      <c r="D99" s="5">
        <v>5</v>
      </c>
      <c r="E99" s="5">
        <v>0</v>
      </c>
      <c r="F99" s="61">
        <v>0</v>
      </c>
      <c r="G99" s="108">
        <v>0</v>
      </c>
      <c r="H99" s="88">
        <f t="shared" si="9"/>
        <v>5</v>
      </c>
    </row>
    <row r="100" spans="2:8" x14ac:dyDescent="0.25">
      <c r="B100" s="13" t="s">
        <v>605</v>
      </c>
      <c r="C100" s="5">
        <v>0</v>
      </c>
      <c r="D100" s="5">
        <v>0</v>
      </c>
      <c r="E100" s="5">
        <v>0</v>
      </c>
      <c r="F100" s="61">
        <v>10</v>
      </c>
      <c r="G100" s="108">
        <v>0</v>
      </c>
      <c r="H100" s="88">
        <f t="shared" si="9"/>
        <v>10</v>
      </c>
    </row>
    <row r="101" spans="2:8" x14ac:dyDescent="0.25">
      <c r="B101" t="s">
        <v>202</v>
      </c>
      <c r="C101" s="63">
        <v>25</v>
      </c>
      <c r="D101" s="8">
        <v>0</v>
      </c>
      <c r="E101" s="76">
        <v>0</v>
      </c>
      <c r="F101" s="96">
        <v>0</v>
      </c>
      <c r="G101" s="106">
        <v>0</v>
      </c>
      <c r="H101" s="88">
        <f t="shared" si="9"/>
        <v>25</v>
      </c>
    </row>
    <row r="102" spans="2:8" x14ac:dyDescent="0.25">
      <c r="B102" t="s">
        <v>207</v>
      </c>
      <c r="C102" s="63">
        <v>10</v>
      </c>
      <c r="D102" s="8">
        <v>0</v>
      </c>
      <c r="E102" s="76">
        <v>0</v>
      </c>
      <c r="F102" s="96">
        <v>0</v>
      </c>
      <c r="G102" s="106">
        <v>0</v>
      </c>
      <c r="H102" s="88">
        <f t="shared" si="9"/>
        <v>10</v>
      </c>
    </row>
    <row r="103" spans="2:8" x14ac:dyDescent="0.25">
      <c r="B103" s="76" t="s">
        <v>203</v>
      </c>
      <c r="C103" s="63">
        <v>0</v>
      </c>
      <c r="D103" s="5">
        <v>20</v>
      </c>
      <c r="E103" s="5">
        <v>0</v>
      </c>
      <c r="F103" s="61">
        <v>0</v>
      </c>
      <c r="G103" s="108">
        <v>0</v>
      </c>
      <c r="H103" s="88">
        <f t="shared" si="9"/>
        <v>20</v>
      </c>
    </row>
    <row r="104" spans="2:8" x14ac:dyDescent="0.25">
      <c r="B104" s="76" t="s">
        <v>204</v>
      </c>
      <c r="C104" s="63">
        <v>0</v>
      </c>
      <c r="D104" s="5">
        <v>0</v>
      </c>
      <c r="E104" s="5">
        <v>10</v>
      </c>
      <c r="F104" s="61">
        <v>0</v>
      </c>
      <c r="G104" s="108">
        <v>20</v>
      </c>
      <c r="H104" s="88">
        <f t="shared" si="9"/>
        <v>30</v>
      </c>
    </row>
    <row r="105" spans="2:8" x14ac:dyDescent="0.25">
      <c r="B105" s="76" t="s">
        <v>648</v>
      </c>
      <c r="C105" s="63">
        <v>0</v>
      </c>
      <c r="D105" s="5">
        <v>0</v>
      </c>
      <c r="E105" s="5">
        <v>0</v>
      </c>
      <c r="F105" s="61">
        <v>0</v>
      </c>
      <c r="G105" s="108">
        <v>20</v>
      </c>
      <c r="H105" s="88">
        <f t="shared" si="9"/>
        <v>20</v>
      </c>
    </row>
    <row r="106" spans="2:8" x14ac:dyDescent="0.25">
      <c r="B106" t="s">
        <v>205</v>
      </c>
      <c r="C106" s="63">
        <v>12.5</v>
      </c>
      <c r="D106" s="8">
        <v>0</v>
      </c>
      <c r="E106" s="76">
        <v>0</v>
      </c>
      <c r="F106" s="96">
        <v>0</v>
      </c>
      <c r="G106" s="106">
        <v>0</v>
      </c>
      <c r="H106" s="88">
        <f t="shared" si="9"/>
        <v>12.5</v>
      </c>
    </row>
    <row r="107" spans="2:8" x14ac:dyDescent="0.25">
      <c r="B107" t="s">
        <v>206</v>
      </c>
      <c r="C107" s="63">
        <v>12.5</v>
      </c>
      <c r="D107" s="8">
        <v>30</v>
      </c>
      <c r="E107" s="76">
        <v>0</v>
      </c>
      <c r="F107" s="96">
        <v>0</v>
      </c>
      <c r="G107" s="106">
        <v>0</v>
      </c>
      <c r="H107" s="88">
        <f t="shared" si="9"/>
        <v>42.5</v>
      </c>
    </row>
    <row r="108" spans="2:8" x14ac:dyDescent="0.25">
      <c r="B108" t="s">
        <v>230</v>
      </c>
      <c r="C108" s="63">
        <v>5</v>
      </c>
      <c r="D108" s="8">
        <v>0</v>
      </c>
      <c r="E108" s="76">
        <v>0</v>
      </c>
      <c r="F108" s="96">
        <v>0</v>
      </c>
      <c r="G108" s="106">
        <v>0</v>
      </c>
      <c r="H108" s="88">
        <f t="shared" si="9"/>
        <v>5</v>
      </c>
    </row>
    <row r="109" spans="2:8" x14ac:dyDescent="0.25">
      <c r="B109" t="s">
        <v>208</v>
      </c>
      <c r="C109" s="63">
        <v>0</v>
      </c>
      <c r="D109" s="8">
        <v>0</v>
      </c>
      <c r="E109" s="76">
        <v>10</v>
      </c>
      <c r="F109" s="96">
        <v>0</v>
      </c>
      <c r="G109" s="106">
        <v>0</v>
      </c>
      <c r="H109" s="88">
        <f t="shared" si="9"/>
        <v>10</v>
      </c>
    </row>
    <row r="110" spans="2:8" x14ac:dyDescent="0.25">
      <c r="B110" t="s">
        <v>599</v>
      </c>
      <c r="C110" s="63">
        <v>0</v>
      </c>
      <c r="D110" s="8">
        <v>0</v>
      </c>
      <c r="E110" s="76">
        <v>0</v>
      </c>
      <c r="F110" s="96">
        <v>8</v>
      </c>
      <c r="G110" s="106">
        <v>0</v>
      </c>
      <c r="H110" s="88">
        <f t="shared" si="9"/>
        <v>8</v>
      </c>
    </row>
    <row r="111" spans="2:8" x14ac:dyDescent="0.25">
      <c r="B111" s="13" t="s">
        <v>209</v>
      </c>
      <c r="C111" s="63">
        <v>0</v>
      </c>
      <c r="D111" s="5">
        <v>25</v>
      </c>
      <c r="E111" s="5">
        <v>0</v>
      </c>
      <c r="F111" s="61">
        <v>0</v>
      </c>
      <c r="G111" s="108">
        <v>0</v>
      </c>
      <c r="H111" s="88">
        <f t="shared" si="9"/>
        <v>25</v>
      </c>
    </row>
    <row r="112" spans="2:8" x14ac:dyDescent="0.25">
      <c r="B112" t="s">
        <v>210</v>
      </c>
      <c r="C112" s="63">
        <v>12.5</v>
      </c>
      <c r="D112" s="8">
        <v>15</v>
      </c>
      <c r="E112" s="8">
        <v>0</v>
      </c>
      <c r="F112" s="134">
        <v>0</v>
      </c>
      <c r="G112" s="105">
        <v>0</v>
      </c>
      <c r="H112" s="88">
        <f t="shared" si="9"/>
        <v>27.5</v>
      </c>
    </row>
    <row r="113" spans="1:8" x14ac:dyDescent="0.25">
      <c r="B113" t="s">
        <v>211</v>
      </c>
      <c r="C113" s="63">
        <v>0</v>
      </c>
      <c r="D113" s="8">
        <v>0</v>
      </c>
      <c r="E113" s="8">
        <v>20</v>
      </c>
      <c r="F113" s="134">
        <v>34</v>
      </c>
      <c r="G113" s="105">
        <v>0</v>
      </c>
      <c r="H113" s="88">
        <f t="shared" si="9"/>
        <v>54</v>
      </c>
    </row>
    <row r="114" spans="1:8" x14ac:dyDescent="0.25">
      <c r="B114" t="s">
        <v>212</v>
      </c>
      <c r="C114" s="63">
        <v>146</v>
      </c>
      <c r="D114" s="8">
        <v>0</v>
      </c>
      <c r="E114" s="8">
        <v>0</v>
      </c>
      <c r="F114" s="134">
        <v>0</v>
      </c>
      <c r="G114" s="105">
        <v>0</v>
      </c>
      <c r="H114" s="88">
        <f t="shared" si="9"/>
        <v>146</v>
      </c>
    </row>
    <row r="115" spans="1:8" x14ac:dyDescent="0.25">
      <c r="B115" s="13" t="s">
        <v>213</v>
      </c>
      <c r="C115" s="63">
        <v>0</v>
      </c>
      <c r="D115" s="5">
        <v>5</v>
      </c>
      <c r="E115" s="5">
        <v>0</v>
      </c>
      <c r="F115" s="61">
        <f>52+55</f>
        <v>107</v>
      </c>
      <c r="G115" s="108">
        <v>0</v>
      </c>
      <c r="H115" s="88">
        <f t="shared" si="9"/>
        <v>112</v>
      </c>
    </row>
    <row r="116" spans="1:8" x14ac:dyDescent="0.25">
      <c r="B116" s="76" t="s">
        <v>214</v>
      </c>
      <c r="C116" s="63">
        <v>0</v>
      </c>
      <c r="D116" s="5">
        <v>20</v>
      </c>
      <c r="E116" s="5">
        <v>0</v>
      </c>
      <c r="F116" s="61">
        <v>0</v>
      </c>
      <c r="G116" s="108">
        <v>0</v>
      </c>
      <c r="H116" s="88">
        <f t="shared" si="9"/>
        <v>20</v>
      </c>
    </row>
    <row r="117" spans="1:8" x14ac:dyDescent="0.25">
      <c r="B117" t="s">
        <v>215</v>
      </c>
      <c r="C117" s="63">
        <v>10</v>
      </c>
      <c r="D117" s="8">
        <v>20</v>
      </c>
      <c r="E117" s="76">
        <v>0</v>
      </c>
      <c r="F117" s="96">
        <v>0</v>
      </c>
      <c r="G117" s="106">
        <v>0</v>
      </c>
      <c r="H117" s="88">
        <f t="shared" si="9"/>
        <v>30</v>
      </c>
    </row>
    <row r="118" spans="1:8" x14ac:dyDescent="0.25">
      <c r="B118" t="s">
        <v>216</v>
      </c>
      <c r="C118" s="63">
        <v>0</v>
      </c>
      <c r="D118" s="8">
        <v>0</v>
      </c>
      <c r="E118" s="76">
        <v>6</v>
      </c>
      <c r="F118" s="96">
        <v>10</v>
      </c>
      <c r="G118" s="106">
        <v>0</v>
      </c>
      <c r="H118" s="88">
        <f t="shared" si="9"/>
        <v>16</v>
      </c>
    </row>
    <row r="119" spans="1:8" s="81" customFormat="1" x14ac:dyDescent="0.25">
      <c r="A119" s="82"/>
      <c r="B119" s="13" t="s">
        <v>217</v>
      </c>
      <c r="C119" s="5">
        <v>0</v>
      </c>
      <c r="D119" s="76">
        <v>0</v>
      </c>
      <c r="E119" s="76">
        <v>10</v>
      </c>
      <c r="F119" s="96">
        <v>0</v>
      </c>
      <c r="G119" s="106">
        <v>0</v>
      </c>
      <c r="H119" s="88">
        <f t="shared" si="9"/>
        <v>10</v>
      </c>
    </row>
    <row r="120" spans="1:8" x14ac:dyDescent="0.25">
      <c r="B120" t="s">
        <v>218</v>
      </c>
      <c r="C120" s="63">
        <v>10</v>
      </c>
      <c r="D120" s="8">
        <v>20</v>
      </c>
      <c r="E120" s="76">
        <v>0</v>
      </c>
      <c r="F120" s="96">
        <v>0</v>
      </c>
      <c r="G120" s="106">
        <v>0</v>
      </c>
      <c r="H120" s="88">
        <f t="shared" si="9"/>
        <v>30</v>
      </c>
    </row>
    <row r="121" spans="1:8" x14ac:dyDescent="0.25">
      <c r="B121" t="s">
        <v>646</v>
      </c>
      <c r="C121" s="63">
        <v>0</v>
      </c>
      <c r="D121" s="8">
        <v>0</v>
      </c>
      <c r="E121" s="76">
        <v>0</v>
      </c>
      <c r="F121" s="96">
        <v>0</v>
      </c>
      <c r="G121" s="106">
        <v>40</v>
      </c>
      <c r="H121" s="88">
        <f t="shared" si="9"/>
        <v>40</v>
      </c>
    </row>
    <row r="122" spans="1:8" x14ac:dyDescent="0.25">
      <c r="B122" t="s">
        <v>603</v>
      </c>
      <c r="C122" s="63">
        <v>0</v>
      </c>
      <c r="D122" s="8">
        <v>0</v>
      </c>
      <c r="E122" s="76">
        <v>0</v>
      </c>
      <c r="F122" s="96">
        <v>5</v>
      </c>
      <c r="G122" s="106">
        <v>0</v>
      </c>
      <c r="H122" s="88">
        <f t="shared" si="9"/>
        <v>5</v>
      </c>
    </row>
    <row r="123" spans="1:8" x14ac:dyDescent="0.25">
      <c r="B123" t="s">
        <v>219</v>
      </c>
      <c r="C123" s="63">
        <v>0</v>
      </c>
      <c r="D123" s="8">
        <v>0</v>
      </c>
      <c r="E123" s="76">
        <v>20</v>
      </c>
      <c r="F123" s="96">
        <v>0</v>
      </c>
      <c r="G123" s="106">
        <v>0</v>
      </c>
      <c r="H123" s="88">
        <f t="shared" si="9"/>
        <v>20</v>
      </c>
    </row>
    <row r="124" spans="1:8" x14ac:dyDescent="0.25">
      <c r="B124" s="13" t="s">
        <v>220</v>
      </c>
      <c r="C124" s="63">
        <v>0</v>
      </c>
      <c r="D124" s="5">
        <v>10</v>
      </c>
      <c r="E124" s="5">
        <v>0</v>
      </c>
      <c r="F124" s="61">
        <v>0</v>
      </c>
      <c r="G124" s="108">
        <v>0</v>
      </c>
      <c r="H124" s="88">
        <f t="shared" si="9"/>
        <v>10</v>
      </c>
    </row>
    <row r="125" spans="1:8" x14ac:dyDescent="0.25">
      <c r="B125" t="s">
        <v>221</v>
      </c>
      <c r="C125" s="63">
        <v>15</v>
      </c>
      <c r="D125" s="8">
        <v>0</v>
      </c>
      <c r="E125" s="8">
        <v>0</v>
      </c>
      <c r="F125" s="134">
        <v>0</v>
      </c>
      <c r="G125" s="105">
        <v>0</v>
      </c>
      <c r="H125" s="88">
        <f t="shared" si="9"/>
        <v>15</v>
      </c>
    </row>
    <row r="126" spans="1:8" x14ac:dyDescent="0.25">
      <c r="B126" s="13" t="s">
        <v>222</v>
      </c>
      <c r="C126" s="63">
        <v>0</v>
      </c>
      <c r="D126" s="5">
        <v>10</v>
      </c>
      <c r="E126" s="5">
        <v>0</v>
      </c>
      <c r="F126" s="61">
        <v>0</v>
      </c>
      <c r="G126" s="108">
        <v>0</v>
      </c>
      <c r="H126" s="88">
        <f t="shared" si="9"/>
        <v>10</v>
      </c>
    </row>
    <row r="127" spans="1:8" x14ac:dyDescent="0.25">
      <c r="B127" s="13" t="s">
        <v>223</v>
      </c>
      <c r="C127" s="63">
        <v>0</v>
      </c>
      <c r="D127" s="5">
        <v>12.5</v>
      </c>
      <c r="E127" s="5">
        <v>0</v>
      </c>
      <c r="F127" s="61">
        <v>0</v>
      </c>
      <c r="G127" s="108">
        <v>0</v>
      </c>
      <c r="H127" s="88">
        <f t="shared" si="9"/>
        <v>12.5</v>
      </c>
    </row>
    <row r="128" spans="1:8" x14ac:dyDescent="0.25">
      <c r="B128" s="13" t="s">
        <v>224</v>
      </c>
      <c r="C128" s="63">
        <v>0</v>
      </c>
      <c r="D128" s="5">
        <v>0</v>
      </c>
      <c r="E128" s="5">
        <v>10</v>
      </c>
      <c r="F128" s="61">
        <v>0</v>
      </c>
      <c r="G128" s="108">
        <v>0</v>
      </c>
      <c r="H128" s="88">
        <f t="shared" si="9"/>
        <v>10</v>
      </c>
    </row>
    <row r="129" spans="2:8" x14ac:dyDescent="0.25">
      <c r="B129" s="13" t="s">
        <v>225</v>
      </c>
      <c r="C129" s="63">
        <v>0</v>
      </c>
      <c r="D129" s="5">
        <v>0</v>
      </c>
      <c r="E129" s="5">
        <v>20</v>
      </c>
      <c r="F129" s="61">
        <v>0</v>
      </c>
      <c r="G129" s="108">
        <v>0</v>
      </c>
      <c r="H129" s="88">
        <f t="shared" si="9"/>
        <v>20</v>
      </c>
    </row>
    <row r="130" spans="2:8" x14ac:dyDescent="0.25">
      <c r="B130" s="13" t="s">
        <v>226</v>
      </c>
      <c r="C130" s="63">
        <v>10</v>
      </c>
      <c r="D130" s="8">
        <v>15</v>
      </c>
      <c r="E130" s="76">
        <v>5</v>
      </c>
      <c r="F130" s="96">
        <v>0</v>
      </c>
      <c r="G130" s="106">
        <v>0</v>
      </c>
      <c r="H130" s="88">
        <f t="shared" si="9"/>
        <v>30</v>
      </c>
    </row>
    <row r="131" spans="2:8" x14ac:dyDescent="0.25">
      <c r="B131" s="13" t="s">
        <v>647</v>
      </c>
      <c r="C131" s="63">
        <v>0</v>
      </c>
      <c r="D131" s="8">
        <v>0</v>
      </c>
      <c r="E131" s="76">
        <v>0</v>
      </c>
      <c r="F131" s="96">
        <v>0</v>
      </c>
      <c r="G131" s="106">
        <v>20</v>
      </c>
      <c r="H131" s="88">
        <f t="shared" si="9"/>
        <v>20</v>
      </c>
    </row>
    <row r="132" spans="2:8" x14ac:dyDescent="0.25">
      <c r="B132" s="76" t="s">
        <v>227</v>
      </c>
      <c r="C132" s="63">
        <v>0</v>
      </c>
      <c r="D132" s="5">
        <v>20</v>
      </c>
      <c r="E132" s="5">
        <v>0</v>
      </c>
      <c r="F132" s="61">
        <v>0</v>
      </c>
      <c r="G132" s="108">
        <v>0</v>
      </c>
      <c r="H132" s="88">
        <f t="shared" si="9"/>
        <v>20</v>
      </c>
    </row>
    <row r="133" spans="2:8" x14ac:dyDescent="0.25">
      <c r="B133" t="s">
        <v>228</v>
      </c>
      <c r="C133" s="63">
        <v>20</v>
      </c>
      <c r="D133" s="8">
        <v>60</v>
      </c>
      <c r="E133" s="76">
        <v>20</v>
      </c>
      <c r="F133" s="96">
        <v>0</v>
      </c>
      <c r="G133" s="106">
        <v>0</v>
      </c>
      <c r="H133" s="88">
        <f t="shared" si="9"/>
        <v>100</v>
      </c>
    </row>
    <row r="134" spans="2:8" x14ac:dyDescent="0.25">
      <c r="B134" s="76" t="s">
        <v>229</v>
      </c>
      <c r="C134" s="63">
        <v>0</v>
      </c>
      <c r="D134" s="5">
        <v>20</v>
      </c>
      <c r="E134" s="5">
        <v>20</v>
      </c>
      <c r="F134" s="61">
        <v>0</v>
      </c>
      <c r="G134" s="108">
        <v>0</v>
      </c>
      <c r="H134" s="88">
        <f t="shared" si="9"/>
        <v>40</v>
      </c>
    </row>
    <row r="135" spans="2:8" x14ac:dyDescent="0.25">
      <c r="B135" t="s">
        <v>231</v>
      </c>
      <c r="C135" s="63">
        <v>0</v>
      </c>
      <c r="D135" s="8">
        <v>0</v>
      </c>
      <c r="E135" s="76">
        <v>20</v>
      </c>
      <c r="F135" s="96">
        <v>0</v>
      </c>
      <c r="G135" s="106">
        <v>20</v>
      </c>
      <c r="H135" s="88">
        <f t="shared" si="9"/>
        <v>40</v>
      </c>
    </row>
    <row r="136" spans="2:8" x14ac:dyDescent="0.25">
      <c r="B136" t="s">
        <v>604</v>
      </c>
      <c r="C136" s="63">
        <v>0</v>
      </c>
      <c r="D136" s="8">
        <v>0</v>
      </c>
      <c r="E136" s="76">
        <v>0</v>
      </c>
      <c r="F136" s="96">
        <v>10</v>
      </c>
      <c r="G136" s="106">
        <v>0</v>
      </c>
      <c r="H136" s="88">
        <f t="shared" si="9"/>
        <v>10</v>
      </c>
    </row>
    <row r="137" spans="2:8" x14ac:dyDescent="0.25">
      <c r="B137" t="s">
        <v>232</v>
      </c>
      <c r="C137" s="63">
        <v>10</v>
      </c>
      <c r="D137" s="8">
        <v>30</v>
      </c>
      <c r="E137" s="76">
        <v>0</v>
      </c>
      <c r="F137" s="96">
        <v>0</v>
      </c>
      <c r="G137" s="106">
        <v>0</v>
      </c>
      <c r="H137" s="88">
        <f t="shared" si="9"/>
        <v>40</v>
      </c>
    </row>
    <row r="138" spans="2:8" x14ac:dyDescent="0.25">
      <c r="B138" t="s">
        <v>233</v>
      </c>
      <c r="C138" s="63">
        <v>0</v>
      </c>
      <c r="D138" s="8">
        <v>0</v>
      </c>
      <c r="E138" s="76">
        <v>5</v>
      </c>
      <c r="F138" s="96">
        <v>0</v>
      </c>
      <c r="G138" s="106">
        <v>0</v>
      </c>
      <c r="H138" s="88">
        <f t="shared" si="9"/>
        <v>5</v>
      </c>
    </row>
    <row r="139" spans="2:8" x14ac:dyDescent="0.25">
      <c r="B139" t="s">
        <v>234</v>
      </c>
      <c r="C139" s="63">
        <v>0</v>
      </c>
      <c r="D139" s="8">
        <v>0</v>
      </c>
      <c r="E139" s="76">
        <v>20</v>
      </c>
      <c r="F139" s="96">
        <v>10</v>
      </c>
      <c r="G139" s="106">
        <v>0</v>
      </c>
      <c r="H139" s="88">
        <f t="shared" si="9"/>
        <v>30</v>
      </c>
    </row>
    <row r="140" spans="2:8" x14ac:dyDescent="0.25">
      <c r="B140" t="s">
        <v>645</v>
      </c>
      <c r="C140" s="63">
        <v>0</v>
      </c>
      <c r="D140" s="8">
        <v>0</v>
      </c>
      <c r="E140" s="76">
        <v>0</v>
      </c>
      <c r="F140" s="96">
        <v>0</v>
      </c>
      <c r="G140" s="106">
        <v>30</v>
      </c>
      <c r="H140" s="88">
        <f t="shared" si="9"/>
        <v>30</v>
      </c>
    </row>
    <row r="141" spans="2:8" x14ac:dyDescent="0.25">
      <c r="B141" t="s">
        <v>235</v>
      </c>
      <c r="C141" s="63">
        <v>20</v>
      </c>
      <c r="D141" s="8">
        <v>60</v>
      </c>
      <c r="E141" s="8">
        <v>0</v>
      </c>
      <c r="F141" s="134">
        <v>0</v>
      </c>
      <c r="G141" s="105">
        <v>0</v>
      </c>
      <c r="H141" s="88">
        <f t="shared" si="9"/>
        <v>80</v>
      </c>
    </row>
    <row r="142" spans="2:8" x14ac:dyDescent="0.25">
      <c r="B142" s="13" t="s">
        <v>236</v>
      </c>
      <c r="C142" s="63">
        <v>0</v>
      </c>
      <c r="D142" s="8">
        <v>25</v>
      </c>
      <c r="E142" s="8">
        <v>0</v>
      </c>
      <c r="F142" s="134">
        <v>25</v>
      </c>
      <c r="G142" s="105">
        <v>0</v>
      </c>
      <c r="H142" s="88">
        <f t="shared" si="9"/>
        <v>50</v>
      </c>
    </row>
    <row r="143" spans="2:8" x14ac:dyDescent="0.25">
      <c r="B143" t="s">
        <v>237</v>
      </c>
      <c r="C143" s="63">
        <v>20</v>
      </c>
      <c r="D143" s="8">
        <v>20</v>
      </c>
      <c r="E143" s="8">
        <v>20</v>
      </c>
      <c r="F143" s="134">
        <v>20</v>
      </c>
      <c r="G143" s="105">
        <v>0</v>
      </c>
      <c r="H143" s="88">
        <f t="shared" si="9"/>
        <v>80</v>
      </c>
    </row>
    <row r="144" spans="2:8" x14ac:dyDescent="0.25">
      <c r="B144" s="13" t="s">
        <v>238</v>
      </c>
      <c r="C144" s="63">
        <v>0</v>
      </c>
      <c r="D144" s="5">
        <v>5</v>
      </c>
      <c r="E144" s="5">
        <v>0</v>
      </c>
      <c r="F144" s="61">
        <v>0</v>
      </c>
      <c r="G144" s="108">
        <v>0</v>
      </c>
      <c r="H144" s="88">
        <f t="shared" si="9"/>
        <v>5</v>
      </c>
    </row>
    <row r="145" spans="2:8" x14ac:dyDescent="0.25">
      <c r="B145" s="13" t="s">
        <v>239</v>
      </c>
      <c r="C145" s="63">
        <v>0</v>
      </c>
      <c r="D145" s="5">
        <v>0</v>
      </c>
      <c r="E145" s="5">
        <v>10</v>
      </c>
      <c r="F145" s="61">
        <v>0</v>
      </c>
      <c r="G145" s="108">
        <v>0</v>
      </c>
      <c r="H145" s="88">
        <f t="shared" si="9"/>
        <v>10</v>
      </c>
    </row>
    <row r="146" spans="2:8" x14ac:dyDescent="0.25">
      <c r="B146" s="13" t="s">
        <v>240</v>
      </c>
      <c r="C146" s="63">
        <v>0</v>
      </c>
      <c r="D146" s="5">
        <v>0</v>
      </c>
      <c r="E146" s="5">
        <v>10</v>
      </c>
      <c r="F146" s="61">
        <v>0</v>
      </c>
      <c r="G146" s="108">
        <v>0</v>
      </c>
      <c r="H146" s="88">
        <f t="shared" si="9"/>
        <v>10</v>
      </c>
    </row>
    <row r="147" spans="2:8" x14ac:dyDescent="0.25">
      <c r="B147" s="13" t="s">
        <v>241</v>
      </c>
      <c r="C147" s="63">
        <v>0</v>
      </c>
      <c r="D147" s="5">
        <v>0</v>
      </c>
      <c r="E147" s="5">
        <v>20</v>
      </c>
      <c r="F147" s="61">
        <v>0</v>
      </c>
      <c r="G147" s="108">
        <v>80</v>
      </c>
      <c r="H147" s="88">
        <f t="shared" si="9"/>
        <v>100</v>
      </c>
    </row>
    <row r="148" spans="2:8" x14ac:dyDescent="0.25">
      <c r="B148" t="s">
        <v>242</v>
      </c>
      <c r="C148" s="63">
        <v>25</v>
      </c>
      <c r="D148" s="8">
        <v>5</v>
      </c>
      <c r="E148" s="8">
        <v>0</v>
      </c>
      <c r="F148" s="134">
        <v>0</v>
      </c>
      <c r="G148" s="105">
        <v>0</v>
      </c>
      <c r="H148" s="88">
        <f t="shared" si="9"/>
        <v>30</v>
      </c>
    </row>
    <row r="149" spans="2:8" x14ac:dyDescent="0.25">
      <c r="B149" t="s">
        <v>243</v>
      </c>
      <c r="C149" s="63">
        <v>50</v>
      </c>
      <c r="D149" s="8">
        <v>0</v>
      </c>
      <c r="E149" s="8">
        <v>0</v>
      </c>
      <c r="F149" s="134">
        <v>0</v>
      </c>
      <c r="G149" s="105">
        <v>0</v>
      </c>
      <c r="H149" s="88">
        <f t="shared" si="9"/>
        <v>50</v>
      </c>
    </row>
    <row r="150" spans="2:8" x14ac:dyDescent="0.25">
      <c r="B150" s="13" t="s">
        <v>600</v>
      </c>
      <c r="C150" s="63">
        <v>0</v>
      </c>
      <c r="D150" s="8">
        <v>0</v>
      </c>
      <c r="E150" s="8">
        <v>0</v>
      </c>
      <c r="F150" s="134">
        <v>25</v>
      </c>
      <c r="G150" s="105">
        <v>0</v>
      </c>
      <c r="H150" s="88">
        <f t="shared" si="9"/>
        <v>25</v>
      </c>
    </row>
    <row r="151" spans="2:8" x14ac:dyDescent="0.25">
      <c r="B151" t="s">
        <v>244</v>
      </c>
      <c r="C151" s="63">
        <v>10</v>
      </c>
      <c r="D151" s="8">
        <v>0</v>
      </c>
      <c r="E151" s="8">
        <v>10</v>
      </c>
      <c r="F151" s="134">
        <v>0</v>
      </c>
      <c r="G151" s="105">
        <v>0</v>
      </c>
      <c r="H151" s="88">
        <f t="shared" si="9"/>
        <v>20</v>
      </c>
    </row>
    <row r="152" spans="2:8" x14ac:dyDescent="0.25">
      <c r="B152" s="76" t="s">
        <v>601</v>
      </c>
      <c r="C152" s="63">
        <v>0</v>
      </c>
      <c r="D152" s="5">
        <v>20</v>
      </c>
      <c r="E152" s="5">
        <v>0</v>
      </c>
      <c r="F152" s="61">
        <v>25</v>
      </c>
      <c r="G152" s="108">
        <v>0</v>
      </c>
      <c r="H152" s="88">
        <f t="shared" si="9"/>
        <v>45</v>
      </c>
    </row>
    <row r="153" spans="2:8" x14ac:dyDescent="0.25">
      <c r="B153" s="76" t="s">
        <v>245</v>
      </c>
      <c r="C153" s="63">
        <v>0</v>
      </c>
      <c r="D153" s="5">
        <v>0</v>
      </c>
      <c r="E153" s="5">
        <v>25</v>
      </c>
      <c r="F153" s="61">
        <v>0</v>
      </c>
      <c r="G153" s="108">
        <v>0</v>
      </c>
      <c r="H153" s="88">
        <f t="shared" ref="H153:H170" si="10">SUM(C153:G153)</f>
        <v>25</v>
      </c>
    </row>
    <row r="154" spans="2:8" x14ac:dyDescent="0.25">
      <c r="B154" t="s">
        <v>246</v>
      </c>
      <c r="C154" s="63">
        <v>20</v>
      </c>
      <c r="D154" s="8">
        <v>0</v>
      </c>
      <c r="E154" s="76">
        <v>0</v>
      </c>
      <c r="F154" s="96">
        <v>0</v>
      </c>
      <c r="G154" s="106">
        <v>0</v>
      </c>
      <c r="H154" s="88">
        <f t="shared" si="10"/>
        <v>20</v>
      </c>
    </row>
    <row r="155" spans="2:8" x14ac:dyDescent="0.25">
      <c r="B155" t="s">
        <v>247</v>
      </c>
      <c r="C155" s="63">
        <v>20</v>
      </c>
      <c r="D155" s="8">
        <v>0</v>
      </c>
      <c r="E155" s="76">
        <v>0</v>
      </c>
      <c r="F155" s="96">
        <v>0</v>
      </c>
      <c r="G155" s="106">
        <v>0</v>
      </c>
      <c r="H155" s="88">
        <f t="shared" si="10"/>
        <v>20</v>
      </c>
    </row>
    <row r="156" spans="2:8" x14ac:dyDescent="0.25">
      <c r="B156" s="13" t="s">
        <v>248</v>
      </c>
      <c r="C156" s="63">
        <v>0</v>
      </c>
      <c r="D156" s="5">
        <v>5</v>
      </c>
      <c r="E156" s="5">
        <v>0</v>
      </c>
      <c r="F156" s="61">
        <v>0</v>
      </c>
      <c r="G156" s="108">
        <v>0</v>
      </c>
      <c r="H156" s="88">
        <f t="shared" si="10"/>
        <v>5</v>
      </c>
    </row>
    <row r="157" spans="2:8" x14ac:dyDescent="0.25">
      <c r="B157" s="13" t="s">
        <v>644</v>
      </c>
      <c r="C157" s="63">
        <v>0</v>
      </c>
      <c r="D157" s="5">
        <v>0</v>
      </c>
      <c r="E157" s="5">
        <v>0</v>
      </c>
      <c r="F157" s="61">
        <v>0</v>
      </c>
      <c r="G157" s="108">
        <v>10</v>
      </c>
      <c r="H157" s="88">
        <f t="shared" si="10"/>
        <v>10</v>
      </c>
    </row>
    <row r="158" spans="2:8" x14ac:dyDescent="0.25">
      <c r="B158" s="76" t="s">
        <v>249</v>
      </c>
      <c r="C158" s="63">
        <v>0</v>
      </c>
      <c r="D158" s="5">
        <v>20</v>
      </c>
      <c r="E158" s="5">
        <v>0</v>
      </c>
      <c r="F158" s="61">
        <v>0</v>
      </c>
      <c r="G158" s="108">
        <v>10</v>
      </c>
      <c r="H158" s="88">
        <f t="shared" si="10"/>
        <v>30</v>
      </c>
    </row>
    <row r="159" spans="2:8" x14ac:dyDescent="0.25">
      <c r="B159" t="s">
        <v>250</v>
      </c>
      <c r="C159" s="63">
        <v>10</v>
      </c>
      <c r="D159" s="8">
        <v>10</v>
      </c>
      <c r="E159" s="76">
        <v>12.5</v>
      </c>
      <c r="F159" s="96">
        <v>0</v>
      </c>
      <c r="G159" s="106">
        <v>0</v>
      </c>
      <c r="H159" s="88">
        <f t="shared" si="10"/>
        <v>32.5</v>
      </c>
    </row>
    <row r="160" spans="2:8" x14ac:dyDescent="0.25">
      <c r="B160" t="s">
        <v>602</v>
      </c>
      <c r="C160" s="63">
        <v>0</v>
      </c>
      <c r="D160" s="8">
        <v>0</v>
      </c>
      <c r="E160" s="76">
        <v>0</v>
      </c>
      <c r="F160" s="96">
        <v>10</v>
      </c>
      <c r="G160" s="106">
        <v>0</v>
      </c>
      <c r="H160" s="88">
        <f t="shared" si="10"/>
        <v>10</v>
      </c>
    </row>
    <row r="161" spans="1:9" x14ac:dyDescent="0.25">
      <c r="B161" t="s">
        <v>251</v>
      </c>
      <c r="C161" s="63">
        <v>0</v>
      </c>
      <c r="D161" s="8">
        <v>0</v>
      </c>
      <c r="E161" s="76">
        <v>20</v>
      </c>
      <c r="F161" s="96">
        <v>0</v>
      </c>
      <c r="G161" s="106">
        <v>0</v>
      </c>
      <c r="H161" s="88">
        <f t="shared" si="10"/>
        <v>20</v>
      </c>
    </row>
    <row r="162" spans="1:9" x14ac:dyDescent="0.25">
      <c r="B162" t="s">
        <v>252</v>
      </c>
      <c r="C162" s="63">
        <v>100</v>
      </c>
      <c r="D162" s="8">
        <v>100</v>
      </c>
      <c r="E162" s="8">
        <v>0</v>
      </c>
      <c r="F162" s="134">
        <v>0</v>
      </c>
      <c r="G162" s="105">
        <v>0</v>
      </c>
      <c r="H162" s="88">
        <f t="shared" si="10"/>
        <v>200</v>
      </c>
    </row>
    <row r="163" spans="1:9" x14ac:dyDescent="0.25">
      <c r="B163" t="s">
        <v>253</v>
      </c>
      <c r="C163" s="63">
        <v>12.5</v>
      </c>
      <c r="D163" s="8">
        <v>12.5</v>
      </c>
      <c r="E163" s="8">
        <v>0</v>
      </c>
      <c r="F163" s="134">
        <v>0</v>
      </c>
      <c r="G163" s="105">
        <v>0</v>
      </c>
      <c r="H163" s="88">
        <f t="shared" si="10"/>
        <v>25</v>
      </c>
    </row>
    <row r="164" spans="1:9" x14ac:dyDescent="0.25">
      <c r="B164" t="s">
        <v>254</v>
      </c>
      <c r="C164" s="63">
        <v>0</v>
      </c>
      <c r="D164" s="8">
        <v>0</v>
      </c>
      <c r="E164" s="76">
        <v>10</v>
      </c>
      <c r="F164" s="96">
        <v>0</v>
      </c>
      <c r="G164" s="106">
        <v>0</v>
      </c>
      <c r="H164" s="88">
        <f t="shared" si="10"/>
        <v>10</v>
      </c>
    </row>
    <row r="165" spans="1:9" x14ac:dyDescent="0.25">
      <c r="B165" t="s">
        <v>255</v>
      </c>
      <c r="C165" s="63">
        <v>0</v>
      </c>
      <c r="D165" s="8">
        <v>0</v>
      </c>
      <c r="E165" s="76">
        <v>20</v>
      </c>
      <c r="F165" s="96">
        <v>0</v>
      </c>
      <c r="G165" s="106">
        <v>0</v>
      </c>
      <c r="H165" s="88">
        <f t="shared" si="10"/>
        <v>20</v>
      </c>
    </row>
    <row r="166" spans="1:9" x14ac:dyDescent="0.25">
      <c r="B166" t="s">
        <v>256</v>
      </c>
      <c r="C166" s="63">
        <v>10</v>
      </c>
      <c r="D166" s="8">
        <v>10</v>
      </c>
      <c r="E166" s="8">
        <v>12.5</v>
      </c>
      <c r="F166" s="134">
        <v>0</v>
      </c>
      <c r="G166" s="105">
        <v>0</v>
      </c>
      <c r="H166" s="88">
        <f t="shared" si="10"/>
        <v>32.5</v>
      </c>
    </row>
    <row r="167" spans="1:9" x14ac:dyDescent="0.25">
      <c r="B167" t="s">
        <v>252</v>
      </c>
      <c r="C167" s="63">
        <v>0</v>
      </c>
      <c r="D167" s="8">
        <v>0</v>
      </c>
      <c r="E167" s="8">
        <v>0</v>
      </c>
      <c r="F167" s="134">
        <v>100</v>
      </c>
      <c r="G167" s="105">
        <v>20</v>
      </c>
      <c r="H167" s="88">
        <f t="shared" si="10"/>
        <v>120</v>
      </c>
    </row>
    <row r="168" spans="1:9" x14ac:dyDescent="0.25">
      <c r="B168" t="s">
        <v>608</v>
      </c>
      <c r="C168" s="63">
        <v>0</v>
      </c>
      <c r="D168" s="8">
        <v>0</v>
      </c>
      <c r="E168" s="8">
        <v>0</v>
      </c>
      <c r="F168" s="134">
        <v>100</v>
      </c>
      <c r="G168" s="105">
        <v>0</v>
      </c>
      <c r="H168" s="88">
        <f t="shared" si="10"/>
        <v>100</v>
      </c>
    </row>
    <row r="169" spans="1:9" x14ac:dyDescent="0.25">
      <c r="B169" t="s">
        <v>257</v>
      </c>
      <c r="C169" s="63">
        <v>10</v>
      </c>
      <c r="D169" s="8">
        <v>0</v>
      </c>
      <c r="E169" s="8">
        <v>0</v>
      </c>
      <c r="F169" s="134">
        <v>0</v>
      </c>
      <c r="G169" s="105">
        <v>0</v>
      </c>
      <c r="H169" s="88">
        <f t="shared" si="10"/>
        <v>10</v>
      </c>
    </row>
    <row r="170" spans="1:9" x14ac:dyDescent="0.25">
      <c r="B170" t="s">
        <v>258</v>
      </c>
      <c r="C170" s="63">
        <v>10</v>
      </c>
      <c r="D170" s="8">
        <v>0</v>
      </c>
      <c r="E170" s="8">
        <v>0</v>
      </c>
      <c r="F170" s="134">
        <v>0</v>
      </c>
      <c r="G170" s="105">
        <v>0</v>
      </c>
      <c r="H170" s="88">
        <f t="shared" si="10"/>
        <v>10</v>
      </c>
    </row>
    <row r="171" spans="1:9" s="2" customFormat="1" x14ac:dyDescent="0.25">
      <c r="C171" s="64">
        <f t="shared" ref="C171:H171" si="11">SUM(C88:C170)</f>
        <v>1371</v>
      </c>
      <c r="D171" s="77">
        <f t="shared" si="11"/>
        <v>880</v>
      </c>
      <c r="E171" s="77">
        <f t="shared" si="11"/>
        <v>1310</v>
      </c>
      <c r="F171" s="77">
        <f t="shared" si="11"/>
        <v>618</v>
      </c>
      <c r="G171" s="77">
        <f t="shared" si="11"/>
        <v>1730</v>
      </c>
      <c r="H171" s="87">
        <f t="shared" si="11"/>
        <v>5909</v>
      </c>
      <c r="I171" s="70">
        <f>SUM(C171:G171)</f>
        <v>5909</v>
      </c>
    </row>
    <row r="172" spans="1:9" s="91" customFormat="1" x14ac:dyDescent="0.25">
      <c r="C172" s="65"/>
      <c r="D172" s="92"/>
      <c r="E172" s="92"/>
      <c r="F172" s="92"/>
      <c r="G172" s="110"/>
      <c r="H172" s="93"/>
      <c r="I172" s="94"/>
    </row>
    <row r="173" spans="1:9" s="91" customFormat="1" x14ac:dyDescent="0.25">
      <c r="C173" s="65"/>
      <c r="D173" s="92"/>
      <c r="E173" s="92"/>
      <c r="F173" s="92"/>
      <c r="G173" s="110"/>
      <c r="H173" s="93"/>
      <c r="I173" s="94"/>
    </row>
    <row r="174" spans="1:9" s="43" customFormat="1" x14ac:dyDescent="0.25">
      <c r="A174" s="85" t="s">
        <v>597</v>
      </c>
      <c r="B174" s="43" t="s">
        <v>125</v>
      </c>
      <c r="C174" s="30">
        <v>0</v>
      </c>
      <c r="D174" s="51">
        <v>0</v>
      </c>
      <c r="E174" s="51">
        <v>0</v>
      </c>
      <c r="F174" s="51">
        <v>0</v>
      </c>
      <c r="G174" s="111">
        <v>0</v>
      </c>
      <c r="H174" s="98">
        <f>SUM(C174:G174)</f>
        <v>0</v>
      </c>
      <c r="I174" s="96"/>
    </row>
    <row r="175" spans="1:9" s="45" customFormat="1" ht="15.75" thickBot="1" x14ac:dyDescent="0.3">
      <c r="A175" s="91"/>
      <c r="C175" s="68">
        <f>SUM(C174)</f>
        <v>0</v>
      </c>
      <c r="D175" s="83">
        <f>SUM(D174)</f>
        <v>0</v>
      </c>
      <c r="E175" s="83">
        <f>SUM(E174)</f>
        <v>0</v>
      </c>
      <c r="F175" s="83">
        <f>SUM(F174)</f>
        <v>0</v>
      </c>
      <c r="G175" s="83">
        <f>SUM(G174)</f>
        <v>0</v>
      </c>
      <c r="H175" s="89">
        <f>SUM(C175:F175)</f>
        <v>0</v>
      </c>
      <c r="I175" s="94">
        <f>SUM(C175:G175)</f>
        <v>0</v>
      </c>
    </row>
    <row r="176" spans="1:9" s="45" customFormat="1" ht="15.75" thickTop="1" x14ac:dyDescent="0.25">
      <c r="A176" s="91"/>
      <c r="C176" s="36"/>
      <c r="D176" s="95"/>
      <c r="E176" s="95"/>
      <c r="F176" s="95"/>
      <c r="G176" s="112"/>
      <c r="H176" s="93"/>
      <c r="I176" s="94"/>
    </row>
    <row r="177" spans="1:9" s="69" customFormat="1" x14ac:dyDescent="0.25">
      <c r="A177" s="2"/>
      <c r="C177" s="27"/>
      <c r="D177" s="70"/>
      <c r="E177" s="70"/>
      <c r="F177" s="94"/>
      <c r="G177" s="107"/>
      <c r="H177" s="88"/>
    </row>
    <row r="178" spans="1:9" s="69" customFormat="1" x14ac:dyDescent="0.25">
      <c r="A178" s="2" t="s">
        <v>259</v>
      </c>
      <c r="B178" s="69" t="s">
        <v>125</v>
      </c>
      <c r="C178" s="5">
        <v>1095</v>
      </c>
      <c r="D178" s="5">
        <v>1052.25</v>
      </c>
      <c r="E178" s="5">
        <v>1083</v>
      </c>
      <c r="F178" s="61">
        <v>1086</v>
      </c>
      <c r="G178" s="108">
        <v>0</v>
      </c>
      <c r="H178" s="88">
        <f>SUM(C178:G178)</f>
        <v>4316.25</v>
      </c>
    </row>
    <row r="179" spans="1:9" s="2" customFormat="1" x14ac:dyDescent="0.25">
      <c r="C179" s="64">
        <f t="shared" ref="C179:H179" si="12">SUM(C178)</f>
        <v>1095</v>
      </c>
      <c r="D179" s="64">
        <f t="shared" si="12"/>
        <v>1052.25</v>
      </c>
      <c r="E179" s="64">
        <f t="shared" si="12"/>
        <v>1083</v>
      </c>
      <c r="F179" s="64">
        <f t="shared" si="12"/>
        <v>1086</v>
      </c>
      <c r="G179" s="64">
        <f t="shared" si="12"/>
        <v>0</v>
      </c>
      <c r="H179" s="87">
        <f t="shared" si="12"/>
        <v>4316.25</v>
      </c>
      <c r="I179" s="70">
        <f>SUM(C179:G179)</f>
        <v>4316.25</v>
      </c>
    </row>
    <row r="180" spans="1:9" x14ac:dyDescent="0.25">
      <c r="C180" s="5"/>
    </row>
    <row r="181" spans="1:9" x14ac:dyDescent="0.25">
      <c r="C181" s="5"/>
    </row>
    <row r="182" spans="1:9" x14ac:dyDescent="0.25">
      <c r="A182" s="2" t="s">
        <v>260</v>
      </c>
      <c r="B182" t="s">
        <v>125</v>
      </c>
      <c r="C182" s="5">
        <v>415</v>
      </c>
      <c r="D182" s="5">
        <v>415</v>
      </c>
      <c r="E182" s="5">
        <v>0</v>
      </c>
      <c r="F182" s="61">
        <v>0</v>
      </c>
      <c r="G182" s="108">
        <v>0</v>
      </c>
      <c r="H182" s="88">
        <f>SUM(C182:G182)</f>
        <v>830</v>
      </c>
    </row>
    <row r="183" spans="1:9" x14ac:dyDescent="0.25">
      <c r="C183" s="64">
        <f t="shared" ref="C183:H183" si="13">SUM(C182)</f>
        <v>415</v>
      </c>
      <c r="D183" s="64">
        <f t="shared" si="13"/>
        <v>415</v>
      </c>
      <c r="E183" s="64">
        <f t="shared" si="13"/>
        <v>0</v>
      </c>
      <c r="F183" s="64">
        <f t="shared" si="13"/>
        <v>0</v>
      </c>
      <c r="G183" s="64">
        <f t="shared" si="13"/>
        <v>0</v>
      </c>
      <c r="H183" s="87">
        <f t="shared" si="13"/>
        <v>830</v>
      </c>
      <c r="I183" s="70">
        <f>SUM(C183:G183)</f>
        <v>830</v>
      </c>
    </row>
    <row r="184" spans="1:9" x14ac:dyDescent="0.25">
      <c r="C184"/>
      <c r="D184" s="27"/>
      <c r="E184" s="27"/>
      <c r="F184" s="136"/>
      <c r="G184" s="113"/>
    </row>
    <row r="185" spans="1:9" x14ac:dyDescent="0.25">
      <c r="C185" s="27"/>
    </row>
    <row r="186" spans="1:9" x14ac:dyDescent="0.25">
      <c r="A186" s="2" t="s">
        <v>261</v>
      </c>
      <c r="B186" t="s">
        <v>125</v>
      </c>
      <c r="C186" s="5">
        <v>818.4</v>
      </c>
      <c r="D186" s="5">
        <v>903</v>
      </c>
      <c r="E186" s="5">
        <v>840</v>
      </c>
      <c r="F186" s="61">
        <v>1000</v>
      </c>
      <c r="G186" s="108">
        <v>0</v>
      </c>
      <c r="H186" s="88">
        <f>SUM(C186:G186)</f>
        <v>3561.4</v>
      </c>
    </row>
    <row r="187" spans="1:9" s="2" customFormat="1" x14ac:dyDescent="0.25">
      <c r="C187" s="64">
        <f t="shared" ref="C187:H187" si="14">SUM(C186)</f>
        <v>818.4</v>
      </c>
      <c r="D187" s="64">
        <f t="shared" si="14"/>
        <v>903</v>
      </c>
      <c r="E187" s="64">
        <f t="shared" si="14"/>
        <v>840</v>
      </c>
      <c r="F187" s="64">
        <f t="shared" si="14"/>
        <v>1000</v>
      </c>
      <c r="G187" s="64">
        <f t="shared" si="14"/>
        <v>0</v>
      </c>
      <c r="H187" s="87">
        <f t="shared" si="14"/>
        <v>3561.4</v>
      </c>
      <c r="I187" s="70">
        <f>SUM(C187:G187)</f>
        <v>3561.4</v>
      </c>
    </row>
    <row r="188" spans="1:9" x14ac:dyDescent="0.25">
      <c r="C188" s="27"/>
    </row>
    <row r="189" spans="1:9" x14ac:dyDescent="0.25">
      <c r="C189" s="27"/>
    </row>
    <row r="190" spans="1:9" x14ac:dyDescent="0.25">
      <c r="A190" s="2" t="s">
        <v>262</v>
      </c>
      <c r="B190" t="s">
        <v>125</v>
      </c>
      <c r="C190" s="63">
        <v>0</v>
      </c>
      <c r="D190" s="5">
        <v>300</v>
      </c>
      <c r="E190" s="5">
        <v>125</v>
      </c>
      <c r="F190" s="61">
        <f>25+25+25+930</f>
        <v>1005</v>
      </c>
      <c r="G190" s="108">
        <v>0</v>
      </c>
      <c r="H190" s="88">
        <f>SUM(C190:G190)</f>
        <v>1430</v>
      </c>
    </row>
    <row r="191" spans="1:9" x14ac:dyDescent="0.25">
      <c r="B191" t="s">
        <v>263</v>
      </c>
      <c r="C191" s="5">
        <v>0</v>
      </c>
      <c r="D191" s="5">
        <v>0</v>
      </c>
      <c r="E191" s="5">
        <v>0</v>
      </c>
      <c r="F191" s="61">
        <v>25</v>
      </c>
      <c r="G191" s="108">
        <v>0</v>
      </c>
      <c r="H191" s="88">
        <f t="shared" ref="H191:H206" si="15">SUM(C191:F191)</f>
        <v>25</v>
      </c>
    </row>
    <row r="192" spans="1:9" x14ac:dyDescent="0.25">
      <c r="B192" t="s">
        <v>264</v>
      </c>
      <c r="C192" s="5">
        <v>0</v>
      </c>
      <c r="D192" s="5">
        <v>0</v>
      </c>
      <c r="E192" s="5">
        <v>0</v>
      </c>
      <c r="F192" s="61">
        <v>15</v>
      </c>
      <c r="G192" s="108">
        <v>0</v>
      </c>
      <c r="H192" s="88">
        <f t="shared" si="15"/>
        <v>15</v>
      </c>
    </row>
    <row r="193" spans="2:10" x14ac:dyDescent="0.25">
      <c r="B193" t="s">
        <v>265</v>
      </c>
      <c r="C193" s="5">
        <v>0</v>
      </c>
      <c r="D193" s="5">
        <v>0</v>
      </c>
      <c r="E193" s="5">
        <v>0</v>
      </c>
      <c r="F193" s="61">
        <v>15</v>
      </c>
      <c r="G193" s="108">
        <v>0</v>
      </c>
      <c r="H193" s="88">
        <f t="shared" si="15"/>
        <v>15</v>
      </c>
    </row>
    <row r="194" spans="2:10" x14ac:dyDescent="0.25">
      <c r="B194" t="s">
        <v>266</v>
      </c>
      <c r="C194" s="5">
        <v>0</v>
      </c>
      <c r="D194" s="5">
        <v>0</v>
      </c>
      <c r="E194" s="5">
        <v>0</v>
      </c>
      <c r="F194" s="61">
        <v>10</v>
      </c>
      <c r="G194" s="108">
        <v>0</v>
      </c>
      <c r="H194" s="88">
        <f t="shared" si="15"/>
        <v>10</v>
      </c>
    </row>
    <row r="195" spans="2:10" x14ac:dyDescent="0.25">
      <c r="B195" t="s">
        <v>267</v>
      </c>
      <c r="C195" s="5">
        <v>0</v>
      </c>
      <c r="D195" s="5">
        <v>0</v>
      </c>
      <c r="E195" s="5">
        <v>0</v>
      </c>
      <c r="F195" s="61">
        <v>10</v>
      </c>
      <c r="G195" s="108">
        <v>0</v>
      </c>
      <c r="H195" s="88">
        <f t="shared" si="15"/>
        <v>10</v>
      </c>
    </row>
    <row r="196" spans="2:10" x14ac:dyDescent="0.25">
      <c r="B196" t="s">
        <v>268</v>
      </c>
      <c r="C196" s="5">
        <v>0</v>
      </c>
      <c r="D196" s="5">
        <v>0</v>
      </c>
      <c r="E196" s="5">
        <v>0</v>
      </c>
      <c r="F196" s="61">
        <v>10</v>
      </c>
      <c r="G196" s="108">
        <v>0</v>
      </c>
      <c r="H196" s="88">
        <f t="shared" si="15"/>
        <v>10</v>
      </c>
    </row>
    <row r="197" spans="2:10" x14ac:dyDescent="0.25">
      <c r="B197" t="s">
        <v>269</v>
      </c>
      <c r="C197" s="5">
        <v>0</v>
      </c>
      <c r="D197" s="5">
        <v>0</v>
      </c>
      <c r="E197" s="5">
        <v>0</v>
      </c>
      <c r="F197" s="61">
        <v>10</v>
      </c>
      <c r="G197" s="108">
        <v>0</v>
      </c>
      <c r="H197" s="88">
        <f t="shared" si="15"/>
        <v>10</v>
      </c>
    </row>
    <row r="198" spans="2:10" x14ac:dyDescent="0.25">
      <c r="B198" t="s">
        <v>270</v>
      </c>
      <c r="C198" s="5">
        <v>0</v>
      </c>
      <c r="D198" s="5">
        <v>0</v>
      </c>
      <c r="E198" s="5">
        <v>0</v>
      </c>
      <c r="F198" s="61">
        <v>10</v>
      </c>
      <c r="G198" s="108">
        <v>0</v>
      </c>
      <c r="H198" s="88">
        <f t="shared" si="15"/>
        <v>10</v>
      </c>
    </row>
    <row r="199" spans="2:10" x14ac:dyDescent="0.25">
      <c r="B199" t="s">
        <v>271</v>
      </c>
      <c r="C199" s="5">
        <v>0</v>
      </c>
      <c r="D199" s="5">
        <v>10</v>
      </c>
      <c r="E199" s="5">
        <v>20</v>
      </c>
      <c r="F199" s="61">
        <v>25</v>
      </c>
      <c r="G199" s="108">
        <v>0</v>
      </c>
      <c r="H199" s="88">
        <f t="shared" si="15"/>
        <v>55</v>
      </c>
    </row>
    <row r="200" spans="2:10" x14ac:dyDescent="0.25">
      <c r="B200" t="s">
        <v>272</v>
      </c>
      <c r="C200" s="5">
        <v>25</v>
      </c>
      <c r="D200" s="5">
        <v>10</v>
      </c>
      <c r="E200" s="5">
        <v>20</v>
      </c>
      <c r="F200" s="61">
        <v>25</v>
      </c>
      <c r="G200" s="108">
        <v>0</v>
      </c>
      <c r="H200" s="88">
        <f t="shared" si="15"/>
        <v>80</v>
      </c>
    </row>
    <row r="201" spans="2:10" x14ac:dyDescent="0.25">
      <c r="B201" t="s">
        <v>273</v>
      </c>
      <c r="C201" s="5">
        <v>0</v>
      </c>
      <c r="D201" s="5">
        <v>0</v>
      </c>
      <c r="E201" s="5">
        <v>0</v>
      </c>
      <c r="F201" s="61">
        <v>15</v>
      </c>
      <c r="G201" s="108">
        <v>0</v>
      </c>
      <c r="H201" s="88">
        <f t="shared" si="15"/>
        <v>15</v>
      </c>
    </row>
    <row r="202" spans="2:10" x14ac:dyDescent="0.25">
      <c r="B202" t="s">
        <v>274</v>
      </c>
      <c r="C202" s="5">
        <v>0</v>
      </c>
      <c r="D202" s="5">
        <v>0</v>
      </c>
      <c r="E202" s="5">
        <v>0</v>
      </c>
      <c r="F202" s="61">
        <v>25</v>
      </c>
      <c r="G202" s="108">
        <v>0</v>
      </c>
      <c r="H202" s="88">
        <f t="shared" si="15"/>
        <v>25</v>
      </c>
    </row>
    <row r="203" spans="2:10" x14ac:dyDescent="0.25">
      <c r="B203" t="s">
        <v>275</v>
      </c>
      <c r="C203" s="5">
        <v>0</v>
      </c>
      <c r="D203" s="5">
        <v>0</v>
      </c>
      <c r="E203" s="5">
        <v>0</v>
      </c>
      <c r="F203" s="61">
        <v>5</v>
      </c>
      <c r="G203" s="108">
        <v>0</v>
      </c>
      <c r="H203" s="88">
        <f t="shared" si="15"/>
        <v>5</v>
      </c>
    </row>
    <row r="204" spans="2:10" x14ac:dyDescent="0.25">
      <c r="B204" t="s">
        <v>276</v>
      </c>
      <c r="C204" s="5">
        <v>0</v>
      </c>
      <c r="D204" s="5">
        <v>0</v>
      </c>
      <c r="E204" s="5">
        <v>0</v>
      </c>
      <c r="F204" s="61">
        <v>10</v>
      </c>
      <c r="G204" s="108">
        <v>0</v>
      </c>
      <c r="H204" s="88">
        <f t="shared" si="15"/>
        <v>10</v>
      </c>
    </row>
    <row r="205" spans="2:10" x14ac:dyDescent="0.25">
      <c r="B205" t="s">
        <v>277</v>
      </c>
      <c r="C205" s="5">
        <v>0</v>
      </c>
      <c r="D205" s="5">
        <v>0</v>
      </c>
      <c r="E205" s="5">
        <v>0</v>
      </c>
      <c r="F205" s="61">
        <v>7.5</v>
      </c>
      <c r="G205" s="108">
        <v>0</v>
      </c>
      <c r="H205" s="88">
        <f t="shared" si="15"/>
        <v>7.5</v>
      </c>
    </row>
    <row r="206" spans="2:10" x14ac:dyDescent="0.25">
      <c r="B206" t="s">
        <v>278</v>
      </c>
      <c r="C206" s="5">
        <v>0</v>
      </c>
      <c r="D206" s="5">
        <v>0</v>
      </c>
      <c r="E206" s="5">
        <v>0</v>
      </c>
      <c r="F206" s="61">
        <v>5</v>
      </c>
      <c r="G206" s="108">
        <v>0</v>
      </c>
      <c r="H206" s="88">
        <f t="shared" si="15"/>
        <v>5</v>
      </c>
      <c r="J206" s="8"/>
    </row>
    <row r="207" spans="2:10" s="2" customFormat="1" x14ac:dyDescent="0.25">
      <c r="C207" s="64">
        <f t="shared" ref="C207:H207" si="16">SUM(C190:C206)</f>
        <v>25</v>
      </c>
      <c r="D207" s="64">
        <f t="shared" si="16"/>
        <v>320</v>
      </c>
      <c r="E207" s="64">
        <f t="shared" si="16"/>
        <v>165</v>
      </c>
      <c r="F207" s="64">
        <f t="shared" si="16"/>
        <v>1227.5</v>
      </c>
      <c r="G207" s="64">
        <f t="shared" si="16"/>
        <v>0</v>
      </c>
      <c r="H207" s="87">
        <f t="shared" si="16"/>
        <v>1737.5</v>
      </c>
      <c r="I207" s="70">
        <f>SUM(C207:G207)</f>
        <v>1737.5</v>
      </c>
    </row>
    <row r="208" spans="2:10" x14ac:dyDescent="0.25">
      <c r="C208" s="27"/>
    </row>
    <row r="209" spans="1:9" x14ac:dyDescent="0.25">
      <c r="C209" s="27"/>
    </row>
    <row r="210" spans="1:9" x14ac:dyDescent="0.25">
      <c r="A210" s="2" t="s">
        <v>279</v>
      </c>
      <c r="B210" t="s">
        <v>125</v>
      </c>
      <c r="C210" s="5">
        <v>500</v>
      </c>
      <c r="D210" s="5">
        <v>500</v>
      </c>
      <c r="E210" s="5">
        <v>500</v>
      </c>
      <c r="F210" s="61">
        <v>600</v>
      </c>
      <c r="G210" s="108">
        <v>0</v>
      </c>
      <c r="H210" s="88">
        <f>SUM(C210:G210)</f>
        <v>2100</v>
      </c>
    </row>
    <row r="211" spans="1:9" s="2" customFormat="1" x14ac:dyDescent="0.25">
      <c r="C211" s="64">
        <f t="shared" ref="C211:H211" si="17">SUM(C210)</f>
        <v>500</v>
      </c>
      <c r="D211" s="64">
        <f t="shared" si="17"/>
        <v>500</v>
      </c>
      <c r="E211" s="64">
        <f t="shared" si="17"/>
        <v>500</v>
      </c>
      <c r="F211" s="64">
        <f t="shared" si="17"/>
        <v>600</v>
      </c>
      <c r="G211" s="64">
        <f t="shared" si="17"/>
        <v>0</v>
      </c>
      <c r="H211" s="87">
        <f t="shared" si="17"/>
        <v>2100</v>
      </c>
      <c r="I211" s="70">
        <f>SUM(C211:G211)</f>
        <v>2100</v>
      </c>
    </row>
    <row r="212" spans="1:9" x14ac:dyDescent="0.25">
      <c r="C212" s="27"/>
    </row>
    <row r="213" spans="1:9" x14ac:dyDescent="0.25">
      <c r="C213" s="27"/>
    </row>
    <row r="214" spans="1:9" x14ac:dyDescent="0.25">
      <c r="A214" s="2" t="s">
        <v>280</v>
      </c>
      <c r="B214" t="s">
        <v>125</v>
      </c>
      <c r="C214" s="5">
        <v>448.35</v>
      </c>
      <c r="D214" s="8">
        <v>0</v>
      </c>
      <c r="E214" s="76">
        <v>518.5</v>
      </c>
      <c r="F214" s="96">
        <v>634.4</v>
      </c>
      <c r="G214" s="106">
        <v>0</v>
      </c>
      <c r="H214" s="88">
        <f>SUM(C214:F214)</f>
        <v>1601.25</v>
      </c>
    </row>
    <row r="215" spans="1:9" x14ac:dyDescent="0.25">
      <c r="B215" t="s">
        <v>281</v>
      </c>
      <c r="C215" s="5">
        <v>0</v>
      </c>
      <c r="D215" s="8">
        <v>0</v>
      </c>
      <c r="E215" s="8">
        <v>50</v>
      </c>
      <c r="F215" s="134">
        <v>0</v>
      </c>
      <c r="G215" s="105">
        <v>0</v>
      </c>
      <c r="H215" s="88">
        <f>SUM(C215:G215)</f>
        <v>50</v>
      </c>
    </row>
    <row r="216" spans="1:9" s="82" customFormat="1" x14ac:dyDescent="0.25">
      <c r="C216" s="64">
        <f>SUM(C214)</f>
        <v>448.35</v>
      </c>
      <c r="D216" s="77">
        <f>SUM(D214:D215)</f>
        <v>0</v>
      </c>
      <c r="E216" s="77">
        <f>SUM(E214:E215)</f>
        <v>568.5</v>
      </c>
      <c r="F216" s="77">
        <f>SUM(F214:F215)</f>
        <v>634.4</v>
      </c>
      <c r="G216" s="77">
        <f>SUM(G214:G215)</f>
        <v>0</v>
      </c>
      <c r="H216" s="87">
        <f>SUM(H214:H215)</f>
        <v>1651.25</v>
      </c>
      <c r="I216" s="76">
        <f>SUM(C216:G216)</f>
        <v>1651.25</v>
      </c>
    </row>
    <row r="217" spans="1:9" x14ac:dyDescent="0.25">
      <c r="C217" s="27"/>
    </row>
    <row r="218" spans="1:9" x14ac:dyDescent="0.25">
      <c r="C218" s="27"/>
    </row>
    <row r="219" spans="1:9" s="13" customFormat="1" x14ac:dyDescent="0.25">
      <c r="A219" s="12" t="s">
        <v>282</v>
      </c>
      <c r="B219" s="13" t="s">
        <v>125</v>
      </c>
      <c r="C219" s="5">
        <v>0</v>
      </c>
      <c r="D219" s="76">
        <v>0</v>
      </c>
      <c r="E219" s="76">
        <v>0</v>
      </c>
      <c r="F219" s="96">
        <v>600</v>
      </c>
      <c r="G219" s="106">
        <v>0</v>
      </c>
      <c r="H219" s="97">
        <f>SUM(C219:G219)</f>
        <v>600</v>
      </c>
    </row>
    <row r="220" spans="1:9" s="13" customFormat="1" x14ac:dyDescent="0.25">
      <c r="A220" s="12"/>
      <c r="B220" s="13" t="s">
        <v>283</v>
      </c>
      <c r="C220" s="5">
        <v>0</v>
      </c>
      <c r="D220" s="5">
        <v>20</v>
      </c>
      <c r="E220" s="5">
        <v>0</v>
      </c>
      <c r="F220" s="61">
        <v>0</v>
      </c>
      <c r="G220" s="106">
        <v>0</v>
      </c>
      <c r="H220" s="97">
        <f t="shared" ref="H220:H228" si="18">SUM(C220:F220)</f>
        <v>20</v>
      </c>
    </row>
    <row r="221" spans="1:9" s="13" customFormat="1" x14ac:dyDescent="0.25">
      <c r="A221" s="12"/>
      <c r="B221" s="13" t="s">
        <v>587</v>
      </c>
      <c r="C221" s="5">
        <v>0</v>
      </c>
      <c r="D221" s="5">
        <v>0</v>
      </c>
      <c r="E221" s="5">
        <v>0</v>
      </c>
      <c r="F221" s="61">
        <v>329.5</v>
      </c>
      <c r="G221" s="106">
        <v>0</v>
      </c>
      <c r="H221" s="97">
        <f t="shared" si="18"/>
        <v>329.5</v>
      </c>
    </row>
    <row r="222" spans="1:9" s="13" customFormat="1" x14ac:dyDescent="0.25">
      <c r="A222" s="12"/>
      <c r="B222" s="13" t="s">
        <v>284</v>
      </c>
      <c r="C222" s="5">
        <v>300</v>
      </c>
      <c r="D222" s="5">
        <v>100</v>
      </c>
      <c r="E222" s="5">
        <v>0</v>
      </c>
      <c r="F222" s="61">
        <v>0</v>
      </c>
      <c r="G222" s="106">
        <v>0</v>
      </c>
      <c r="H222" s="97">
        <f t="shared" si="18"/>
        <v>400</v>
      </c>
    </row>
    <row r="223" spans="1:9" x14ac:dyDescent="0.25">
      <c r="B223" s="13" t="s">
        <v>285</v>
      </c>
      <c r="C223" s="63">
        <v>0</v>
      </c>
      <c r="D223" s="5">
        <v>25</v>
      </c>
      <c r="E223" s="5">
        <v>0</v>
      </c>
      <c r="F223" s="61">
        <v>0</v>
      </c>
      <c r="G223" s="106">
        <v>0</v>
      </c>
      <c r="H223" s="88">
        <f t="shared" si="18"/>
        <v>25</v>
      </c>
    </row>
    <row r="224" spans="1:9" x14ac:dyDescent="0.25">
      <c r="B224" s="13" t="s">
        <v>286</v>
      </c>
      <c r="C224" s="63">
        <v>0</v>
      </c>
      <c r="D224" s="5">
        <v>20</v>
      </c>
      <c r="E224" s="5">
        <v>0</v>
      </c>
      <c r="F224" s="61">
        <v>0</v>
      </c>
      <c r="G224" s="106">
        <v>0</v>
      </c>
      <c r="H224" s="88">
        <f t="shared" si="18"/>
        <v>20</v>
      </c>
    </row>
    <row r="225" spans="1:9" x14ac:dyDescent="0.25">
      <c r="B225" s="13" t="s">
        <v>287</v>
      </c>
      <c r="C225" s="63">
        <v>0</v>
      </c>
      <c r="D225" s="5">
        <v>33</v>
      </c>
      <c r="E225" s="5">
        <v>0</v>
      </c>
      <c r="F225" s="61">
        <v>0</v>
      </c>
      <c r="G225" s="106">
        <v>0</v>
      </c>
      <c r="H225" s="88">
        <f t="shared" si="18"/>
        <v>33</v>
      </c>
    </row>
    <row r="226" spans="1:9" x14ac:dyDescent="0.25">
      <c r="B226" s="13" t="s">
        <v>288</v>
      </c>
      <c r="C226" s="63">
        <v>0</v>
      </c>
      <c r="D226" s="5">
        <v>33</v>
      </c>
      <c r="E226" s="5">
        <v>0</v>
      </c>
      <c r="F226" s="61">
        <v>0</v>
      </c>
      <c r="G226" s="106">
        <v>0</v>
      </c>
      <c r="H226" s="88">
        <f t="shared" si="18"/>
        <v>33</v>
      </c>
    </row>
    <row r="227" spans="1:9" x14ac:dyDescent="0.25">
      <c r="B227" s="13" t="s">
        <v>289</v>
      </c>
      <c r="C227" s="63">
        <v>0</v>
      </c>
      <c r="D227" s="5">
        <v>10</v>
      </c>
      <c r="E227" s="5">
        <v>0</v>
      </c>
      <c r="F227" s="61">
        <v>0</v>
      </c>
      <c r="G227" s="106">
        <v>0</v>
      </c>
      <c r="H227" s="88">
        <f t="shared" si="18"/>
        <v>10</v>
      </c>
    </row>
    <row r="228" spans="1:9" s="2" customFormat="1" x14ac:dyDescent="0.25">
      <c r="B228" s="12"/>
      <c r="C228" s="64">
        <f>SUM(C222:C227)</f>
        <v>300</v>
      </c>
      <c r="D228" s="64">
        <f>SUM(D220:D227)</f>
        <v>241</v>
      </c>
      <c r="E228" s="64">
        <f>SUM(E220:E227)</f>
        <v>0</v>
      </c>
      <c r="F228" s="64">
        <f>SUM(F219:F227)</f>
        <v>929.5</v>
      </c>
      <c r="G228" s="64">
        <f>SUM(G219:G227)</f>
        <v>0</v>
      </c>
      <c r="H228" s="87">
        <f t="shared" si="18"/>
        <v>1470.5</v>
      </c>
      <c r="I228" s="70">
        <f>SUM(C228:G228)</f>
        <v>1470.5</v>
      </c>
    </row>
    <row r="230" spans="1:9" x14ac:dyDescent="0.25">
      <c r="C230"/>
    </row>
    <row r="231" spans="1:9" s="69" customFormat="1" x14ac:dyDescent="0.25">
      <c r="A231" s="2" t="s">
        <v>290</v>
      </c>
      <c r="B231" s="69" t="s">
        <v>125</v>
      </c>
      <c r="C231" s="5">
        <v>700</v>
      </c>
      <c r="D231" s="5">
        <v>800</v>
      </c>
      <c r="E231" s="5">
        <v>1000</v>
      </c>
      <c r="F231" s="61">
        <v>1000</v>
      </c>
      <c r="G231" s="108">
        <v>0</v>
      </c>
      <c r="H231" s="88">
        <f>SUM(C231:G231)</f>
        <v>3500</v>
      </c>
    </row>
    <row r="232" spans="1:9" x14ac:dyDescent="0.25">
      <c r="B232" t="s">
        <v>291</v>
      </c>
      <c r="C232" s="5">
        <v>0</v>
      </c>
      <c r="D232" s="5">
        <v>0</v>
      </c>
      <c r="E232" s="5">
        <v>100</v>
      </c>
      <c r="F232" s="61">
        <v>50</v>
      </c>
      <c r="G232" s="108">
        <v>25</v>
      </c>
      <c r="H232" s="88">
        <f>SUM(C232:G232)</f>
        <v>175</v>
      </c>
    </row>
    <row r="233" spans="1:9" s="2" customFormat="1" x14ac:dyDescent="0.25">
      <c r="C233" s="64">
        <f>SUM(C231)</f>
        <v>700</v>
      </c>
      <c r="D233" s="64">
        <f>SUM(D231)</f>
        <v>800</v>
      </c>
      <c r="E233" s="64">
        <f>SUM(E231:E232)</f>
        <v>1100</v>
      </c>
      <c r="F233" s="64">
        <f>SUM(F231:F232)</f>
        <v>1050</v>
      </c>
      <c r="G233" s="64">
        <f>SUM(G231:G232)</f>
        <v>25</v>
      </c>
      <c r="H233" s="87">
        <f>SUM(H231:H232)</f>
        <v>3675</v>
      </c>
      <c r="I233" s="70">
        <f>SUM(C233:G233)</f>
        <v>3675</v>
      </c>
    </row>
    <row r="234" spans="1:9" s="2" customFormat="1" x14ac:dyDescent="0.25">
      <c r="B234"/>
      <c r="C234" s="27"/>
      <c r="D234" s="27"/>
      <c r="E234" s="27"/>
      <c r="F234" s="136"/>
      <c r="G234" s="113"/>
      <c r="H234" s="99"/>
      <c r="I234" s="69"/>
    </row>
    <row r="235" spans="1:9" s="2" customFormat="1" x14ac:dyDescent="0.25">
      <c r="B235"/>
      <c r="C235" s="5"/>
      <c r="D235" s="5"/>
      <c r="E235" s="27"/>
      <c r="F235" s="136"/>
      <c r="G235" s="113"/>
      <c r="H235" s="99"/>
      <c r="I235" s="69"/>
    </row>
    <row r="236" spans="1:9" s="69" customFormat="1" ht="14.25" customHeight="1" x14ac:dyDescent="0.25">
      <c r="A236" s="2" t="s">
        <v>292</v>
      </c>
      <c r="B236" s="69" t="s">
        <v>125</v>
      </c>
      <c r="C236" s="5">
        <v>0</v>
      </c>
      <c r="D236" s="5">
        <v>0</v>
      </c>
      <c r="E236" s="5">
        <v>615</v>
      </c>
      <c r="F236" s="61">
        <f>711.74+141+90</f>
        <v>942.74</v>
      </c>
      <c r="G236" s="108">
        <v>0</v>
      </c>
      <c r="H236" s="88">
        <f>SUM(C236:G236)</f>
        <v>1557.74</v>
      </c>
    </row>
    <row r="237" spans="1:9" s="69" customFormat="1" ht="14.25" customHeight="1" x14ac:dyDescent="0.25">
      <c r="A237" s="2"/>
      <c r="B237" s="69" t="s">
        <v>617</v>
      </c>
      <c r="C237" s="5">
        <v>0</v>
      </c>
      <c r="D237" s="5">
        <v>0</v>
      </c>
      <c r="E237" s="5">
        <v>0</v>
      </c>
      <c r="F237" s="61">
        <v>50</v>
      </c>
      <c r="G237" s="108">
        <v>0</v>
      </c>
      <c r="H237" s="88">
        <f>SUM(C237:G237)</f>
        <v>50</v>
      </c>
    </row>
    <row r="238" spans="1:9" s="69" customFormat="1" x14ac:dyDescent="0.25">
      <c r="A238" s="2"/>
      <c r="B238" s="69" t="s">
        <v>618</v>
      </c>
      <c r="C238" s="5">
        <v>0</v>
      </c>
      <c r="D238" s="5">
        <v>0</v>
      </c>
      <c r="E238" s="5">
        <v>0</v>
      </c>
      <c r="F238" s="61">
        <v>50</v>
      </c>
      <c r="G238" s="108">
        <v>0</v>
      </c>
      <c r="H238" s="88">
        <f>SUM(C238:G238)</f>
        <v>50</v>
      </c>
    </row>
    <row r="239" spans="1:9" s="2" customFormat="1" x14ac:dyDescent="0.25">
      <c r="C239" s="64">
        <v>0</v>
      </c>
      <c r="D239" s="64">
        <v>0</v>
      </c>
      <c r="E239" s="64">
        <f>SUM(E236)</f>
        <v>615</v>
      </c>
      <c r="F239" s="64">
        <f>SUM(F236:F238)</f>
        <v>1042.74</v>
      </c>
      <c r="G239" s="64">
        <f>SUM(G236:G238)</f>
        <v>0</v>
      </c>
      <c r="H239" s="87">
        <f>SUM(H236:H238)</f>
        <v>1657.74</v>
      </c>
      <c r="I239" s="70">
        <f>SUM(C239:G239)</f>
        <v>1657.74</v>
      </c>
    </row>
    <row r="240" spans="1:9" s="2" customFormat="1" x14ac:dyDescent="0.25">
      <c r="B240"/>
      <c r="C240" s="27"/>
      <c r="D240" s="27"/>
      <c r="E240" s="27"/>
      <c r="F240" s="136"/>
      <c r="G240" s="113"/>
      <c r="H240" s="99"/>
      <c r="I240" s="69"/>
    </row>
    <row r="241" spans="1:9" x14ac:dyDescent="0.25">
      <c r="C241" s="27"/>
    </row>
    <row r="242" spans="1:9" s="69" customFormat="1" x14ac:dyDescent="0.25">
      <c r="A242" s="2" t="s">
        <v>293</v>
      </c>
      <c r="B242" s="69" t="s">
        <v>125</v>
      </c>
      <c r="C242" s="5">
        <v>979.05</v>
      </c>
      <c r="D242" s="5">
        <v>988.2</v>
      </c>
      <c r="E242" s="5">
        <f>1000.4+988.2</f>
        <v>1988.6</v>
      </c>
      <c r="F242" s="61">
        <v>988.2</v>
      </c>
      <c r="G242" s="108">
        <v>0</v>
      </c>
      <c r="H242" s="88">
        <f>SUM(C242:G242)</f>
        <v>4944.05</v>
      </c>
    </row>
    <row r="243" spans="1:9" s="2" customFormat="1" x14ac:dyDescent="0.25">
      <c r="C243" s="64">
        <f>SUM(C242)</f>
        <v>979.05</v>
      </c>
      <c r="D243" s="64">
        <f>SUM(D242)</f>
        <v>988.2</v>
      </c>
      <c r="E243" s="64">
        <f>SUM(E242)</f>
        <v>1988.6</v>
      </c>
      <c r="F243" s="64">
        <f>SUM(F242)</f>
        <v>988.2</v>
      </c>
      <c r="G243" s="64">
        <f>SUM(G242)</f>
        <v>0</v>
      </c>
      <c r="H243" s="87">
        <f>SUM(C243:G243)</f>
        <v>4944.05</v>
      </c>
      <c r="I243" s="70">
        <f>SUM(C243:G243)</f>
        <v>4944.05</v>
      </c>
    </row>
    <row r="244" spans="1:9" x14ac:dyDescent="0.25">
      <c r="C244" s="27"/>
    </row>
    <row r="245" spans="1:9" x14ac:dyDescent="0.25">
      <c r="C245" s="27"/>
    </row>
    <row r="246" spans="1:9" x14ac:dyDescent="0.25">
      <c r="A246" s="2" t="s">
        <v>294</v>
      </c>
      <c r="B246" t="s">
        <v>125</v>
      </c>
      <c r="C246" s="5">
        <f>400+393</f>
        <v>793</v>
      </c>
      <c r="D246" s="5">
        <v>830</v>
      </c>
      <c r="E246" s="5">
        <v>890</v>
      </c>
      <c r="F246" s="61">
        <v>925</v>
      </c>
      <c r="G246" s="108">
        <v>0</v>
      </c>
      <c r="H246" s="88">
        <f>SUM(C246:G246)</f>
        <v>3438</v>
      </c>
    </row>
    <row r="247" spans="1:9" s="2" customFormat="1" x14ac:dyDescent="0.25">
      <c r="C247" s="64">
        <f t="shared" ref="C247:H247" si="19">SUM(C246)</f>
        <v>793</v>
      </c>
      <c r="D247" s="64">
        <f t="shared" si="19"/>
        <v>830</v>
      </c>
      <c r="E247" s="64">
        <f t="shared" si="19"/>
        <v>890</v>
      </c>
      <c r="F247" s="64">
        <f t="shared" si="19"/>
        <v>925</v>
      </c>
      <c r="G247" s="64">
        <f t="shared" si="19"/>
        <v>0</v>
      </c>
      <c r="H247" s="87">
        <f t="shared" si="19"/>
        <v>3438</v>
      </c>
      <c r="I247" s="70">
        <f>SUM(C247:G247)</f>
        <v>3438</v>
      </c>
    </row>
    <row r="250" spans="1:9" x14ac:dyDescent="0.25">
      <c r="A250" s="2" t="s">
        <v>295</v>
      </c>
      <c r="B250" s="13" t="s">
        <v>125</v>
      </c>
      <c r="C250" s="63">
        <v>1681</v>
      </c>
      <c r="D250" s="76">
        <v>1575</v>
      </c>
      <c r="E250" s="76">
        <f>857+100</f>
        <v>957</v>
      </c>
      <c r="F250" s="96">
        <v>1021</v>
      </c>
      <c r="G250" s="106">
        <v>0</v>
      </c>
      <c r="H250" s="88">
        <f>SUM(C250:G250)</f>
        <v>5234</v>
      </c>
    </row>
    <row r="251" spans="1:9" x14ac:dyDescent="0.25">
      <c r="B251" s="13" t="s">
        <v>296</v>
      </c>
      <c r="C251" s="63">
        <v>0</v>
      </c>
      <c r="D251" s="5">
        <v>0</v>
      </c>
      <c r="E251" s="5">
        <v>60</v>
      </c>
      <c r="F251" s="61">
        <v>0</v>
      </c>
      <c r="G251" s="106">
        <v>0</v>
      </c>
      <c r="H251" s="88">
        <f t="shared" ref="H251:H309" si="20">SUM(C251:F251)</f>
        <v>60</v>
      </c>
    </row>
    <row r="252" spans="1:9" x14ac:dyDescent="0.25">
      <c r="B252" s="13" t="s">
        <v>297</v>
      </c>
      <c r="C252" s="63">
        <v>0</v>
      </c>
      <c r="D252" s="5">
        <v>0</v>
      </c>
      <c r="E252" s="5">
        <v>0</v>
      </c>
      <c r="F252" s="61">
        <v>25</v>
      </c>
      <c r="G252" s="106">
        <v>0</v>
      </c>
      <c r="H252" s="88">
        <f t="shared" si="20"/>
        <v>25</v>
      </c>
    </row>
    <row r="253" spans="1:9" x14ac:dyDescent="0.25">
      <c r="B253" s="13" t="s">
        <v>298</v>
      </c>
      <c r="C253" s="63">
        <v>0</v>
      </c>
      <c r="D253" s="76">
        <v>10</v>
      </c>
      <c r="E253" s="76">
        <v>0</v>
      </c>
      <c r="F253" s="96">
        <v>0</v>
      </c>
      <c r="G253" s="106">
        <v>0</v>
      </c>
      <c r="H253" s="88">
        <f t="shared" si="20"/>
        <v>10</v>
      </c>
    </row>
    <row r="254" spans="1:9" x14ac:dyDescent="0.25">
      <c r="B254" s="13" t="s">
        <v>299</v>
      </c>
      <c r="C254" s="63">
        <v>0</v>
      </c>
      <c r="D254" s="5">
        <v>0</v>
      </c>
      <c r="E254" s="5">
        <v>25</v>
      </c>
      <c r="F254" s="61">
        <v>25</v>
      </c>
      <c r="G254" s="106">
        <v>0</v>
      </c>
      <c r="H254" s="88">
        <f t="shared" si="20"/>
        <v>50</v>
      </c>
    </row>
    <row r="255" spans="1:9" x14ac:dyDescent="0.25">
      <c r="B255" s="13" t="s">
        <v>300</v>
      </c>
      <c r="C255" s="63">
        <v>0</v>
      </c>
      <c r="D255" s="5">
        <v>0</v>
      </c>
      <c r="E255" s="5">
        <v>7.5</v>
      </c>
      <c r="F255" s="61">
        <v>0</v>
      </c>
      <c r="G255" s="106">
        <v>0</v>
      </c>
      <c r="H255" s="88">
        <f t="shared" si="20"/>
        <v>7.5</v>
      </c>
    </row>
    <row r="256" spans="1:9" x14ac:dyDescent="0.25">
      <c r="B256" s="13" t="s">
        <v>301</v>
      </c>
      <c r="C256" s="63">
        <v>0</v>
      </c>
      <c r="D256" s="5">
        <v>0</v>
      </c>
      <c r="E256" s="5">
        <v>25</v>
      </c>
      <c r="F256" s="61">
        <v>25</v>
      </c>
      <c r="G256" s="106">
        <v>0</v>
      </c>
      <c r="H256" s="88">
        <f t="shared" si="20"/>
        <v>50</v>
      </c>
    </row>
    <row r="257" spans="2:8" x14ac:dyDescent="0.25">
      <c r="B257" s="13" t="s">
        <v>302</v>
      </c>
      <c r="C257" s="63">
        <v>0</v>
      </c>
      <c r="D257" s="5">
        <v>0</v>
      </c>
      <c r="E257" s="5">
        <v>10</v>
      </c>
      <c r="F257" s="61">
        <v>10</v>
      </c>
      <c r="G257" s="106">
        <v>0</v>
      </c>
      <c r="H257" s="88">
        <f t="shared" si="20"/>
        <v>20</v>
      </c>
    </row>
    <row r="258" spans="2:8" x14ac:dyDescent="0.25">
      <c r="B258" s="13" t="s">
        <v>303</v>
      </c>
      <c r="C258" s="63">
        <v>0</v>
      </c>
      <c r="D258" s="5">
        <v>0</v>
      </c>
      <c r="E258" s="5">
        <v>0</v>
      </c>
      <c r="F258" s="61">
        <v>25</v>
      </c>
      <c r="G258" s="106">
        <v>0</v>
      </c>
      <c r="H258" s="88">
        <f t="shared" si="20"/>
        <v>25</v>
      </c>
    </row>
    <row r="259" spans="2:8" x14ac:dyDescent="0.25">
      <c r="B259" s="13" t="s">
        <v>304</v>
      </c>
      <c r="C259" s="63">
        <v>0</v>
      </c>
      <c r="D259" s="5">
        <v>0</v>
      </c>
      <c r="E259" s="5">
        <v>10</v>
      </c>
      <c r="F259" s="61">
        <v>0</v>
      </c>
      <c r="G259" s="106">
        <v>0</v>
      </c>
      <c r="H259" s="88">
        <f t="shared" si="20"/>
        <v>10</v>
      </c>
    </row>
    <row r="260" spans="2:8" x14ac:dyDescent="0.25">
      <c r="B260" s="13" t="s">
        <v>305</v>
      </c>
      <c r="C260" s="63">
        <v>0</v>
      </c>
      <c r="D260" s="5">
        <v>0</v>
      </c>
      <c r="E260" s="5">
        <v>7.5</v>
      </c>
      <c r="F260" s="61">
        <v>5</v>
      </c>
      <c r="G260" s="106">
        <v>0</v>
      </c>
      <c r="H260" s="88">
        <f t="shared" si="20"/>
        <v>12.5</v>
      </c>
    </row>
    <row r="261" spans="2:8" x14ac:dyDescent="0.25">
      <c r="B261" s="13" t="s">
        <v>306</v>
      </c>
      <c r="C261" s="63">
        <v>0</v>
      </c>
      <c r="D261" s="5">
        <v>0</v>
      </c>
      <c r="E261" s="5">
        <v>0</v>
      </c>
      <c r="F261" s="61">
        <v>10</v>
      </c>
      <c r="G261" s="106">
        <v>0</v>
      </c>
      <c r="H261" s="88">
        <f t="shared" si="20"/>
        <v>10</v>
      </c>
    </row>
    <row r="262" spans="2:8" x14ac:dyDescent="0.25">
      <c r="B262" s="13" t="s">
        <v>307</v>
      </c>
      <c r="C262" s="63">
        <v>0</v>
      </c>
      <c r="D262" s="5">
        <v>0</v>
      </c>
      <c r="E262" s="5">
        <v>9</v>
      </c>
      <c r="F262" s="61">
        <v>0</v>
      </c>
      <c r="G262" s="106">
        <v>0</v>
      </c>
      <c r="H262" s="88">
        <f t="shared" si="20"/>
        <v>9</v>
      </c>
    </row>
    <row r="263" spans="2:8" x14ac:dyDescent="0.25">
      <c r="B263" s="13" t="s">
        <v>308</v>
      </c>
      <c r="C263" s="63">
        <v>0</v>
      </c>
      <c r="D263" s="5">
        <v>0</v>
      </c>
      <c r="E263" s="5">
        <v>0</v>
      </c>
      <c r="F263" s="61">
        <v>15</v>
      </c>
      <c r="G263" s="106">
        <v>0</v>
      </c>
      <c r="H263" s="88">
        <f t="shared" si="20"/>
        <v>15</v>
      </c>
    </row>
    <row r="264" spans="2:8" x14ac:dyDescent="0.25">
      <c r="B264" s="13" t="s">
        <v>309</v>
      </c>
      <c r="C264" s="63">
        <v>0</v>
      </c>
      <c r="D264" s="5">
        <v>0</v>
      </c>
      <c r="E264" s="5">
        <v>7.5</v>
      </c>
      <c r="F264" s="61">
        <v>0</v>
      </c>
      <c r="G264" s="106">
        <v>0</v>
      </c>
      <c r="H264" s="88">
        <f t="shared" si="20"/>
        <v>7.5</v>
      </c>
    </row>
    <row r="265" spans="2:8" x14ac:dyDescent="0.25">
      <c r="B265" s="13" t="s">
        <v>310</v>
      </c>
      <c r="C265" s="63">
        <v>0</v>
      </c>
      <c r="D265" s="5">
        <v>0</v>
      </c>
      <c r="E265" s="5">
        <v>0</v>
      </c>
      <c r="F265" s="61">
        <v>25</v>
      </c>
      <c r="G265" s="106">
        <v>0</v>
      </c>
      <c r="H265" s="88">
        <f t="shared" si="20"/>
        <v>25</v>
      </c>
    </row>
    <row r="266" spans="2:8" x14ac:dyDescent="0.25">
      <c r="B266" s="13" t="s">
        <v>311</v>
      </c>
      <c r="C266" s="63">
        <v>0</v>
      </c>
      <c r="D266" s="5">
        <v>0</v>
      </c>
      <c r="E266" s="5">
        <v>25</v>
      </c>
      <c r="F266" s="61">
        <v>0</v>
      </c>
      <c r="G266" s="106">
        <v>0</v>
      </c>
      <c r="H266" s="88">
        <f t="shared" si="20"/>
        <v>25</v>
      </c>
    </row>
    <row r="267" spans="2:8" x14ac:dyDescent="0.25">
      <c r="B267" s="13" t="s">
        <v>312</v>
      </c>
      <c r="C267" s="63">
        <v>170</v>
      </c>
      <c r="D267" s="76">
        <v>150</v>
      </c>
      <c r="E267" s="76">
        <v>0</v>
      </c>
      <c r="F267" s="96">
        <v>205</v>
      </c>
      <c r="G267" s="106">
        <v>0</v>
      </c>
      <c r="H267" s="88">
        <f t="shared" si="20"/>
        <v>525</v>
      </c>
    </row>
    <row r="268" spans="2:8" x14ac:dyDescent="0.25">
      <c r="B268" s="13" t="s">
        <v>313</v>
      </c>
      <c r="C268" s="63">
        <v>0</v>
      </c>
      <c r="D268" s="5">
        <v>0</v>
      </c>
      <c r="E268" s="5">
        <v>100</v>
      </c>
      <c r="F268" s="61">
        <v>200</v>
      </c>
      <c r="G268" s="106">
        <v>0</v>
      </c>
      <c r="H268" s="88">
        <f t="shared" si="20"/>
        <v>300</v>
      </c>
    </row>
    <row r="269" spans="2:8" x14ac:dyDescent="0.25">
      <c r="B269" t="s">
        <v>314</v>
      </c>
      <c r="C269" s="5">
        <v>17</v>
      </c>
      <c r="D269" s="5">
        <v>0</v>
      </c>
      <c r="E269" s="76">
        <v>0</v>
      </c>
      <c r="F269" s="96">
        <v>0</v>
      </c>
      <c r="G269" s="106">
        <v>0</v>
      </c>
      <c r="H269" s="88">
        <f t="shared" si="20"/>
        <v>17</v>
      </c>
    </row>
    <row r="270" spans="2:8" x14ac:dyDescent="0.25">
      <c r="B270" s="13" t="s">
        <v>315</v>
      </c>
      <c r="C270" s="5">
        <v>0</v>
      </c>
      <c r="D270" s="5">
        <v>0</v>
      </c>
      <c r="E270" s="76">
        <v>0</v>
      </c>
      <c r="F270" s="96">
        <v>20</v>
      </c>
      <c r="G270" s="106">
        <v>0</v>
      </c>
      <c r="H270" s="88">
        <f t="shared" si="20"/>
        <v>20</v>
      </c>
    </row>
    <row r="271" spans="2:8" x14ac:dyDescent="0.25">
      <c r="B271" s="13" t="s">
        <v>316</v>
      </c>
      <c r="C271" s="5">
        <v>0</v>
      </c>
      <c r="D271" s="5">
        <v>0</v>
      </c>
      <c r="E271" s="76">
        <v>0</v>
      </c>
      <c r="F271" s="96">
        <v>25</v>
      </c>
      <c r="G271" s="106">
        <v>0</v>
      </c>
      <c r="H271" s="88">
        <f t="shared" si="20"/>
        <v>25</v>
      </c>
    </row>
    <row r="272" spans="2:8" x14ac:dyDescent="0.25">
      <c r="B272" s="13" t="s">
        <v>317</v>
      </c>
      <c r="C272" s="63">
        <v>0</v>
      </c>
      <c r="D272" s="5">
        <v>0</v>
      </c>
      <c r="E272" s="5">
        <v>10</v>
      </c>
      <c r="F272" s="61">
        <v>0</v>
      </c>
      <c r="G272" s="106">
        <v>0</v>
      </c>
      <c r="H272" s="88">
        <f t="shared" si="20"/>
        <v>10</v>
      </c>
    </row>
    <row r="273" spans="2:8" x14ac:dyDescent="0.25">
      <c r="B273" s="13" t="s">
        <v>318</v>
      </c>
      <c r="C273" s="63">
        <v>0</v>
      </c>
      <c r="D273" s="5">
        <v>0</v>
      </c>
      <c r="E273" s="5">
        <v>5</v>
      </c>
      <c r="F273" s="61">
        <v>0</v>
      </c>
      <c r="G273" s="106">
        <v>0</v>
      </c>
      <c r="H273" s="88">
        <f t="shared" si="20"/>
        <v>5</v>
      </c>
    </row>
    <row r="274" spans="2:8" x14ac:dyDescent="0.25">
      <c r="B274" s="13" t="s">
        <v>319</v>
      </c>
      <c r="C274" s="63">
        <v>0</v>
      </c>
      <c r="D274" s="5">
        <v>0</v>
      </c>
      <c r="E274" s="5">
        <v>0</v>
      </c>
      <c r="F274" s="61">
        <v>20</v>
      </c>
      <c r="G274" s="106">
        <v>0</v>
      </c>
      <c r="H274" s="88">
        <f t="shared" si="20"/>
        <v>20</v>
      </c>
    </row>
    <row r="275" spans="2:8" x14ac:dyDescent="0.25">
      <c r="B275" s="13" t="s">
        <v>320</v>
      </c>
      <c r="C275" s="63">
        <v>0</v>
      </c>
      <c r="D275" s="5">
        <v>0</v>
      </c>
      <c r="E275" s="5">
        <v>0</v>
      </c>
      <c r="F275" s="61">
        <v>45</v>
      </c>
      <c r="G275" s="106">
        <v>0</v>
      </c>
      <c r="H275" s="88">
        <f t="shared" si="20"/>
        <v>45</v>
      </c>
    </row>
    <row r="276" spans="2:8" x14ac:dyDescent="0.25">
      <c r="B276" s="13" t="s">
        <v>321</v>
      </c>
      <c r="C276" s="63">
        <v>0</v>
      </c>
      <c r="D276" s="5">
        <v>0</v>
      </c>
      <c r="E276" s="5">
        <v>5</v>
      </c>
      <c r="F276" s="61">
        <v>0</v>
      </c>
      <c r="G276" s="106">
        <v>0</v>
      </c>
      <c r="H276" s="88">
        <f t="shared" si="20"/>
        <v>5</v>
      </c>
    </row>
    <row r="277" spans="2:8" x14ac:dyDescent="0.25">
      <c r="B277" s="13" t="s">
        <v>322</v>
      </c>
      <c r="C277" s="63">
        <v>0</v>
      </c>
      <c r="D277" s="5">
        <v>0</v>
      </c>
      <c r="E277" s="5">
        <v>5</v>
      </c>
      <c r="F277" s="61">
        <v>10</v>
      </c>
      <c r="G277" s="106">
        <v>0</v>
      </c>
      <c r="H277" s="88">
        <f t="shared" si="20"/>
        <v>15</v>
      </c>
    </row>
    <row r="278" spans="2:8" x14ac:dyDescent="0.25">
      <c r="B278" s="13" t="s">
        <v>323</v>
      </c>
      <c r="C278" s="63">
        <v>0</v>
      </c>
      <c r="D278" s="5">
        <v>0</v>
      </c>
      <c r="E278" s="5">
        <v>10</v>
      </c>
      <c r="F278" s="61">
        <v>10</v>
      </c>
      <c r="G278" s="106">
        <v>0</v>
      </c>
      <c r="H278" s="88">
        <f t="shared" si="20"/>
        <v>20</v>
      </c>
    </row>
    <row r="279" spans="2:8" x14ac:dyDescent="0.25">
      <c r="B279" s="13" t="s">
        <v>324</v>
      </c>
      <c r="C279" s="63">
        <v>0</v>
      </c>
      <c r="D279" s="5">
        <v>0</v>
      </c>
      <c r="E279" s="5">
        <v>10</v>
      </c>
      <c r="F279" s="61">
        <v>0</v>
      </c>
      <c r="G279" s="106">
        <v>0</v>
      </c>
      <c r="H279" s="88">
        <f t="shared" si="20"/>
        <v>10</v>
      </c>
    </row>
    <row r="280" spans="2:8" x14ac:dyDescent="0.25">
      <c r="B280" t="s">
        <v>325</v>
      </c>
      <c r="C280" s="63">
        <v>0</v>
      </c>
      <c r="D280" s="5">
        <v>0</v>
      </c>
      <c r="E280" s="5">
        <v>0</v>
      </c>
      <c r="F280" s="61">
        <v>20</v>
      </c>
      <c r="G280" s="106">
        <v>0</v>
      </c>
      <c r="H280" s="88">
        <f t="shared" si="20"/>
        <v>20</v>
      </c>
    </row>
    <row r="281" spans="2:8" x14ac:dyDescent="0.25">
      <c r="B281" s="13" t="s">
        <v>326</v>
      </c>
      <c r="C281" s="63">
        <v>0</v>
      </c>
      <c r="D281" s="5">
        <v>0</v>
      </c>
      <c r="E281" s="5">
        <v>25</v>
      </c>
      <c r="F281" s="61">
        <v>0</v>
      </c>
      <c r="G281" s="106">
        <v>0</v>
      </c>
      <c r="H281" s="88">
        <f t="shared" si="20"/>
        <v>25</v>
      </c>
    </row>
    <row r="282" spans="2:8" x14ac:dyDescent="0.25">
      <c r="B282" s="13" t="s">
        <v>327</v>
      </c>
      <c r="C282" s="63">
        <v>0</v>
      </c>
      <c r="D282" s="5">
        <v>0</v>
      </c>
      <c r="E282" s="5">
        <v>5</v>
      </c>
      <c r="F282" s="61">
        <v>0</v>
      </c>
      <c r="G282" s="106">
        <v>0</v>
      </c>
      <c r="H282" s="88">
        <f t="shared" si="20"/>
        <v>5</v>
      </c>
    </row>
    <row r="283" spans="2:8" x14ac:dyDescent="0.25">
      <c r="B283" s="13" t="s">
        <v>328</v>
      </c>
      <c r="C283" s="63">
        <v>0</v>
      </c>
      <c r="D283" s="5">
        <v>0</v>
      </c>
      <c r="E283" s="5">
        <v>0</v>
      </c>
      <c r="F283" s="61">
        <v>25</v>
      </c>
      <c r="G283" s="106">
        <v>0</v>
      </c>
      <c r="H283" s="88">
        <f t="shared" si="20"/>
        <v>25</v>
      </c>
    </row>
    <row r="284" spans="2:8" x14ac:dyDescent="0.25">
      <c r="B284" s="13" t="s">
        <v>329</v>
      </c>
      <c r="C284" s="63">
        <v>0</v>
      </c>
      <c r="D284" s="5">
        <v>10</v>
      </c>
      <c r="E284" s="5">
        <v>70.5</v>
      </c>
      <c r="F284" s="61">
        <v>20</v>
      </c>
      <c r="G284" s="106">
        <v>0</v>
      </c>
      <c r="H284" s="88">
        <f t="shared" si="20"/>
        <v>100.5</v>
      </c>
    </row>
    <row r="285" spans="2:8" x14ac:dyDescent="0.25">
      <c r="B285" s="13" t="s">
        <v>330</v>
      </c>
      <c r="C285" s="63">
        <v>0</v>
      </c>
      <c r="D285" s="5">
        <v>0</v>
      </c>
      <c r="E285" s="5">
        <v>5</v>
      </c>
      <c r="F285" s="61">
        <v>7.5</v>
      </c>
      <c r="G285" s="106">
        <v>0</v>
      </c>
      <c r="H285" s="88">
        <f t="shared" si="20"/>
        <v>12.5</v>
      </c>
    </row>
    <row r="286" spans="2:8" x14ac:dyDescent="0.25">
      <c r="B286" s="13" t="s">
        <v>331</v>
      </c>
      <c r="C286" s="63">
        <v>0</v>
      </c>
      <c r="D286" s="5">
        <v>0</v>
      </c>
      <c r="E286" s="5">
        <v>0</v>
      </c>
      <c r="F286" s="61">
        <v>10</v>
      </c>
      <c r="G286" s="106">
        <v>0</v>
      </c>
      <c r="H286" s="88">
        <f t="shared" si="20"/>
        <v>10</v>
      </c>
    </row>
    <row r="287" spans="2:8" x14ac:dyDescent="0.25">
      <c r="B287" s="13" t="s">
        <v>332</v>
      </c>
      <c r="C287" s="63">
        <v>0</v>
      </c>
      <c r="D287" s="5">
        <v>0</v>
      </c>
      <c r="E287" s="5">
        <v>7.5</v>
      </c>
      <c r="F287" s="61">
        <v>0</v>
      </c>
      <c r="G287" s="106">
        <v>0</v>
      </c>
      <c r="H287" s="88">
        <f t="shared" si="20"/>
        <v>7.5</v>
      </c>
    </row>
    <row r="288" spans="2:8" x14ac:dyDescent="0.25">
      <c r="B288" s="13" t="s">
        <v>333</v>
      </c>
      <c r="C288" s="63">
        <v>0</v>
      </c>
      <c r="D288" s="5">
        <v>0</v>
      </c>
      <c r="E288" s="5">
        <v>5</v>
      </c>
      <c r="F288" s="61">
        <v>0</v>
      </c>
      <c r="G288" s="106">
        <v>0</v>
      </c>
      <c r="H288" s="88">
        <f t="shared" si="20"/>
        <v>5</v>
      </c>
    </row>
    <row r="289" spans="2:8" x14ac:dyDescent="0.25">
      <c r="B289" s="13" t="s">
        <v>334</v>
      </c>
      <c r="C289" s="63">
        <v>0</v>
      </c>
      <c r="D289" s="5">
        <v>0</v>
      </c>
      <c r="E289" s="5">
        <v>5</v>
      </c>
      <c r="F289" s="61">
        <v>0</v>
      </c>
      <c r="G289" s="106">
        <v>0</v>
      </c>
      <c r="H289" s="88">
        <f t="shared" si="20"/>
        <v>5</v>
      </c>
    </row>
    <row r="290" spans="2:8" x14ac:dyDescent="0.25">
      <c r="B290" s="13" t="s">
        <v>335</v>
      </c>
      <c r="C290" s="63">
        <v>0</v>
      </c>
      <c r="D290" s="5">
        <v>0</v>
      </c>
      <c r="E290" s="5">
        <v>10</v>
      </c>
      <c r="F290" s="61">
        <v>0</v>
      </c>
      <c r="G290" s="106">
        <v>0</v>
      </c>
      <c r="H290" s="88">
        <f t="shared" si="20"/>
        <v>10</v>
      </c>
    </row>
    <row r="291" spans="2:8" x14ac:dyDescent="0.25">
      <c r="B291" s="13" t="s">
        <v>336</v>
      </c>
      <c r="C291" s="63">
        <v>0</v>
      </c>
      <c r="D291" s="5">
        <v>10</v>
      </c>
      <c r="E291" s="5">
        <v>40</v>
      </c>
      <c r="F291" s="61">
        <v>0</v>
      </c>
      <c r="G291" s="106">
        <v>0</v>
      </c>
      <c r="H291" s="88">
        <f t="shared" si="20"/>
        <v>50</v>
      </c>
    </row>
    <row r="292" spans="2:8" x14ac:dyDescent="0.25">
      <c r="B292" s="13" t="s">
        <v>337</v>
      </c>
      <c r="C292" s="63">
        <v>0</v>
      </c>
      <c r="D292" s="5">
        <v>0</v>
      </c>
      <c r="E292" s="5">
        <v>10</v>
      </c>
      <c r="F292" s="61">
        <v>0</v>
      </c>
      <c r="G292" s="106">
        <v>0</v>
      </c>
      <c r="H292" s="88">
        <f t="shared" si="20"/>
        <v>10</v>
      </c>
    </row>
    <row r="293" spans="2:8" x14ac:dyDescent="0.25">
      <c r="B293" s="13" t="s">
        <v>338</v>
      </c>
      <c r="C293" s="63">
        <v>0</v>
      </c>
      <c r="D293" s="5">
        <v>0</v>
      </c>
      <c r="E293" s="5">
        <v>10</v>
      </c>
      <c r="F293" s="61">
        <v>0</v>
      </c>
      <c r="G293" s="106">
        <v>0</v>
      </c>
      <c r="H293" s="88">
        <f t="shared" si="20"/>
        <v>10</v>
      </c>
    </row>
    <row r="294" spans="2:8" x14ac:dyDescent="0.25">
      <c r="B294" s="13" t="s">
        <v>339</v>
      </c>
      <c r="C294" s="63">
        <v>0</v>
      </c>
      <c r="D294" s="5">
        <v>0</v>
      </c>
      <c r="E294" s="5">
        <v>25</v>
      </c>
      <c r="F294" s="61">
        <v>25</v>
      </c>
      <c r="G294" s="106">
        <v>0</v>
      </c>
      <c r="H294" s="88">
        <f t="shared" si="20"/>
        <v>50</v>
      </c>
    </row>
    <row r="295" spans="2:8" x14ac:dyDescent="0.25">
      <c r="B295" s="13" t="s">
        <v>340</v>
      </c>
      <c r="C295" s="63">
        <v>0</v>
      </c>
      <c r="D295" s="5">
        <v>0</v>
      </c>
      <c r="E295" s="5">
        <v>0</v>
      </c>
      <c r="F295" s="61">
        <v>5</v>
      </c>
      <c r="G295" s="106">
        <v>0</v>
      </c>
      <c r="H295" s="88">
        <f t="shared" si="20"/>
        <v>5</v>
      </c>
    </row>
    <row r="296" spans="2:8" x14ac:dyDescent="0.25">
      <c r="B296" s="13" t="s">
        <v>341</v>
      </c>
      <c r="C296" s="63">
        <v>0</v>
      </c>
      <c r="D296" s="5">
        <v>0</v>
      </c>
      <c r="E296" s="5">
        <v>0</v>
      </c>
      <c r="F296" s="61">
        <v>25</v>
      </c>
      <c r="G296" s="106">
        <v>0</v>
      </c>
      <c r="H296" s="88">
        <f t="shared" si="20"/>
        <v>25</v>
      </c>
    </row>
    <row r="297" spans="2:8" x14ac:dyDescent="0.25">
      <c r="B297" s="13" t="s">
        <v>342</v>
      </c>
      <c r="C297" s="63">
        <v>0</v>
      </c>
      <c r="D297" s="5">
        <v>0</v>
      </c>
      <c r="E297" s="5">
        <v>0</v>
      </c>
      <c r="F297" s="61">
        <v>5</v>
      </c>
      <c r="G297" s="106">
        <v>0</v>
      </c>
      <c r="H297" s="88">
        <f t="shared" si="20"/>
        <v>5</v>
      </c>
    </row>
    <row r="298" spans="2:8" x14ac:dyDescent="0.25">
      <c r="B298" s="13" t="s">
        <v>343</v>
      </c>
      <c r="C298" s="63">
        <v>0</v>
      </c>
      <c r="D298" s="5">
        <v>11</v>
      </c>
      <c r="E298" s="5">
        <v>7.5</v>
      </c>
      <c r="F298" s="61">
        <v>10</v>
      </c>
      <c r="G298" s="106">
        <v>0</v>
      </c>
      <c r="H298" s="88">
        <f t="shared" si="20"/>
        <v>28.5</v>
      </c>
    </row>
    <row r="299" spans="2:8" x14ac:dyDescent="0.25">
      <c r="B299" s="13" t="s">
        <v>344</v>
      </c>
      <c r="C299" s="63">
        <v>0</v>
      </c>
      <c r="D299" s="5">
        <v>0</v>
      </c>
      <c r="E299" s="5">
        <v>10</v>
      </c>
      <c r="F299" s="61">
        <v>0</v>
      </c>
      <c r="G299" s="106">
        <v>0</v>
      </c>
      <c r="H299" s="88">
        <f t="shared" si="20"/>
        <v>10</v>
      </c>
    </row>
    <row r="300" spans="2:8" x14ac:dyDescent="0.25">
      <c r="B300" s="13" t="s">
        <v>345</v>
      </c>
      <c r="C300" s="63">
        <v>0</v>
      </c>
      <c r="D300" s="5">
        <v>0</v>
      </c>
      <c r="E300" s="5">
        <v>5</v>
      </c>
      <c r="F300" s="61">
        <v>0</v>
      </c>
      <c r="G300" s="106">
        <v>0</v>
      </c>
      <c r="H300" s="88">
        <f t="shared" si="20"/>
        <v>5</v>
      </c>
    </row>
    <row r="301" spans="2:8" x14ac:dyDescent="0.25">
      <c r="B301" s="13" t="s">
        <v>346</v>
      </c>
      <c r="C301" s="63">
        <v>0</v>
      </c>
      <c r="D301" s="5">
        <v>0</v>
      </c>
      <c r="E301" s="5">
        <v>12.5</v>
      </c>
      <c r="F301" s="61">
        <v>0</v>
      </c>
      <c r="G301" s="106">
        <v>0</v>
      </c>
      <c r="H301" s="88">
        <f t="shared" si="20"/>
        <v>12.5</v>
      </c>
    </row>
    <row r="302" spans="2:8" x14ac:dyDescent="0.25">
      <c r="B302" s="13" t="s">
        <v>347</v>
      </c>
      <c r="C302" s="63">
        <v>0</v>
      </c>
      <c r="D302" s="5">
        <v>0</v>
      </c>
      <c r="E302" s="5">
        <v>0</v>
      </c>
      <c r="F302" s="61">
        <v>5</v>
      </c>
      <c r="G302" s="106">
        <v>0</v>
      </c>
      <c r="H302" s="88">
        <f t="shared" si="20"/>
        <v>5</v>
      </c>
    </row>
    <row r="303" spans="2:8" x14ac:dyDescent="0.25">
      <c r="B303" s="13" t="s">
        <v>348</v>
      </c>
      <c r="C303" s="63">
        <v>0</v>
      </c>
      <c r="D303" s="5">
        <v>0</v>
      </c>
      <c r="E303" s="5">
        <v>0</v>
      </c>
      <c r="F303" s="61">
        <v>12.5</v>
      </c>
      <c r="G303" s="106">
        <v>0</v>
      </c>
      <c r="H303" s="88">
        <f t="shared" si="20"/>
        <v>12.5</v>
      </c>
    </row>
    <row r="304" spans="2:8" x14ac:dyDescent="0.25">
      <c r="B304" s="13" t="s">
        <v>349</v>
      </c>
      <c r="C304" s="63">
        <v>0</v>
      </c>
      <c r="D304" s="5">
        <v>0</v>
      </c>
      <c r="E304" s="5">
        <v>0</v>
      </c>
      <c r="F304" s="61">
        <v>10</v>
      </c>
      <c r="G304" s="106">
        <v>0</v>
      </c>
      <c r="H304" s="88">
        <f t="shared" si="20"/>
        <v>10</v>
      </c>
    </row>
    <row r="305" spans="1:9" x14ac:dyDescent="0.25">
      <c r="B305" s="13" t="s">
        <v>350</v>
      </c>
      <c r="C305" s="63">
        <v>0</v>
      </c>
      <c r="D305" s="5">
        <v>0</v>
      </c>
      <c r="E305" s="5">
        <v>5</v>
      </c>
      <c r="F305" s="61">
        <v>0</v>
      </c>
      <c r="G305" s="106">
        <v>0</v>
      </c>
      <c r="H305" s="88">
        <f t="shared" si="20"/>
        <v>5</v>
      </c>
    </row>
    <row r="306" spans="1:9" x14ac:dyDescent="0.25">
      <c r="B306" s="13" t="s">
        <v>351</v>
      </c>
      <c r="C306" s="63">
        <v>0</v>
      </c>
      <c r="D306" s="5">
        <v>0</v>
      </c>
      <c r="E306" s="5">
        <v>25</v>
      </c>
      <c r="F306" s="61">
        <v>0</v>
      </c>
      <c r="G306" s="106">
        <v>0</v>
      </c>
      <c r="H306" s="88">
        <f t="shared" si="20"/>
        <v>25</v>
      </c>
    </row>
    <row r="307" spans="1:9" x14ac:dyDescent="0.25">
      <c r="B307" s="13" t="s">
        <v>352</v>
      </c>
      <c r="C307" s="63">
        <v>0</v>
      </c>
      <c r="D307" s="5">
        <v>0</v>
      </c>
      <c r="E307" s="5">
        <v>0</v>
      </c>
      <c r="F307" s="61">
        <v>2.5</v>
      </c>
      <c r="G307" s="106">
        <v>0</v>
      </c>
      <c r="H307" s="88">
        <f t="shared" si="20"/>
        <v>2.5</v>
      </c>
    </row>
    <row r="308" spans="1:9" x14ac:dyDescent="0.25">
      <c r="B308" s="13" t="s">
        <v>353</v>
      </c>
      <c r="C308" s="63">
        <v>0</v>
      </c>
      <c r="D308" s="5">
        <v>0</v>
      </c>
      <c r="E308" s="5">
        <v>5</v>
      </c>
      <c r="F308" s="61">
        <v>0</v>
      </c>
      <c r="G308" s="106">
        <v>0</v>
      </c>
      <c r="H308" s="88">
        <f t="shared" si="20"/>
        <v>5</v>
      </c>
    </row>
    <row r="309" spans="1:9" x14ac:dyDescent="0.25">
      <c r="B309" s="13" t="s">
        <v>354</v>
      </c>
      <c r="C309" s="63">
        <v>0</v>
      </c>
      <c r="D309" s="5">
        <v>0</v>
      </c>
      <c r="E309" s="5">
        <v>5</v>
      </c>
      <c r="F309" s="61">
        <v>10</v>
      </c>
      <c r="G309" s="106">
        <v>0</v>
      </c>
      <c r="H309" s="88">
        <f t="shared" si="20"/>
        <v>15</v>
      </c>
    </row>
    <row r="310" spans="1:9" s="2" customFormat="1" x14ac:dyDescent="0.25">
      <c r="B310" s="12"/>
      <c r="C310" s="64">
        <f t="shared" ref="C310:H310" si="21">SUM(C250:C309)</f>
        <v>1868</v>
      </c>
      <c r="D310" s="64">
        <f t="shared" si="21"/>
        <v>1766</v>
      </c>
      <c r="E310" s="64">
        <f t="shared" si="21"/>
        <v>1581.5</v>
      </c>
      <c r="F310" s="64">
        <f t="shared" si="21"/>
        <v>1913.5</v>
      </c>
      <c r="G310" s="64">
        <f t="shared" si="21"/>
        <v>0</v>
      </c>
      <c r="H310" s="87">
        <f t="shared" si="21"/>
        <v>7129</v>
      </c>
      <c r="I310" s="70">
        <f>SUM(C310:G310)</f>
        <v>7129</v>
      </c>
    </row>
    <row r="313" spans="1:9" x14ac:dyDescent="0.25">
      <c r="A313" s="2" t="s">
        <v>355</v>
      </c>
      <c r="B313" t="s">
        <v>125</v>
      </c>
      <c r="C313" s="63">
        <f>210+45</f>
        <v>255</v>
      </c>
      <c r="D313" s="8">
        <v>75</v>
      </c>
      <c r="E313" s="76">
        <v>1200</v>
      </c>
      <c r="F313" s="96">
        <f>235+492+300</f>
        <v>1027</v>
      </c>
      <c r="G313" s="106">
        <v>0</v>
      </c>
      <c r="H313" s="88">
        <f>SUM(C313:F313)</f>
        <v>2557</v>
      </c>
    </row>
    <row r="314" spans="1:9" x14ac:dyDescent="0.25">
      <c r="B314" t="s">
        <v>569</v>
      </c>
      <c r="C314" s="63">
        <v>0</v>
      </c>
      <c r="D314" s="8">
        <v>0</v>
      </c>
      <c r="E314" s="76">
        <v>0</v>
      </c>
      <c r="F314" s="96">
        <v>10</v>
      </c>
      <c r="G314" s="106">
        <v>0</v>
      </c>
      <c r="H314" s="88">
        <f t="shared" ref="H314" si="22">SUM(C314:F314)</f>
        <v>10</v>
      </c>
    </row>
    <row r="315" spans="1:9" x14ac:dyDescent="0.25">
      <c r="B315" t="s">
        <v>356</v>
      </c>
      <c r="C315" s="63">
        <v>10</v>
      </c>
      <c r="D315" s="8">
        <v>0</v>
      </c>
      <c r="E315" s="8">
        <v>0</v>
      </c>
      <c r="F315" s="134">
        <v>0</v>
      </c>
      <c r="G315" s="106">
        <v>0</v>
      </c>
      <c r="H315" s="88">
        <f t="shared" ref="H315:H346" si="23">SUM(C315:F315)</f>
        <v>10</v>
      </c>
    </row>
    <row r="316" spans="1:9" x14ac:dyDescent="0.25">
      <c r="B316" t="s">
        <v>357</v>
      </c>
      <c r="C316" s="63">
        <v>10</v>
      </c>
      <c r="D316" s="8">
        <v>0</v>
      </c>
      <c r="E316" s="8">
        <v>0</v>
      </c>
      <c r="F316" s="134">
        <v>0</v>
      </c>
      <c r="G316" s="106">
        <v>0</v>
      </c>
      <c r="H316" s="88">
        <f t="shared" si="23"/>
        <v>10</v>
      </c>
    </row>
    <row r="317" spans="1:9" x14ac:dyDescent="0.25">
      <c r="B317" t="s">
        <v>358</v>
      </c>
      <c r="C317" s="63">
        <v>10</v>
      </c>
      <c r="D317" s="8">
        <v>0</v>
      </c>
      <c r="E317" s="8">
        <v>0</v>
      </c>
      <c r="F317" s="134">
        <v>0</v>
      </c>
      <c r="G317" s="106">
        <v>0</v>
      </c>
      <c r="H317" s="88">
        <f t="shared" si="23"/>
        <v>10</v>
      </c>
    </row>
    <row r="318" spans="1:9" x14ac:dyDescent="0.25">
      <c r="B318" t="s">
        <v>359</v>
      </c>
      <c r="C318" s="63">
        <v>10</v>
      </c>
      <c r="D318" s="8">
        <v>0</v>
      </c>
      <c r="E318" s="8">
        <v>0</v>
      </c>
      <c r="F318" s="134">
        <v>10</v>
      </c>
      <c r="G318" s="106">
        <v>0</v>
      </c>
      <c r="H318" s="88">
        <f t="shared" si="23"/>
        <v>20</v>
      </c>
    </row>
    <row r="319" spans="1:9" x14ac:dyDescent="0.25">
      <c r="B319" t="s">
        <v>557</v>
      </c>
      <c r="C319" s="63">
        <v>0</v>
      </c>
      <c r="D319" s="8">
        <v>0</v>
      </c>
      <c r="E319" s="8">
        <v>0</v>
      </c>
      <c r="F319" s="134">
        <v>10</v>
      </c>
      <c r="G319" s="106">
        <v>0</v>
      </c>
      <c r="H319" s="88">
        <f t="shared" si="23"/>
        <v>10</v>
      </c>
    </row>
    <row r="320" spans="1:9" x14ac:dyDescent="0.25">
      <c r="B320" t="s">
        <v>360</v>
      </c>
      <c r="C320" s="63">
        <v>10</v>
      </c>
      <c r="D320" s="8">
        <v>0</v>
      </c>
      <c r="E320" s="8">
        <v>0</v>
      </c>
      <c r="F320" s="134">
        <v>0</v>
      </c>
      <c r="G320" s="106">
        <v>0</v>
      </c>
      <c r="H320" s="88">
        <f t="shared" si="23"/>
        <v>10</v>
      </c>
    </row>
    <row r="321" spans="2:8" x14ac:dyDescent="0.25">
      <c r="B321" t="s">
        <v>361</v>
      </c>
      <c r="C321" s="63">
        <v>10</v>
      </c>
      <c r="D321" s="8">
        <v>0</v>
      </c>
      <c r="E321" s="8">
        <v>0</v>
      </c>
      <c r="F321" s="134">
        <v>0</v>
      </c>
      <c r="G321" s="106">
        <v>0</v>
      </c>
      <c r="H321" s="88">
        <f t="shared" si="23"/>
        <v>10</v>
      </c>
    </row>
    <row r="322" spans="2:8" x14ac:dyDescent="0.25">
      <c r="B322" t="s">
        <v>362</v>
      </c>
      <c r="C322" s="63">
        <v>0</v>
      </c>
      <c r="D322" s="8">
        <v>10</v>
      </c>
      <c r="E322" s="8">
        <v>0</v>
      </c>
      <c r="F322" s="134">
        <v>0</v>
      </c>
      <c r="G322" s="106">
        <v>0</v>
      </c>
      <c r="H322" s="88">
        <f t="shared" si="23"/>
        <v>10</v>
      </c>
    </row>
    <row r="323" spans="2:8" x14ac:dyDescent="0.25">
      <c r="B323" t="s">
        <v>363</v>
      </c>
      <c r="C323" s="63">
        <v>0</v>
      </c>
      <c r="D323" s="8">
        <v>0</v>
      </c>
      <c r="E323" s="8">
        <v>0</v>
      </c>
      <c r="F323" s="134">
        <v>0</v>
      </c>
      <c r="G323" s="106">
        <v>0</v>
      </c>
      <c r="H323" s="88">
        <f t="shared" si="23"/>
        <v>0</v>
      </c>
    </row>
    <row r="324" spans="2:8" x14ac:dyDescent="0.25">
      <c r="B324" t="s">
        <v>586</v>
      </c>
      <c r="C324" s="63">
        <v>0</v>
      </c>
      <c r="D324" s="8">
        <v>0</v>
      </c>
      <c r="E324" s="8">
        <v>0</v>
      </c>
      <c r="F324" s="134">
        <v>10</v>
      </c>
      <c r="G324" s="106">
        <v>0</v>
      </c>
      <c r="H324" s="88">
        <f t="shared" si="23"/>
        <v>10</v>
      </c>
    </row>
    <row r="325" spans="2:8" x14ac:dyDescent="0.25">
      <c r="B325" t="s">
        <v>364</v>
      </c>
      <c r="C325" s="63">
        <v>10</v>
      </c>
      <c r="D325" s="8">
        <v>0</v>
      </c>
      <c r="E325" s="8">
        <v>0</v>
      </c>
      <c r="F325" s="134">
        <v>0</v>
      </c>
      <c r="G325" s="106">
        <v>0</v>
      </c>
      <c r="H325" s="88">
        <f t="shared" si="23"/>
        <v>10</v>
      </c>
    </row>
    <row r="326" spans="2:8" x14ac:dyDescent="0.25">
      <c r="B326" s="13" t="s">
        <v>554</v>
      </c>
      <c r="C326" s="63">
        <v>0</v>
      </c>
      <c r="D326" s="8">
        <v>0</v>
      </c>
      <c r="E326" s="8">
        <v>0</v>
      </c>
      <c r="F326" s="134">
        <v>10</v>
      </c>
      <c r="G326" s="106">
        <v>0</v>
      </c>
      <c r="H326" s="88">
        <f t="shared" si="23"/>
        <v>10</v>
      </c>
    </row>
    <row r="327" spans="2:8" x14ac:dyDescent="0.25">
      <c r="B327" s="13" t="s">
        <v>365</v>
      </c>
      <c r="C327" s="63">
        <v>0</v>
      </c>
      <c r="D327" s="8">
        <v>10</v>
      </c>
      <c r="E327" s="8">
        <v>0</v>
      </c>
      <c r="F327" s="134">
        <v>0</v>
      </c>
      <c r="G327" s="106">
        <v>0</v>
      </c>
      <c r="H327" s="88">
        <f t="shared" si="23"/>
        <v>10</v>
      </c>
    </row>
    <row r="328" spans="2:8" x14ac:dyDescent="0.25">
      <c r="B328" s="13" t="s">
        <v>562</v>
      </c>
      <c r="C328" s="63">
        <v>0</v>
      </c>
      <c r="D328" s="8">
        <v>0</v>
      </c>
      <c r="E328" s="8">
        <v>0</v>
      </c>
      <c r="F328" s="134">
        <v>10</v>
      </c>
      <c r="G328" s="106">
        <v>0</v>
      </c>
      <c r="H328" s="88">
        <f t="shared" si="23"/>
        <v>10</v>
      </c>
    </row>
    <row r="329" spans="2:8" x14ac:dyDescent="0.25">
      <c r="B329" s="13" t="s">
        <v>559</v>
      </c>
      <c r="C329" s="63">
        <v>0</v>
      </c>
      <c r="D329" s="8">
        <v>0</v>
      </c>
      <c r="E329" s="8">
        <v>0</v>
      </c>
      <c r="F329" s="134">
        <v>10</v>
      </c>
      <c r="G329" s="106">
        <v>0</v>
      </c>
      <c r="H329" s="88">
        <f t="shared" si="23"/>
        <v>10</v>
      </c>
    </row>
    <row r="330" spans="2:8" x14ac:dyDescent="0.25">
      <c r="B330" s="13" t="s">
        <v>553</v>
      </c>
      <c r="C330" s="63">
        <v>0</v>
      </c>
      <c r="D330" s="8">
        <v>0</v>
      </c>
      <c r="E330" s="8">
        <v>0</v>
      </c>
      <c r="F330" s="134">
        <v>10</v>
      </c>
      <c r="G330" s="106">
        <v>0</v>
      </c>
      <c r="H330" s="88">
        <f t="shared" si="23"/>
        <v>10</v>
      </c>
    </row>
    <row r="331" spans="2:8" x14ac:dyDescent="0.25">
      <c r="B331" t="s">
        <v>366</v>
      </c>
      <c r="C331" s="63">
        <v>50</v>
      </c>
      <c r="D331" s="8">
        <v>50</v>
      </c>
      <c r="E331" s="8">
        <v>0</v>
      </c>
      <c r="F331" s="134">
        <v>50</v>
      </c>
      <c r="G331" s="106">
        <v>0</v>
      </c>
      <c r="H331" s="88">
        <f t="shared" si="23"/>
        <v>150</v>
      </c>
    </row>
    <row r="332" spans="2:8" x14ac:dyDescent="0.25">
      <c r="B332" t="s">
        <v>367</v>
      </c>
      <c r="C332" s="63">
        <v>10</v>
      </c>
      <c r="D332" s="8">
        <v>0</v>
      </c>
      <c r="E332" s="8">
        <v>0</v>
      </c>
      <c r="F332" s="134">
        <v>10</v>
      </c>
      <c r="G332" s="106">
        <v>0</v>
      </c>
      <c r="H332" s="88">
        <f t="shared" si="23"/>
        <v>20</v>
      </c>
    </row>
    <row r="333" spans="2:8" x14ac:dyDescent="0.25">
      <c r="B333" t="s">
        <v>368</v>
      </c>
      <c r="C333" s="63">
        <f>10</f>
        <v>10</v>
      </c>
      <c r="D333" s="8">
        <v>0</v>
      </c>
      <c r="E333" s="8">
        <v>0</v>
      </c>
      <c r="F333" s="134">
        <v>0</v>
      </c>
      <c r="G333" s="106">
        <v>0</v>
      </c>
      <c r="H333" s="88">
        <f t="shared" si="23"/>
        <v>10</v>
      </c>
    </row>
    <row r="334" spans="2:8" x14ac:dyDescent="0.25">
      <c r="B334" t="s">
        <v>369</v>
      </c>
      <c r="C334" s="63">
        <v>10</v>
      </c>
      <c r="D334" s="8">
        <v>0</v>
      </c>
      <c r="E334" s="8">
        <v>0</v>
      </c>
      <c r="F334" s="134">
        <v>0</v>
      </c>
      <c r="G334" s="106">
        <v>0</v>
      </c>
      <c r="H334" s="88">
        <f t="shared" si="23"/>
        <v>10</v>
      </c>
    </row>
    <row r="335" spans="2:8" x14ac:dyDescent="0.25">
      <c r="B335" t="s">
        <v>370</v>
      </c>
      <c r="C335" s="63">
        <v>0</v>
      </c>
      <c r="D335" s="8">
        <v>10</v>
      </c>
      <c r="E335" s="8">
        <v>0</v>
      </c>
      <c r="F335" s="134">
        <v>0</v>
      </c>
      <c r="G335" s="106">
        <v>0</v>
      </c>
      <c r="H335" s="88">
        <f t="shared" si="23"/>
        <v>10</v>
      </c>
    </row>
    <row r="336" spans="2:8" x14ac:dyDescent="0.25">
      <c r="B336" t="s">
        <v>371</v>
      </c>
      <c r="C336" s="63">
        <v>10</v>
      </c>
      <c r="D336" s="8">
        <v>0</v>
      </c>
      <c r="E336" s="8">
        <v>0</v>
      </c>
      <c r="F336" s="134">
        <v>0</v>
      </c>
      <c r="G336" s="106">
        <v>0</v>
      </c>
      <c r="H336" s="88">
        <f t="shared" si="23"/>
        <v>10</v>
      </c>
    </row>
    <row r="337" spans="2:8" x14ac:dyDescent="0.25">
      <c r="B337" t="s">
        <v>561</v>
      </c>
      <c r="C337" s="63">
        <v>0</v>
      </c>
      <c r="D337" s="8">
        <v>0</v>
      </c>
      <c r="E337" s="8">
        <v>0</v>
      </c>
      <c r="F337" s="134">
        <v>10</v>
      </c>
      <c r="G337" s="106">
        <v>0</v>
      </c>
      <c r="H337" s="88">
        <f t="shared" si="23"/>
        <v>10</v>
      </c>
    </row>
    <row r="338" spans="2:8" x14ac:dyDescent="0.25">
      <c r="B338" t="s">
        <v>372</v>
      </c>
      <c r="C338" s="63">
        <v>10</v>
      </c>
      <c r="D338" s="8">
        <v>0</v>
      </c>
      <c r="E338" s="8">
        <v>0</v>
      </c>
      <c r="F338" s="134">
        <v>0</v>
      </c>
      <c r="G338" s="106">
        <v>0</v>
      </c>
      <c r="H338" s="88">
        <f t="shared" si="23"/>
        <v>10</v>
      </c>
    </row>
    <row r="339" spans="2:8" x14ac:dyDescent="0.25">
      <c r="B339" t="s">
        <v>555</v>
      </c>
      <c r="C339" s="63">
        <v>0</v>
      </c>
      <c r="D339" s="8">
        <v>0</v>
      </c>
      <c r="E339" s="8">
        <v>0</v>
      </c>
      <c r="F339" s="134">
        <v>10</v>
      </c>
      <c r="G339" s="106">
        <v>0</v>
      </c>
      <c r="H339" s="88">
        <f t="shared" si="23"/>
        <v>10</v>
      </c>
    </row>
    <row r="340" spans="2:8" x14ac:dyDescent="0.25">
      <c r="B340" t="s">
        <v>373</v>
      </c>
      <c r="C340" s="63">
        <v>10</v>
      </c>
      <c r="D340" s="8">
        <v>0</v>
      </c>
      <c r="E340" s="8">
        <v>0</v>
      </c>
      <c r="F340" s="134">
        <v>0</v>
      </c>
      <c r="G340" s="106">
        <v>0</v>
      </c>
      <c r="H340" s="88">
        <f t="shared" si="23"/>
        <v>10</v>
      </c>
    </row>
    <row r="341" spans="2:8" x14ac:dyDescent="0.25">
      <c r="B341" t="s">
        <v>374</v>
      </c>
      <c r="C341" s="63">
        <v>10</v>
      </c>
      <c r="D341" s="8">
        <v>0</v>
      </c>
      <c r="E341" s="8">
        <v>0</v>
      </c>
      <c r="F341" s="134">
        <v>0</v>
      </c>
      <c r="G341" s="106">
        <v>0</v>
      </c>
      <c r="H341" s="88">
        <f t="shared" si="23"/>
        <v>10</v>
      </c>
    </row>
    <row r="342" spans="2:8" x14ac:dyDescent="0.25">
      <c r="B342" t="s">
        <v>375</v>
      </c>
      <c r="C342" s="63">
        <v>10</v>
      </c>
      <c r="D342" s="8">
        <v>0</v>
      </c>
      <c r="E342" s="8">
        <v>0</v>
      </c>
      <c r="F342" s="134">
        <v>0</v>
      </c>
      <c r="G342" s="106">
        <v>0</v>
      </c>
      <c r="H342" s="88">
        <f t="shared" si="23"/>
        <v>10</v>
      </c>
    </row>
    <row r="343" spans="2:8" x14ac:dyDescent="0.25">
      <c r="B343" t="s">
        <v>376</v>
      </c>
      <c r="C343" s="63">
        <v>10</v>
      </c>
      <c r="D343" s="8">
        <v>0</v>
      </c>
      <c r="E343" s="8">
        <v>0</v>
      </c>
      <c r="F343" s="134">
        <v>0</v>
      </c>
      <c r="G343" s="106">
        <v>0</v>
      </c>
      <c r="H343" s="88">
        <f t="shared" si="23"/>
        <v>10</v>
      </c>
    </row>
    <row r="344" spans="2:8" x14ac:dyDescent="0.25">
      <c r="B344" t="s">
        <v>377</v>
      </c>
      <c r="C344" s="63">
        <v>10</v>
      </c>
      <c r="D344" s="8">
        <v>0</v>
      </c>
      <c r="E344" s="8">
        <v>0</v>
      </c>
      <c r="F344" s="134">
        <v>0</v>
      </c>
      <c r="G344" s="106">
        <v>0</v>
      </c>
      <c r="H344" s="88">
        <f t="shared" si="23"/>
        <v>10</v>
      </c>
    </row>
    <row r="345" spans="2:8" x14ac:dyDescent="0.25">
      <c r="B345" t="s">
        <v>556</v>
      </c>
      <c r="C345" s="63">
        <v>0</v>
      </c>
      <c r="D345" s="8">
        <v>0</v>
      </c>
      <c r="E345" s="8">
        <v>0</v>
      </c>
      <c r="F345" s="134">
        <v>10</v>
      </c>
      <c r="G345" s="106">
        <v>0</v>
      </c>
      <c r="H345" s="88">
        <f t="shared" si="23"/>
        <v>10</v>
      </c>
    </row>
    <row r="346" spans="2:8" x14ac:dyDescent="0.25">
      <c r="B346" t="s">
        <v>378</v>
      </c>
      <c r="C346" s="63">
        <v>10</v>
      </c>
      <c r="D346" s="8">
        <v>0</v>
      </c>
      <c r="E346" s="8">
        <v>0</v>
      </c>
      <c r="F346" s="134">
        <v>0</v>
      </c>
      <c r="G346" s="106">
        <v>0</v>
      </c>
      <c r="H346" s="88">
        <f t="shared" si="23"/>
        <v>10</v>
      </c>
    </row>
    <row r="347" spans="2:8" x14ac:dyDescent="0.25">
      <c r="B347" t="s">
        <v>379</v>
      </c>
      <c r="C347" s="63">
        <v>10</v>
      </c>
      <c r="D347" s="8">
        <v>0</v>
      </c>
      <c r="E347" s="8">
        <v>0</v>
      </c>
      <c r="F347" s="134">
        <v>0</v>
      </c>
      <c r="G347" s="106">
        <v>0</v>
      </c>
      <c r="H347" s="88">
        <f t="shared" ref="H347:H378" si="24">SUM(C347:F347)</f>
        <v>10</v>
      </c>
    </row>
    <row r="348" spans="2:8" x14ac:dyDescent="0.25">
      <c r="B348" t="s">
        <v>380</v>
      </c>
      <c r="C348" s="63">
        <v>20</v>
      </c>
      <c r="D348" s="8">
        <v>0</v>
      </c>
      <c r="E348" s="8">
        <v>0</v>
      </c>
      <c r="F348" s="134">
        <v>0</v>
      </c>
      <c r="G348" s="106">
        <v>0</v>
      </c>
      <c r="H348" s="88">
        <f t="shared" si="24"/>
        <v>20</v>
      </c>
    </row>
    <row r="349" spans="2:8" x14ac:dyDescent="0.25">
      <c r="B349" s="13" t="s">
        <v>381</v>
      </c>
      <c r="C349" s="63">
        <v>0</v>
      </c>
      <c r="D349" s="8">
        <v>10</v>
      </c>
      <c r="E349" s="8">
        <v>0</v>
      </c>
      <c r="F349" s="134">
        <v>0</v>
      </c>
      <c r="G349" s="106">
        <v>0</v>
      </c>
      <c r="H349" s="88">
        <f t="shared" si="24"/>
        <v>10</v>
      </c>
    </row>
    <row r="350" spans="2:8" x14ac:dyDescent="0.25">
      <c r="B350" s="13" t="s">
        <v>578</v>
      </c>
      <c r="C350" s="63">
        <v>0</v>
      </c>
      <c r="D350" s="8">
        <v>0</v>
      </c>
      <c r="E350" s="8">
        <v>0</v>
      </c>
      <c r="F350" s="134">
        <v>10</v>
      </c>
      <c r="G350" s="106">
        <v>0</v>
      </c>
      <c r="H350" s="88">
        <f t="shared" si="24"/>
        <v>10</v>
      </c>
    </row>
    <row r="351" spans="2:8" x14ac:dyDescent="0.25">
      <c r="B351" t="s">
        <v>382</v>
      </c>
      <c r="C351" s="63">
        <v>10</v>
      </c>
      <c r="D351" s="8">
        <v>0</v>
      </c>
      <c r="E351" s="8">
        <v>0</v>
      </c>
      <c r="F351" s="134">
        <v>0</v>
      </c>
      <c r="G351" s="106">
        <v>0</v>
      </c>
      <c r="H351" s="88">
        <f t="shared" si="24"/>
        <v>10</v>
      </c>
    </row>
    <row r="352" spans="2:8" x14ac:dyDescent="0.25">
      <c r="B352" t="s">
        <v>572</v>
      </c>
      <c r="C352" s="63">
        <v>0</v>
      </c>
      <c r="D352" s="8">
        <v>0</v>
      </c>
      <c r="E352" s="8">
        <v>0</v>
      </c>
      <c r="F352" s="134">
        <v>10</v>
      </c>
      <c r="G352" s="106">
        <v>0</v>
      </c>
      <c r="H352" s="88">
        <f t="shared" si="24"/>
        <v>10</v>
      </c>
    </row>
    <row r="353" spans="2:8" x14ac:dyDescent="0.25">
      <c r="B353" t="s">
        <v>581</v>
      </c>
      <c r="C353" s="63">
        <v>0</v>
      </c>
      <c r="D353" s="8">
        <v>0</v>
      </c>
      <c r="E353" s="8">
        <v>0</v>
      </c>
      <c r="F353" s="134">
        <v>10</v>
      </c>
      <c r="G353" s="106">
        <v>0</v>
      </c>
      <c r="H353" s="88">
        <f t="shared" si="24"/>
        <v>10</v>
      </c>
    </row>
    <row r="354" spans="2:8" x14ac:dyDescent="0.25">
      <c r="B354" t="s">
        <v>580</v>
      </c>
      <c r="C354" s="63">
        <v>0</v>
      </c>
      <c r="D354" s="8">
        <v>0</v>
      </c>
      <c r="E354" s="8">
        <v>0</v>
      </c>
      <c r="F354" s="134">
        <v>10</v>
      </c>
      <c r="G354" s="106">
        <v>0</v>
      </c>
      <c r="H354" s="88">
        <f t="shared" si="24"/>
        <v>10</v>
      </c>
    </row>
    <row r="355" spans="2:8" x14ac:dyDescent="0.25">
      <c r="B355" t="s">
        <v>383</v>
      </c>
      <c r="C355" s="63">
        <v>10</v>
      </c>
      <c r="D355" s="8">
        <v>0</v>
      </c>
      <c r="E355" s="8">
        <v>0</v>
      </c>
      <c r="F355" s="134">
        <v>10</v>
      </c>
      <c r="G355" s="106">
        <v>0</v>
      </c>
      <c r="H355" s="88">
        <f t="shared" si="24"/>
        <v>20</v>
      </c>
    </row>
    <row r="356" spans="2:8" x14ac:dyDescent="0.25">
      <c r="B356" t="s">
        <v>384</v>
      </c>
      <c r="C356" s="63">
        <v>10</v>
      </c>
      <c r="D356" s="8">
        <v>0</v>
      </c>
      <c r="E356" s="8">
        <v>0</v>
      </c>
      <c r="F356" s="134">
        <v>0</v>
      </c>
      <c r="G356" s="106">
        <v>0</v>
      </c>
      <c r="H356" s="88">
        <f t="shared" si="24"/>
        <v>10</v>
      </c>
    </row>
    <row r="357" spans="2:8" x14ac:dyDescent="0.25">
      <c r="B357" t="s">
        <v>385</v>
      </c>
      <c r="C357" s="63">
        <v>10</v>
      </c>
      <c r="D357" s="8">
        <v>0</v>
      </c>
      <c r="E357" s="8">
        <v>0</v>
      </c>
      <c r="F357" s="134">
        <v>0</v>
      </c>
      <c r="G357" s="106">
        <v>0</v>
      </c>
      <c r="H357" s="88">
        <f t="shared" si="24"/>
        <v>10</v>
      </c>
    </row>
    <row r="358" spans="2:8" x14ac:dyDescent="0.25">
      <c r="B358" t="s">
        <v>386</v>
      </c>
      <c r="C358" s="63">
        <v>10</v>
      </c>
      <c r="D358" s="8">
        <v>0</v>
      </c>
      <c r="E358" s="8">
        <v>0</v>
      </c>
      <c r="F358" s="134">
        <v>10</v>
      </c>
      <c r="G358" s="106">
        <v>0</v>
      </c>
      <c r="H358" s="88">
        <f t="shared" si="24"/>
        <v>20</v>
      </c>
    </row>
    <row r="359" spans="2:8" x14ac:dyDescent="0.25">
      <c r="B359" t="s">
        <v>573</v>
      </c>
      <c r="C359" s="63">
        <v>0</v>
      </c>
      <c r="D359" s="8">
        <v>0</v>
      </c>
      <c r="E359" s="8">
        <v>0</v>
      </c>
      <c r="F359" s="134">
        <v>10</v>
      </c>
      <c r="G359" s="106">
        <v>0</v>
      </c>
      <c r="H359" s="88">
        <f t="shared" si="24"/>
        <v>10</v>
      </c>
    </row>
    <row r="360" spans="2:8" x14ac:dyDescent="0.25">
      <c r="B360" t="s">
        <v>387</v>
      </c>
      <c r="C360" s="63">
        <v>10</v>
      </c>
      <c r="D360" s="8">
        <v>0</v>
      </c>
      <c r="E360" s="8">
        <v>0</v>
      </c>
      <c r="F360" s="134">
        <v>0</v>
      </c>
      <c r="G360" s="106">
        <v>0</v>
      </c>
      <c r="H360" s="88">
        <f t="shared" si="24"/>
        <v>10</v>
      </c>
    </row>
    <row r="361" spans="2:8" x14ac:dyDescent="0.25">
      <c r="B361" t="s">
        <v>389</v>
      </c>
      <c r="C361" s="63">
        <v>10</v>
      </c>
      <c r="D361" s="8">
        <v>0</v>
      </c>
      <c r="E361" s="8">
        <v>0</v>
      </c>
      <c r="F361" s="134">
        <v>0</v>
      </c>
      <c r="G361" s="106">
        <v>0</v>
      </c>
      <c r="H361" s="88">
        <f t="shared" si="24"/>
        <v>10</v>
      </c>
    </row>
    <row r="362" spans="2:8" x14ac:dyDescent="0.25">
      <c r="B362" t="s">
        <v>388</v>
      </c>
      <c r="C362" s="63">
        <v>10</v>
      </c>
      <c r="D362" s="8">
        <v>0</v>
      </c>
      <c r="E362" s="8">
        <v>0</v>
      </c>
      <c r="F362" s="134">
        <v>0</v>
      </c>
      <c r="G362" s="106">
        <v>0</v>
      </c>
      <c r="H362" s="88">
        <f t="shared" si="24"/>
        <v>10</v>
      </c>
    </row>
    <row r="363" spans="2:8" x14ac:dyDescent="0.25">
      <c r="B363" t="s">
        <v>563</v>
      </c>
      <c r="C363" s="63">
        <v>0</v>
      </c>
      <c r="D363" s="8">
        <v>0</v>
      </c>
      <c r="E363" s="8">
        <v>0</v>
      </c>
      <c r="F363" s="134">
        <v>10</v>
      </c>
      <c r="G363" s="106">
        <v>0</v>
      </c>
      <c r="H363" s="88">
        <f t="shared" si="24"/>
        <v>10</v>
      </c>
    </row>
    <row r="364" spans="2:8" x14ac:dyDescent="0.25">
      <c r="B364" t="s">
        <v>582</v>
      </c>
      <c r="C364" s="63">
        <v>0</v>
      </c>
      <c r="D364" s="8">
        <v>0</v>
      </c>
      <c r="E364" s="8">
        <v>0</v>
      </c>
      <c r="F364" s="134">
        <v>10</v>
      </c>
      <c r="G364" s="106">
        <v>0</v>
      </c>
      <c r="H364" s="88">
        <f t="shared" si="24"/>
        <v>10</v>
      </c>
    </row>
    <row r="365" spans="2:8" x14ac:dyDescent="0.25">
      <c r="B365" t="s">
        <v>390</v>
      </c>
      <c r="C365" s="63">
        <f>10+20</f>
        <v>30</v>
      </c>
      <c r="D365" s="8">
        <v>0</v>
      </c>
      <c r="E365" s="8">
        <v>0</v>
      </c>
      <c r="F365" s="134">
        <v>0</v>
      </c>
      <c r="G365" s="106">
        <v>0</v>
      </c>
      <c r="H365" s="88">
        <f t="shared" si="24"/>
        <v>30</v>
      </c>
    </row>
    <row r="366" spans="2:8" x14ac:dyDescent="0.25">
      <c r="B366" t="s">
        <v>391</v>
      </c>
      <c r="C366" s="63">
        <v>10</v>
      </c>
      <c r="D366" s="8">
        <v>0</v>
      </c>
      <c r="E366" s="8">
        <v>0</v>
      </c>
      <c r="F366" s="134">
        <v>0</v>
      </c>
      <c r="G366" s="106">
        <v>0</v>
      </c>
      <c r="H366" s="88">
        <f t="shared" si="24"/>
        <v>10</v>
      </c>
    </row>
    <row r="367" spans="2:8" x14ac:dyDescent="0.25">
      <c r="B367" s="13" t="s">
        <v>392</v>
      </c>
      <c r="C367" s="63">
        <v>0</v>
      </c>
      <c r="D367" s="8">
        <v>10</v>
      </c>
      <c r="E367" s="8">
        <v>0</v>
      </c>
      <c r="F367" s="134">
        <v>0</v>
      </c>
      <c r="G367" s="106">
        <v>0</v>
      </c>
      <c r="H367" s="88">
        <f t="shared" si="24"/>
        <v>10</v>
      </c>
    </row>
    <row r="368" spans="2:8" x14ac:dyDescent="0.25">
      <c r="B368" t="s">
        <v>393</v>
      </c>
      <c r="C368" s="63">
        <v>10</v>
      </c>
      <c r="D368" s="8">
        <v>0</v>
      </c>
      <c r="E368" s="8">
        <v>0</v>
      </c>
      <c r="F368" s="134">
        <v>0</v>
      </c>
      <c r="G368" s="106">
        <v>0</v>
      </c>
      <c r="H368" s="88">
        <f t="shared" si="24"/>
        <v>10</v>
      </c>
    </row>
    <row r="369" spans="2:8" x14ac:dyDescent="0.25">
      <c r="B369" t="s">
        <v>394</v>
      </c>
      <c r="C369" s="63">
        <v>10</v>
      </c>
      <c r="D369" s="8">
        <v>0</v>
      </c>
      <c r="E369" s="8">
        <v>0</v>
      </c>
      <c r="F369" s="134">
        <v>0</v>
      </c>
      <c r="G369" s="106">
        <v>0</v>
      </c>
      <c r="H369" s="88">
        <f t="shared" si="24"/>
        <v>10</v>
      </c>
    </row>
    <row r="370" spans="2:8" x14ac:dyDescent="0.25">
      <c r="B370" t="s">
        <v>395</v>
      </c>
      <c r="C370" s="63">
        <v>10</v>
      </c>
      <c r="D370" s="8">
        <v>0</v>
      </c>
      <c r="E370" s="8">
        <v>0</v>
      </c>
      <c r="F370" s="134">
        <v>0</v>
      </c>
      <c r="G370" s="106">
        <v>0</v>
      </c>
      <c r="H370" s="88">
        <f t="shared" si="24"/>
        <v>10</v>
      </c>
    </row>
    <row r="371" spans="2:8" x14ac:dyDescent="0.25">
      <c r="B371" t="s">
        <v>396</v>
      </c>
      <c r="C371" s="63">
        <v>10</v>
      </c>
      <c r="D371" s="8">
        <v>0</v>
      </c>
      <c r="E371" s="8">
        <v>0</v>
      </c>
      <c r="F371" s="134">
        <v>10</v>
      </c>
      <c r="G371" s="106">
        <v>0</v>
      </c>
      <c r="H371" s="88">
        <f t="shared" si="24"/>
        <v>20</v>
      </c>
    </row>
    <row r="372" spans="2:8" x14ac:dyDescent="0.25">
      <c r="B372" t="s">
        <v>609</v>
      </c>
      <c r="C372" s="63">
        <v>0</v>
      </c>
      <c r="D372" s="8">
        <v>0</v>
      </c>
      <c r="E372" s="8">
        <v>0</v>
      </c>
      <c r="F372" s="134">
        <v>10</v>
      </c>
      <c r="G372" s="106">
        <v>0</v>
      </c>
      <c r="H372" s="88">
        <f t="shared" si="24"/>
        <v>10</v>
      </c>
    </row>
    <row r="373" spans="2:8" x14ac:dyDescent="0.25">
      <c r="B373" t="s">
        <v>397</v>
      </c>
      <c r="C373" s="63">
        <v>10</v>
      </c>
      <c r="D373" s="8">
        <v>0</v>
      </c>
      <c r="E373" s="8">
        <v>0</v>
      </c>
      <c r="F373" s="134">
        <v>0</v>
      </c>
      <c r="G373" s="106">
        <v>0</v>
      </c>
      <c r="H373" s="88">
        <f t="shared" si="24"/>
        <v>10</v>
      </c>
    </row>
    <row r="374" spans="2:8" x14ac:dyDescent="0.25">
      <c r="B374" t="s">
        <v>584</v>
      </c>
      <c r="C374" s="63">
        <v>0</v>
      </c>
      <c r="D374" s="8">
        <v>0</v>
      </c>
      <c r="E374" s="8">
        <v>0</v>
      </c>
      <c r="F374" s="134">
        <v>10</v>
      </c>
      <c r="G374" s="106">
        <v>0</v>
      </c>
      <c r="H374" s="88">
        <f t="shared" si="24"/>
        <v>10</v>
      </c>
    </row>
    <row r="375" spans="2:8" x14ac:dyDescent="0.25">
      <c r="B375" t="s">
        <v>398</v>
      </c>
      <c r="C375" s="63">
        <v>10</v>
      </c>
      <c r="D375" s="8">
        <v>0</v>
      </c>
      <c r="E375" s="8">
        <v>0</v>
      </c>
      <c r="F375" s="134">
        <v>0</v>
      </c>
      <c r="G375" s="106">
        <v>0</v>
      </c>
      <c r="H375" s="88">
        <f t="shared" si="24"/>
        <v>10</v>
      </c>
    </row>
    <row r="376" spans="2:8" x14ac:dyDescent="0.25">
      <c r="B376" t="s">
        <v>399</v>
      </c>
      <c r="C376" s="63">
        <v>10</v>
      </c>
      <c r="D376" s="8">
        <v>0</v>
      </c>
      <c r="E376" s="8">
        <v>0</v>
      </c>
      <c r="F376" s="134">
        <v>10</v>
      </c>
      <c r="G376" s="106">
        <v>0</v>
      </c>
      <c r="H376" s="88">
        <f t="shared" si="24"/>
        <v>20</v>
      </c>
    </row>
    <row r="377" spans="2:8" x14ac:dyDescent="0.25">
      <c r="B377" t="s">
        <v>400</v>
      </c>
      <c r="C377" s="63">
        <v>10</v>
      </c>
      <c r="D377" s="8">
        <v>0</v>
      </c>
      <c r="E377" s="8">
        <v>0</v>
      </c>
      <c r="F377" s="134">
        <v>0</v>
      </c>
      <c r="G377" s="106">
        <v>0</v>
      </c>
      <c r="H377" s="88">
        <f t="shared" si="24"/>
        <v>10</v>
      </c>
    </row>
    <row r="378" spans="2:8" x14ac:dyDescent="0.25">
      <c r="B378" t="s">
        <v>401</v>
      </c>
      <c r="C378" s="63">
        <v>10</v>
      </c>
      <c r="D378" s="8">
        <v>0</v>
      </c>
      <c r="E378" s="8">
        <v>0</v>
      </c>
      <c r="F378" s="134">
        <v>0</v>
      </c>
      <c r="G378" s="106">
        <v>0</v>
      </c>
      <c r="H378" s="88">
        <f t="shared" si="24"/>
        <v>10</v>
      </c>
    </row>
    <row r="379" spans="2:8" x14ac:dyDescent="0.25">
      <c r="B379" t="s">
        <v>577</v>
      </c>
      <c r="C379" s="63">
        <v>0</v>
      </c>
      <c r="D379" s="8">
        <v>0</v>
      </c>
      <c r="E379" s="8">
        <v>0</v>
      </c>
      <c r="F379" s="134">
        <v>10</v>
      </c>
      <c r="G379" s="106">
        <v>0</v>
      </c>
      <c r="H379" s="88">
        <f t="shared" ref="H379:H410" si="25">SUM(C379:F379)</f>
        <v>10</v>
      </c>
    </row>
    <row r="380" spans="2:8" x14ac:dyDescent="0.25">
      <c r="B380" t="s">
        <v>402</v>
      </c>
      <c r="C380" s="63">
        <v>10</v>
      </c>
      <c r="D380" s="8">
        <v>0</v>
      </c>
      <c r="E380" s="8">
        <v>0</v>
      </c>
      <c r="F380" s="134">
        <v>0</v>
      </c>
      <c r="G380" s="106">
        <v>0</v>
      </c>
      <c r="H380" s="88">
        <f t="shared" si="25"/>
        <v>10</v>
      </c>
    </row>
    <row r="381" spans="2:8" x14ac:dyDescent="0.25">
      <c r="B381" t="s">
        <v>403</v>
      </c>
      <c r="C381" s="63">
        <v>10</v>
      </c>
      <c r="D381" s="8">
        <v>0</v>
      </c>
      <c r="E381" s="8">
        <v>0</v>
      </c>
      <c r="F381" s="134">
        <v>0</v>
      </c>
      <c r="G381" s="106">
        <v>0</v>
      </c>
      <c r="H381" s="88">
        <f t="shared" si="25"/>
        <v>10</v>
      </c>
    </row>
    <row r="382" spans="2:8" x14ac:dyDescent="0.25">
      <c r="B382" t="s">
        <v>579</v>
      </c>
      <c r="C382" s="63">
        <v>0</v>
      </c>
      <c r="D382" s="8">
        <v>0</v>
      </c>
      <c r="E382" s="8">
        <v>0</v>
      </c>
      <c r="F382" s="134">
        <v>10</v>
      </c>
      <c r="G382" s="106">
        <v>0</v>
      </c>
      <c r="H382" s="88">
        <f t="shared" si="25"/>
        <v>10</v>
      </c>
    </row>
    <row r="383" spans="2:8" x14ac:dyDescent="0.25">
      <c r="B383" t="s">
        <v>404</v>
      </c>
      <c r="C383" s="63">
        <v>10</v>
      </c>
      <c r="D383" s="8">
        <v>0</v>
      </c>
      <c r="E383" s="8">
        <v>0</v>
      </c>
      <c r="F383" s="134">
        <v>0</v>
      </c>
      <c r="G383" s="106">
        <v>0</v>
      </c>
      <c r="H383" s="88">
        <f t="shared" si="25"/>
        <v>10</v>
      </c>
    </row>
    <row r="384" spans="2:8" x14ac:dyDescent="0.25">
      <c r="B384" t="s">
        <v>610</v>
      </c>
      <c r="C384" s="63">
        <v>0</v>
      </c>
      <c r="D384" s="8">
        <v>0</v>
      </c>
      <c r="E384" s="8">
        <v>0</v>
      </c>
      <c r="F384" s="134">
        <v>10</v>
      </c>
      <c r="G384" s="106">
        <v>0</v>
      </c>
      <c r="H384" s="88">
        <f t="shared" si="25"/>
        <v>10</v>
      </c>
    </row>
    <row r="385" spans="2:8" x14ac:dyDescent="0.25">
      <c r="B385" t="s">
        <v>405</v>
      </c>
      <c r="C385" s="63">
        <v>10</v>
      </c>
      <c r="D385" s="8">
        <v>0</v>
      </c>
      <c r="E385" s="8">
        <v>0</v>
      </c>
      <c r="F385" s="134">
        <v>0</v>
      </c>
      <c r="G385" s="106">
        <v>0</v>
      </c>
      <c r="H385" s="88">
        <f t="shared" si="25"/>
        <v>10</v>
      </c>
    </row>
    <row r="386" spans="2:8" x14ac:dyDescent="0.25">
      <c r="B386" t="s">
        <v>613</v>
      </c>
      <c r="C386" s="63">
        <v>0</v>
      </c>
      <c r="D386" s="8">
        <v>0</v>
      </c>
      <c r="E386" s="8">
        <v>0</v>
      </c>
      <c r="F386" s="134">
        <v>10</v>
      </c>
      <c r="G386" s="106">
        <v>0</v>
      </c>
      <c r="H386" s="88">
        <f t="shared" si="25"/>
        <v>10</v>
      </c>
    </row>
    <row r="387" spans="2:8" x14ac:dyDescent="0.25">
      <c r="B387" t="s">
        <v>406</v>
      </c>
      <c r="C387" s="63">
        <v>10</v>
      </c>
      <c r="D387" s="8">
        <v>0</v>
      </c>
      <c r="E387" s="8">
        <v>0</v>
      </c>
      <c r="F387" s="134">
        <v>0</v>
      </c>
      <c r="G387" s="106">
        <v>0</v>
      </c>
      <c r="H387" s="88">
        <f t="shared" si="25"/>
        <v>10</v>
      </c>
    </row>
    <row r="388" spans="2:8" x14ac:dyDescent="0.25">
      <c r="B388" t="s">
        <v>611</v>
      </c>
      <c r="C388" s="63">
        <v>0</v>
      </c>
      <c r="D388" s="8">
        <v>0</v>
      </c>
      <c r="E388" s="8">
        <v>0</v>
      </c>
      <c r="F388" s="134">
        <v>10</v>
      </c>
      <c r="G388" s="106">
        <v>0</v>
      </c>
      <c r="H388" s="88">
        <f t="shared" si="25"/>
        <v>10</v>
      </c>
    </row>
    <row r="389" spans="2:8" x14ac:dyDescent="0.25">
      <c r="B389" t="s">
        <v>407</v>
      </c>
      <c r="C389" s="63">
        <v>10</v>
      </c>
      <c r="D389" s="8">
        <v>0</v>
      </c>
      <c r="E389" s="8">
        <v>0</v>
      </c>
      <c r="F389" s="134">
        <v>0</v>
      </c>
      <c r="G389" s="106">
        <v>0</v>
      </c>
      <c r="H389" s="88">
        <f t="shared" si="25"/>
        <v>10</v>
      </c>
    </row>
    <row r="390" spans="2:8" x14ac:dyDescent="0.25">
      <c r="B390" t="s">
        <v>408</v>
      </c>
      <c r="C390" s="63">
        <v>10</v>
      </c>
      <c r="D390" s="8">
        <v>0</v>
      </c>
      <c r="E390" s="8">
        <v>0</v>
      </c>
      <c r="F390" s="134">
        <v>0</v>
      </c>
      <c r="G390" s="106">
        <v>0</v>
      </c>
      <c r="H390" s="88">
        <f t="shared" si="25"/>
        <v>10</v>
      </c>
    </row>
    <row r="391" spans="2:8" x14ac:dyDescent="0.25">
      <c r="B391" t="s">
        <v>409</v>
      </c>
      <c r="C391" s="63">
        <v>10</v>
      </c>
      <c r="D391" s="8">
        <v>0</v>
      </c>
      <c r="E391" s="8">
        <v>0</v>
      </c>
      <c r="F391" s="134">
        <v>0</v>
      </c>
      <c r="G391" s="106">
        <v>0</v>
      </c>
      <c r="H391" s="88">
        <f t="shared" si="25"/>
        <v>10</v>
      </c>
    </row>
    <row r="392" spans="2:8" x14ac:dyDescent="0.25">
      <c r="B392" t="s">
        <v>558</v>
      </c>
      <c r="C392" s="63">
        <v>0</v>
      </c>
      <c r="D392" s="8">
        <v>0</v>
      </c>
      <c r="E392" s="8">
        <v>0</v>
      </c>
      <c r="F392" s="134">
        <v>10</v>
      </c>
      <c r="G392" s="106">
        <v>0</v>
      </c>
      <c r="H392" s="88">
        <f t="shared" si="25"/>
        <v>10</v>
      </c>
    </row>
    <row r="393" spans="2:8" x14ac:dyDescent="0.25">
      <c r="B393" s="13" t="s">
        <v>410</v>
      </c>
      <c r="C393" s="63">
        <v>0</v>
      </c>
      <c r="D393" s="8">
        <v>10</v>
      </c>
      <c r="E393" s="8">
        <v>0</v>
      </c>
      <c r="F393" s="134">
        <v>0</v>
      </c>
      <c r="G393" s="106">
        <v>0</v>
      </c>
      <c r="H393" s="88">
        <f t="shared" si="25"/>
        <v>10</v>
      </c>
    </row>
    <row r="394" spans="2:8" x14ac:dyDescent="0.25">
      <c r="B394" t="s">
        <v>411</v>
      </c>
      <c r="C394" s="63">
        <v>10</v>
      </c>
      <c r="D394" s="8">
        <v>0</v>
      </c>
      <c r="E394" s="8">
        <v>0</v>
      </c>
      <c r="F394" s="134">
        <v>0</v>
      </c>
      <c r="G394" s="106">
        <v>0</v>
      </c>
      <c r="H394" s="88">
        <f t="shared" si="25"/>
        <v>10</v>
      </c>
    </row>
    <row r="395" spans="2:8" x14ac:dyDescent="0.25">
      <c r="B395" t="s">
        <v>412</v>
      </c>
      <c r="C395" s="63">
        <v>10</v>
      </c>
      <c r="D395" s="8">
        <v>0</v>
      </c>
      <c r="E395" s="8">
        <v>0</v>
      </c>
      <c r="F395" s="134">
        <v>0</v>
      </c>
      <c r="G395" s="106">
        <v>0</v>
      </c>
      <c r="H395" s="88">
        <f t="shared" si="25"/>
        <v>10</v>
      </c>
    </row>
    <row r="396" spans="2:8" x14ac:dyDescent="0.25">
      <c r="B396" t="s">
        <v>413</v>
      </c>
      <c r="C396" s="63">
        <v>10</v>
      </c>
      <c r="D396" s="8">
        <v>0</v>
      </c>
      <c r="E396" s="8">
        <v>0</v>
      </c>
      <c r="F396" s="134">
        <v>0</v>
      </c>
      <c r="G396" s="106">
        <v>0</v>
      </c>
      <c r="H396" s="88">
        <f t="shared" si="25"/>
        <v>10</v>
      </c>
    </row>
    <row r="397" spans="2:8" x14ac:dyDescent="0.25">
      <c r="B397" t="s">
        <v>560</v>
      </c>
      <c r="C397" s="63">
        <v>0</v>
      </c>
      <c r="D397" s="8">
        <v>0</v>
      </c>
      <c r="E397" s="8">
        <v>0</v>
      </c>
      <c r="F397" s="134">
        <v>10</v>
      </c>
      <c r="G397" s="106">
        <v>0</v>
      </c>
      <c r="H397" s="88">
        <f t="shared" si="25"/>
        <v>10</v>
      </c>
    </row>
    <row r="398" spans="2:8" x14ac:dyDescent="0.25">
      <c r="B398" t="s">
        <v>414</v>
      </c>
      <c r="C398" s="63">
        <v>10</v>
      </c>
      <c r="D398" s="8">
        <v>0</v>
      </c>
      <c r="E398" s="8">
        <v>0</v>
      </c>
      <c r="F398" s="134">
        <v>0</v>
      </c>
      <c r="G398" s="106">
        <v>0</v>
      </c>
      <c r="H398" s="88">
        <f t="shared" si="25"/>
        <v>10</v>
      </c>
    </row>
    <row r="399" spans="2:8" x14ac:dyDescent="0.25">
      <c r="B399" t="s">
        <v>415</v>
      </c>
      <c r="C399" s="63">
        <v>10</v>
      </c>
      <c r="D399" s="8">
        <v>0</v>
      </c>
      <c r="E399" s="8">
        <v>0</v>
      </c>
      <c r="F399" s="134">
        <v>0</v>
      </c>
      <c r="G399" s="106">
        <v>0</v>
      </c>
      <c r="H399" s="88">
        <f t="shared" si="25"/>
        <v>10</v>
      </c>
    </row>
    <row r="400" spans="2:8" x14ac:dyDescent="0.25">
      <c r="B400" t="s">
        <v>568</v>
      </c>
      <c r="C400" s="63">
        <v>0</v>
      </c>
      <c r="D400" s="8">
        <v>0</v>
      </c>
      <c r="E400" s="8">
        <v>0</v>
      </c>
      <c r="F400" s="134">
        <v>10</v>
      </c>
      <c r="G400" s="106">
        <v>0</v>
      </c>
      <c r="H400" s="88">
        <f t="shared" si="25"/>
        <v>10</v>
      </c>
    </row>
    <row r="401" spans="2:8" x14ac:dyDescent="0.25">
      <c r="B401" t="s">
        <v>416</v>
      </c>
      <c r="C401" s="63">
        <v>10</v>
      </c>
      <c r="D401" s="8">
        <v>0</v>
      </c>
      <c r="E401" s="8">
        <v>0</v>
      </c>
      <c r="F401" s="134">
        <v>0</v>
      </c>
      <c r="G401" s="106">
        <v>0</v>
      </c>
      <c r="H401" s="88">
        <f t="shared" si="25"/>
        <v>10</v>
      </c>
    </row>
    <row r="402" spans="2:8" x14ac:dyDescent="0.25">
      <c r="B402" t="s">
        <v>417</v>
      </c>
      <c r="C402" s="63">
        <v>10</v>
      </c>
      <c r="D402" s="8">
        <v>0</v>
      </c>
      <c r="E402" s="8">
        <v>0</v>
      </c>
      <c r="F402" s="134">
        <v>0</v>
      </c>
      <c r="G402" s="106">
        <v>0</v>
      </c>
      <c r="H402" s="88">
        <f t="shared" si="25"/>
        <v>10</v>
      </c>
    </row>
    <row r="403" spans="2:8" x14ac:dyDescent="0.25">
      <c r="B403" s="13" t="s">
        <v>576</v>
      </c>
      <c r="C403" s="63">
        <v>0</v>
      </c>
      <c r="D403" s="8">
        <v>0</v>
      </c>
      <c r="E403" s="8">
        <v>0</v>
      </c>
      <c r="F403" s="134">
        <v>10</v>
      </c>
      <c r="G403" s="106">
        <v>0</v>
      </c>
      <c r="H403" s="88">
        <f t="shared" si="25"/>
        <v>10</v>
      </c>
    </row>
    <row r="404" spans="2:8" x14ac:dyDescent="0.25">
      <c r="B404" s="13" t="s">
        <v>421</v>
      </c>
      <c r="C404" s="63">
        <v>0</v>
      </c>
      <c r="D404" s="8">
        <v>10</v>
      </c>
      <c r="E404" s="8">
        <v>0</v>
      </c>
      <c r="F404" s="134">
        <v>0</v>
      </c>
      <c r="G404" s="106">
        <v>0</v>
      </c>
      <c r="H404" s="88">
        <f t="shared" si="25"/>
        <v>10</v>
      </c>
    </row>
    <row r="405" spans="2:8" x14ac:dyDescent="0.25">
      <c r="B405" t="s">
        <v>418</v>
      </c>
      <c r="C405" s="63">
        <v>10</v>
      </c>
      <c r="D405" s="8">
        <v>0</v>
      </c>
      <c r="E405" s="8">
        <v>0</v>
      </c>
      <c r="F405" s="134">
        <v>10</v>
      </c>
      <c r="G405" s="106">
        <v>0</v>
      </c>
      <c r="H405" s="88">
        <f t="shared" si="25"/>
        <v>20</v>
      </c>
    </row>
    <row r="406" spans="2:8" x14ac:dyDescent="0.25">
      <c r="B406" t="s">
        <v>419</v>
      </c>
      <c r="C406" s="63">
        <f>10+10</f>
        <v>20</v>
      </c>
      <c r="D406" s="8">
        <v>0</v>
      </c>
      <c r="E406" s="8">
        <v>0</v>
      </c>
      <c r="F406" s="134">
        <v>0</v>
      </c>
      <c r="G406" s="106">
        <v>0</v>
      </c>
      <c r="H406" s="88">
        <f t="shared" si="25"/>
        <v>20</v>
      </c>
    </row>
    <row r="407" spans="2:8" x14ac:dyDescent="0.25">
      <c r="B407" t="s">
        <v>420</v>
      </c>
      <c r="C407" s="63">
        <v>10</v>
      </c>
      <c r="D407" s="8">
        <v>0</v>
      </c>
      <c r="E407" s="8">
        <v>0</v>
      </c>
      <c r="F407" s="134">
        <v>10</v>
      </c>
      <c r="G407" s="106">
        <v>0</v>
      </c>
      <c r="H407" s="88">
        <f t="shared" si="25"/>
        <v>20</v>
      </c>
    </row>
    <row r="408" spans="2:8" x14ac:dyDescent="0.25">
      <c r="B408" s="13" t="s">
        <v>612</v>
      </c>
      <c r="C408" s="63">
        <v>0</v>
      </c>
      <c r="D408" s="8">
        <v>0</v>
      </c>
      <c r="E408" s="8">
        <v>0</v>
      </c>
      <c r="F408" s="134">
        <v>10</v>
      </c>
      <c r="G408" s="106">
        <v>0</v>
      </c>
      <c r="H408" s="88">
        <f t="shared" si="25"/>
        <v>10</v>
      </c>
    </row>
    <row r="409" spans="2:8" x14ac:dyDescent="0.25">
      <c r="B409" t="s">
        <v>422</v>
      </c>
      <c r="C409" s="63">
        <v>10</v>
      </c>
      <c r="D409" s="8">
        <v>0</v>
      </c>
      <c r="E409" s="8">
        <v>0</v>
      </c>
      <c r="F409" s="134">
        <v>0</v>
      </c>
      <c r="G409" s="106">
        <v>0</v>
      </c>
      <c r="H409" s="88">
        <f t="shared" si="25"/>
        <v>10</v>
      </c>
    </row>
    <row r="410" spans="2:8" x14ac:dyDescent="0.25">
      <c r="B410" t="s">
        <v>567</v>
      </c>
      <c r="C410" s="63">
        <v>0</v>
      </c>
      <c r="D410" s="8">
        <v>0</v>
      </c>
      <c r="E410" s="8">
        <v>0</v>
      </c>
      <c r="F410" s="134">
        <v>10</v>
      </c>
      <c r="G410" s="106">
        <v>0</v>
      </c>
      <c r="H410" s="88">
        <f t="shared" si="25"/>
        <v>10</v>
      </c>
    </row>
    <row r="411" spans="2:8" x14ac:dyDescent="0.25">
      <c r="B411" t="s">
        <v>423</v>
      </c>
      <c r="C411" s="63">
        <v>25</v>
      </c>
      <c r="D411" s="8">
        <v>0</v>
      </c>
      <c r="E411" s="8">
        <v>0</v>
      </c>
      <c r="F411" s="134">
        <v>0</v>
      </c>
      <c r="G411" s="106">
        <v>0</v>
      </c>
      <c r="H411" s="88">
        <f t="shared" ref="H411:H442" si="26">SUM(C411:F411)</f>
        <v>25</v>
      </c>
    </row>
    <row r="412" spans="2:8" x14ac:dyDescent="0.25">
      <c r="B412" t="s">
        <v>424</v>
      </c>
      <c r="C412" s="63">
        <v>10</v>
      </c>
      <c r="D412" s="8">
        <v>0</v>
      </c>
      <c r="E412" s="8">
        <v>0</v>
      </c>
      <c r="F412" s="134">
        <v>0</v>
      </c>
      <c r="G412" s="106">
        <v>0</v>
      </c>
      <c r="H412" s="88">
        <f t="shared" si="26"/>
        <v>10</v>
      </c>
    </row>
    <row r="413" spans="2:8" x14ac:dyDescent="0.25">
      <c r="B413" t="s">
        <v>585</v>
      </c>
      <c r="C413" s="63">
        <v>0</v>
      </c>
      <c r="D413" s="8">
        <v>0</v>
      </c>
      <c r="E413" s="8">
        <v>0</v>
      </c>
      <c r="F413" s="134">
        <v>10</v>
      </c>
      <c r="G413" s="106">
        <v>0</v>
      </c>
      <c r="H413" s="88">
        <f t="shared" si="26"/>
        <v>10</v>
      </c>
    </row>
    <row r="414" spans="2:8" x14ac:dyDescent="0.25">
      <c r="B414" t="s">
        <v>425</v>
      </c>
      <c r="C414" s="63">
        <v>10</v>
      </c>
      <c r="D414" s="8">
        <v>0</v>
      </c>
      <c r="E414" s="8">
        <v>0</v>
      </c>
      <c r="F414" s="134">
        <v>0</v>
      </c>
      <c r="G414" s="106">
        <v>0</v>
      </c>
      <c r="H414" s="88">
        <f t="shared" si="26"/>
        <v>10</v>
      </c>
    </row>
    <row r="415" spans="2:8" x14ac:dyDescent="0.25">
      <c r="B415" t="s">
        <v>426</v>
      </c>
      <c r="C415" s="63">
        <v>10</v>
      </c>
      <c r="D415" s="8">
        <v>0</v>
      </c>
      <c r="E415" s="8">
        <v>0</v>
      </c>
      <c r="F415" s="134">
        <v>0</v>
      </c>
      <c r="G415" s="106">
        <v>0</v>
      </c>
      <c r="H415" s="88">
        <f t="shared" si="26"/>
        <v>10</v>
      </c>
    </row>
    <row r="416" spans="2:8" x14ac:dyDescent="0.25">
      <c r="B416" s="13" t="s">
        <v>427</v>
      </c>
      <c r="C416" s="63">
        <v>0</v>
      </c>
      <c r="D416" s="8">
        <v>10</v>
      </c>
      <c r="E416" s="8">
        <v>0</v>
      </c>
      <c r="F416" s="134">
        <v>0</v>
      </c>
      <c r="G416" s="106">
        <v>0</v>
      </c>
      <c r="H416" s="88">
        <f t="shared" si="26"/>
        <v>10</v>
      </c>
    </row>
    <row r="417" spans="2:8" x14ac:dyDescent="0.25">
      <c r="B417" t="s">
        <v>428</v>
      </c>
      <c r="C417" s="63">
        <v>10</v>
      </c>
      <c r="D417" s="8">
        <v>0</v>
      </c>
      <c r="E417" s="8">
        <v>0</v>
      </c>
      <c r="F417" s="134">
        <v>0</v>
      </c>
      <c r="G417" s="106">
        <v>0</v>
      </c>
      <c r="H417" s="88">
        <f t="shared" si="26"/>
        <v>10</v>
      </c>
    </row>
    <row r="418" spans="2:8" x14ac:dyDescent="0.25">
      <c r="B418" t="s">
        <v>430</v>
      </c>
      <c r="C418" s="63">
        <v>10</v>
      </c>
      <c r="D418" s="8">
        <v>0</v>
      </c>
      <c r="E418" s="8">
        <v>0</v>
      </c>
      <c r="F418" s="134">
        <v>0</v>
      </c>
      <c r="G418" s="106">
        <v>0</v>
      </c>
      <c r="H418" s="88">
        <f t="shared" si="26"/>
        <v>10</v>
      </c>
    </row>
    <row r="419" spans="2:8" x14ac:dyDescent="0.25">
      <c r="B419" t="s">
        <v>429</v>
      </c>
      <c r="C419" s="63">
        <v>10</v>
      </c>
      <c r="D419" s="8">
        <v>0</v>
      </c>
      <c r="E419" s="8">
        <v>0</v>
      </c>
      <c r="F419" s="134">
        <v>0</v>
      </c>
      <c r="G419" s="106">
        <v>0</v>
      </c>
      <c r="H419" s="88">
        <f t="shared" si="26"/>
        <v>10</v>
      </c>
    </row>
    <row r="420" spans="2:8" x14ac:dyDescent="0.25">
      <c r="B420" t="s">
        <v>431</v>
      </c>
      <c r="C420" s="63">
        <v>10</v>
      </c>
      <c r="D420" s="8">
        <v>0</v>
      </c>
      <c r="E420" s="8">
        <v>0</v>
      </c>
      <c r="F420" s="134">
        <v>0</v>
      </c>
      <c r="G420" s="106">
        <v>0</v>
      </c>
      <c r="H420" s="88">
        <f t="shared" si="26"/>
        <v>10</v>
      </c>
    </row>
    <row r="421" spans="2:8" x14ac:dyDescent="0.25">
      <c r="B421" t="s">
        <v>432</v>
      </c>
      <c r="C421" s="63">
        <v>10</v>
      </c>
      <c r="D421" s="8">
        <v>0</v>
      </c>
      <c r="E421" s="8">
        <v>0</v>
      </c>
      <c r="F421" s="134">
        <v>0</v>
      </c>
      <c r="G421" s="106">
        <v>0</v>
      </c>
      <c r="H421" s="88">
        <f t="shared" si="26"/>
        <v>10</v>
      </c>
    </row>
    <row r="422" spans="2:8" x14ac:dyDescent="0.25">
      <c r="B422" t="s">
        <v>433</v>
      </c>
      <c r="C422" s="63">
        <v>10</v>
      </c>
      <c r="D422" s="8">
        <v>0</v>
      </c>
      <c r="E422" s="8">
        <v>0</v>
      </c>
      <c r="F422" s="134">
        <v>0</v>
      </c>
      <c r="G422" s="106">
        <v>0</v>
      </c>
      <c r="H422" s="88">
        <f t="shared" si="26"/>
        <v>10</v>
      </c>
    </row>
    <row r="423" spans="2:8" x14ac:dyDescent="0.25">
      <c r="B423" t="s">
        <v>434</v>
      </c>
      <c r="C423" s="63">
        <v>10</v>
      </c>
      <c r="D423" s="8">
        <v>0</v>
      </c>
      <c r="E423" s="8">
        <v>0</v>
      </c>
      <c r="F423" s="134">
        <v>0</v>
      </c>
      <c r="G423" s="106">
        <v>0</v>
      </c>
      <c r="H423" s="88">
        <f t="shared" si="26"/>
        <v>10</v>
      </c>
    </row>
    <row r="424" spans="2:8" x14ac:dyDescent="0.25">
      <c r="B424" t="s">
        <v>583</v>
      </c>
      <c r="C424" s="63">
        <v>0</v>
      </c>
      <c r="D424" s="8">
        <v>0</v>
      </c>
      <c r="E424" s="8">
        <v>0</v>
      </c>
      <c r="F424" s="134">
        <v>10</v>
      </c>
      <c r="G424" s="106">
        <v>0</v>
      </c>
      <c r="H424" s="88">
        <f t="shared" si="26"/>
        <v>10</v>
      </c>
    </row>
    <row r="425" spans="2:8" x14ac:dyDescent="0.25">
      <c r="B425" s="13" t="s">
        <v>435</v>
      </c>
      <c r="C425" s="63">
        <v>0</v>
      </c>
      <c r="D425" s="8">
        <v>10</v>
      </c>
      <c r="E425" s="8">
        <v>0</v>
      </c>
      <c r="F425" s="134">
        <v>0</v>
      </c>
      <c r="G425" s="106">
        <v>0</v>
      </c>
      <c r="H425" s="88">
        <f t="shared" si="26"/>
        <v>10</v>
      </c>
    </row>
    <row r="426" spans="2:8" x14ac:dyDescent="0.25">
      <c r="B426" t="s">
        <v>614</v>
      </c>
      <c r="C426" s="63">
        <v>0</v>
      </c>
      <c r="D426" s="8">
        <v>0</v>
      </c>
      <c r="E426" s="8">
        <v>0</v>
      </c>
      <c r="F426" s="134">
        <v>10</v>
      </c>
      <c r="G426" s="106">
        <v>0</v>
      </c>
      <c r="H426" s="88">
        <f t="shared" si="26"/>
        <v>10</v>
      </c>
    </row>
    <row r="427" spans="2:8" x14ac:dyDescent="0.25">
      <c r="B427" t="s">
        <v>436</v>
      </c>
      <c r="C427" s="63">
        <v>10</v>
      </c>
      <c r="D427" s="8">
        <v>0</v>
      </c>
      <c r="E427" s="8">
        <v>0</v>
      </c>
      <c r="F427" s="134">
        <v>10</v>
      </c>
      <c r="G427" s="106">
        <v>0</v>
      </c>
      <c r="H427" s="88">
        <f t="shared" si="26"/>
        <v>20</v>
      </c>
    </row>
    <row r="428" spans="2:8" x14ac:dyDescent="0.25">
      <c r="B428" t="s">
        <v>437</v>
      </c>
      <c r="C428" s="63">
        <v>10</v>
      </c>
      <c r="D428" s="8">
        <v>0</v>
      </c>
      <c r="E428" s="8">
        <v>0</v>
      </c>
      <c r="F428" s="134">
        <v>0</v>
      </c>
      <c r="G428" s="106">
        <v>0</v>
      </c>
      <c r="H428" s="88">
        <f t="shared" si="26"/>
        <v>10</v>
      </c>
    </row>
    <row r="429" spans="2:8" x14ac:dyDescent="0.25">
      <c r="B429" t="s">
        <v>574</v>
      </c>
      <c r="C429" s="63">
        <v>0</v>
      </c>
      <c r="D429" s="8">
        <v>0</v>
      </c>
      <c r="E429" s="8">
        <v>0</v>
      </c>
      <c r="F429" s="134">
        <v>10</v>
      </c>
      <c r="G429" s="106">
        <v>0</v>
      </c>
      <c r="H429" s="88">
        <f t="shared" si="26"/>
        <v>10</v>
      </c>
    </row>
    <row r="430" spans="2:8" x14ac:dyDescent="0.25">
      <c r="B430" t="s">
        <v>564</v>
      </c>
      <c r="C430" s="63">
        <v>0</v>
      </c>
      <c r="D430" s="8">
        <v>0</v>
      </c>
      <c r="E430" s="8">
        <v>0</v>
      </c>
      <c r="F430" s="134">
        <v>10</v>
      </c>
      <c r="G430" s="106">
        <v>0</v>
      </c>
      <c r="H430" s="88">
        <f t="shared" si="26"/>
        <v>10</v>
      </c>
    </row>
    <row r="431" spans="2:8" x14ac:dyDescent="0.25">
      <c r="B431" t="s">
        <v>438</v>
      </c>
      <c r="C431" s="63">
        <v>10</v>
      </c>
      <c r="D431" s="8">
        <v>0</v>
      </c>
      <c r="E431" s="8">
        <v>0</v>
      </c>
      <c r="F431" s="134">
        <v>0</v>
      </c>
      <c r="G431" s="106">
        <v>0</v>
      </c>
      <c r="H431" s="88">
        <f t="shared" si="26"/>
        <v>10</v>
      </c>
    </row>
    <row r="432" spans="2:8" x14ac:dyDescent="0.25">
      <c r="B432" t="s">
        <v>439</v>
      </c>
      <c r="C432" s="63">
        <v>10</v>
      </c>
      <c r="D432" s="8">
        <v>0</v>
      </c>
      <c r="E432" s="8">
        <v>0</v>
      </c>
      <c r="F432" s="134">
        <v>0</v>
      </c>
      <c r="G432" s="106">
        <v>0</v>
      </c>
      <c r="H432" s="88">
        <f t="shared" si="26"/>
        <v>10</v>
      </c>
    </row>
    <row r="433" spans="2:8" x14ac:dyDescent="0.25">
      <c r="B433" t="s">
        <v>440</v>
      </c>
      <c r="C433" s="63">
        <v>10</v>
      </c>
      <c r="D433" s="8">
        <v>0</v>
      </c>
      <c r="E433" s="8">
        <v>0</v>
      </c>
      <c r="F433" s="134">
        <v>0</v>
      </c>
      <c r="G433" s="106">
        <v>0</v>
      </c>
      <c r="H433" s="88">
        <f t="shared" si="26"/>
        <v>10</v>
      </c>
    </row>
    <row r="434" spans="2:8" x14ac:dyDescent="0.25">
      <c r="B434" t="s">
        <v>441</v>
      </c>
      <c r="C434" s="63">
        <v>10</v>
      </c>
      <c r="D434" s="8">
        <v>0</v>
      </c>
      <c r="E434" s="8">
        <v>0</v>
      </c>
      <c r="F434" s="134">
        <v>0</v>
      </c>
      <c r="G434" s="106">
        <v>0</v>
      </c>
      <c r="H434" s="88">
        <f t="shared" si="26"/>
        <v>10</v>
      </c>
    </row>
    <row r="435" spans="2:8" x14ac:dyDescent="0.25">
      <c r="B435" t="s">
        <v>442</v>
      </c>
      <c r="C435" s="63">
        <v>10</v>
      </c>
      <c r="D435" s="8">
        <v>0</v>
      </c>
      <c r="E435" s="8">
        <v>0</v>
      </c>
      <c r="F435" s="134">
        <v>0</v>
      </c>
      <c r="G435" s="106">
        <v>0</v>
      </c>
      <c r="H435" s="88">
        <f t="shared" si="26"/>
        <v>10</v>
      </c>
    </row>
    <row r="436" spans="2:8" x14ac:dyDescent="0.25">
      <c r="B436" t="s">
        <v>443</v>
      </c>
      <c r="C436" s="63">
        <v>25</v>
      </c>
      <c r="D436" s="8">
        <v>0</v>
      </c>
      <c r="E436" s="8">
        <v>0</v>
      </c>
      <c r="F436" s="134">
        <v>0</v>
      </c>
      <c r="G436" s="106">
        <v>0</v>
      </c>
      <c r="H436" s="88">
        <f t="shared" si="26"/>
        <v>25</v>
      </c>
    </row>
    <row r="437" spans="2:8" x14ac:dyDescent="0.25">
      <c r="B437" t="s">
        <v>444</v>
      </c>
      <c r="C437" s="63">
        <v>10</v>
      </c>
      <c r="D437" s="8">
        <v>0</v>
      </c>
      <c r="E437" s="8">
        <v>0</v>
      </c>
      <c r="F437" s="134">
        <v>0</v>
      </c>
      <c r="G437" s="106">
        <v>0</v>
      </c>
      <c r="H437" s="88">
        <f t="shared" si="26"/>
        <v>10</v>
      </c>
    </row>
    <row r="438" spans="2:8" x14ac:dyDescent="0.25">
      <c r="B438" t="s">
        <v>445</v>
      </c>
      <c r="C438" s="63">
        <v>10</v>
      </c>
      <c r="D438" s="8">
        <v>0</v>
      </c>
      <c r="E438" s="8">
        <v>0</v>
      </c>
      <c r="F438" s="134">
        <v>0</v>
      </c>
      <c r="G438" s="106">
        <v>0</v>
      </c>
      <c r="H438" s="88">
        <f t="shared" si="26"/>
        <v>10</v>
      </c>
    </row>
    <row r="439" spans="2:8" x14ac:dyDescent="0.25">
      <c r="B439" t="s">
        <v>446</v>
      </c>
      <c r="C439" s="63">
        <v>10</v>
      </c>
      <c r="D439" s="8">
        <v>0</v>
      </c>
      <c r="E439" s="8">
        <v>0</v>
      </c>
      <c r="F439" s="134">
        <v>0</v>
      </c>
      <c r="G439" s="106">
        <v>0</v>
      </c>
      <c r="H439" s="88">
        <f t="shared" si="26"/>
        <v>10</v>
      </c>
    </row>
    <row r="440" spans="2:8" x14ac:dyDescent="0.25">
      <c r="B440" t="s">
        <v>447</v>
      </c>
      <c r="C440" s="63">
        <v>10</v>
      </c>
      <c r="D440" s="8">
        <v>0</v>
      </c>
      <c r="E440" s="8">
        <v>0</v>
      </c>
      <c r="F440" s="134">
        <v>0</v>
      </c>
      <c r="G440" s="106">
        <v>0</v>
      </c>
      <c r="H440" s="88">
        <f t="shared" si="26"/>
        <v>10</v>
      </c>
    </row>
    <row r="441" spans="2:8" x14ac:dyDescent="0.25">
      <c r="B441" t="s">
        <v>447</v>
      </c>
      <c r="C441" s="63">
        <v>10</v>
      </c>
      <c r="D441" s="8">
        <v>0</v>
      </c>
      <c r="E441" s="8">
        <v>0</v>
      </c>
      <c r="F441" s="134">
        <v>0</v>
      </c>
      <c r="G441" s="106">
        <v>0</v>
      </c>
      <c r="H441" s="88">
        <f t="shared" si="26"/>
        <v>10</v>
      </c>
    </row>
    <row r="442" spans="2:8" x14ac:dyDescent="0.25">
      <c r="B442" t="s">
        <v>448</v>
      </c>
      <c r="C442" s="63">
        <v>10</v>
      </c>
      <c r="D442" s="8">
        <v>0</v>
      </c>
      <c r="E442" s="8">
        <v>0</v>
      </c>
      <c r="F442" s="134">
        <v>0</v>
      </c>
      <c r="G442" s="106">
        <v>0</v>
      </c>
      <c r="H442" s="88">
        <f t="shared" si="26"/>
        <v>10</v>
      </c>
    </row>
    <row r="443" spans="2:8" x14ac:dyDescent="0.25">
      <c r="B443" t="s">
        <v>449</v>
      </c>
      <c r="C443" s="63">
        <v>10</v>
      </c>
      <c r="D443" s="8">
        <v>0</v>
      </c>
      <c r="E443" s="8">
        <v>0</v>
      </c>
      <c r="F443" s="134">
        <v>0</v>
      </c>
      <c r="G443" s="106">
        <v>0</v>
      </c>
      <c r="H443" s="88">
        <f t="shared" ref="H443:H474" si="27">SUM(C443:F443)</f>
        <v>10</v>
      </c>
    </row>
    <row r="444" spans="2:8" x14ac:dyDescent="0.25">
      <c r="B444" t="s">
        <v>450</v>
      </c>
      <c r="C444" s="63">
        <v>10</v>
      </c>
      <c r="D444" s="8">
        <v>0</v>
      </c>
      <c r="E444" s="8">
        <v>0</v>
      </c>
      <c r="F444" s="134">
        <v>10</v>
      </c>
      <c r="G444" s="106">
        <v>0</v>
      </c>
      <c r="H444" s="88">
        <f t="shared" si="27"/>
        <v>20</v>
      </c>
    </row>
    <row r="445" spans="2:8" x14ac:dyDescent="0.25">
      <c r="B445" t="s">
        <v>451</v>
      </c>
      <c r="C445" s="63">
        <v>10</v>
      </c>
      <c r="D445" s="8">
        <v>0</v>
      </c>
      <c r="E445" s="8">
        <v>0</v>
      </c>
      <c r="F445" s="134">
        <v>0</v>
      </c>
      <c r="G445" s="106">
        <v>0</v>
      </c>
      <c r="H445" s="88">
        <f t="shared" si="27"/>
        <v>10</v>
      </c>
    </row>
    <row r="446" spans="2:8" x14ac:dyDescent="0.25">
      <c r="B446" t="s">
        <v>452</v>
      </c>
      <c r="C446" s="63">
        <v>10</v>
      </c>
      <c r="D446" s="8">
        <v>0</v>
      </c>
      <c r="E446" s="8">
        <v>0</v>
      </c>
      <c r="F446" s="134">
        <v>0</v>
      </c>
      <c r="G446" s="106">
        <v>0</v>
      </c>
      <c r="H446" s="88">
        <f t="shared" si="27"/>
        <v>10</v>
      </c>
    </row>
    <row r="447" spans="2:8" x14ac:dyDescent="0.25">
      <c r="B447" t="s">
        <v>453</v>
      </c>
      <c r="C447" s="63">
        <v>10</v>
      </c>
      <c r="D447" s="8">
        <v>0</v>
      </c>
      <c r="E447" s="8">
        <v>0</v>
      </c>
      <c r="F447" s="134">
        <v>0</v>
      </c>
      <c r="G447" s="106">
        <v>0</v>
      </c>
      <c r="H447" s="88">
        <f t="shared" si="27"/>
        <v>10</v>
      </c>
    </row>
    <row r="448" spans="2:8" x14ac:dyDescent="0.25">
      <c r="B448" t="s">
        <v>566</v>
      </c>
      <c r="C448" s="63">
        <v>0</v>
      </c>
      <c r="D448" s="8">
        <v>0</v>
      </c>
      <c r="E448" s="8">
        <v>0</v>
      </c>
      <c r="F448" s="134">
        <v>10</v>
      </c>
      <c r="G448" s="106">
        <v>0</v>
      </c>
      <c r="H448" s="88">
        <f t="shared" si="27"/>
        <v>10</v>
      </c>
    </row>
    <row r="449" spans="2:8" x14ac:dyDescent="0.25">
      <c r="B449" t="s">
        <v>456</v>
      </c>
      <c r="C449" s="63">
        <v>10</v>
      </c>
      <c r="D449" s="8">
        <v>0</v>
      </c>
      <c r="E449" s="8">
        <v>0</v>
      </c>
      <c r="F449" s="134">
        <v>0</v>
      </c>
      <c r="G449" s="106">
        <v>0</v>
      </c>
      <c r="H449" s="88">
        <f t="shared" si="27"/>
        <v>10</v>
      </c>
    </row>
    <row r="450" spans="2:8" x14ac:dyDescent="0.25">
      <c r="B450" s="13" t="s">
        <v>454</v>
      </c>
      <c r="C450" s="63">
        <v>0</v>
      </c>
      <c r="D450" s="8">
        <v>10</v>
      </c>
      <c r="E450" s="8">
        <v>0</v>
      </c>
      <c r="F450" s="134">
        <v>0</v>
      </c>
      <c r="G450" s="106">
        <v>0</v>
      </c>
      <c r="H450" s="88">
        <f t="shared" si="27"/>
        <v>10</v>
      </c>
    </row>
    <row r="451" spans="2:8" x14ac:dyDescent="0.25">
      <c r="B451" t="s">
        <v>455</v>
      </c>
      <c r="C451" s="63">
        <v>10</v>
      </c>
      <c r="D451" s="8">
        <v>0</v>
      </c>
      <c r="E451" s="8">
        <v>0</v>
      </c>
      <c r="F451" s="134">
        <v>0</v>
      </c>
      <c r="G451" s="106">
        <v>0</v>
      </c>
      <c r="H451" s="88">
        <f t="shared" si="27"/>
        <v>10</v>
      </c>
    </row>
    <row r="452" spans="2:8" x14ac:dyDescent="0.25">
      <c r="B452" t="s">
        <v>457</v>
      </c>
      <c r="C452" s="63">
        <v>10</v>
      </c>
      <c r="D452" s="8">
        <v>0</v>
      </c>
      <c r="E452" s="8">
        <v>0</v>
      </c>
      <c r="F452" s="134">
        <v>0</v>
      </c>
      <c r="G452" s="106">
        <v>0</v>
      </c>
      <c r="H452" s="88">
        <f t="shared" si="27"/>
        <v>10</v>
      </c>
    </row>
    <row r="453" spans="2:8" x14ac:dyDescent="0.25">
      <c r="B453" t="s">
        <v>575</v>
      </c>
      <c r="C453" s="63">
        <v>0</v>
      </c>
      <c r="D453" s="8">
        <v>0</v>
      </c>
      <c r="E453" s="8">
        <v>0</v>
      </c>
      <c r="F453" s="134">
        <v>10</v>
      </c>
      <c r="G453" s="106">
        <v>0</v>
      </c>
      <c r="H453" s="88">
        <f t="shared" si="27"/>
        <v>10</v>
      </c>
    </row>
    <row r="454" spans="2:8" x14ac:dyDescent="0.25">
      <c r="B454" t="s">
        <v>458</v>
      </c>
      <c r="C454" s="63">
        <v>10</v>
      </c>
      <c r="D454" s="8">
        <v>0</v>
      </c>
      <c r="E454" s="8">
        <v>0</v>
      </c>
      <c r="F454" s="134">
        <v>0</v>
      </c>
      <c r="G454" s="106">
        <v>0</v>
      </c>
      <c r="H454" s="88">
        <f t="shared" si="27"/>
        <v>10</v>
      </c>
    </row>
    <row r="455" spans="2:8" x14ac:dyDescent="0.25">
      <c r="B455" s="13" t="s">
        <v>459</v>
      </c>
      <c r="C455" s="63">
        <v>0</v>
      </c>
      <c r="D455" s="8">
        <v>10</v>
      </c>
      <c r="E455" s="8">
        <v>0</v>
      </c>
      <c r="F455" s="134">
        <v>0</v>
      </c>
      <c r="G455" s="106">
        <v>0</v>
      </c>
      <c r="H455" s="88">
        <f t="shared" si="27"/>
        <v>10</v>
      </c>
    </row>
    <row r="456" spans="2:8" x14ac:dyDescent="0.25">
      <c r="B456" s="13" t="s">
        <v>570</v>
      </c>
      <c r="C456" s="63">
        <v>0</v>
      </c>
      <c r="D456" s="8">
        <v>0</v>
      </c>
      <c r="E456" s="8">
        <v>0</v>
      </c>
      <c r="F456" s="134">
        <v>10</v>
      </c>
      <c r="G456" s="106">
        <v>0</v>
      </c>
      <c r="H456" s="88">
        <f t="shared" si="27"/>
        <v>10</v>
      </c>
    </row>
    <row r="457" spans="2:8" x14ac:dyDescent="0.25">
      <c r="B457" t="s">
        <v>460</v>
      </c>
      <c r="C457" s="63">
        <v>20</v>
      </c>
      <c r="D457" s="8">
        <v>0</v>
      </c>
      <c r="E457" s="8">
        <v>0</v>
      </c>
      <c r="F457" s="134">
        <v>0</v>
      </c>
      <c r="G457" s="106">
        <v>0</v>
      </c>
      <c r="H457" s="88">
        <f t="shared" si="27"/>
        <v>20</v>
      </c>
    </row>
    <row r="458" spans="2:8" x14ac:dyDescent="0.25">
      <c r="B458" t="s">
        <v>461</v>
      </c>
      <c r="C458" s="63">
        <v>10</v>
      </c>
      <c r="D458" s="8">
        <v>0</v>
      </c>
      <c r="E458" s="8">
        <v>0</v>
      </c>
      <c r="F458" s="134">
        <v>10</v>
      </c>
      <c r="G458" s="106">
        <v>0</v>
      </c>
      <c r="H458" s="88">
        <f t="shared" si="27"/>
        <v>20</v>
      </c>
    </row>
    <row r="459" spans="2:8" x14ac:dyDescent="0.25">
      <c r="B459" t="s">
        <v>462</v>
      </c>
      <c r="C459" s="63">
        <v>10</v>
      </c>
      <c r="D459" s="8">
        <v>0</v>
      </c>
      <c r="E459" s="8">
        <v>0</v>
      </c>
      <c r="F459" s="134">
        <v>0</v>
      </c>
      <c r="G459" s="106">
        <v>0</v>
      </c>
      <c r="H459" s="88">
        <f t="shared" si="27"/>
        <v>10</v>
      </c>
    </row>
    <row r="460" spans="2:8" x14ac:dyDescent="0.25">
      <c r="B460" t="s">
        <v>463</v>
      </c>
      <c r="C460" s="63">
        <v>10</v>
      </c>
      <c r="D460" s="8">
        <v>0</v>
      </c>
      <c r="E460" s="8">
        <v>0</v>
      </c>
      <c r="F460" s="134">
        <v>0</v>
      </c>
      <c r="G460" s="106">
        <v>0</v>
      </c>
      <c r="H460" s="88">
        <f t="shared" si="27"/>
        <v>10</v>
      </c>
    </row>
    <row r="461" spans="2:8" x14ac:dyDescent="0.25">
      <c r="B461" t="s">
        <v>464</v>
      </c>
      <c r="C461" s="63">
        <v>10</v>
      </c>
      <c r="D461" s="8">
        <v>0</v>
      </c>
      <c r="E461" s="8">
        <v>0</v>
      </c>
      <c r="F461" s="134">
        <v>0</v>
      </c>
      <c r="G461" s="106">
        <v>0</v>
      </c>
      <c r="H461" s="88">
        <f t="shared" si="27"/>
        <v>10</v>
      </c>
    </row>
    <row r="462" spans="2:8" x14ac:dyDescent="0.25">
      <c r="B462" t="s">
        <v>465</v>
      </c>
      <c r="C462" s="63">
        <v>10</v>
      </c>
      <c r="D462" s="8">
        <v>0</v>
      </c>
      <c r="E462" s="8">
        <v>0</v>
      </c>
      <c r="F462" s="134">
        <v>0</v>
      </c>
      <c r="G462" s="106">
        <v>0</v>
      </c>
      <c r="H462" s="88">
        <f t="shared" si="27"/>
        <v>10</v>
      </c>
    </row>
    <row r="463" spans="2:8" x14ac:dyDescent="0.25">
      <c r="B463" t="s">
        <v>466</v>
      </c>
      <c r="C463" s="63">
        <v>10</v>
      </c>
      <c r="D463" s="8">
        <v>0</v>
      </c>
      <c r="E463" s="8">
        <v>0</v>
      </c>
      <c r="F463" s="134">
        <v>0</v>
      </c>
      <c r="G463" s="106">
        <v>0</v>
      </c>
      <c r="H463" s="88">
        <f t="shared" si="27"/>
        <v>10</v>
      </c>
    </row>
    <row r="464" spans="2:8" x14ac:dyDescent="0.25">
      <c r="B464" t="s">
        <v>467</v>
      </c>
      <c r="C464" s="63">
        <v>10</v>
      </c>
      <c r="D464" s="8">
        <v>0</v>
      </c>
      <c r="E464" s="8">
        <v>0</v>
      </c>
      <c r="F464" s="134">
        <v>0</v>
      </c>
      <c r="G464" s="106">
        <v>0</v>
      </c>
      <c r="H464" s="88">
        <f t="shared" si="27"/>
        <v>10</v>
      </c>
    </row>
    <row r="465" spans="2:9" x14ac:dyDescent="0.25">
      <c r="B465" s="13" t="s">
        <v>468</v>
      </c>
      <c r="C465" s="63">
        <v>0</v>
      </c>
      <c r="D465" s="8">
        <v>10</v>
      </c>
      <c r="E465" s="8">
        <v>0</v>
      </c>
      <c r="F465" s="134">
        <v>0</v>
      </c>
      <c r="G465" s="106">
        <v>0</v>
      </c>
      <c r="H465" s="88">
        <f t="shared" si="27"/>
        <v>10</v>
      </c>
    </row>
    <row r="466" spans="2:9" x14ac:dyDescent="0.25">
      <c r="B466" t="s">
        <v>469</v>
      </c>
      <c r="C466" s="63">
        <v>100</v>
      </c>
      <c r="D466" s="8">
        <v>0</v>
      </c>
      <c r="E466" s="8">
        <v>0</v>
      </c>
      <c r="F466" s="134">
        <v>0</v>
      </c>
      <c r="G466" s="106">
        <v>0</v>
      </c>
      <c r="H466" s="88">
        <f t="shared" si="27"/>
        <v>100</v>
      </c>
    </row>
    <row r="467" spans="2:9" x14ac:dyDescent="0.25">
      <c r="B467" t="s">
        <v>565</v>
      </c>
      <c r="C467" s="63">
        <v>0</v>
      </c>
      <c r="D467" s="8">
        <v>0</v>
      </c>
      <c r="E467" s="8">
        <v>0</v>
      </c>
      <c r="F467" s="134">
        <v>10</v>
      </c>
      <c r="G467" s="106">
        <v>0</v>
      </c>
      <c r="H467" s="88">
        <f t="shared" si="27"/>
        <v>10</v>
      </c>
    </row>
    <row r="468" spans="2:9" x14ac:dyDescent="0.25">
      <c r="B468" t="s">
        <v>470</v>
      </c>
      <c r="C468" s="63">
        <v>10</v>
      </c>
      <c r="D468" s="8">
        <v>0</v>
      </c>
      <c r="E468" s="8">
        <v>0</v>
      </c>
      <c r="F468" s="134">
        <v>0</v>
      </c>
      <c r="G468" s="106">
        <v>0</v>
      </c>
      <c r="H468" s="88">
        <f t="shared" si="27"/>
        <v>10</v>
      </c>
    </row>
    <row r="469" spans="2:9" x14ac:dyDescent="0.25">
      <c r="B469" t="s">
        <v>471</v>
      </c>
      <c r="C469" s="63">
        <v>10</v>
      </c>
      <c r="D469" s="8">
        <v>0</v>
      </c>
      <c r="E469" s="8">
        <v>0</v>
      </c>
      <c r="F469" s="134">
        <v>0</v>
      </c>
      <c r="G469" s="106">
        <v>0</v>
      </c>
      <c r="H469" s="88">
        <f t="shared" si="27"/>
        <v>10</v>
      </c>
    </row>
    <row r="470" spans="2:9" x14ac:dyDescent="0.25">
      <c r="B470" s="13" t="s">
        <v>472</v>
      </c>
      <c r="C470" s="63">
        <v>0</v>
      </c>
      <c r="D470" s="8">
        <v>10</v>
      </c>
      <c r="E470" s="8">
        <v>0</v>
      </c>
      <c r="F470" s="134">
        <v>10</v>
      </c>
      <c r="G470" s="106">
        <v>0</v>
      </c>
      <c r="H470" s="88">
        <f t="shared" si="27"/>
        <v>20</v>
      </c>
    </row>
    <row r="471" spans="2:9" x14ac:dyDescent="0.25">
      <c r="B471" t="s">
        <v>473</v>
      </c>
      <c r="C471" s="63">
        <v>10</v>
      </c>
      <c r="D471" s="8">
        <v>0</v>
      </c>
      <c r="E471" s="8">
        <v>0</v>
      </c>
      <c r="F471" s="134">
        <v>0</v>
      </c>
      <c r="G471" s="106">
        <v>0</v>
      </c>
      <c r="H471" s="88">
        <f t="shared" si="27"/>
        <v>10</v>
      </c>
    </row>
    <row r="472" spans="2:9" x14ac:dyDescent="0.25">
      <c r="B472" t="s">
        <v>474</v>
      </c>
      <c r="C472" s="63">
        <v>10</v>
      </c>
      <c r="D472" s="8">
        <v>0</v>
      </c>
      <c r="E472" s="8">
        <v>0</v>
      </c>
      <c r="F472" s="134">
        <v>0</v>
      </c>
      <c r="G472" s="106">
        <v>0</v>
      </c>
      <c r="H472" s="88">
        <f t="shared" si="27"/>
        <v>10</v>
      </c>
    </row>
    <row r="473" spans="2:9" x14ac:dyDescent="0.25">
      <c r="B473" t="s">
        <v>475</v>
      </c>
      <c r="C473" s="63">
        <v>10</v>
      </c>
      <c r="D473" s="8">
        <v>0</v>
      </c>
      <c r="E473" s="8">
        <v>0</v>
      </c>
      <c r="F473" s="134">
        <v>0</v>
      </c>
      <c r="G473" s="106">
        <v>0</v>
      </c>
      <c r="H473" s="88">
        <f t="shared" si="27"/>
        <v>10</v>
      </c>
    </row>
    <row r="474" spans="2:9" x14ac:dyDescent="0.25">
      <c r="B474" t="s">
        <v>476</v>
      </c>
      <c r="C474" s="63">
        <v>10</v>
      </c>
      <c r="D474" s="8">
        <v>0</v>
      </c>
      <c r="E474" s="8">
        <v>0</v>
      </c>
      <c r="F474" s="134">
        <v>0</v>
      </c>
      <c r="G474" s="106">
        <v>0</v>
      </c>
      <c r="H474" s="88">
        <f t="shared" si="27"/>
        <v>10</v>
      </c>
    </row>
    <row r="475" spans="2:9" x14ac:dyDescent="0.25">
      <c r="B475" t="s">
        <v>616</v>
      </c>
      <c r="C475" s="63">
        <v>0</v>
      </c>
      <c r="D475" s="8">
        <v>0</v>
      </c>
      <c r="E475" s="8">
        <v>0</v>
      </c>
      <c r="F475" s="134">
        <v>10</v>
      </c>
      <c r="G475" s="106">
        <v>0</v>
      </c>
      <c r="H475" s="88">
        <f t="shared" ref="H475:H479" si="28">SUM(C475:F475)</f>
        <v>10</v>
      </c>
    </row>
    <row r="476" spans="2:9" x14ac:dyDescent="0.25">
      <c r="B476" t="s">
        <v>615</v>
      </c>
      <c r="C476" s="63">
        <v>0</v>
      </c>
      <c r="D476" s="8">
        <v>0</v>
      </c>
      <c r="E476" s="8">
        <v>0</v>
      </c>
      <c r="F476" s="134">
        <v>10</v>
      </c>
      <c r="G476" s="106">
        <v>0</v>
      </c>
      <c r="H476" s="88">
        <f t="shared" si="28"/>
        <v>10</v>
      </c>
    </row>
    <row r="477" spans="2:9" x14ac:dyDescent="0.25">
      <c r="B477" t="s">
        <v>477</v>
      </c>
      <c r="C477" s="63">
        <v>10</v>
      </c>
      <c r="D477" s="8">
        <v>0</v>
      </c>
      <c r="E477" s="8">
        <v>0</v>
      </c>
      <c r="F477" s="134">
        <v>0</v>
      </c>
      <c r="G477" s="106">
        <v>0</v>
      </c>
      <c r="H477" s="88">
        <f t="shared" si="28"/>
        <v>10</v>
      </c>
    </row>
    <row r="478" spans="2:9" x14ac:dyDescent="0.25">
      <c r="B478" t="s">
        <v>478</v>
      </c>
      <c r="C478" s="63">
        <v>10</v>
      </c>
      <c r="D478" s="8">
        <v>0</v>
      </c>
      <c r="E478" s="8">
        <v>0</v>
      </c>
      <c r="F478" s="134">
        <v>10</v>
      </c>
      <c r="G478" s="106">
        <v>0</v>
      </c>
      <c r="H478" s="88">
        <f t="shared" si="28"/>
        <v>20</v>
      </c>
    </row>
    <row r="479" spans="2:9" x14ac:dyDescent="0.25">
      <c r="B479" t="s">
        <v>571</v>
      </c>
      <c r="C479" s="63">
        <v>0</v>
      </c>
      <c r="D479" s="8">
        <v>0</v>
      </c>
      <c r="E479" s="8">
        <v>0</v>
      </c>
      <c r="F479" s="134">
        <v>10</v>
      </c>
      <c r="G479" s="106">
        <v>0</v>
      </c>
      <c r="H479" s="88">
        <f t="shared" si="28"/>
        <v>10</v>
      </c>
    </row>
    <row r="480" spans="2:9" s="2" customFormat="1" x14ac:dyDescent="0.25">
      <c r="C480" s="64">
        <f t="shared" ref="C480:H480" si="29">SUM(C313:C479)</f>
        <v>1565</v>
      </c>
      <c r="D480" s="77">
        <f t="shared" si="29"/>
        <v>255</v>
      </c>
      <c r="E480" s="77">
        <f t="shared" si="29"/>
        <v>1200</v>
      </c>
      <c r="F480" s="77">
        <f t="shared" si="29"/>
        <v>1627</v>
      </c>
      <c r="G480" s="77">
        <f t="shared" si="29"/>
        <v>0</v>
      </c>
      <c r="H480" s="87">
        <f t="shared" si="29"/>
        <v>4647</v>
      </c>
      <c r="I480" s="70">
        <f>SUM(C480:G480)</f>
        <v>4647</v>
      </c>
    </row>
    <row r="481" spans="1:9" s="2" customFormat="1" x14ac:dyDescent="0.25">
      <c r="B481"/>
      <c r="C481" s="27"/>
      <c r="D481" s="80"/>
      <c r="E481" s="80"/>
      <c r="F481" s="137"/>
      <c r="G481" s="114"/>
      <c r="H481" s="99"/>
      <c r="I481" s="69"/>
    </row>
    <row r="482" spans="1:9" x14ac:dyDescent="0.25">
      <c r="C482" s="27"/>
    </row>
    <row r="483" spans="1:9" x14ac:dyDescent="0.25">
      <c r="A483" s="2" t="s">
        <v>479</v>
      </c>
      <c r="B483" s="13" t="s">
        <v>125</v>
      </c>
      <c r="C483" s="5">
        <f>595+680.15</f>
        <v>1275.1500000000001</v>
      </c>
      <c r="D483" s="76">
        <v>63</v>
      </c>
      <c r="E483" s="76">
        <f>399+170</f>
        <v>569</v>
      </c>
      <c r="F483" s="134">
        <v>0</v>
      </c>
      <c r="G483" s="105">
        <v>0</v>
      </c>
      <c r="H483" s="88">
        <f>SUM(C483:F483)</f>
        <v>1907.15</v>
      </c>
    </row>
    <row r="484" spans="1:9" x14ac:dyDescent="0.25">
      <c r="B484" s="13" t="s">
        <v>480</v>
      </c>
      <c r="C484" s="5">
        <v>0</v>
      </c>
      <c r="D484" s="76">
        <v>125</v>
      </c>
      <c r="E484" s="76">
        <v>0</v>
      </c>
      <c r="F484" s="134">
        <v>0</v>
      </c>
      <c r="G484" s="105">
        <v>0</v>
      </c>
      <c r="H484" s="88">
        <f t="shared" ref="H484:H493" si="30">SUM(C484:F484)</f>
        <v>125</v>
      </c>
    </row>
    <row r="485" spans="1:9" x14ac:dyDescent="0.25">
      <c r="B485" s="13" t="s">
        <v>481</v>
      </c>
      <c r="C485" s="63">
        <v>0</v>
      </c>
      <c r="D485" s="5">
        <v>50</v>
      </c>
      <c r="E485" s="5">
        <v>0</v>
      </c>
      <c r="F485" s="134">
        <v>0</v>
      </c>
      <c r="G485" s="105">
        <v>0</v>
      </c>
      <c r="H485" s="88">
        <f t="shared" si="30"/>
        <v>50</v>
      </c>
    </row>
    <row r="486" spans="1:9" x14ac:dyDescent="0.25">
      <c r="B486" s="13" t="s">
        <v>482</v>
      </c>
      <c r="C486" s="63">
        <v>0</v>
      </c>
      <c r="D486" s="5">
        <v>50</v>
      </c>
      <c r="E486" s="5">
        <v>0</v>
      </c>
      <c r="F486" s="134">
        <v>0</v>
      </c>
      <c r="G486" s="105">
        <v>0</v>
      </c>
      <c r="H486" s="88">
        <f t="shared" si="30"/>
        <v>50</v>
      </c>
    </row>
    <row r="487" spans="1:9" x14ac:dyDescent="0.25">
      <c r="B487" s="13" t="s">
        <v>483</v>
      </c>
      <c r="C487" s="63">
        <v>0</v>
      </c>
      <c r="D487" s="5">
        <v>50</v>
      </c>
      <c r="E487" s="5">
        <v>0</v>
      </c>
      <c r="F487" s="134">
        <v>0</v>
      </c>
      <c r="G487" s="105">
        <v>0</v>
      </c>
      <c r="H487" s="88">
        <f t="shared" si="30"/>
        <v>50</v>
      </c>
    </row>
    <row r="488" spans="1:9" x14ac:dyDescent="0.25">
      <c r="B488" s="13" t="s">
        <v>484</v>
      </c>
      <c r="C488" s="63">
        <v>0</v>
      </c>
      <c r="D488" s="5">
        <v>40</v>
      </c>
      <c r="E488" s="5">
        <v>0</v>
      </c>
      <c r="F488" s="134">
        <v>0</v>
      </c>
      <c r="G488" s="105">
        <v>0</v>
      </c>
      <c r="H488" s="88">
        <f t="shared" si="30"/>
        <v>40</v>
      </c>
    </row>
    <row r="489" spans="1:9" x14ac:dyDescent="0.25">
      <c r="B489" s="13" t="s">
        <v>606</v>
      </c>
      <c r="C489" s="63">
        <v>0</v>
      </c>
      <c r="D489" s="5">
        <v>50</v>
      </c>
      <c r="E489" s="5">
        <v>0</v>
      </c>
      <c r="F489" s="134">
        <v>50</v>
      </c>
      <c r="G489" s="105">
        <v>0</v>
      </c>
      <c r="H489" s="88">
        <f t="shared" si="30"/>
        <v>100</v>
      </c>
    </row>
    <row r="490" spans="1:9" x14ac:dyDescent="0.25">
      <c r="B490" s="13" t="s">
        <v>485</v>
      </c>
      <c r="C490" s="63">
        <v>0</v>
      </c>
      <c r="D490" s="5">
        <v>100</v>
      </c>
      <c r="E490" s="5">
        <v>0</v>
      </c>
      <c r="F490" s="134">
        <v>0</v>
      </c>
      <c r="G490" s="105">
        <v>0</v>
      </c>
      <c r="H490" s="88">
        <f t="shared" si="30"/>
        <v>100</v>
      </c>
    </row>
    <row r="491" spans="1:9" x14ac:dyDescent="0.25">
      <c r="B491" s="13" t="s">
        <v>486</v>
      </c>
      <c r="C491" s="63">
        <v>0</v>
      </c>
      <c r="D491" s="5">
        <v>25</v>
      </c>
      <c r="E491" s="5">
        <v>0</v>
      </c>
      <c r="F491" s="134">
        <v>0</v>
      </c>
      <c r="G491" s="105">
        <v>0</v>
      </c>
      <c r="H491" s="88">
        <f t="shared" si="30"/>
        <v>25</v>
      </c>
    </row>
    <row r="492" spans="1:9" x14ac:dyDescent="0.25">
      <c r="B492" s="13" t="s">
        <v>487</v>
      </c>
      <c r="C492" s="63">
        <v>0</v>
      </c>
      <c r="D492" s="5">
        <v>50</v>
      </c>
      <c r="E492" s="5">
        <v>0</v>
      </c>
      <c r="F492" s="134">
        <v>0</v>
      </c>
      <c r="G492" s="105">
        <v>0</v>
      </c>
      <c r="H492" s="88">
        <f t="shared" si="30"/>
        <v>50</v>
      </c>
    </row>
    <row r="493" spans="1:9" x14ac:dyDescent="0.25">
      <c r="B493" s="13" t="s">
        <v>488</v>
      </c>
      <c r="C493" s="63">
        <v>0</v>
      </c>
      <c r="D493" s="5">
        <v>30</v>
      </c>
      <c r="E493" s="5">
        <v>0</v>
      </c>
      <c r="F493" s="134">
        <v>0</v>
      </c>
      <c r="G493" s="105">
        <v>0</v>
      </c>
      <c r="H493" s="88">
        <f t="shared" si="30"/>
        <v>30</v>
      </c>
    </row>
    <row r="494" spans="1:9" s="2" customFormat="1" x14ac:dyDescent="0.25">
      <c r="B494" s="12"/>
      <c r="C494" s="64">
        <f t="shared" ref="C494:H494" si="31">SUM(C483:C493)</f>
        <v>1275.1500000000001</v>
      </c>
      <c r="D494" s="64">
        <f t="shared" si="31"/>
        <v>633</v>
      </c>
      <c r="E494" s="64">
        <f t="shared" si="31"/>
        <v>569</v>
      </c>
      <c r="F494" s="64">
        <f t="shared" si="31"/>
        <v>50</v>
      </c>
      <c r="G494" s="64">
        <f t="shared" si="31"/>
        <v>0</v>
      </c>
      <c r="H494" s="87">
        <f t="shared" si="31"/>
        <v>2527.15</v>
      </c>
      <c r="I494" s="70">
        <f>SUM(C494:G494)</f>
        <v>2527.15</v>
      </c>
    </row>
    <row r="495" spans="1:9" x14ac:dyDescent="0.25">
      <c r="C495" s="27"/>
    </row>
    <row r="496" spans="1:9" x14ac:dyDescent="0.25">
      <c r="C496" s="27"/>
    </row>
    <row r="497" spans="1:9" x14ac:dyDescent="0.25">
      <c r="A497" s="2" t="s">
        <v>489</v>
      </c>
      <c r="B497" t="s">
        <v>125</v>
      </c>
      <c r="C497" s="5">
        <v>606.29999999999995</v>
      </c>
      <c r="D497" s="5">
        <v>500</v>
      </c>
      <c r="E497" s="5">
        <v>603.25</v>
      </c>
      <c r="F497" s="134">
        <v>512.4</v>
      </c>
      <c r="G497" s="105">
        <v>0</v>
      </c>
      <c r="H497" s="88">
        <f>SUM(C497:G497)</f>
        <v>2221.9499999999998</v>
      </c>
    </row>
    <row r="498" spans="1:9" s="2" customFormat="1" x14ac:dyDescent="0.25">
      <c r="C498" s="64">
        <f>SUM(C497)</f>
        <v>606.29999999999995</v>
      </c>
      <c r="D498" s="64">
        <f>SUM(D497)</f>
        <v>500</v>
      </c>
      <c r="E498" s="64">
        <f>SUM(E497)</f>
        <v>603.25</v>
      </c>
      <c r="F498" s="64">
        <f>SUM(F497)</f>
        <v>512.4</v>
      </c>
      <c r="G498" s="64">
        <f>SUM(G497)</f>
        <v>0</v>
      </c>
      <c r="H498" s="87">
        <f>SUM(C498:G498)</f>
        <v>2221.9499999999998</v>
      </c>
      <c r="I498" s="70">
        <f>SUM(C498:G499)</f>
        <v>2221.9499999999998</v>
      </c>
    </row>
    <row r="501" spans="1:9" x14ac:dyDescent="0.25">
      <c r="A501" s="2" t="s">
        <v>490</v>
      </c>
      <c r="B501" t="s">
        <v>125</v>
      </c>
      <c r="C501" s="63">
        <f>199+200</f>
        <v>399</v>
      </c>
      <c r="D501" s="8">
        <v>4</v>
      </c>
      <c r="E501" s="8">
        <f>424+30+30+674</f>
        <v>1158</v>
      </c>
      <c r="F501" s="134">
        <f>635+650</f>
        <v>1285</v>
      </c>
      <c r="G501" s="105">
        <v>0</v>
      </c>
      <c r="H501" s="88">
        <f>SUM(C501:F501)</f>
        <v>2846</v>
      </c>
    </row>
    <row r="502" spans="1:9" x14ac:dyDescent="0.25">
      <c r="B502" t="s">
        <v>491</v>
      </c>
      <c r="C502" s="63">
        <v>0</v>
      </c>
      <c r="D502" s="8">
        <v>0</v>
      </c>
      <c r="E502" s="8">
        <v>50</v>
      </c>
      <c r="F502" s="134">
        <v>0</v>
      </c>
      <c r="G502" s="105">
        <v>0</v>
      </c>
      <c r="H502" s="88">
        <f t="shared" ref="H502:H559" si="32">SUM(C502:F502)</f>
        <v>50</v>
      </c>
    </row>
    <row r="503" spans="1:9" x14ac:dyDescent="0.25">
      <c r="B503" t="s">
        <v>492</v>
      </c>
      <c r="C503" s="5">
        <f>100+45</f>
        <v>145</v>
      </c>
      <c r="D503" s="8">
        <v>100</v>
      </c>
      <c r="E503" s="8">
        <v>40</v>
      </c>
      <c r="F503" s="134">
        <v>12.5</v>
      </c>
      <c r="G503" s="105">
        <v>0</v>
      </c>
      <c r="H503" s="88">
        <f t="shared" si="32"/>
        <v>297.5</v>
      </c>
    </row>
    <row r="504" spans="1:9" x14ac:dyDescent="0.25">
      <c r="B504" t="s">
        <v>493</v>
      </c>
      <c r="C504" s="5">
        <f>30+30+30+194+25</f>
        <v>309</v>
      </c>
      <c r="D504" s="8">
        <v>0</v>
      </c>
      <c r="E504" s="8">
        <v>40</v>
      </c>
      <c r="F504" s="134">
        <v>12.5</v>
      </c>
      <c r="G504" s="105">
        <v>0</v>
      </c>
      <c r="H504" s="88">
        <f t="shared" si="32"/>
        <v>361.5</v>
      </c>
    </row>
    <row r="505" spans="1:9" x14ac:dyDescent="0.25">
      <c r="B505" t="s">
        <v>494</v>
      </c>
      <c r="C505" s="5">
        <v>0</v>
      </c>
      <c r="D505" s="8">
        <v>0</v>
      </c>
      <c r="E505" s="8">
        <v>10</v>
      </c>
      <c r="F505" s="134">
        <v>0</v>
      </c>
      <c r="G505" s="105">
        <v>0</v>
      </c>
      <c r="H505" s="88">
        <f t="shared" si="32"/>
        <v>10</v>
      </c>
    </row>
    <row r="506" spans="1:9" x14ac:dyDescent="0.25">
      <c r="B506" t="s">
        <v>495</v>
      </c>
      <c r="C506" s="5">
        <v>10</v>
      </c>
      <c r="D506" s="8">
        <v>10</v>
      </c>
      <c r="E506" s="8">
        <v>0</v>
      </c>
      <c r="F506" s="134">
        <v>0</v>
      </c>
      <c r="G506" s="105">
        <v>0</v>
      </c>
      <c r="H506" s="88">
        <f t="shared" si="32"/>
        <v>20</v>
      </c>
    </row>
    <row r="507" spans="1:9" x14ac:dyDescent="0.25">
      <c r="B507" t="s">
        <v>496</v>
      </c>
      <c r="C507" s="5">
        <v>0</v>
      </c>
      <c r="D507" s="8">
        <v>0</v>
      </c>
      <c r="E507" s="8">
        <v>10</v>
      </c>
      <c r="F507" s="134">
        <v>0</v>
      </c>
      <c r="G507" s="105">
        <v>0</v>
      </c>
      <c r="H507" s="88">
        <f t="shared" si="32"/>
        <v>10</v>
      </c>
    </row>
    <row r="508" spans="1:9" x14ac:dyDescent="0.25">
      <c r="B508" s="76" t="s">
        <v>497</v>
      </c>
      <c r="C508" s="5">
        <v>0</v>
      </c>
      <c r="D508" s="8">
        <v>10</v>
      </c>
      <c r="E508" s="8">
        <v>0</v>
      </c>
      <c r="F508" s="134">
        <v>0</v>
      </c>
      <c r="G508" s="105">
        <v>0</v>
      </c>
      <c r="H508" s="88">
        <f t="shared" si="32"/>
        <v>10</v>
      </c>
    </row>
    <row r="509" spans="1:9" x14ac:dyDescent="0.25">
      <c r="B509" s="76" t="s">
        <v>619</v>
      </c>
      <c r="C509" s="5">
        <v>0</v>
      </c>
      <c r="D509" s="8">
        <v>0</v>
      </c>
      <c r="E509" s="8">
        <v>0</v>
      </c>
      <c r="F509" s="134">
        <v>182</v>
      </c>
      <c r="G509" s="105">
        <v>0</v>
      </c>
      <c r="H509" s="88">
        <f t="shared" si="32"/>
        <v>182</v>
      </c>
    </row>
    <row r="510" spans="1:9" x14ac:dyDescent="0.25">
      <c r="B510" s="76" t="s">
        <v>498</v>
      </c>
      <c r="C510" s="5">
        <v>0</v>
      </c>
      <c r="D510" s="8">
        <v>154.5</v>
      </c>
      <c r="E510" s="8">
        <f>10+91</f>
        <v>101</v>
      </c>
      <c r="F510" s="134">
        <v>0</v>
      </c>
      <c r="G510" s="105">
        <v>0</v>
      </c>
      <c r="H510" s="88">
        <f t="shared" si="32"/>
        <v>255.5</v>
      </c>
    </row>
    <row r="511" spans="1:9" x14ac:dyDescent="0.25">
      <c r="B511" s="13" t="s">
        <v>499</v>
      </c>
      <c r="C511" s="5">
        <v>0</v>
      </c>
      <c r="D511" s="8">
        <v>35</v>
      </c>
      <c r="E511" s="8">
        <v>0</v>
      </c>
      <c r="F511" s="134">
        <v>0</v>
      </c>
      <c r="G511" s="105">
        <v>0</v>
      </c>
      <c r="H511" s="88">
        <f t="shared" si="32"/>
        <v>35</v>
      </c>
    </row>
    <row r="512" spans="1:9" x14ac:dyDescent="0.25">
      <c r="B512" s="13" t="s">
        <v>500</v>
      </c>
      <c r="C512" s="5">
        <v>0</v>
      </c>
      <c r="D512" s="8">
        <v>0</v>
      </c>
      <c r="E512" s="8">
        <v>10</v>
      </c>
      <c r="F512" s="134">
        <v>0</v>
      </c>
      <c r="G512" s="105">
        <v>0</v>
      </c>
      <c r="H512" s="88">
        <f t="shared" si="32"/>
        <v>10</v>
      </c>
    </row>
    <row r="513" spans="2:8" x14ac:dyDescent="0.25">
      <c r="B513" t="s">
        <v>501</v>
      </c>
      <c r="C513" s="5">
        <f>10+100</f>
        <v>110</v>
      </c>
      <c r="D513" s="8">
        <v>0</v>
      </c>
      <c r="E513" s="8">
        <v>0</v>
      </c>
      <c r="F513" s="134">
        <v>0</v>
      </c>
      <c r="G513" s="105">
        <v>0</v>
      </c>
      <c r="H513" s="88">
        <f t="shared" si="32"/>
        <v>110</v>
      </c>
    </row>
    <row r="514" spans="2:8" x14ac:dyDescent="0.25">
      <c r="B514" t="s">
        <v>502</v>
      </c>
      <c r="C514" s="5">
        <v>0</v>
      </c>
      <c r="D514" s="8">
        <v>0</v>
      </c>
      <c r="E514" s="8">
        <v>10</v>
      </c>
      <c r="F514" s="134">
        <v>0</v>
      </c>
      <c r="G514" s="105">
        <v>0</v>
      </c>
      <c r="H514" s="88">
        <f t="shared" si="32"/>
        <v>10</v>
      </c>
    </row>
    <row r="515" spans="2:8" x14ac:dyDescent="0.25">
      <c r="B515" s="13" t="s">
        <v>503</v>
      </c>
      <c r="C515" s="5">
        <v>0</v>
      </c>
      <c r="D515" s="5">
        <v>13</v>
      </c>
      <c r="E515" s="5">
        <v>0</v>
      </c>
      <c r="F515" s="134">
        <v>0</v>
      </c>
      <c r="G515" s="105">
        <v>0</v>
      </c>
      <c r="H515" s="88">
        <f t="shared" si="32"/>
        <v>13</v>
      </c>
    </row>
    <row r="516" spans="2:8" x14ac:dyDescent="0.25">
      <c r="B516" s="13" t="s">
        <v>504</v>
      </c>
      <c r="C516" s="5">
        <v>0</v>
      </c>
      <c r="D516" s="5">
        <v>0</v>
      </c>
      <c r="E516" s="5">
        <v>10</v>
      </c>
      <c r="F516" s="134">
        <v>0</v>
      </c>
      <c r="G516" s="105">
        <v>0</v>
      </c>
      <c r="H516" s="88">
        <f t="shared" si="32"/>
        <v>10</v>
      </c>
    </row>
    <row r="517" spans="2:8" x14ac:dyDescent="0.25">
      <c r="B517" s="13" t="s">
        <v>505</v>
      </c>
      <c r="C517" s="5">
        <v>0</v>
      </c>
      <c r="D517" s="5">
        <v>54</v>
      </c>
      <c r="E517" s="5">
        <v>0</v>
      </c>
      <c r="F517" s="134">
        <v>0</v>
      </c>
      <c r="G517" s="105">
        <v>0</v>
      </c>
      <c r="H517" s="88">
        <f t="shared" si="32"/>
        <v>54</v>
      </c>
    </row>
    <row r="518" spans="2:8" x14ac:dyDescent="0.25">
      <c r="B518" s="13" t="s">
        <v>506</v>
      </c>
      <c r="C518" s="5">
        <v>0</v>
      </c>
      <c r="D518" s="5">
        <v>0</v>
      </c>
      <c r="E518" s="5">
        <v>10</v>
      </c>
      <c r="F518" s="134">
        <v>0</v>
      </c>
      <c r="G518" s="105">
        <v>0</v>
      </c>
      <c r="H518" s="88">
        <f t="shared" si="32"/>
        <v>10</v>
      </c>
    </row>
    <row r="519" spans="2:8" x14ac:dyDescent="0.25">
      <c r="B519" s="13" t="s">
        <v>507</v>
      </c>
      <c r="C519" s="5">
        <v>0</v>
      </c>
      <c r="D519" s="5">
        <v>0</v>
      </c>
      <c r="E519" s="5">
        <v>10</v>
      </c>
      <c r="F519" s="134">
        <v>0</v>
      </c>
      <c r="G519" s="105">
        <v>0</v>
      </c>
      <c r="H519" s="88">
        <f t="shared" si="32"/>
        <v>10</v>
      </c>
    </row>
    <row r="520" spans="2:8" x14ac:dyDescent="0.25">
      <c r="B520" s="13" t="s">
        <v>508</v>
      </c>
      <c r="C520" s="5">
        <v>0</v>
      </c>
      <c r="D520" s="5">
        <v>0</v>
      </c>
      <c r="E520" s="5">
        <v>10</v>
      </c>
      <c r="F520" s="134">
        <v>0</v>
      </c>
      <c r="G520" s="105">
        <v>0</v>
      </c>
      <c r="H520" s="88">
        <f t="shared" si="32"/>
        <v>10</v>
      </c>
    </row>
    <row r="521" spans="2:8" x14ac:dyDescent="0.25">
      <c r="B521" s="76" t="s">
        <v>509</v>
      </c>
      <c r="C521" s="5">
        <v>0</v>
      </c>
      <c r="D521" s="5">
        <v>10</v>
      </c>
      <c r="E521" s="5">
        <v>0</v>
      </c>
      <c r="F521" s="134">
        <v>0</v>
      </c>
      <c r="G521" s="105">
        <v>0</v>
      </c>
      <c r="H521" s="88">
        <f t="shared" si="32"/>
        <v>10</v>
      </c>
    </row>
    <row r="522" spans="2:8" x14ac:dyDescent="0.25">
      <c r="B522" s="76" t="s">
        <v>510</v>
      </c>
      <c r="C522" s="5">
        <v>0</v>
      </c>
      <c r="D522" s="5">
        <v>0</v>
      </c>
      <c r="E522" s="5">
        <v>10</v>
      </c>
      <c r="F522" s="134">
        <v>0</v>
      </c>
      <c r="G522" s="105">
        <v>0</v>
      </c>
      <c r="H522" s="88">
        <f t="shared" si="32"/>
        <v>10</v>
      </c>
    </row>
    <row r="523" spans="2:8" x14ac:dyDescent="0.25">
      <c r="B523" s="76" t="s">
        <v>511</v>
      </c>
      <c r="C523" s="5">
        <v>0</v>
      </c>
      <c r="D523" s="5">
        <v>158</v>
      </c>
      <c r="E523" s="5">
        <v>0</v>
      </c>
      <c r="F523" s="134">
        <v>0</v>
      </c>
      <c r="G523" s="105">
        <v>0</v>
      </c>
      <c r="H523" s="88">
        <f t="shared" si="32"/>
        <v>158</v>
      </c>
    </row>
    <row r="524" spans="2:8" x14ac:dyDescent="0.25">
      <c r="B524" s="76" t="s">
        <v>170</v>
      </c>
      <c r="C524" s="5">
        <v>0</v>
      </c>
      <c r="D524" s="5">
        <v>10</v>
      </c>
      <c r="E524" s="5">
        <v>0</v>
      </c>
      <c r="F524" s="134">
        <v>0</v>
      </c>
      <c r="G524" s="105">
        <v>0</v>
      </c>
      <c r="H524" s="88">
        <f t="shared" si="32"/>
        <v>10</v>
      </c>
    </row>
    <row r="525" spans="2:8" x14ac:dyDescent="0.25">
      <c r="B525" s="13" t="s">
        <v>512</v>
      </c>
      <c r="C525" s="5">
        <v>0</v>
      </c>
      <c r="D525" s="5">
        <v>7</v>
      </c>
      <c r="E525" s="5">
        <v>0</v>
      </c>
      <c r="F525" s="134">
        <v>0</v>
      </c>
      <c r="G525" s="105">
        <v>0</v>
      </c>
      <c r="H525" s="88">
        <f t="shared" si="32"/>
        <v>7</v>
      </c>
    </row>
    <row r="526" spans="2:8" x14ac:dyDescent="0.25">
      <c r="B526" s="13" t="s">
        <v>513</v>
      </c>
      <c r="C526" s="5">
        <v>0</v>
      </c>
      <c r="D526" s="5">
        <v>0</v>
      </c>
      <c r="E526" s="5">
        <v>10</v>
      </c>
      <c r="F526" s="134">
        <v>0</v>
      </c>
      <c r="G526" s="105">
        <v>0</v>
      </c>
      <c r="H526" s="88">
        <f t="shared" si="32"/>
        <v>10</v>
      </c>
    </row>
    <row r="527" spans="2:8" x14ac:dyDescent="0.25">
      <c r="B527" s="13" t="s">
        <v>514</v>
      </c>
      <c r="C527" s="5">
        <v>0</v>
      </c>
      <c r="D527" s="5">
        <v>67</v>
      </c>
      <c r="E527" s="5">
        <v>0</v>
      </c>
      <c r="F527" s="134">
        <v>0</v>
      </c>
      <c r="G527" s="105">
        <v>0</v>
      </c>
      <c r="H527" s="88">
        <f t="shared" si="32"/>
        <v>67</v>
      </c>
    </row>
    <row r="528" spans="2:8" x14ac:dyDescent="0.25">
      <c r="B528" s="13" t="s">
        <v>620</v>
      </c>
      <c r="C528" s="5">
        <v>0</v>
      </c>
      <c r="D528" s="5">
        <v>0</v>
      </c>
      <c r="E528" s="5">
        <v>0</v>
      </c>
      <c r="F528" s="134">
        <v>71.5</v>
      </c>
      <c r="G528" s="105">
        <v>0</v>
      </c>
      <c r="H528" s="88">
        <f t="shared" si="32"/>
        <v>71.5</v>
      </c>
    </row>
    <row r="529" spans="2:8" x14ac:dyDescent="0.25">
      <c r="B529" s="13" t="s">
        <v>515</v>
      </c>
      <c r="C529" s="5">
        <v>0</v>
      </c>
      <c r="D529" s="5">
        <v>32</v>
      </c>
      <c r="E529" s="5">
        <v>0</v>
      </c>
      <c r="F529" s="134">
        <v>0</v>
      </c>
      <c r="G529" s="105">
        <v>0</v>
      </c>
      <c r="H529" s="88">
        <f t="shared" si="32"/>
        <v>32</v>
      </c>
    </row>
    <row r="530" spans="2:8" x14ac:dyDescent="0.25">
      <c r="B530" s="76" t="s">
        <v>516</v>
      </c>
      <c r="C530" s="5">
        <v>0</v>
      </c>
      <c r="D530" s="5">
        <v>10</v>
      </c>
      <c r="E530" s="5">
        <v>0</v>
      </c>
      <c r="F530" s="134">
        <v>0</v>
      </c>
      <c r="G530" s="105">
        <v>0</v>
      </c>
      <c r="H530" s="88">
        <f t="shared" si="32"/>
        <v>10</v>
      </c>
    </row>
    <row r="531" spans="2:8" x14ac:dyDescent="0.25">
      <c r="B531" s="76" t="s">
        <v>517</v>
      </c>
      <c r="C531" s="5">
        <v>0</v>
      </c>
      <c r="D531" s="5">
        <v>43</v>
      </c>
      <c r="E531" s="5">
        <v>0</v>
      </c>
      <c r="F531" s="134">
        <v>0</v>
      </c>
      <c r="G531" s="105">
        <v>0</v>
      </c>
      <c r="H531" s="88">
        <f t="shared" si="32"/>
        <v>43</v>
      </c>
    </row>
    <row r="532" spans="2:8" x14ac:dyDescent="0.25">
      <c r="B532" s="76" t="s">
        <v>518</v>
      </c>
      <c r="C532" s="5">
        <v>0</v>
      </c>
      <c r="D532" s="5">
        <v>0</v>
      </c>
      <c r="E532" s="5">
        <v>10</v>
      </c>
      <c r="F532" s="134">
        <v>0</v>
      </c>
      <c r="G532" s="105">
        <v>0</v>
      </c>
      <c r="H532" s="88">
        <f t="shared" si="32"/>
        <v>10</v>
      </c>
    </row>
    <row r="533" spans="2:8" x14ac:dyDescent="0.25">
      <c r="B533" s="76" t="s">
        <v>519</v>
      </c>
      <c r="C533" s="5">
        <v>0</v>
      </c>
      <c r="D533" s="5">
        <v>0</v>
      </c>
      <c r="E533" s="5">
        <v>10</v>
      </c>
      <c r="F533" s="134">
        <v>0</v>
      </c>
      <c r="G533" s="105">
        <v>0</v>
      </c>
      <c r="H533" s="88">
        <f t="shared" si="32"/>
        <v>10</v>
      </c>
    </row>
    <row r="534" spans="2:8" x14ac:dyDescent="0.25">
      <c r="B534" s="76" t="s">
        <v>520</v>
      </c>
      <c r="C534" s="5">
        <v>0</v>
      </c>
      <c r="D534" s="5">
        <v>0</v>
      </c>
      <c r="E534" s="5">
        <v>10</v>
      </c>
      <c r="F534" s="134">
        <v>0</v>
      </c>
      <c r="G534" s="105">
        <v>0</v>
      </c>
      <c r="H534" s="88">
        <f t="shared" si="32"/>
        <v>10</v>
      </c>
    </row>
    <row r="535" spans="2:8" x14ac:dyDescent="0.25">
      <c r="B535" s="76" t="s">
        <v>521</v>
      </c>
      <c r="C535" s="5">
        <v>0</v>
      </c>
      <c r="D535" s="5">
        <v>10</v>
      </c>
      <c r="E535" s="5">
        <v>0</v>
      </c>
      <c r="F535" s="134">
        <v>0</v>
      </c>
      <c r="G535" s="105">
        <v>0</v>
      </c>
      <c r="H535" s="88">
        <f t="shared" si="32"/>
        <v>10</v>
      </c>
    </row>
    <row r="536" spans="2:8" x14ac:dyDescent="0.25">
      <c r="B536" s="76" t="s">
        <v>522</v>
      </c>
      <c r="C536" s="63">
        <v>0</v>
      </c>
      <c r="D536" s="5">
        <v>10</v>
      </c>
      <c r="E536" s="5">
        <v>0</v>
      </c>
      <c r="F536" s="134">
        <v>0</v>
      </c>
      <c r="G536" s="105">
        <v>0</v>
      </c>
      <c r="H536" s="88">
        <f t="shared" si="32"/>
        <v>10</v>
      </c>
    </row>
    <row r="537" spans="2:8" x14ac:dyDescent="0.25">
      <c r="B537" s="76" t="s">
        <v>523</v>
      </c>
      <c r="C537" s="63">
        <v>0</v>
      </c>
      <c r="D537" s="5">
        <v>0</v>
      </c>
      <c r="E537" s="5">
        <v>10</v>
      </c>
      <c r="F537" s="134">
        <v>0</v>
      </c>
      <c r="G537" s="105">
        <v>0</v>
      </c>
      <c r="H537" s="88">
        <f t="shared" si="32"/>
        <v>10</v>
      </c>
    </row>
    <row r="538" spans="2:8" x14ac:dyDescent="0.25">
      <c r="B538" t="s">
        <v>148</v>
      </c>
      <c r="C538" s="5">
        <v>50</v>
      </c>
      <c r="D538" s="8">
        <v>8</v>
      </c>
      <c r="E538" s="8">
        <v>0</v>
      </c>
      <c r="F538" s="134">
        <v>0</v>
      </c>
      <c r="G538" s="105">
        <v>0</v>
      </c>
      <c r="H538" s="88">
        <f t="shared" si="32"/>
        <v>58</v>
      </c>
    </row>
    <row r="539" spans="2:8" x14ac:dyDescent="0.25">
      <c r="B539" s="76" t="s">
        <v>524</v>
      </c>
      <c r="C539" s="5">
        <v>0</v>
      </c>
      <c r="D539" s="8">
        <v>0</v>
      </c>
      <c r="E539" s="8">
        <v>10</v>
      </c>
      <c r="F539" s="134">
        <v>0</v>
      </c>
      <c r="G539" s="105">
        <v>0</v>
      </c>
      <c r="H539" s="88">
        <f t="shared" si="32"/>
        <v>10</v>
      </c>
    </row>
    <row r="540" spans="2:8" x14ac:dyDescent="0.25">
      <c r="B540" s="76" t="s">
        <v>525</v>
      </c>
      <c r="C540" s="5">
        <v>0</v>
      </c>
      <c r="D540" s="8">
        <v>0</v>
      </c>
      <c r="E540" s="8">
        <v>10</v>
      </c>
      <c r="F540" s="134">
        <v>0</v>
      </c>
      <c r="G540" s="105">
        <v>0</v>
      </c>
      <c r="H540" s="88">
        <f t="shared" si="32"/>
        <v>10</v>
      </c>
    </row>
    <row r="541" spans="2:8" x14ac:dyDescent="0.25">
      <c r="B541" t="s">
        <v>526</v>
      </c>
      <c r="C541" s="5">
        <v>313</v>
      </c>
      <c r="D541" s="8">
        <v>0</v>
      </c>
      <c r="E541" s="8">
        <v>0</v>
      </c>
      <c r="F541" s="134">
        <v>0</v>
      </c>
      <c r="G541" s="105">
        <v>0</v>
      </c>
      <c r="H541" s="88">
        <f t="shared" si="32"/>
        <v>313</v>
      </c>
    </row>
    <row r="542" spans="2:8" x14ac:dyDescent="0.25">
      <c r="B542" s="76" t="s">
        <v>527</v>
      </c>
      <c r="C542" s="5">
        <v>0</v>
      </c>
      <c r="D542" s="8">
        <v>10</v>
      </c>
      <c r="E542" s="8">
        <v>0</v>
      </c>
      <c r="F542" s="134">
        <v>0</v>
      </c>
      <c r="G542" s="105">
        <v>0</v>
      </c>
      <c r="H542" s="88">
        <f t="shared" si="32"/>
        <v>10</v>
      </c>
    </row>
    <row r="543" spans="2:8" x14ac:dyDescent="0.25">
      <c r="B543" s="76" t="s">
        <v>528</v>
      </c>
      <c r="C543" s="5">
        <v>0</v>
      </c>
      <c r="D543" s="8">
        <v>10</v>
      </c>
      <c r="E543" s="8">
        <v>0</v>
      </c>
      <c r="F543" s="134">
        <v>0</v>
      </c>
      <c r="G543" s="105">
        <v>0</v>
      </c>
      <c r="H543" s="88">
        <f t="shared" si="32"/>
        <v>10</v>
      </c>
    </row>
    <row r="544" spans="2:8" x14ac:dyDescent="0.25">
      <c r="B544" s="76" t="s">
        <v>529</v>
      </c>
      <c r="C544" s="5">
        <v>0</v>
      </c>
      <c r="D544" s="8">
        <v>15</v>
      </c>
      <c r="E544" s="8">
        <v>0</v>
      </c>
      <c r="F544" s="134">
        <v>0</v>
      </c>
      <c r="G544" s="105">
        <v>0</v>
      </c>
      <c r="H544" s="88">
        <f t="shared" si="32"/>
        <v>15</v>
      </c>
    </row>
    <row r="545" spans="2:9" x14ac:dyDescent="0.25">
      <c r="B545" t="s">
        <v>530</v>
      </c>
      <c r="C545" s="5">
        <f>30+27</f>
        <v>57</v>
      </c>
      <c r="D545" s="8">
        <v>0</v>
      </c>
      <c r="E545" s="8">
        <v>0</v>
      </c>
      <c r="F545" s="134">
        <v>0</v>
      </c>
      <c r="G545" s="105">
        <v>0</v>
      </c>
      <c r="H545" s="88">
        <f t="shared" si="32"/>
        <v>57</v>
      </c>
    </row>
    <row r="546" spans="2:9" x14ac:dyDescent="0.25">
      <c r="B546" s="13" t="s">
        <v>531</v>
      </c>
      <c r="C546" s="5">
        <v>0</v>
      </c>
      <c r="D546" s="8">
        <v>55</v>
      </c>
      <c r="E546" s="8">
        <v>0</v>
      </c>
      <c r="F546" s="134">
        <v>0</v>
      </c>
      <c r="G546" s="105">
        <v>0</v>
      </c>
      <c r="H546" s="88">
        <f t="shared" si="32"/>
        <v>55</v>
      </c>
    </row>
    <row r="547" spans="2:9" x14ac:dyDescent="0.25">
      <c r="B547" s="13" t="s">
        <v>532</v>
      </c>
      <c r="C547" s="5">
        <v>0</v>
      </c>
      <c r="D547" s="8">
        <v>36</v>
      </c>
      <c r="E547" s="8">
        <v>0</v>
      </c>
      <c r="F547" s="134">
        <v>200</v>
      </c>
      <c r="G547" s="105">
        <v>0</v>
      </c>
      <c r="H547" s="88">
        <f t="shared" si="32"/>
        <v>236</v>
      </c>
    </row>
    <row r="548" spans="2:9" x14ac:dyDescent="0.25">
      <c r="B548" s="13" t="s">
        <v>533</v>
      </c>
      <c r="C548" s="5">
        <v>0</v>
      </c>
      <c r="D548" s="8">
        <v>0</v>
      </c>
      <c r="E548" s="8">
        <v>10</v>
      </c>
      <c r="F548" s="134">
        <v>0</v>
      </c>
      <c r="G548" s="105">
        <v>0</v>
      </c>
      <c r="H548" s="88">
        <f t="shared" si="32"/>
        <v>10</v>
      </c>
    </row>
    <row r="549" spans="2:9" x14ac:dyDescent="0.25">
      <c r="B549" s="13" t="s">
        <v>534</v>
      </c>
      <c r="C549" s="5">
        <v>0</v>
      </c>
      <c r="D549" s="8">
        <v>49</v>
      </c>
      <c r="E549" s="8">
        <v>0</v>
      </c>
      <c r="F549" s="134">
        <v>0</v>
      </c>
      <c r="G549" s="105">
        <v>0</v>
      </c>
      <c r="H549" s="88">
        <f t="shared" si="32"/>
        <v>49</v>
      </c>
    </row>
    <row r="550" spans="2:9" x14ac:dyDescent="0.25">
      <c r="B550" s="76" t="s">
        <v>535</v>
      </c>
      <c r="C550" s="5">
        <v>0</v>
      </c>
      <c r="D550" s="8">
        <v>10</v>
      </c>
      <c r="E550" s="8">
        <v>0</v>
      </c>
      <c r="F550" s="134">
        <v>0</v>
      </c>
      <c r="G550" s="105">
        <v>0</v>
      </c>
      <c r="H550" s="88">
        <f t="shared" si="32"/>
        <v>10</v>
      </c>
    </row>
    <row r="551" spans="2:9" x14ac:dyDescent="0.25">
      <c r="B551" s="76" t="s">
        <v>536</v>
      </c>
      <c r="C551" s="5">
        <v>0</v>
      </c>
      <c r="D551" s="8">
        <v>10</v>
      </c>
      <c r="E551" s="8">
        <v>0</v>
      </c>
      <c r="F551" s="134">
        <v>0</v>
      </c>
      <c r="G551" s="105">
        <v>0</v>
      </c>
      <c r="H551" s="88">
        <f t="shared" si="32"/>
        <v>10</v>
      </c>
    </row>
    <row r="552" spans="2:9" x14ac:dyDescent="0.25">
      <c r="B552" s="76" t="s">
        <v>537</v>
      </c>
      <c r="C552" s="5">
        <v>0</v>
      </c>
      <c r="D552" s="8">
        <v>0</v>
      </c>
      <c r="E552" s="8">
        <v>10</v>
      </c>
      <c r="F552" s="134">
        <v>0</v>
      </c>
      <c r="G552" s="105">
        <v>0</v>
      </c>
      <c r="H552" s="88">
        <f t="shared" si="32"/>
        <v>10</v>
      </c>
    </row>
    <row r="553" spans="2:9" x14ac:dyDescent="0.25">
      <c r="B553" s="76" t="s">
        <v>607</v>
      </c>
      <c r="C553" s="5">
        <v>0</v>
      </c>
      <c r="D553" s="8">
        <v>0</v>
      </c>
      <c r="E553" s="8">
        <v>0</v>
      </c>
      <c r="F553" s="134">
        <v>424</v>
      </c>
      <c r="G553" s="105">
        <v>0</v>
      </c>
      <c r="H553" s="88">
        <f t="shared" si="32"/>
        <v>424</v>
      </c>
    </row>
    <row r="554" spans="2:9" x14ac:dyDescent="0.25">
      <c r="B554" s="76" t="s">
        <v>538</v>
      </c>
      <c r="C554" s="5">
        <v>0</v>
      </c>
      <c r="D554" s="8">
        <v>0</v>
      </c>
      <c r="E554" s="8">
        <v>10</v>
      </c>
      <c r="F554" s="134">
        <v>0</v>
      </c>
      <c r="G554" s="105">
        <v>0</v>
      </c>
      <c r="H554" s="88">
        <f t="shared" si="32"/>
        <v>10</v>
      </c>
    </row>
    <row r="555" spans="2:9" x14ac:dyDescent="0.25">
      <c r="B555" s="76" t="s">
        <v>539</v>
      </c>
      <c r="C555" s="5">
        <v>0</v>
      </c>
      <c r="D555" s="8">
        <v>0</v>
      </c>
      <c r="E555" s="8">
        <v>17</v>
      </c>
      <c r="F555" s="134">
        <v>0</v>
      </c>
      <c r="G555" s="105">
        <v>0</v>
      </c>
      <c r="H555" s="88">
        <f t="shared" si="32"/>
        <v>17</v>
      </c>
    </row>
    <row r="556" spans="2:9" x14ac:dyDescent="0.25">
      <c r="B556" t="s">
        <v>540</v>
      </c>
      <c r="C556" s="63">
        <v>31</v>
      </c>
      <c r="D556" s="8">
        <v>15</v>
      </c>
      <c r="E556" s="8">
        <v>0</v>
      </c>
      <c r="F556" s="134">
        <v>0</v>
      </c>
      <c r="G556" s="105">
        <v>0</v>
      </c>
      <c r="H556" s="88">
        <f t="shared" si="32"/>
        <v>46</v>
      </c>
    </row>
    <row r="557" spans="2:9" x14ac:dyDescent="0.25">
      <c r="B557" s="76" t="s">
        <v>541</v>
      </c>
      <c r="C557" s="5">
        <v>0</v>
      </c>
      <c r="D557" s="8">
        <v>0</v>
      </c>
      <c r="E557" s="8">
        <v>10</v>
      </c>
      <c r="F557" s="134">
        <v>0</v>
      </c>
      <c r="G557" s="105">
        <v>0</v>
      </c>
      <c r="H557" s="88">
        <f t="shared" si="32"/>
        <v>10</v>
      </c>
    </row>
    <row r="558" spans="2:9" x14ac:dyDescent="0.25">
      <c r="B558" s="76" t="s">
        <v>542</v>
      </c>
      <c r="C558" s="5">
        <v>0</v>
      </c>
      <c r="D558" s="8">
        <v>0</v>
      </c>
      <c r="E558" s="8">
        <v>90</v>
      </c>
      <c r="F558" s="134">
        <v>0</v>
      </c>
      <c r="G558" s="105">
        <v>0</v>
      </c>
      <c r="H558" s="88">
        <f t="shared" si="32"/>
        <v>90</v>
      </c>
    </row>
    <row r="559" spans="2:9" x14ac:dyDescent="0.25">
      <c r="B559" s="76" t="s">
        <v>543</v>
      </c>
      <c r="C559" s="5">
        <v>0</v>
      </c>
      <c r="D559" s="8">
        <v>0</v>
      </c>
      <c r="E559" s="8">
        <v>10</v>
      </c>
      <c r="F559" s="134">
        <v>0</v>
      </c>
      <c r="G559" s="105">
        <v>0</v>
      </c>
      <c r="H559" s="88">
        <f t="shared" si="32"/>
        <v>10</v>
      </c>
    </row>
    <row r="560" spans="2:9" s="2" customFormat="1" x14ac:dyDescent="0.25">
      <c r="C560" s="64">
        <f t="shared" ref="C560:H560" si="33">SUM(C501:C559)</f>
        <v>1424</v>
      </c>
      <c r="D560" s="77">
        <f t="shared" si="33"/>
        <v>955.5</v>
      </c>
      <c r="E560" s="77">
        <f t="shared" si="33"/>
        <v>1706</v>
      </c>
      <c r="F560" s="77">
        <f t="shared" si="33"/>
        <v>2187.5</v>
      </c>
      <c r="G560" s="77">
        <f t="shared" si="33"/>
        <v>0</v>
      </c>
      <c r="H560" s="87">
        <f t="shared" si="33"/>
        <v>6273</v>
      </c>
      <c r="I560" s="70">
        <f>SUM(C560:G560)</f>
        <v>6273</v>
      </c>
    </row>
    <row r="563" spans="1:10" x14ac:dyDescent="0.25">
      <c r="A563" s="2" t="s">
        <v>544</v>
      </c>
      <c r="B563" t="s">
        <v>125</v>
      </c>
      <c r="C563" s="63">
        <f>1058.35+937.95</f>
        <v>1996.3</v>
      </c>
      <c r="D563" s="5">
        <v>1453.3</v>
      </c>
      <c r="E563" s="5">
        <v>1372.5</v>
      </c>
      <c r="F563" s="134">
        <f>332+994.85</f>
        <v>1326.85</v>
      </c>
      <c r="G563" s="105">
        <v>0</v>
      </c>
      <c r="H563" s="88">
        <f>SUM(C563:F563)</f>
        <v>6148.9500000000007</v>
      </c>
    </row>
    <row r="564" spans="1:10" s="2" customFormat="1" x14ac:dyDescent="0.25">
      <c r="C564" s="64">
        <f t="shared" ref="C564:H564" si="34">SUM(C563)</f>
        <v>1996.3</v>
      </c>
      <c r="D564" s="64">
        <f t="shared" si="34"/>
        <v>1453.3</v>
      </c>
      <c r="E564" s="64">
        <f t="shared" si="34"/>
        <v>1372.5</v>
      </c>
      <c r="F564" s="64">
        <f t="shared" si="34"/>
        <v>1326.85</v>
      </c>
      <c r="G564" s="64">
        <f t="shared" si="34"/>
        <v>0</v>
      </c>
      <c r="H564" s="87">
        <f t="shared" si="34"/>
        <v>6148.9500000000007</v>
      </c>
      <c r="I564" s="70">
        <f>SUM(C564:G564)</f>
        <v>6148.9500000000007</v>
      </c>
    </row>
    <row r="565" spans="1:10" x14ac:dyDescent="0.25">
      <c r="C565" s="27"/>
    </row>
    <row r="566" spans="1:10" x14ac:dyDescent="0.25">
      <c r="C566" s="27"/>
    </row>
    <row r="567" spans="1:10" x14ac:dyDescent="0.25">
      <c r="A567" s="2" t="s">
        <v>545</v>
      </c>
      <c r="B567" t="s">
        <v>125</v>
      </c>
      <c r="C567" s="63">
        <v>771.65</v>
      </c>
      <c r="D567" s="5">
        <v>150</v>
      </c>
      <c r="E567" s="5">
        <v>924.15</v>
      </c>
      <c r="F567" s="61">
        <v>896.7</v>
      </c>
      <c r="G567" s="108">
        <v>0</v>
      </c>
      <c r="H567" s="88">
        <f>SUM(C567:G567)</f>
        <v>2742.5</v>
      </c>
    </row>
    <row r="568" spans="1:10" s="45" customFormat="1" x14ac:dyDescent="0.25">
      <c r="B568" s="45" t="s">
        <v>621</v>
      </c>
      <c r="C568" s="59">
        <v>0</v>
      </c>
      <c r="D568" s="61">
        <v>0</v>
      </c>
      <c r="E568" s="61">
        <v>0</v>
      </c>
      <c r="F568" s="61">
        <v>20</v>
      </c>
      <c r="G568" s="108">
        <v>0</v>
      </c>
      <c r="H568" s="138">
        <f>SUM(C568:G568)</f>
        <v>20</v>
      </c>
    </row>
    <row r="569" spans="1:10" s="2" customFormat="1" x14ac:dyDescent="0.25">
      <c r="C569" s="64">
        <f>SUM(C567)</f>
        <v>771.65</v>
      </c>
      <c r="D569" s="64">
        <f>SUM(D567)</f>
        <v>150</v>
      </c>
      <c r="E569" s="64">
        <f>SUM(E567)</f>
        <v>924.15</v>
      </c>
      <c r="F569" s="64">
        <f>SUM(F567:F568)</f>
        <v>916.7</v>
      </c>
      <c r="G569" s="64">
        <f>SUM(G567:G568)</f>
        <v>0</v>
      </c>
      <c r="H569" s="87">
        <f>SUM(H567:H568)</f>
        <v>2762.5</v>
      </c>
      <c r="I569" s="70">
        <f>SUM(C569:G569)</f>
        <v>2762.5</v>
      </c>
    </row>
    <row r="570" spans="1:10" x14ac:dyDescent="0.25">
      <c r="C570" s="27"/>
      <c r="D570" s="27"/>
      <c r="E570" s="27"/>
      <c r="F570" s="136"/>
      <c r="G570" s="113"/>
    </row>
    <row r="571" spans="1:10" x14ac:dyDescent="0.25">
      <c r="C571" s="27"/>
      <c r="D571" s="27"/>
      <c r="E571" s="27"/>
      <c r="F571" s="136"/>
      <c r="G571" s="113"/>
    </row>
    <row r="572" spans="1:10" x14ac:dyDescent="0.25">
      <c r="A572" s="2" t="s">
        <v>546</v>
      </c>
      <c r="B572" t="s">
        <v>547</v>
      </c>
      <c r="C572" s="5">
        <v>0</v>
      </c>
      <c r="D572" s="8">
        <v>0</v>
      </c>
      <c r="E572" s="76">
        <v>40</v>
      </c>
      <c r="F572" s="96">
        <v>0</v>
      </c>
      <c r="G572" s="106">
        <v>0</v>
      </c>
      <c r="H572" s="88">
        <f t="shared" ref="H572:H573" si="35">SUM(C572:G572)</f>
        <v>40</v>
      </c>
    </row>
    <row r="573" spans="1:10" x14ac:dyDescent="0.25">
      <c r="B573" t="s">
        <v>548</v>
      </c>
      <c r="C573" s="5">
        <v>0</v>
      </c>
      <c r="D573" s="8">
        <v>0</v>
      </c>
      <c r="E573" s="76">
        <v>150</v>
      </c>
      <c r="F573" s="96">
        <v>0</v>
      </c>
      <c r="G573" s="106">
        <v>0</v>
      </c>
      <c r="H573" s="88">
        <f t="shared" si="35"/>
        <v>150</v>
      </c>
    </row>
    <row r="574" spans="1:10" x14ac:dyDescent="0.25">
      <c r="B574" t="s">
        <v>549</v>
      </c>
      <c r="C574" s="5">
        <v>0</v>
      </c>
      <c r="D574" s="8">
        <v>0</v>
      </c>
      <c r="E574" s="76">
        <v>0</v>
      </c>
      <c r="F574" s="96">
        <v>466</v>
      </c>
      <c r="G574" s="106">
        <v>115</v>
      </c>
      <c r="H574" s="88">
        <f>SUM(C574:G574)</f>
        <v>581</v>
      </c>
    </row>
    <row r="575" spans="1:10" x14ac:dyDescent="0.25">
      <c r="B575" t="s">
        <v>598</v>
      </c>
      <c r="C575" s="5">
        <v>0</v>
      </c>
      <c r="D575" s="8">
        <v>0</v>
      </c>
      <c r="E575" s="76">
        <v>0</v>
      </c>
      <c r="F575" s="96">
        <v>172</v>
      </c>
      <c r="G575" s="106">
        <v>0</v>
      </c>
      <c r="H575" s="88">
        <f t="shared" ref="H575:H578" si="36">SUM(C575:G575)</f>
        <v>172</v>
      </c>
    </row>
    <row r="576" spans="1:10" s="69" customFormat="1" x14ac:dyDescent="0.25">
      <c r="A576" s="2"/>
      <c r="B576" s="69" t="s">
        <v>550</v>
      </c>
      <c r="C576" s="5">
        <v>0</v>
      </c>
      <c r="D576" s="70">
        <v>0</v>
      </c>
      <c r="E576" s="76">
        <v>353</v>
      </c>
      <c r="F576" s="96">
        <f>3318+75</f>
        <v>3393</v>
      </c>
      <c r="G576" s="106">
        <v>0</v>
      </c>
      <c r="H576" s="88">
        <f t="shared" si="36"/>
        <v>3746</v>
      </c>
      <c r="J576" s="70"/>
    </row>
    <row r="577" spans="1:9" x14ac:dyDescent="0.25">
      <c r="B577" t="s">
        <v>551</v>
      </c>
      <c r="C577" s="5">
        <v>0</v>
      </c>
      <c r="D577" s="8">
        <v>0</v>
      </c>
      <c r="E577" s="76">
        <v>571</v>
      </c>
      <c r="F577" s="96">
        <v>0</v>
      </c>
      <c r="G577" s="106">
        <v>0</v>
      </c>
      <c r="H577" s="88">
        <f t="shared" si="36"/>
        <v>571</v>
      </c>
    </row>
    <row r="578" spans="1:9" x14ac:dyDescent="0.25">
      <c r="B578" t="s">
        <v>108</v>
      </c>
      <c r="C578" s="5">
        <v>567</v>
      </c>
      <c r="D578" s="5">
        <v>600</v>
      </c>
      <c r="E578" s="5">
        <v>0</v>
      </c>
      <c r="F578" s="61">
        <v>500</v>
      </c>
      <c r="G578" s="108">
        <v>0</v>
      </c>
      <c r="H578" s="88">
        <f t="shared" si="36"/>
        <v>1667</v>
      </c>
    </row>
    <row r="579" spans="1:9" s="2" customFormat="1" x14ac:dyDescent="0.25">
      <c r="C579" s="64">
        <f>SUM(C578)</f>
        <v>567</v>
      </c>
      <c r="D579" s="64">
        <f>SUM(D578)</f>
        <v>600</v>
      </c>
      <c r="E579" s="64">
        <f>SUM(E572:E578)</f>
        <v>1114</v>
      </c>
      <c r="F579" s="64">
        <f>SUM(F572:F578)</f>
        <v>4531</v>
      </c>
      <c r="G579" s="64">
        <f>SUM(G572:G578)</f>
        <v>115</v>
      </c>
      <c r="H579" s="87">
        <f>SUM(H572:H578)</f>
        <v>6927</v>
      </c>
      <c r="I579" s="70">
        <f>SUM(C579:G579)</f>
        <v>6927</v>
      </c>
    </row>
    <row r="580" spans="1:9" x14ac:dyDescent="0.25">
      <c r="C580" s="27"/>
    </row>
    <row r="581" spans="1:9" s="2" customFormat="1" x14ac:dyDescent="0.25">
      <c r="B581"/>
      <c r="C581" s="63"/>
      <c r="D581" s="8"/>
      <c r="E581" s="8"/>
      <c r="F581" s="134"/>
      <c r="G581" s="105"/>
      <c r="H581" s="88"/>
      <c r="I581" s="69"/>
    </row>
    <row r="582" spans="1:9" s="2" customFormat="1" ht="15.75" thickBot="1" x14ac:dyDescent="0.3">
      <c r="A582" s="82" t="s">
        <v>552</v>
      </c>
      <c r="B582" s="82"/>
      <c r="C582" s="68">
        <f>C27+C49+C53+C57+C62+C80+C85+C171+C179+C183+C187+C207+C211+C216+C228+C233+C243+C247+C310+C480+C494+C498+C560+C564+C569+C579</f>
        <v>25737.95</v>
      </c>
      <c r="D582" s="83">
        <f>D27+D32+D49+D53+D62+D80+D85+D171+D179+D183+D187+D207+D228+D233+D243+D247+D310+D480+D494+D498+D560+D564+D569+D211+D579</f>
        <v>22045.710000000003</v>
      </c>
      <c r="E582" s="83">
        <f>E27+E32+E49+E53+E57+E62+E80+E85+E171+E179+E183+E187+E207+E211+E216+E228+E233+E243+E247+E310+E480+E494+E498+E560+E564+E569+E579+E239</f>
        <v>24695</v>
      </c>
      <c r="F582" s="83">
        <f>F27+F32+F49+F53+F57+F62+F80+F85+F171+F179+F183+F187+F207+F211+F216+F228+F233+F239+F243+F247+F310+F480+F494+F498+F560+F564+F569+F579</f>
        <v>34382.930000000008</v>
      </c>
      <c r="G582" s="83">
        <f>G27+G32+G49+G53+G57+G62+G80+G85+G171+G175+G179+G183+G207+G211+G216+G228+G233+G239+G243+G247+G310+G480+G494+G498+G560+G564+G569+G579</f>
        <v>2470</v>
      </c>
      <c r="H582" s="89">
        <f>SUM(C582:G582)</f>
        <v>109331.59000000001</v>
      </c>
      <c r="I582" s="70">
        <f>SUM(C582:G582)</f>
        <v>109331.59000000001</v>
      </c>
    </row>
    <row r="583" spans="1:9" ht="15.75" thickTop="1" x14ac:dyDescent="0.25"/>
  </sheetData>
  <sortState ref="A102:J108">
    <sortCondition ref="B102:B108"/>
  </sortState>
  <printOptions gridLines="1"/>
  <pageMargins left="0.7" right="0.7" top="0.75" bottom="0.75" header="0.3" footer="0.3"/>
  <pageSetup orientation="landscape" r:id="rId1"/>
  <headerFooter>
    <oddHeader>&amp;A</oddHead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2" sqref="A2:XFD14"/>
    </sheetView>
  </sheetViews>
  <sheetFormatPr defaultRowHeight="15" x14ac:dyDescent="0.25"/>
  <cols>
    <col min="1" max="1" width="18.42578125" bestFit="1" customWidth="1"/>
    <col min="2" max="2" width="12.85546875" bestFit="1" customWidth="1"/>
    <col min="3" max="3" width="16.140625" hidden="1" customWidth="1"/>
    <col min="4" max="4" width="23.85546875" bestFit="1" customWidth="1"/>
    <col min="5" max="5" width="20.28515625" bestFit="1" customWidth="1"/>
    <col min="6" max="6" width="12.7109375" style="8" bestFit="1" customWidth="1"/>
    <col min="7" max="7" width="34.7109375" bestFit="1" customWidth="1"/>
    <col min="8" max="8" width="23.5703125" bestFit="1" customWidth="1"/>
    <col min="9" max="9" width="11.140625" bestFit="1" customWidth="1"/>
    <col min="12" max="12" width="20.140625" bestFit="1" customWidth="1"/>
  </cols>
  <sheetData>
    <row r="1" spans="1:7" x14ac:dyDescent="0.25">
      <c r="A1" t="s">
        <v>122</v>
      </c>
      <c r="B1" t="s">
        <v>123</v>
      </c>
      <c r="C1" t="s">
        <v>124</v>
      </c>
      <c r="E1" t="s">
        <v>125</v>
      </c>
      <c r="F1" s="8" t="s">
        <v>126</v>
      </c>
      <c r="G1" t="s">
        <v>127</v>
      </c>
    </row>
    <row r="2" spans="1:7" s="69" customFormat="1" x14ac:dyDescent="0.25">
      <c r="F2" s="70"/>
    </row>
    <row r="3" spans="1:7" s="69" customFormat="1" x14ac:dyDescent="0.25">
      <c r="F3" s="70"/>
    </row>
    <row r="4" spans="1:7" s="69" customFormat="1" x14ac:dyDescent="0.25">
      <c r="F4" s="70"/>
    </row>
    <row r="5" spans="1:7" s="69" customFormat="1" x14ac:dyDescent="0.25">
      <c r="F5" s="70"/>
    </row>
    <row r="6" spans="1:7" s="69" customFormat="1" x14ac:dyDescent="0.25">
      <c r="F6" s="70"/>
    </row>
    <row r="7" spans="1:7" s="69" customFormat="1" x14ac:dyDescent="0.25">
      <c r="F7" s="70"/>
    </row>
    <row r="8" spans="1:7" s="69" customFormat="1" x14ac:dyDescent="0.25">
      <c r="F8" s="70"/>
    </row>
    <row r="9" spans="1:7" s="69" customFormat="1" x14ac:dyDescent="0.25">
      <c r="F9" s="70"/>
    </row>
    <row r="10" spans="1:7" s="69" customFormat="1" x14ac:dyDescent="0.25">
      <c r="F10" s="70"/>
    </row>
    <row r="11" spans="1:7" s="69" customFormat="1" x14ac:dyDescent="0.25">
      <c r="F11" s="70"/>
    </row>
    <row r="12" spans="1:7" s="69" customFormat="1" x14ac:dyDescent="0.25">
      <c r="F12" s="70"/>
    </row>
    <row r="13" spans="1:7" s="69" customFormat="1" x14ac:dyDescent="0.25">
      <c r="F13" s="70"/>
    </row>
    <row r="14" spans="1:7" s="69" customFormat="1" x14ac:dyDescent="0.25">
      <c r="F14" s="70"/>
    </row>
    <row r="15" spans="1:7" s="69" customFormat="1" x14ac:dyDescent="0.25">
      <c r="F15" s="70"/>
    </row>
    <row r="16" spans="1:7" s="69" customFormat="1" x14ac:dyDescent="0.25">
      <c r="F16" s="70"/>
    </row>
    <row r="17" spans="6:6" s="69" customFormat="1" x14ac:dyDescent="0.25">
      <c r="F17" s="70"/>
    </row>
    <row r="18" spans="6:6" s="69" customFormat="1" x14ac:dyDescent="0.25">
      <c r="F18" s="70"/>
    </row>
    <row r="19" spans="6:6" s="69" customFormat="1" x14ac:dyDescent="0.25">
      <c r="F19" s="70"/>
    </row>
    <row r="20" spans="6:6" s="69" customFormat="1" x14ac:dyDescent="0.25">
      <c r="F20" s="70"/>
    </row>
    <row r="21" spans="6:6" s="69" customFormat="1" x14ac:dyDescent="0.25">
      <c r="F21" s="70"/>
    </row>
    <row r="22" spans="6:6" s="69" customFormat="1" x14ac:dyDescent="0.25">
      <c r="F22" s="70"/>
    </row>
    <row r="23" spans="6:6" s="69" customFormat="1" x14ac:dyDescent="0.25">
      <c r="F23" s="70"/>
    </row>
  </sheetData>
  <printOptions gridLines="1"/>
  <pageMargins left="0" right="0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A2" sqref="A2"/>
    </sheetView>
  </sheetViews>
  <sheetFormatPr defaultRowHeight="15" x14ac:dyDescent="0.25"/>
  <cols>
    <col min="1" max="1" width="21.28515625" bestFit="1" customWidth="1"/>
    <col min="2" max="2" width="10.42578125" bestFit="1" customWidth="1"/>
    <col min="3" max="3" width="8.85546875" style="8"/>
    <col min="4" max="4" width="20.7109375" bestFit="1" customWidth="1"/>
    <col min="5" max="5" width="8.7109375" bestFit="1" customWidth="1"/>
    <col min="6" max="6" width="17.28515625" bestFit="1" customWidth="1"/>
    <col min="7" max="7" width="22.5703125" bestFit="1" customWidth="1"/>
    <col min="8" max="8" width="10.42578125" bestFit="1" customWidth="1"/>
    <col min="9" max="9" width="3.28515625" bestFit="1" customWidth="1"/>
    <col min="10" max="10" width="10.7109375" bestFit="1" customWidth="1"/>
  </cols>
  <sheetData>
    <row r="1" spans="1:7" s="2" customFormat="1" x14ac:dyDescent="0.25">
      <c r="A1" s="2" t="s">
        <v>16</v>
      </c>
      <c r="B1" s="2" t="s">
        <v>22</v>
      </c>
      <c r="C1" s="6" t="s">
        <v>19</v>
      </c>
      <c r="D1" s="2" t="s">
        <v>17</v>
      </c>
      <c r="E1" s="2" t="s">
        <v>18</v>
      </c>
      <c r="F1" s="2" t="s">
        <v>20</v>
      </c>
      <c r="G1" s="2" t="s">
        <v>21</v>
      </c>
    </row>
  </sheetData>
  <pageMargins left="0" right="0" top="0.75" bottom="0.75" header="0.3" footer="0.3"/>
  <pageSetup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ANNOUNCEMENTS</vt:lpstr>
      <vt:lpstr>by deposit</vt:lpstr>
      <vt:lpstr>by lodge</vt:lpstr>
      <vt:lpstr>by member - by lodge</vt:lpstr>
      <vt:lpstr>Running Total by Member</vt:lpstr>
      <vt:lpstr>Acknowledgements</vt:lpstr>
      <vt:lpstr>in memory or honor of </vt:lpstr>
      <vt:lpstr>'by deposit'!Print_Titles</vt:lpstr>
      <vt:lpstr>'by lodge'!Print_Titles</vt:lpstr>
      <vt:lpstr>'by member - by lodge'!Print_Titles</vt:lpstr>
      <vt:lpstr>'Running Total by Member'!Print_Titles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lnally</dc:creator>
  <cp:lastModifiedBy>lnally</cp:lastModifiedBy>
  <cp:lastPrinted>2022-07-15T14:36:28Z</cp:lastPrinted>
  <dcterms:created xsi:type="dcterms:W3CDTF">2018-08-27T11:52:14Z</dcterms:created>
  <dcterms:modified xsi:type="dcterms:W3CDTF">2022-07-15T17:52:29Z</dcterms:modified>
</cp:coreProperties>
</file>