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5B974619-9AD2-4A2B-B229-301B773016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UNCEMENTS" sheetId="40" r:id="rId1"/>
    <sheet name="by deposit" sheetId="35" r:id="rId2"/>
    <sheet name="by lodge" sheetId="2" r:id="rId3"/>
    <sheet name="by member - by lodge" sheetId="38" state="hidden" r:id="rId4"/>
    <sheet name="Running Total by Member" sheetId="39" r:id="rId5"/>
    <sheet name="Acknowledgements" sheetId="34" r:id="rId6"/>
    <sheet name="in memory or honor of " sheetId="33" state="hidden" r:id="rId7"/>
    <sheet name="Sheet1" sheetId="41" r:id="rId8"/>
  </sheets>
  <definedNames>
    <definedName name="_xlnm.Print_Titles" localSheetId="1">'by deposit'!$1:$1</definedName>
    <definedName name="_xlnm.Print_Titles" localSheetId="2">'by lodge'!$1:$1</definedName>
    <definedName name="_xlnm.Print_Titles" localSheetId="3">'by member - by lodge'!$1:$1</definedName>
    <definedName name="_xlnm.Print_Titles" localSheetId="4">'Running Total by Member'!$1:$2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4" i="39" l="1"/>
  <c r="I381" i="39"/>
  <c r="D34" i="2"/>
  <c r="D22" i="2"/>
  <c r="D46" i="2"/>
  <c r="D19" i="2"/>
  <c r="B317" i="35"/>
  <c r="B310" i="35"/>
  <c r="B307" i="35"/>
  <c r="B302" i="35"/>
  <c r="B299" i="35"/>
  <c r="B312" i="35" s="1"/>
  <c r="I736" i="39"/>
  <c r="I735" i="39"/>
  <c r="I730" i="39"/>
  <c r="H336" i="39"/>
  <c r="I335" i="39"/>
  <c r="E336" i="39"/>
  <c r="D336" i="39"/>
  <c r="C336" i="39"/>
  <c r="I319" i="39"/>
  <c r="I306" i="39"/>
  <c r="I305" i="39"/>
  <c r="I303" i="39"/>
  <c r="H71" i="39"/>
  <c r="I70" i="39"/>
  <c r="B286" i="35"/>
  <c r="H376" i="39"/>
  <c r="I375" i="39"/>
  <c r="E376" i="39"/>
  <c r="D376" i="39"/>
  <c r="C376" i="39"/>
  <c r="I374" i="39"/>
  <c r="I369" i="39"/>
  <c r="I367" i="39"/>
  <c r="I361" i="39"/>
  <c r="I380" i="39"/>
  <c r="I58" i="39"/>
  <c r="I54" i="39"/>
  <c r="I52" i="39"/>
  <c r="I51" i="39"/>
  <c r="B248" i="35"/>
  <c r="D24" i="2" s="1"/>
  <c r="B218" i="35"/>
  <c r="B282" i="35"/>
  <c r="B227" i="35"/>
  <c r="B237" i="35"/>
  <c r="B244" i="35"/>
  <c r="B253" i="35"/>
  <c r="D17" i="2" s="1"/>
  <c r="B261" i="35"/>
  <c r="D5" i="2" s="1"/>
  <c r="B257" i="35"/>
  <c r="B292" i="35"/>
  <c r="B240" i="35"/>
  <c r="D20" i="2" s="1"/>
  <c r="B221" i="35"/>
  <c r="H716" i="39"/>
  <c r="I649" i="39"/>
  <c r="I648" i="39"/>
  <c r="I657" i="39"/>
  <c r="I684" i="39"/>
  <c r="I701" i="39"/>
  <c r="I676" i="39"/>
  <c r="I654" i="39"/>
  <c r="I670" i="39"/>
  <c r="I698" i="39"/>
  <c r="I690" i="39"/>
  <c r="H274" i="39"/>
  <c r="C274" i="39"/>
  <c r="C278" i="39"/>
  <c r="C282" i="39"/>
  <c r="I175" i="39"/>
  <c r="I122" i="39"/>
  <c r="B197" i="35"/>
  <c r="B178" i="35"/>
  <c r="D18" i="2" s="1"/>
  <c r="B110" i="35"/>
  <c r="H741" i="39"/>
  <c r="G741" i="39"/>
  <c r="E741" i="39"/>
  <c r="D741" i="39"/>
  <c r="C741" i="39"/>
  <c r="H725" i="39"/>
  <c r="F725" i="39"/>
  <c r="E725" i="39"/>
  <c r="D725" i="39"/>
  <c r="C725" i="39"/>
  <c r="C455" i="39"/>
  <c r="H392" i="39"/>
  <c r="G392" i="39"/>
  <c r="F392" i="39"/>
  <c r="E392" i="39"/>
  <c r="D392" i="39"/>
  <c r="H387" i="39"/>
  <c r="G387" i="39"/>
  <c r="F387" i="39"/>
  <c r="D387" i="39"/>
  <c r="C387" i="39"/>
  <c r="D356" i="39"/>
  <c r="C356" i="39"/>
  <c r="C292" i="39"/>
  <c r="I285" i="39"/>
  <c r="H285" i="39"/>
  <c r="I204" i="39"/>
  <c r="H201" i="39"/>
  <c r="D201" i="39"/>
  <c r="H108" i="39"/>
  <c r="G108" i="39"/>
  <c r="D108" i="39"/>
  <c r="H82" i="39"/>
  <c r="G82" i="39"/>
  <c r="F82" i="39"/>
  <c r="D82" i="39"/>
  <c r="C82" i="39"/>
  <c r="H76" i="39"/>
  <c r="G76" i="39"/>
  <c r="E76" i="39"/>
  <c r="D76" i="39"/>
  <c r="C76" i="39"/>
  <c r="H33" i="39"/>
  <c r="G33" i="39"/>
  <c r="F33" i="39"/>
  <c r="E33" i="39"/>
  <c r="D33" i="39"/>
  <c r="C33" i="39"/>
  <c r="I5" i="39"/>
  <c r="I4" i="39"/>
  <c r="H27" i="39"/>
  <c r="G27" i="39"/>
  <c r="F27" i="39"/>
  <c r="E27" i="39"/>
  <c r="D27" i="39"/>
  <c r="H351" i="39"/>
  <c r="G351" i="39"/>
  <c r="F351" i="39"/>
  <c r="E351" i="39"/>
  <c r="D351" i="39"/>
  <c r="C351" i="39"/>
  <c r="B294" i="35" l="1"/>
  <c r="D30" i="2"/>
  <c r="B199" i="35"/>
  <c r="I75" i="39"/>
  <c r="B205" i="35"/>
  <c r="B207" i="35" s="1"/>
  <c r="B31" i="35"/>
  <c r="I391" i="39"/>
  <c r="I368" i="39"/>
  <c r="I364" i="39"/>
  <c r="I360" i="39"/>
  <c r="I363" i="39"/>
  <c r="I373" i="39"/>
  <c r="I370" i="39"/>
  <c r="I371" i="39"/>
  <c r="I372" i="39"/>
  <c r="I362" i="39"/>
  <c r="I178" i="39"/>
  <c r="I140" i="39"/>
  <c r="I42" i="39"/>
  <c r="B95" i="35"/>
  <c r="B92" i="35"/>
  <c r="D11" i="2" s="1"/>
  <c r="B88" i="35"/>
  <c r="B84" i="35"/>
  <c r="B72" i="35"/>
  <c r="D8" i="2" s="1"/>
  <c r="B69" i="35"/>
  <c r="D6" i="2" s="1"/>
  <c r="B63" i="35"/>
  <c r="I383" i="39"/>
  <c r="B55" i="35"/>
  <c r="D25" i="2" s="1"/>
  <c r="B51" i="35"/>
  <c r="I290" i="39"/>
  <c r="I740" i="39"/>
  <c r="I734" i="39"/>
  <c r="H720" i="39"/>
  <c r="H643" i="39"/>
  <c r="H639" i="39"/>
  <c r="H625" i="39"/>
  <c r="H455" i="39"/>
  <c r="I386" i="39"/>
  <c r="I385" i="39"/>
  <c r="H356" i="39"/>
  <c r="H292" i="39"/>
  <c r="H340" i="39"/>
  <c r="H282" i="39"/>
  <c r="H278" i="39"/>
  <c r="H205" i="39"/>
  <c r="H102" i="39"/>
  <c r="I329" i="39"/>
  <c r="I384" i="39"/>
  <c r="H66" i="39"/>
  <c r="H744" i="39" l="1"/>
  <c r="B97" i="35"/>
  <c r="B57" i="35"/>
  <c r="B42" i="35"/>
  <c r="D45" i="2" s="1"/>
  <c r="B34" i="35"/>
  <c r="D23" i="2" s="1"/>
  <c r="B8" i="35"/>
  <c r="D16" i="2" s="1"/>
  <c r="B12" i="35" l="1"/>
  <c r="D31" i="2" s="1"/>
  <c r="B25" i="35"/>
  <c r="D21" i="2" s="1"/>
  <c r="B16" i="35"/>
  <c r="D33" i="2" s="1"/>
  <c r="B20" i="35"/>
  <c r="B37" i="35"/>
  <c r="D37" i="2" s="1"/>
  <c r="B4" i="35"/>
  <c r="D4" i="2" s="1"/>
  <c r="I739" i="39"/>
  <c r="I738" i="39"/>
  <c r="I732" i="39"/>
  <c r="I729" i="39"/>
  <c r="I733" i="39"/>
  <c r="I731" i="39"/>
  <c r="I724" i="39"/>
  <c r="I715" i="39"/>
  <c r="I714" i="39"/>
  <c r="I713" i="39"/>
  <c r="I712" i="39"/>
  <c r="I711" i="39"/>
  <c r="I710" i="39"/>
  <c r="I709" i="39"/>
  <c r="I708" i="39"/>
  <c r="I707" i="39"/>
  <c r="I706" i="39"/>
  <c r="I705" i="39"/>
  <c r="I704" i="39"/>
  <c r="I703" i="39"/>
  <c r="I702" i="39"/>
  <c r="I699" i="39"/>
  <c r="I697" i="39"/>
  <c r="I696" i="39"/>
  <c r="I695" i="39"/>
  <c r="I694" i="39"/>
  <c r="I693" i="39"/>
  <c r="I692" i="39"/>
  <c r="I691" i="39"/>
  <c r="I689" i="39"/>
  <c r="I688" i="39"/>
  <c r="I687" i="39"/>
  <c r="I686" i="39"/>
  <c r="I685" i="39"/>
  <c r="I683" i="39"/>
  <c r="I682" i="39"/>
  <c r="I681" i="39"/>
  <c r="I680" i="39"/>
  <c r="I679" i="39"/>
  <c r="I678" i="39"/>
  <c r="I677" i="39"/>
  <c r="I675" i="39"/>
  <c r="I674" i="39"/>
  <c r="I673" i="39"/>
  <c r="I672" i="39"/>
  <c r="I671" i="39"/>
  <c r="I669" i="39"/>
  <c r="I668" i="39"/>
  <c r="I667" i="39"/>
  <c r="I666" i="39"/>
  <c r="I665" i="39"/>
  <c r="I664" i="39"/>
  <c r="I663" i="39"/>
  <c r="I661" i="39"/>
  <c r="I660" i="39"/>
  <c r="I658" i="39"/>
  <c r="I656" i="39"/>
  <c r="I655" i="39"/>
  <c r="I653" i="39"/>
  <c r="I652" i="39"/>
  <c r="I647" i="39"/>
  <c r="I642" i="39"/>
  <c r="I643" i="39" s="1"/>
  <c r="I638" i="39"/>
  <c r="I637" i="39"/>
  <c r="I636" i="39"/>
  <c r="I635" i="39"/>
  <c r="I634" i="39"/>
  <c r="I633" i="39"/>
  <c r="I632" i="39"/>
  <c r="I631" i="39"/>
  <c r="I630" i="39"/>
  <c r="I629" i="39"/>
  <c r="I624" i="39"/>
  <c r="I623" i="39"/>
  <c r="I622" i="39"/>
  <c r="I621" i="39"/>
  <c r="I620" i="39"/>
  <c r="I619" i="39"/>
  <c r="I618" i="39"/>
  <c r="I617" i="39"/>
  <c r="I616" i="39"/>
  <c r="I615" i="39"/>
  <c r="I614" i="39"/>
  <c r="I613" i="39"/>
  <c r="I612" i="39"/>
  <c r="I611" i="39"/>
  <c r="I610" i="39"/>
  <c r="I609" i="39"/>
  <c r="I608" i="39"/>
  <c r="I607" i="39"/>
  <c r="I606" i="39"/>
  <c r="I605" i="39"/>
  <c r="I604" i="39"/>
  <c r="I603" i="39"/>
  <c r="I602" i="39"/>
  <c r="I601" i="39"/>
  <c r="I600" i="39"/>
  <c r="I599" i="39"/>
  <c r="I598" i="39"/>
  <c r="I597" i="39"/>
  <c r="I596" i="39"/>
  <c r="I595" i="39"/>
  <c r="I594" i="39"/>
  <c r="I593" i="39"/>
  <c r="I592" i="39"/>
  <c r="I591" i="39"/>
  <c r="I590" i="39"/>
  <c r="I589" i="39"/>
  <c r="I588" i="39"/>
  <c r="I587" i="39"/>
  <c r="I586" i="39"/>
  <c r="I585" i="39"/>
  <c r="I584" i="39"/>
  <c r="I583" i="39"/>
  <c r="I582" i="39"/>
  <c r="I581" i="39"/>
  <c r="I580" i="39"/>
  <c r="I579" i="39"/>
  <c r="I578" i="39"/>
  <c r="I577" i="39"/>
  <c r="I576" i="39"/>
  <c r="I575" i="39"/>
  <c r="I574" i="39"/>
  <c r="I573" i="39"/>
  <c r="I572" i="39"/>
  <c r="I571" i="39"/>
  <c r="I570" i="39"/>
  <c r="I569" i="39"/>
  <c r="I568" i="39"/>
  <c r="I567" i="39"/>
  <c r="I566" i="39"/>
  <c r="I565" i="39"/>
  <c r="I564" i="39"/>
  <c r="I563" i="39"/>
  <c r="I562" i="39"/>
  <c r="I561" i="39"/>
  <c r="I560" i="39"/>
  <c r="I559" i="39"/>
  <c r="I558" i="39"/>
  <c r="I557" i="39"/>
  <c r="I556" i="39"/>
  <c r="I555" i="39"/>
  <c r="I554" i="39"/>
  <c r="I553" i="39"/>
  <c r="I552" i="39"/>
  <c r="I550" i="39"/>
  <c r="I549" i="39"/>
  <c r="I548" i="39"/>
  <c r="I547" i="39"/>
  <c r="I546" i="39"/>
  <c r="I545" i="39"/>
  <c r="I544" i="39"/>
  <c r="I543" i="39"/>
  <c r="I542" i="39"/>
  <c r="I541" i="39"/>
  <c r="I540" i="39"/>
  <c r="I539" i="39"/>
  <c r="I538" i="39"/>
  <c r="I537" i="39"/>
  <c r="I536" i="39"/>
  <c r="I535" i="39"/>
  <c r="I534" i="39"/>
  <c r="I533" i="39"/>
  <c r="I532" i="39"/>
  <c r="I531" i="39"/>
  <c r="I530" i="39"/>
  <c r="I529" i="39"/>
  <c r="I528" i="39"/>
  <c r="I527" i="39"/>
  <c r="I526" i="39"/>
  <c r="I525" i="39"/>
  <c r="I524" i="39"/>
  <c r="I523" i="39"/>
  <c r="I522" i="39"/>
  <c r="I521" i="39"/>
  <c r="I520" i="39"/>
  <c r="I519" i="39"/>
  <c r="I518" i="39"/>
  <c r="I517" i="39"/>
  <c r="I516" i="39"/>
  <c r="I515" i="39"/>
  <c r="I514" i="39"/>
  <c r="I513" i="39"/>
  <c r="I512" i="39"/>
  <c r="I511" i="39"/>
  <c r="I509" i="39"/>
  <c r="I508" i="39"/>
  <c r="I507" i="39"/>
  <c r="I506" i="39"/>
  <c r="I505" i="39"/>
  <c r="I504" i="39"/>
  <c r="I503" i="39"/>
  <c r="I502" i="39"/>
  <c r="I501" i="39"/>
  <c r="I500" i="39"/>
  <c r="I499" i="39"/>
  <c r="I498" i="39"/>
  <c r="I497" i="39"/>
  <c r="I496" i="39"/>
  <c r="I495" i="39"/>
  <c r="I494" i="39"/>
  <c r="I493" i="39"/>
  <c r="I492" i="39"/>
  <c r="I491" i="39"/>
  <c r="I490" i="39"/>
  <c r="I489" i="39"/>
  <c r="I488" i="39"/>
  <c r="I487" i="39"/>
  <c r="I486" i="39"/>
  <c r="I485" i="39"/>
  <c r="I484" i="39"/>
  <c r="I483" i="39"/>
  <c r="I482" i="39"/>
  <c r="I481" i="39"/>
  <c r="I480" i="39"/>
  <c r="I479" i="39"/>
  <c r="I477" i="39"/>
  <c r="I476" i="39"/>
  <c r="I475" i="39"/>
  <c r="I474" i="39"/>
  <c r="I473" i="39"/>
  <c r="I472" i="39"/>
  <c r="I471" i="39"/>
  <c r="I470" i="39"/>
  <c r="I469" i="39"/>
  <c r="I468" i="39"/>
  <c r="I467" i="39"/>
  <c r="I466" i="39"/>
  <c r="I465" i="39"/>
  <c r="I464" i="39"/>
  <c r="I463" i="39"/>
  <c r="I462" i="39"/>
  <c r="I461" i="39"/>
  <c r="I460" i="39"/>
  <c r="I459" i="39"/>
  <c r="I454" i="39"/>
  <c r="I453" i="39"/>
  <c r="I452" i="39"/>
  <c r="I451" i="39"/>
  <c r="I450" i="39"/>
  <c r="I449" i="39"/>
  <c r="I448" i="39"/>
  <c r="I447" i="39"/>
  <c r="I446" i="39"/>
  <c r="I445" i="39"/>
  <c r="I444" i="39"/>
  <c r="I443" i="39"/>
  <c r="I442" i="39"/>
  <c r="I441" i="39"/>
  <c r="I440" i="39"/>
  <c r="I439" i="39"/>
  <c r="I438" i="39"/>
  <c r="I437" i="39"/>
  <c r="I436" i="39"/>
  <c r="I435" i="39"/>
  <c r="I434" i="39"/>
  <c r="I433" i="39"/>
  <c r="I432" i="39"/>
  <c r="I431" i="39"/>
  <c r="I430" i="39"/>
  <c r="I429" i="39"/>
  <c r="I428" i="39"/>
  <c r="I427" i="39"/>
  <c r="I426" i="39"/>
  <c r="I425" i="39"/>
  <c r="I424" i="39"/>
  <c r="I423" i="39"/>
  <c r="I422" i="39"/>
  <c r="I421" i="39"/>
  <c r="I420" i="39"/>
  <c r="I419" i="39"/>
  <c r="I418" i="39"/>
  <c r="I417" i="39"/>
  <c r="I416" i="39"/>
  <c r="I415" i="39"/>
  <c r="I414" i="39"/>
  <c r="I413" i="39"/>
  <c r="I412" i="39"/>
  <c r="I411" i="39"/>
  <c r="I410" i="39"/>
  <c r="I409" i="39"/>
  <c r="I408" i="39"/>
  <c r="I407" i="39"/>
  <c r="I406" i="39"/>
  <c r="I405" i="39"/>
  <c r="I404" i="39"/>
  <c r="I403" i="39"/>
  <c r="I402" i="39"/>
  <c r="I401" i="39"/>
  <c r="I400" i="39"/>
  <c r="I399" i="39"/>
  <c r="I398" i="39"/>
  <c r="I397" i="39"/>
  <c r="I396" i="39"/>
  <c r="I382" i="39"/>
  <c r="I366" i="39"/>
  <c r="I365" i="39"/>
  <c r="I355" i="39"/>
  <c r="I354" i="39"/>
  <c r="I350" i="39"/>
  <c r="I349" i="39"/>
  <c r="I348" i="39"/>
  <c r="I347" i="39"/>
  <c r="I346" i="39"/>
  <c r="I345" i="39"/>
  <c r="I344" i="39"/>
  <c r="I343" i="39"/>
  <c r="I342" i="39"/>
  <c r="I291" i="39"/>
  <c r="I289" i="39"/>
  <c r="I288" i="39"/>
  <c r="I284" i="39"/>
  <c r="I339" i="39"/>
  <c r="I340" i="39" s="1"/>
  <c r="I334" i="39"/>
  <c r="I333" i="39"/>
  <c r="I332" i="39"/>
  <c r="I331" i="39"/>
  <c r="I330" i="39"/>
  <c r="I328" i="39"/>
  <c r="I327" i="39"/>
  <c r="I326" i="39"/>
  <c r="I325" i="39"/>
  <c r="I324" i="39"/>
  <c r="I323" i="39"/>
  <c r="I322" i="39"/>
  <c r="I318" i="39"/>
  <c r="I317" i="39"/>
  <c r="I316" i="39"/>
  <c r="I315" i="39"/>
  <c r="I314" i="39"/>
  <c r="I313" i="39"/>
  <c r="I312" i="39"/>
  <c r="I311" i="39"/>
  <c r="I310" i="39"/>
  <c r="I309" i="39"/>
  <c r="I308" i="39"/>
  <c r="I307" i="39"/>
  <c r="I304" i="39"/>
  <c r="I302" i="39"/>
  <c r="I301" i="39"/>
  <c r="I300" i="39"/>
  <c r="I299" i="39"/>
  <c r="I298" i="39"/>
  <c r="I297" i="39"/>
  <c r="I296" i="39"/>
  <c r="I295" i="39"/>
  <c r="I281" i="39"/>
  <c r="I282" i="39" s="1"/>
  <c r="I277" i="39"/>
  <c r="I278" i="39" s="1"/>
  <c r="I208" i="39"/>
  <c r="I274" i="39" s="1"/>
  <c r="I200" i="39"/>
  <c r="I199" i="39"/>
  <c r="I198" i="39"/>
  <c r="I197" i="39"/>
  <c r="I196" i="39"/>
  <c r="I195" i="39"/>
  <c r="I194" i="39"/>
  <c r="I193" i="39"/>
  <c r="I192" i="39"/>
  <c r="I191" i="39"/>
  <c r="I190" i="39"/>
  <c r="I189" i="39"/>
  <c r="I188" i="39"/>
  <c r="I187" i="39"/>
  <c r="I186" i="39"/>
  <c r="I185" i="39"/>
  <c r="I184" i="39"/>
  <c r="I183" i="39"/>
  <c r="I182" i="39"/>
  <c r="I181" i="39"/>
  <c r="I180" i="39"/>
  <c r="I179" i="39"/>
  <c r="I177" i="39"/>
  <c r="I176" i="39"/>
  <c r="I174" i="39"/>
  <c r="I173" i="39"/>
  <c r="I172" i="39"/>
  <c r="I171" i="39"/>
  <c r="I170" i="39"/>
  <c r="I169" i="39"/>
  <c r="I168" i="39"/>
  <c r="I167" i="39"/>
  <c r="I166" i="39"/>
  <c r="I165" i="39"/>
  <c r="I164" i="39"/>
  <c r="I163" i="39"/>
  <c r="I162" i="39"/>
  <c r="I161" i="39"/>
  <c r="I160" i="39"/>
  <c r="I159" i="39"/>
  <c r="I158" i="39"/>
  <c r="I157" i="39"/>
  <c r="I156" i="39"/>
  <c r="I155" i="39"/>
  <c r="I154" i="39"/>
  <c r="I153" i="39"/>
  <c r="I152" i="39"/>
  <c r="I151" i="39"/>
  <c r="I150" i="39"/>
  <c r="I149" i="39"/>
  <c r="I148" i="39"/>
  <c r="I147" i="39"/>
  <c r="I146" i="39"/>
  <c r="I145" i="39"/>
  <c r="I144" i="39"/>
  <c r="I143" i="39"/>
  <c r="I141" i="39"/>
  <c r="I139" i="39"/>
  <c r="I138" i="39"/>
  <c r="I137" i="39"/>
  <c r="I136" i="39"/>
  <c r="I135" i="39"/>
  <c r="I134" i="39"/>
  <c r="I133" i="39"/>
  <c r="I132" i="39"/>
  <c r="I130" i="39"/>
  <c r="I129" i="39"/>
  <c r="I128" i="39"/>
  <c r="I127" i="39"/>
  <c r="I126" i="39"/>
  <c r="I125" i="39"/>
  <c r="I124" i="39"/>
  <c r="I123" i="39"/>
  <c r="I121" i="39"/>
  <c r="I120" i="39"/>
  <c r="I119" i="39"/>
  <c r="I117" i="39"/>
  <c r="I116" i="39"/>
  <c r="I115" i="39"/>
  <c r="I114" i="39"/>
  <c r="I113" i="39"/>
  <c r="I112" i="39"/>
  <c r="I107" i="39"/>
  <c r="I106" i="39"/>
  <c r="I101" i="39"/>
  <c r="I100" i="39"/>
  <c r="I99" i="39"/>
  <c r="I98" i="39"/>
  <c r="I97" i="39"/>
  <c r="I95" i="39"/>
  <c r="I94" i="39"/>
  <c r="I93" i="39"/>
  <c r="I92" i="39"/>
  <c r="I91" i="39"/>
  <c r="I90" i="39"/>
  <c r="I89" i="39"/>
  <c r="I88" i="39"/>
  <c r="I87" i="39"/>
  <c r="I86" i="39"/>
  <c r="I81" i="39"/>
  <c r="I65" i="39"/>
  <c r="I64" i="39"/>
  <c r="I63" i="39"/>
  <c r="I62" i="39"/>
  <c r="I61" i="39"/>
  <c r="I60" i="39"/>
  <c r="I59" i="39"/>
  <c r="I57" i="39"/>
  <c r="I56" i="39"/>
  <c r="I55" i="39"/>
  <c r="I53" i="39"/>
  <c r="I50" i="39"/>
  <c r="I49" i="39"/>
  <c r="I48" i="39"/>
  <c r="I47" i="39"/>
  <c r="I46" i="39"/>
  <c r="I45" i="39"/>
  <c r="I44" i="39"/>
  <c r="I43" i="39"/>
  <c r="I41" i="39"/>
  <c r="I40" i="39"/>
  <c r="I39" i="39"/>
  <c r="I38" i="39"/>
  <c r="I37" i="39"/>
  <c r="I32" i="39"/>
  <c r="I31" i="39"/>
  <c r="I30" i="39"/>
  <c r="I26" i="39"/>
  <c r="I25" i="39"/>
  <c r="I24" i="39"/>
  <c r="I23" i="39"/>
  <c r="I22" i="39"/>
  <c r="I21" i="39"/>
  <c r="I20" i="39"/>
  <c r="I19" i="39"/>
  <c r="I18" i="39"/>
  <c r="I17" i="39"/>
  <c r="I16" i="39"/>
  <c r="I15" i="39"/>
  <c r="I14" i="39"/>
  <c r="I13" i="39"/>
  <c r="I12" i="39"/>
  <c r="I11" i="39"/>
  <c r="I10" i="39"/>
  <c r="I9" i="39"/>
  <c r="I8" i="39"/>
  <c r="I7" i="39"/>
  <c r="I6" i="39"/>
  <c r="G646" i="39"/>
  <c r="G458" i="39"/>
  <c r="G36" i="39"/>
  <c r="G723" i="39"/>
  <c r="G285" i="39"/>
  <c r="F285" i="39"/>
  <c r="E285" i="39"/>
  <c r="D285" i="39"/>
  <c r="C285" i="39"/>
  <c r="G321" i="39"/>
  <c r="I321" i="39" s="1"/>
  <c r="G320" i="39"/>
  <c r="I320" i="39" s="1"/>
  <c r="G118" i="39"/>
  <c r="I118" i="39" s="1"/>
  <c r="G131" i="39"/>
  <c r="I131" i="39" s="1"/>
  <c r="I723" i="39" l="1"/>
  <c r="I725" i="39" s="1"/>
  <c r="G725" i="39"/>
  <c r="I356" i="39"/>
  <c r="I292" i="39"/>
  <c r="I33" i="39"/>
  <c r="I351" i="39"/>
  <c r="D13" i="2"/>
  <c r="D41" i="2" s="1"/>
  <c r="B44" i="35"/>
  <c r="D26" i="2"/>
  <c r="D42" i="2" s="1"/>
  <c r="D38" i="2"/>
  <c r="D43" i="2" s="1"/>
  <c r="G359" i="39"/>
  <c r="G376" i="39" s="1"/>
  <c r="G294" i="39"/>
  <c r="G336" i="39" s="1"/>
  <c r="G66" i="39"/>
  <c r="J285" i="39" l="1"/>
  <c r="G111" i="39" l="1"/>
  <c r="G201" i="39" s="1"/>
  <c r="G720" i="39" l="1"/>
  <c r="G716" i="39"/>
  <c r="G643" i="39"/>
  <c r="G639" i="39"/>
  <c r="G625" i="39"/>
  <c r="G455" i="39"/>
  <c r="G292" i="39"/>
  <c r="G340" i="39"/>
  <c r="G282" i="39"/>
  <c r="G278" i="39"/>
  <c r="G274" i="39"/>
  <c r="G205" i="39"/>
  <c r="G102" i="39"/>
  <c r="G71" i="39"/>
  <c r="G356" i="39"/>
  <c r="G744" i="39" l="1"/>
  <c r="G37" i="2"/>
  <c r="G36" i="2"/>
  <c r="G35" i="2"/>
  <c r="G34" i="2"/>
  <c r="H34" i="2" s="1"/>
  <c r="G33" i="2"/>
  <c r="G32" i="2"/>
  <c r="H32" i="2" s="1"/>
  <c r="G31" i="2"/>
  <c r="H31" i="2" s="1"/>
  <c r="G30" i="2"/>
  <c r="G29" i="2"/>
  <c r="H29" i="2" s="1"/>
  <c r="G25" i="2"/>
  <c r="H25" i="2" s="1"/>
  <c r="G24" i="2"/>
  <c r="H24" i="2" s="1"/>
  <c r="G23" i="2"/>
  <c r="G22" i="2"/>
  <c r="G21" i="2"/>
  <c r="G20" i="2"/>
  <c r="H20" i="2" s="1"/>
  <c r="G19" i="2"/>
  <c r="H19" i="2" s="1"/>
  <c r="G18" i="2"/>
  <c r="G17" i="2"/>
  <c r="G16" i="2"/>
  <c r="G12" i="2"/>
  <c r="G11" i="2"/>
  <c r="G10" i="2"/>
  <c r="G9" i="2"/>
  <c r="G8" i="2"/>
  <c r="G7" i="2"/>
  <c r="H7" i="2" s="1"/>
  <c r="G6" i="2"/>
  <c r="H6" i="2" s="1"/>
  <c r="G5" i="2"/>
  <c r="H5" i="2" s="1"/>
  <c r="G4" i="2"/>
  <c r="H4" i="2" s="1"/>
  <c r="G3" i="2"/>
  <c r="H3" i="2" s="1"/>
  <c r="E38" i="2"/>
  <c r="E43" i="2" s="1"/>
  <c r="E26" i="2"/>
  <c r="E42" i="2" s="1"/>
  <c r="G38" i="2" l="1"/>
  <c r="G43" i="2" s="1"/>
  <c r="G26" i="2"/>
  <c r="G42" i="2" s="1"/>
  <c r="F458" i="39"/>
  <c r="F36" i="39"/>
  <c r="H35" i="2"/>
  <c r="H17" i="2"/>
  <c r="F105" i="39"/>
  <c r="F108" i="39" s="1"/>
  <c r="F359" i="39"/>
  <c r="F719" i="39"/>
  <c r="F294" i="39"/>
  <c r="I294" i="39" l="1"/>
  <c r="I336" i="39" s="1"/>
  <c r="F336" i="39"/>
  <c r="F376" i="39"/>
  <c r="J376" i="39" s="1"/>
  <c r="I359" i="39"/>
  <c r="I376" i="39" s="1"/>
  <c r="H23" i="2"/>
  <c r="H33" i="2"/>
  <c r="F74" i="39"/>
  <c r="I74" i="39" l="1"/>
  <c r="I76" i="39" s="1"/>
  <c r="F76" i="39"/>
  <c r="H9" i="2"/>
  <c r="H8" i="2"/>
  <c r="F646" i="39" l="1"/>
  <c r="F69" i="39"/>
  <c r="I69" i="39" s="1"/>
  <c r="I71" i="39" s="1"/>
  <c r="F142" i="39"/>
  <c r="I142" i="39" s="1"/>
  <c r="F111" i="39"/>
  <c r="F737" i="39"/>
  <c r="F201" i="39" l="1"/>
  <c r="I737" i="39"/>
  <c r="I741" i="39" s="1"/>
  <c r="F741" i="39"/>
  <c r="H12" i="2"/>
  <c r="F720" i="39"/>
  <c r="F716" i="39"/>
  <c r="F639" i="39"/>
  <c r="F625" i="39"/>
  <c r="F455" i="39"/>
  <c r="F356" i="39"/>
  <c r="F292" i="39"/>
  <c r="F340" i="39"/>
  <c r="F282" i="39"/>
  <c r="F278" i="39"/>
  <c r="F274" i="39"/>
  <c r="F205" i="39"/>
  <c r="F102" i="39"/>
  <c r="F71" i="39"/>
  <c r="H22" i="2"/>
  <c r="E205" i="39" l="1"/>
  <c r="D205" i="39"/>
  <c r="C205" i="39"/>
  <c r="F66" i="39"/>
  <c r="H21" i="2"/>
  <c r="H10" i="2"/>
  <c r="H18" i="2"/>
  <c r="H30" i="2"/>
  <c r="H16" i="2"/>
  <c r="J205" i="39" l="1"/>
  <c r="I205" i="39"/>
  <c r="H26" i="2"/>
  <c r="H42" i="2" s="1"/>
  <c r="D716" i="39"/>
  <c r="E625" i="39"/>
  <c r="D625" i="39"/>
  <c r="D455" i="39"/>
  <c r="F643" i="39" l="1"/>
  <c r="F744" i="39" s="1"/>
  <c r="E720" i="39"/>
  <c r="D720" i="39"/>
  <c r="C719" i="39"/>
  <c r="I719" i="39" s="1"/>
  <c r="I720" i="39" s="1"/>
  <c r="C700" i="39"/>
  <c r="I700" i="39" s="1"/>
  <c r="C662" i="39"/>
  <c r="I662" i="39" s="1"/>
  <c r="E659" i="39"/>
  <c r="I659" i="39" s="1"/>
  <c r="C651" i="39"/>
  <c r="I651" i="39" s="1"/>
  <c r="C650" i="39"/>
  <c r="I650" i="39" s="1"/>
  <c r="E646" i="39"/>
  <c r="C646" i="39"/>
  <c r="E643" i="39"/>
  <c r="D643" i="39"/>
  <c r="C643" i="39"/>
  <c r="D639" i="39"/>
  <c r="E628" i="39"/>
  <c r="C628" i="39"/>
  <c r="C551" i="39"/>
  <c r="I551" i="39" s="1"/>
  <c r="C510" i="39"/>
  <c r="I510" i="39" s="1"/>
  <c r="C478" i="39"/>
  <c r="I478" i="39" s="1"/>
  <c r="C458" i="39"/>
  <c r="E395" i="39"/>
  <c r="I395" i="39" s="1"/>
  <c r="I455" i="39" s="1"/>
  <c r="C390" i="39"/>
  <c r="E379" i="39"/>
  <c r="E356" i="39"/>
  <c r="E292" i="39"/>
  <c r="D292" i="39"/>
  <c r="E340" i="39"/>
  <c r="D340" i="39"/>
  <c r="C340" i="39"/>
  <c r="E282" i="39"/>
  <c r="D282" i="39"/>
  <c r="E278" i="39"/>
  <c r="D278" i="39"/>
  <c r="E274" i="39"/>
  <c r="D274" i="39"/>
  <c r="E111" i="39"/>
  <c r="E201" i="39" s="1"/>
  <c r="C111" i="39"/>
  <c r="C201" i="39" s="1"/>
  <c r="E105" i="39"/>
  <c r="E108" i="39" s="1"/>
  <c r="C105" i="39"/>
  <c r="C108" i="39" s="1"/>
  <c r="D102" i="39"/>
  <c r="C96" i="39"/>
  <c r="I96" i="39" s="1"/>
  <c r="E85" i="39"/>
  <c r="E102" i="39" s="1"/>
  <c r="C85" i="39"/>
  <c r="E79" i="39"/>
  <c r="E71" i="39"/>
  <c r="D71" i="39"/>
  <c r="C71" i="39"/>
  <c r="E36" i="39"/>
  <c r="E66" i="39" s="1"/>
  <c r="D36" i="39"/>
  <c r="D66" i="39" s="1"/>
  <c r="C36" i="39"/>
  <c r="C3" i="39"/>
  <c r="J71" i="39" l="1"/>
  <c r="D744" i="39"/>
  <c r="C716" i="39"/>
  <c r="I458" i="39"/>
  <c r="I625" i="39" s="1"/>
  <c r="C625" i="39"/>
  <c r="J625" i="39" s="1"/>
  <c r="I390" i="39"/>
  <c r="I392" i="39" s="1"/>
  <c r="C392" i="39"/>
  <c r="J392" i="39" s="1"/>
  <c r="I379" i="39"/>
  <c r="I387" i="39" s="1"/>
  <c r="E387" i="39"/>
  <c r="J387" i="39" s="1"/>
  <c r="I79" i="39"/>
  <c r="I82" i="39" s="1"/>
  <c r="E82" i="39"/>
  <c r="J82" i="39" s="1"/>
  <c r="I36" i="39"/>
  <c r="I66" i="39" s="1"/>
  <c r="J741" i="39"/>
  <c r="I3" i="39"/>
  <c r="C27" i="39"/>
  <c r="I85" i="39"/>
  <c r="I102" i="39" s="1"/>
  <c r="J292" i="39"/>
  <c r="J33" i="39"/>
  <c r="J340" i="39"/>
  <c r="J336" i="39"/>
  <c r="J351" i="39"/>
  <c r="J282" i="39"/>
  <c r="J76" i="39"/>
  <c r="J356" i="39"/>
  <c r="J643" i="39"/>
  <c r="J278" i="39"/>
  <c r="J725" i="39"/>
  <c r="I628" i="39"/>
  <c r="I639" i="39" s="1"/>
  <c r="I646" i="39"/>
  <c r="I716" i="39" s="1"/>
  <c r="I105" i="39"/>
  <c r="I108" i="39" s="1"/>
  <c r="I111" i="39"/>
  <c r="I201" i="39" s="1"/>
  <c r="J108" i="39"/>
  <c r="H36" i="2"/>
  <c r="C66" i="39"/>
  <c r="J66" i="39" s="1"/>
  <c r="C639" i="39"/>
  <c r="E716" i="39"/>
  <c r="C102" i="39"/>
  <c r="J102" i="39" s="1"/>
  <c r="E639" i="39"/>
  <c r="J201" i="39"/>
  <c r="E455" i="39"/>
  <c r="C720" i="39"/>
  <c r="J720" i="39" s="1"/>
  <c r="E744" i="39" l="1"/>
  <c r="J27" i="39"/>
  <c r="C744" i="39"/>
  <c r="J639" i="39"/>
  <c r="J716" i="39"/>
  <c r="J455" i="39"/>
  <c r="H11" i="2"/>
  <c r="H13" i="2" s="1"/>
  <c r="H41" i="2" s="1"/>
  <c r="E13" i="2" l="1"/>
  <c r="E41" i="2" l="1"/>
  <c r="E49" i="2" s="1"/>
  <c r="G13" i="2"/>
  <c r="G41" i="2" s="1"/>
  <c r="G49" i="2" s="1"/>
  <c r="C58" i="38"/>
  <c r="C36" i="38" l="1"/>
  <c r="C32" i="38"/>
  <c r="C18" i="38"/>
  <c r="H37" i="2" l="1"/>
  <c r="H38" i="2" s="1"/>
  <c r="H43" i="2" s="1"/>
  <c r="H49" i="2" s="1"/>
  <c r="D49" i="2" l="1"/>
  <c r="I27" i="39" l="1"/>
  <c r="J274" i="39"/>
  <c r="J744" i="39"/>
  <c r="I744" i="39" l="1"/>
</calcChain>
</file>

<file path=xl/sharedStrings.xml><?xml version="1.0" encoding="utf-8"?>
<sst xmlns="http://schemas.openxmlformats.org/spreadsheetml/2006/main" count="1373" uniqueCount="989">
  <si>
    <t>LODGE</t>
  </si>
  <si>
    <t>DONATION</t>
  </si>
  <si>
    <t>DISTRICT</t>
  </si>
  <si>
    <t>EAST</t>
  </si>
  <si>
    <t>LODGE #</t>
  </si>
  <si>
    <t>TOTAL EAST</t>
  </si>
  <si>
    <t>Middle</t>
  </si>
  <si>
    <t>TOTAL MIDDLE</t>
  </si>
  <si>
    <t>West</t>
  </si>
  <si>
    <t>TOTAL WEST</t>
  </si>
  <si>
    <t>EAST DISTRICT</t>
  </si>
  <si>
    <t>MIDDLE DISTRICT</t>
  </si>
  <si>
    <t>WEST DISTRICT</t>
  </si>
  <si>
    <t>donor</t>
  </si>
  <si>
    <t>in memory</t>
  </si>
  <si>
    <t>in honor</t>
  </si>
  <si>
    <t>amount</t>
  </si>
  <si>
    <t>to</t>
  </si>
  <si>
    <t>address</t>
  </si>
  <si>
    <t>lodge</t>
  </si>
  <si>
    <t>TOTAL DRESDEN LODGE 2373</t>
  </si>
  <si>
    <t>ATHENS</t>
  </si>
  <si>
    <t>CHATTANOOGA</t>
  </si>
  <si>
    <t>CLEVELAND</t>
  </si>
  <si>
    <t>ELIZABETHON</t>
  </si>
  <si>
    <t>ERWIN</t>
  </si>
  <si>
    <t>TOTAL ELIZABETHTON LODGE 1847</t>
  </si>
  <si>
    <t>DRESDEN LODGE 2373</t>
  </si>
  <si>
    <t>ELIZABETHTHON LODGE 1847</t>
  </si>
  <si>
    <t>TOTAL MISC DONATIONS</t>
  </si>
  <si>
    <t>MISC DONATIONS</t>
  </si>
  <si>
    <t>MORRISTOWN LODGE 1667</t>
  </si>
  <si>
    <t>TOTAL MORRISON TOWN LODGE 1667</t>
  </si>
  <si>
    <t>TOTALS</t>
  </si>
  <si>
    <t xml:space="preserve">LEWIS COUNTY </t>
  </si>
  <si>
    <t>TOTAL ATHENS LODGE 1927</t>
  </si>
  <si>
    <t>ATHENS LODGE 1927</t>
  </si>
  <si>
    <t>GATLINGBURG</t>
  </si>
  <si>
    <t>JOHNSON CITY</t>
  </si>
  <si>
    <t>KNOXVILLE</t>
  </si>
  <si>
    <t>MORRISTOWN</t>
  </si>
  <si>
    <t>OAK RIDGE</t>
  </si>
  <si>
    <t>NASHVILLE/FRANKLIN</t>
  </si>
  <si>
    <t>COLUMBIA</t>
  </si>
  <si>
    <t>FAYETTEVILLE</t>
  </si>
  <si>
    <t>PULASKI</t>
  </si>
  <si>
    <t>LEWISBURG</t>
  </si>
  <si>
    <t>LAWRENCEBURG</t>
  </si>
  <si>
    <t>MADISON</t>
  </si>
  <si>
    <t>GALLATIN</t>
  </si>
  <si>
    <t>CUMBERLAND COUNTY</t>
  </si>
  <si>
    <t>JACKSON</t>
  </si>
  <si>
    <t>PARIS</t>
  </si>
  <si>
    <t>TRENTON</t>
  </si>
  <si>
    <t>HUNTINGDON</t>
  </si>
  <si>
    <t>CAMDEN</t>
  </si>
  <si>
    <t>WAVERLY</t>
  </si>
  <si>
    <t>DRESDEN</t>
  </si>
  <si>
    <t>HENDERSON</t>
  </si>
  <si>
    <t>DECATUR COUNTY</t>
  </si>
  <si>
    <t>LAWRENCEBURG LODGE 2206</t>
  </si>
  <si>
    <t>TOTAL LAWRENCEBURG LODGE 2206</t>
  </si>
  <si>
    <t>TOTAL CHATANOOGA LODGE 91</t>
  </si>
  <si>
    <t>PULASKI LODGE 1827</t>
  </si>
  <si>
    <t>TOTAL FAYETTEVILLE LODGE 1792</t>
  </si>
  <si>
    <t>DECATUR COUNTY LODGE 2641</t>
  </si>
  <si>
    <t>TOTAL DECATUR COUNTY LODGE 2641</t>
  </si>
  <si>
    <t>LEWISBURG LODGE 1960</t>
  </si>
  <si>
    <t>TOTAL LEWISBRUG LODGE 1960</t>
  </si>
  <si>
    <t xml:space="preserve">TOTAL PULASKI LODGE </t>
  </si>
  <si>
    <t>FAYETTTEVILLE LODGE 1792</t>
  </si>
  <si>
    <t>CHATANOOGA LODGE 91</t>
  </si>
  <si>
    <t>COLUMBIA LODGE 686</t>
  </si>
  <si>
    <t>TOTAL COLUMBIA LODGE 686</t>
  </si>
  <si>
    <t>CUMBERLAND COUNTY LODGE 2751</t>
  </si>
  <si>
    <t>GATLINBURG LODGE 1925</t>
  </si>
  <si>
    <t>TOTAL GATLINBURG LODGE 1925</t>
  </si>
  <si>
    <t>OAK RIDGE LODGE 1684</t>
  </si>
  <si>
    <t>TOTAL OAK RIDGE LODGE 1684</t>
  </si>
  <si>
    <t xml:space="preserve">TOTAL CUMBERLAND COUNTY LODGE 2751 </t>
  </si>
  <si>
    <t>HUNTINGDON LODGE 2152</t>
  </si>
  <si>
    <t>TOTAL HUNTINGDON LODGE 2152</t>
  </si>
  <si>
    <t>PARIS LODGE 816</t>
  </si>
  <si>
    <t>TOTAL PARIS LODGE 816</t>
  </si>
  <si>
    <t>JOHNSON CITY LODGE 825</t>
  </si>
  <si>
    <t>TOTAL JOHNSON CITY LODGE 825</t>
  </si>
  <si>
    <t>JACKSON LODGE 192</t>
  </si>
  <si>
    <t>MADISON LODGE 2473</t>
  </si>
  <si>
    <t>TOTAL MADISON LODGE 2473</t>
  </si>
  <si>
    <t>TOTAL JACKSON LODGE 192</t>
  </si>
  <si>
    <t>WAVERLY LODGE 2289</t>
  </si>
  <si>
    <t>TRENTON LODGE 1279</t>
  </si>
  <si>
    <t>LEWIS CO LODGE 2883</t>
  </si>
  <si>
    <t>TOTAL LEWIS CO LODGE</t>
  </si>
  <si>
    <t>TOTAL WAVERLY LODGE</t>
  </si>
  <si>
    <t xml:space="preserve">TRENTON LODGE </t>
  </si>
  <si>
    <t>NASHVILLE/FRANKLIN 72</t>
  </si>
  <si>
    <t>TOTAL NASHVILLE/FRANKLIN LODGE 72</t>
  </si>
  <si>
    <t>DEPOSIT DATE</t>
  </si>
  <si>
    <t>AMOUNT</t>
  </si>
  <si>
    <t>NOTES</t>
  </si>
  <si>
    <t>IN MEMORY OF CARMON PRITCHETT</t>
  </si>
  <si>
    <t>CLEVELAND LODGE 1944</t>
  </si>
  <si>
    <t>CAMDEN LODGE 2156</t>
  </si>
  <si>
    <t>TOTAL CLEVELAND LODGE 1944</t>
  </si>
  <si>
    <t>TELAS</t>
  </si>
  <si>
    <t>MARVIN, RETTA</t>
  </si>
  <si>
    <t>BONIN, MAURICE</t>
  </si>
  <si>
    <t>BOST, CHRISTOPHER</t>
  </si>
  <si>
    <t>MIZE, TODD</t>
  </si>
  <si>
    <t>NEWTON, KENNETH</t>
  </si>
  <si>
    <t>HOLLEY, KELLY</t>
  </si>
  <si>
    <t>BRINDLEY, RONNIE</t>
  </si>
  <si>
    <t>SNEED, JOSEPH</t>
  </si>
  <si>
    <t>OERTLE, JADE</t>
  </si>
  <si>
    <t xml:space="preserve">FERNANDEZ, HECTOR </t>
  </si>
  <si>
    <t>MEMBER</t>
  </si>
  <si>
    <t>ALLEN, JOE</t>
  </si>
  <si>
    <t>TOTAL CAMDEN LODGE 2156</t>
  </si>
  <si>
    <t xml:space="preserve">In Memory of </t>
  </si>
  <si>
    <t>In Honor of</t>
  </si>
  <si>
    <t>Lodge</t>
  </si>
  <si>
    <t xml:space="preserve">Contribution </t>
  </si>
  <si>
    <t>Acknowledgement Card</t>
  </si>
  <si>
    <t>TOTAL DONATIONS</t>
  </si>
  <si>
    <t>2018-2019</t>
  </si>
  <si>
    <t>2019-2020</t>
  </si>
  <si>
    <t>2020-2021</t>
  </si>
  <si>
    <t>2021-2022</t>
  </si>
  <si>
    <t xml:space="preserve">TOTAL </t>
  </si>
  <si>
    <t>DONATIONS</t>
  </si>
  <si>
    <t>BY MEMBER</t>
  </si>
  <si>
    <t>Athens #1927</t>
  </si>
  <si>
    <t>Abbott, James R</t>
  </si>
  <si>
    <t>Breedlove, Lawson</t>
  </si>
  <si>
    <t>Childress, David</t>
  </si>
  <si>
    <t>Corvell, Alfred</t>
  </si>
  <si>
    <t>Ferrell, Susan</t>
  </si>
  <si>
    <t>Henderson, Debra</t>
  </si>
  <si>
    <t>Houston, William</t>
  </si>
  <si>
    <t>McCosh, Samuel</t>
  </si>
  <si>
    <t>McKee, Robert</t>
  </si>
  <si>
    <t>Nipper, Joseph</t>
  </si>
  <si>
    <t>Peterson, C T</t>
  </si>
  <si>
    <t>Pierce, Ricky</t>
  </si>
  <si>
    <t>Powers, Jr, Jack</t>
  </si>
  <si>
    <t>Quillen, Worth</t>
  </si>
  <si>
    <t>Rayl, Paul</t>
  </si>
  <si>
    <t>Robinson, Tony</t>
  </si>
  <si>
    <t>Songer, Steve</t>
  </si>
  <si>
    <t>Walker, Steven</t>
  </si>
  <si>
    <t>Whaley, Robert</t>
  </si>
  <si>
    <t>Williams, Jimmy</t>
  </si>
  <si>
    <t>Wilson, Annette</t>
  </si>
  <si>
    <t>Wilson, John</t>
  </si>
  <si>
    <t>Womac, Tracey</t>
  </si>
  <si>
    <t>Camden# 2156</t>
  </si>
  <si>
    <t>Allen, Joe</t>
  </si>
  <si>
    <t>Chattanooga #91</t>
  </si>
  <si>
    <t>Butler, Neal</t>
  </si>
  <si>
    <t>Hall, Reeda</t>
  </si>
  <si>
    <t>Marvin, Retta</t>
  </si>
  <si>
    <t>Bonin, Maurice</t>
  </si>
  <si>
    <t>Bost, Christopher</t>
  </si>
  <si>
    <t>Mize, Todd</t>
  </si>
  <si>
    <t>Newton, Kenneth</t>
  </si>
  <si>
    <t>Holley, Kelly</t>
  </si>
  <si>
    <t>Brindley, Ronnie</t>
  </si>
  <si>
    <t>Sneed, Joseph</t>
  </si>
  <si>
    <t>Oertle, Jade</t>
  </si>
  <si>
    <t>Fernandez, Hector</t>
  </si>
  <si>
    <t>Waters, Tyler</t>
  </si>
  <si>
    <t>Cleveland #1944</t>
  </si>
  <si>
    <t>Columbia #686</t>
  </si>
  <si>
    <t>Cumberland Co #2751</t>
  </si>
  <si>
    <t>Grubb, Alton</t>
  </si>
  <si>
    <t>Decatur County #2641</t>
  </si>
  <si>
    <t>Cooley, Darrin</t>
  </si>
  <si>
    <t>Cooley, Doug</t>
  </si>
  <si>
    <t>Herndon, Charles</t>
  </si>
  <si>
    <t>McBride, Christy</t>
  </si>
  <si>
    <t>Middleton, Tim</t>
  </si>
  <si>
    <t>Rinnger, Bill</t>
  </si>
  <si>
    <t>Shea, Tanya</t>
  </si>
  <si>
    <t>Dresden #2373</t>
  </si>
  <si>
    <t>Page, Bob</t>
  </si>
  <si>
    <t>Elizabethton #1847</t>
  </si>
  <si>
    <t>Anonymous</t>
  </si>
  <si>
    <t>Allison, Eddie</t>
  </si>
  <si>
    <t>Andes, David</t>
  </si>
  <si>
    <t>Arnold, Gerald</t>
  </si>
  <si>
    <t>Arnold, Taylor</t>
  </si>
  <si>
    <t>Arnold, Terry</t>
  </si>
  <si>
    <t>Austin, Keri</t>
  </si>
  <si>
    <t>Berry, Debby</t>
  </si>
  <si>
    <t>Blevins, Jackie</t>
  </si>
  <si>
    <t>Byrd, Robert</t>
  </si>
  <si>
    <t>Cindrick, Davie</t>
  </si>
  <si>
    <t>Colligan, John</t>
  </si>
  <si>
    <t>Davis, Gary</t>
  </si>
  <si>
    <t>Duffy, Cindy</t>
  </si>
  <si>
    <t>Dugger, Dave</t>
  </si>
  <si>
    <t>Dugger, Janet</t>
  </si>
  <si>
    <t>Davenport, Rocky</t>
  </si>
  <si>
    <t>Estep, Roger</t>
  </si>
  <si>
    <t>Grindstaff, Nick</t>
  </si>
  <si>
    <t>Harlow, Edward</t>
  </si>
  <si>
    <t>Hardin, Mike</t>
  </si>
  <si>
    <t>Hardin, Tim</t>
  </si>
  <si>
    <t>Hawkins, Jessi</t>
  </si>
  <si>
    <t>Hutchins, Jennifer</t>
  </si>
  <si>
    <t>Ingram, William</t>
  </si>
  <si>
    <t>Irick, Thelma</t>
  </si>
  <si>
    <t>Johnson, James</t>
  </si>
  <si>
    <t>Johnson, Rex</t>
  </si>
  <si>
    <t>Kerr, Jim</t>
  </si>
  <si>
    <t>King, Denise</t>
  </si>
  <si>
    <t>Kitcher, Harold</t>
  </si>
  <si>
    <t>Ladd, Shell</t>
  </si>
  <si>
    <t>Largent, Ernest</t>
  </si>
  <si>
    <t>Laws,David</t>
  </si>
  <si>
    <t>Lingerfelt, Joe</t>
  </si>
  <si>
    <t>Lingerfelt, Sampson</t>
  </si>
  <si>
    <t>Lipford, Brook</t>
  </si>
  <si>
    <t>Lipford, Kevin</t>
  </si>
  <si>
    <t>Lipford, Robert</t>
  </si>
  <si>
    <t>Durmon, Ginger</t>
  </si>
  <si>
    <t>McCormick, Annie</t>
  </si>
  <si>
    <t>McKinney, Donald</t>
  </si>
  <si>
    <t>Mathes, Mick</t>
  </si>
  <si>
    <t>Mock, Jerry</t>
  </si>
  <si>
    <t>Morris, Jacklyn</t>
  </si>
  <si>
    <t>Napier, Sherri</t>
  </si>
  <si>
    <t>Nave, Conn</t>
  </si>
  <si>
    <t>Norris, Lanny</t>
  </si>
  <si>
    <t>Payne, Tony</t>
  </si>
  <si>
    <t>Rodney &amp; Jen</t>
  </si>
  <si>
    <t>Solomon, Dewayne</t>
  </si>
  <si>
    <t>Scott, Sallie</t>
  </si>
  <si>
    <t>Schouley, Ken</t>
  </si>
  <si>
    <t>Shell, Ladd</t>
  </si>
  <si>
    <t>Solomon, Brian</t>
  </si>
  <si>
    <t>Swift, Ken</t>
  </si>
  <si>
    <t>Swift, Patty</t>
  </si>
  <si>
    <t>Taylor, Amanda</t>
  </si>
  <si>
    <t>Tipton, Logan</t>
  </si>
  <si>
    <t>Tolley, Herman (Keith)</t>
  </si>
  <si>
    <t>Weimer, Joel</t>
  </si>
  <si>
    <t>Williams, Brady</t>
  </si>
  <si>
    <t>Williams, George</t>
  </si>
  <si>
    <t>Wilson, Steve</t>
  </si>
  <si>
    <t>Wohford, Sam</t>
  </si>
  <si>
    <t>Woods, Larry</t>
  </si>
  <si>
    <t>Wise, Tom</t>
  </si>
  <si>
    <t>Wise, Kim</t>
  </si>
  <si>
    <t>Fayetteville #1792</t>
  </si>
  <si>
    <t>Gallatin #2847</t>
  </si>
  <si>
    <t>Gatlinburg# 1925</t>
  </si>
  <si>
    <t>Jackson #192</t>
  </si>
  <si>
    <t>Bacome, Tommy</t>
  </si>
  <si>
    <t>Brewer, Bill</t>
  </si>
  <si>
    <t>Brooks, Cody</t>
  </si>
  <si>
    <t>Day, Deanna</t>
  </si>
  <si>
    <t>Harrington, Charlie</t>
  </si>
  <si>
    <t>Harrrington, Kay</t>
  </si>
  <si>
    <t>Marshall, John</t>
  </si>
  <si>
    <t>Moore, Jimmy</t>
  </si>
  <si>
    <t>Nally, Donnie</t>
  </si>
  <si>
    <t>Nally, Lori</t>
  </si>
  <si>
    <t>Osborn, Eddie</t>
  </si>
  <si>
    <t>Pritchard, Keith</t>
  </si>
  <si>
    <t>Shofe, Donna</t>
  </si>
  <si>
    <t>Stark, Steve</t>
  </si>
  <si>
    <t>West, Bryce</t>
  </si>
  <si>
    <t>Williams, Woody</t>
  </si>
  <si>
    <t>Johnson City# 825</t>
  </si>
  <si>
    <t>Huntingdon# 2152</t>
  </si>
  <si>
    <t>Bartsch, Richard</t>
  </si>
  <si>
    <t>Knoxville #160</t>
  </si>
  <si>
    <t>Arsenault, Tom</t>
  </si>
  <si>
    <t>Clabough, Billy</t>
  </si>
  <si>
    <t>Croley, Robert</t>
  </si>
  <si>
    <t>Frasure, Jacqueline</t>
  </si>
  <si>
    <t>Greer, Carolyn</t>
  </si>
  <si>
    <t>Preston, Don</t>
  </si>
  <si>
    <t>Simons, Philip</t>
  </si>
  <si>
    <t>Lawrenceburg #2206</t>
  </si>
  <si>
    <t>Crouch, Alaric</t>
  </si>
  <si>
    <t>Lewis County # 2883</t>
  </si>
  <si>
    <t>Lewisburg #1990</t>
  </si>
  <si>
    <t>Madison #2473</t>
  </si>
  <si>
    <t>Morristown #1667</t>
  </si>
  <si>
    <t>Allen, Ron</t>
  </si>
  <si>
    <t>Ailey, Michael</t>
  </si>
  <si>
    <t>Bliss, Lee</t>
  </si>
  <si>
    <t>Campbell, Melaine</t>
  </si>
  <si>
    <t>Carpenter, G Tom</t>
  </si>
  <si>
    <t>Carter, Regina</t>
  </si>
  <si>
    <t>Chamberlain, Pete</t>
  </si>
  <si>
    <t>Dunlap, Melvyn</t>
  </si>
  <si>
    <t>Elsinger, Julia</t>
  </si>
  <si>
    <t>Fuhr, James (Jim)</t>
  </si>
  <si>
    <t>Gardner, Jeff</t>
  </si>
  <si>
    <t>Gibson, Zanna</t>
  </si>
  <si>
    <t>Gilbert. Carl</t>
  </si>
  <si>
    <t>Gilbert, Zanna</t>
  </si>
  <si>
    <t>Golden, Bobby</t>
  </si>
  <si>
    <t>Harnville, Chris</t>
  </si>
  <si>
    <t>Hofer, Janet</t>
  </si>
  <si>
    <t>Hofer, John</t>
  </si>
  <si>
    <t>Holmes, Pat</t>
  </si>
  <si>
    <t>Hopson, Tom</t>
  </si>
  <si>
    <t>Horville, Chris</t>
  </si>
  <si>
    <t>Howells, David</t>
  </si>
  <si>
    <t>Jenkins, Tom</t>
  </si>
  <si>
    <t>Jinks, Clifford</t>
  </si>
  <si>
    <t>Jordan, Orlando</t>
  </si>
  <si>
    <t>Julson, Charlene</t>
  </si>
  <si>
    <t>Justis, Sue</t>
  </si>
  <si>
    <t>Killian, Scott</t>
  </si>
  <si>
    <t>Lakins, Anthony</t>
  </si>
  <si>
    <t>Levron, Greg</t>
  </si>
  <si>
    <t>McGuffin, Patrick</t>
  </si>
  <si>
    <t>McHaffey Jr, Joe</t>
  </si>
  <si>
    <t>Miner, Jack</t>
  </si>
  <si>
    <t>Moore, Dinah</t>
  </si>
  <si>
    <t>Moore, Joe</t>
  </si>
  <si>
    <t>Moore, W Scott</t>
  </si>
  <si>
    <t>Morgan, Elaine</t>
  </si>
  <si>
    <t>Nail, Maggie</t>
  </si>
  <si>
    <t>Partrum, Hugh</t>
  </si>
  <si>
    <t>Pinson, Perry</t>
  </si>
  <si>
    <t>Richards, Charles</t>
  </si>
  <si>
    <t>Rokarec, Kern</t>
  </si>
  <si>
    <t>Sammons, Shirley</t>
  </si>
  <si>
    <t>Sheneman, Joseph</t>
  </si>
  <si>
    <t>Sittig, Ernie</t>
  </si>
  <si>
    <t>Smyth, Kelley</t>
  </si>
  <si>
    <t>Stapleton, Dennis</t>
  </si>
  <si>
    <t>Sudheimer, Rhonda</t>
  </si>
  <si>
    <t>Taylor, Tim</t>
  </si>
  <si>
    <t>Valentine, Tressa</t>
  </si>
  <si>
    <t>Warrick, James</t>
  </si>
  <si>
    <t>Weinmann, Ronald</t>
  </si>
  <si>
    <t>Williams, Jackie</t>
  </si>
  <si>
    <t>Williams, Max</t>
  </si>
  <si>
    <t>Williams, Mike</t>
  </si>
  <si>
    <t>Willis, John</t>
  </si>
  <si>
    <t>Wingo, Willard</t>
  </si>
  <si>
    <t>Wyatt, Jamie</t>
  </si>
  <si>
    <t>Yard, Fred</t>
  </si>
  <si>
    <t>Nashville/Franklin #72</t>
  </si>
  <si>
    <t>Arnott, Michael</t>
  </si>
  <si>
    <t>Baker, Simon</t>
  </si>
  <si>
    <t>Ballard, Lance</t>
  </si>
  <si>
    <t>Barbieri, Joe</t>
  </si>
  <si>
    <t>Barnard, Kimberly</t>
  </si>
  <si>
    <t>Beechman, J Corey</t>
  </si>
  <si>
    <t>Blanks, John</t>
  </si>
  <si>
    <t>Boisvert, Rav</t>
  </si>
  <si>
    <t>Branglino, David</t>
  </si>
  <si>
    <t>Bridges, Bob</t>
  </si>
  <si>
    <t>Burns, William</t>
  </si>
  <si>
    <t>Caperton, Shane</t>
  </si>
  <si>
    <t>Carlson, Norman</t>
  </si>
  <si>
    <t>Cartee, Tracey</t>
  </si>
  <si>
    <t>Carter, Karen</t>
  </si>
  <si>
    <t>Carter. Ralph</t>
  </si>
  <si>
    <t>Choate, Dwayne</t>
  </si>
  <si>
    <t>Clifford, Tony</t>
  </si>
  <si>
    <t>Coberly, Bruce</t>
  </si>
  <si>
    <t>Colaberdino, Ralph</t>
  </si>
  <si>
    <t>Cole, David</t>
  </si>
  <si>
    <t>Connery, Heather</t>
  </si>
  <si>
    <t>Cossey, Gina</t>
  </si>
  <si>
    <t>Cossey, Neil</t>
  </si>
  <si>
    <t>Cox, Don</t>
  </si>
  <si>
    <t>Crawford, McClerand</t>
  </si>
  <si>
    <t>Cunningham, Courtney</t>
  </si>
  <si>
    <t>Dickey, Tammy</t>
  </si>
  <si>
    <t>Druckenmiller, Jodi</t>
  </si>
  <si>
    <t>Druckenmiller, John</t>
  </si>
  <si>
    <t>Ecken, Anissa</t>
  </si>
  <si>
    <t>Evans, James</t>
  </si>
  <si>
    <t>Ferrari, Alfonso</t>
  </si>
  <si>
    <t>Ferguson, Matthew</t>
  </si>
  <si>
    <t>Furbee, Ed</t>
  </si>
  <si>
    <t>Garrett, Jerry</t>
  </si>
  <si>
    <t>Giese, Michelle</t>
  </si>
  <si>
    <t>Gile, Jimmie</t>
  </si>
  <si>
    <t>Gouge, Scott</t>
  </si>
  <si>
    <t>Greer, David</t>
  </si>
  <si>
    <t>Greer, Harriet</t>
  </si>
  <si>
    <t>Grissom, Jamie</t>
  </si>
  <si>
    <t>Helmbrecht, James</t>
  </si>
  <si>
    <t>Hensley, Steven</t>
  </si>
  <si>
    <t>Hess, Lois</t>
  </si>
  <si>
    <t>Hightower, Bradley</t>
  </si>
  <si>
    <t>Honaker, Zachary</t>
  </si>
  <si>
    <t>Householder, Erwin</t>
  </si>
  <si>
    <t>Huddleston, Kara</t>
  </si>
  <si>
    <t>Johnson, Melissa</t>
  </si>
  <si>
    <t>Jordon, Peter</t>
  </si>
  <si>
    <t>Karch, Vincent</t>
  </si>
  <si>
    <t>Kattner, Timothy</t>
  </si>
  <si>
    <t>Knight, Jamie</t>
  </si>
  <si>
    <t>LaBarre, Marianne</t>
  </si>
  <si>
    <t>LaChance, Michael</t>
  </si>
  <si>
    <t>Lamb, Shannon</t>
  </si>
  <si>
    <t>Lawlor, Jackie</t>
  </si>
  <si>
    <t>Leidig, Timothy</t>
  </si>
  <si>
    <t>Lilly, Tina</t>
  </si>
  <si>
    <t>Locke, Gregory</t>
  </si>
  <si>
    <t>Lyons, Linda</t>
  </si>
  <si>
    <t>McBee, Gary</t>
  </si>
  <si>
    <t>McCambridge, Dennis</t>
  </si>
  <si>
    <t>McClanahan, James</t>
  </si>
  <si>
    <t>Malom, Calyn</t>
  </si>
  <si>
    <t>Milliken, Chadwick</t>
  </si>
  <si>
    <t>Mumma, Matthew</t>
  </si>
  <si>
    <t>Musick, Mark</t>
  </si>
  <si>
    <t>Nichol, Gordon</t>
  </si>
  <si>
    <t>Norwood, Shirley</t>
  </si>
  <si>
    <t>Nugentm William</t>
  </si>
  <si>
    <t>Nye, Brian</t>
  </si>
  <si>
    <t>O'Conner, Stephen</t>
  </si>
  <si>
    <t>Oakes, Vickie</t>
  </si>
  <si>
    <t>Owens, Ralph</t>
  </si>
  <si>
    <t xml:space="preserve">Pansa, Dana </t>
  </si>
  <si>
    <t>Pansa, Jeffrey</t>
  </si>
  <si>
    <t>Pappas, Sarah</t>
  </si>
  <si>
    <t>Pearce, Harris</t>
  </si>
  <si>
    <t>Pesce, Michael</t>
  </si>
  <si>
    <t>Petrus, Judy</t>
  </si>
  <si>
    <t>Reynolds, Leslie</t>
  </si>
  <si>
    <t>Roberts, James</t>
  </si>
  <si>
    <t>Robinson, Christopher</t>
  </si>
  <si>
    <t>Rose, Sara</t>
  </si>
  <si>
    <t>Sample, Willaim</t>
  </si>
  <si>
    <t>Schafran, Brandi</t>
  </si>
  <si>
    <t>Schafran, Daniel</t>
  </si>
  <si>
    <t>Silva, David</t>
  </si>
  <si>
    <t>Skow, Tim</t>
  </si>
  <si>
    <t>Snyder, Thomas</t>
  </si>
  <si>
    <t>Spann, Jerry</t>
  </si>
  <si>
    <t>Spanraft, Gary</t>
  </si>
  <si>
    <t>Speedy, Scott</t>
  </si>
  <si>
    <t>Spencer, Tiffany</t>
  </si>
  <si>
    <t>Starace, Adam</t>
  </si>
  <si>
    <t>Stefano, Kevin</t>
  </si>
  <si>
    <t>Steven , Debra</t>
  </si>
  <si>
    <t>Stewart, Gina Locke</t>
  </si>
  <si>
    <t>Sterr, David</t>
  </si>
  <si>
    <t>Stuart, Robert</t>
  </si>
  <si>
    <t>Swope, Robert</t>
  </si>
  <si>
    <t>Sympson, Gordon</t>
  </si>
  <si>
    <t>Tanksley, Alan</t>
  </si>
  <si>
    <t>Thomas, Berry</t>
  </si>
  <si>
    <t>Thompson, John</t>
  </si>
  <si>
    <t>Tralongo, Theresa Kelly</t>
  </si>
  <si>
    <t>Tribble, Lewis</t>
  </si>
  <si>
    <t>Trudeau, Laela</t>
  </si>
  <si>
    <t>Uhrine, Jill</t>
  </si>
  <si>
    <t>Van Allen, Eric</t>
  </si>
  <si>
    <t>Vander Waude, George</t>
  </si>
  <si>
    <t>Vaughn, Ola</t>
  </si>
  <si>
    <t>Walters, Kenneth</t>
  </si>
  <si>
    <t>Walters, Larry</t>
  </si>
  <si>
    <t>Wells, Richard</t>
  </si>
  <si>
    <t>West, John</t>
  </si>
  <si>
    <t>White, Todd</t>
  </si>
  <si>
    <t>Wiley, Robert</t>
  </si>
  <si>
    <t>Wilhite, David</t>
  </si>
  <si>
    <t>Wymer, Suzanne</t>
  </si>
  <si>
    <t>Yepsen, Ray</t>
  </si>
  <si>
    <t>Oak Ridge# 1684</t>
  </si>
  <si>
    <t>Boat Club</t>
  </si>
  <si>
    <t>Abernathy, Steve</t>
  </si>
  <si>
    <t>Aurin, Ralph</t>
  </si>
  <si>
    <t>Bowen, Jeanette</t>
  </si>
  <si>
    <t>Cornett, Carolyn</t>
  </si>
  <si>
    <t>Hamilton, Doug</t>
  </si>
  <si>
    <t>Klemski, John</t>
  </si>
  <si>
    <t>Rosenberry, Ronald</t>
  </si>
  <si>
    <t>Thompson, Charlyne</t>
  </si>
  <si>
    <t>Paris #816</t>
  </si>
  <si>
    <t>Pulaski #1827</t>
  </si>
  <si>
    <t>Pace Car Club</t>
  </si>
  <si>
    <t>Beecham, Charles</t>
  </si>
  <si>
    <t>Beecham, Jan</t>
  </si>
  <si>
    <t>Bogart, Charles</t>
  </si>
  <si>
    <t>Brindley, JJ</t>
  </si>
  <si>
    <t>Brymer, Rachel</t>
  </si>
  <si>
    <t>Campbell, Liz</t>
  </si>
  <si>
    <t>Cozart, Larry</t>
  </si>
  <si>
    <t>Cox, John</t>
  </si>
  <si>
    <t>Crocker, Andrew</t>
  </si>
  <si>
    <t>Darnell, Jeff</t>
  </si>
  <si>
    <t>Dunnavant, Layten</t>
  </si>
  <si>
    <t>Gowan, Allen</t>
  </si>
  <si>
    <t>Grigg, Phillip</t>
  </si>
  <si>
    <t>Hargrove, Chase</t>
  </si>
  <si>
    <t>Hargrove, Herbert</t>
  </si>
  <si>
    <t>Harris, Jace</t>
  </si>
  <si>
    <t>Harrison, Jake</t>
  </si>
  <si>
    <t>Haskins, Dennis</t>
  </si>
  <si>
    <t>Haugh, Fred</t>
  </si>
  <si>
    <t>Hobbs, Gina</t>
  </si>
  <si>
    <t>Holt, Solon</t>
  </si>
  <si>
    <t>Jessod, Brittany</t>
  </si>
  <si>
    <t>Jones, Jon</t>
  </si>
  <si>
    <t>Lenss, Nathan</t>
  </si>
  <si>
    <t>Long, David</t>
  </si>
  <si>
    <t>Luna, Bill</t>
  </si>
  <si>
    <t>McNeese, Crystal</t>
  </si>
  <si>
    <t>Miles, James</t>
  </si>
  <si>
    <t>Moss, Heike</t>
  </si>
  <si>
    <t>Owens, Nathan</t>
  </si>
  <si>
    <t>Peden, Ron</t>
  </si>
  <si>
    <t>Phillips, Robert</t>
  </si>
  <si>
    <t>Prukop, Rickey</t>
  </si>
  <si>
    <t>Pullings, Erin</t>
  </si>
  <si>
    <t>Pylant, Vernon</t>
  </si>
  <si>
    <t>Rackley, Matt</t>
  </si>
  <si>
    <t>Ralston, Bill</t>
  </si>
  <si>
    <t>Risner, Tony</t>
  </si>
  <si>
    <t>Roper, Bill</t>
  </si>
  <si>
    <t>Russell, Matt</t>
  </si>
  <si>
    <t>Skeen, Dewayne</t>
  </si>
  <si>
    <t>Slater, Keith</t>
  </si>
  <si>
    <t>Slaton, Joel</t>
  </si>
  <si>
    <t>Stafford, Gregg</t>
  </si>
  <si>
    <t>Stone, Michael</t>
  </si>
  <si>
    <t>Sutton, Edgar</t>
  </si>
  <si>
    <t>Thurman, Bruce</t>
  </si>
  <si>
    <t>Wade, Johnny</t>
  </si>
  <si>
    <t>Waldeck, Mark</t>
  </si>
  <si>
    <t>White, Steve</t>
  </si>
  <si>
    <t>Wiser, James</t>
  </si>
  <si>
    <t>Young, Hunter</t>
  </si>
  <si>
    <t>Trenton #1279</t>
  </si>
  <si>
    <t>Waverly # 2289</t>
  </si>
  <si>
    <t>Misc</t>
  </si>
  <si>
    <t>Gonna B ER Clinic</t>
  </si>
  <si>
    <t>Gross, John</t>
  </si>
  <si>
    <t>Annual Convention</t>
  </si>
  <si>
    <t>Mid-Year Convention</t>
  </si>
  <si>
    <t>TEA - Golf Tournament</t>
  </si>
  <si>
    <t>TOTAL</t>
  </si>
  <si>
    <t>Brown, Dewayne</t>
  </si>
  <si>
    <t>Brewer, julie</t>
  </si>
  <si>
    <t>Clark, Robert</t>
  </si>
  <si>
    <t>Conwill, Jan</t>
  </si>
  <si>
    <t>Barger, jeffrey</t>
  </si>
  <si>
    <t>Knight, William</t>
  </si>
  <si>
    <t>Brooks, Carl</t>
  </si>
  <si>
    <t>Lehner, Adam</t>
  </si>
  <si>
    <t>Cash, Richard</t>
  </si>
  <si>
    <t>Brittain, Andrew</t>
  </si>
  <si>
    <t>Fowler, Deborah</t>
  </si>
  <si>
    <t>Press, Michael</t>
  </si>
  <si>
    <t>Von Dohlen, Michael</t>
  </si>
  <si>
    <t>Stephens, Michael</t>
  </si>
  <si>
    <t>Minar, Edwina</t>
  </si>
  <si>
    <t>Locke, Donald</t>
  </si>
  <si>
    <t>Alley, Diana</t>
  </si>
  <si>
    <t>Tallyn, Steven</t>
  </si>
  <si>
    <t>Youngstead, Kenneth</t>
  </si>
  <si>
    <t>Danyo, David</t>
  </si>
  <si>
    <t>Elefante, Vinnie</t>
  </si>
  <si>
    <t>Poerio, Bryan</t>
  </si>
  <si>
    <t>Styers, Ronald</t>
  </si>
  <si>
    <t>Maggi, Ryan</t>
  </si>
  <si>
    <t>Hodge, Joe</t>
  </si>
  <si>
    <t>Crochet, Brian</t>
  </si>
  <si>
    <t>Howard, James</t>
  </si>
  <si>
    <t>Denny, Seth</t>
  </si>
  <si>
    <t>Denny, Inger</t>
  </si>
  <si>
    <t>Frye, Jeff</t>
  </si>
  <si>
    <t>Parsons, Stephen</t>
  </si>
  <si>
    <t>Haufmann, Gary</t>
  </si>
  <si>
    <t>Muszynski, Stanley</t>
  </si>
  <si>
    <t>Bottorff, Ronnie</t>
  </si>
  <si>
    <t>BREWER, DR, ERNEST</t>
  </si>
  <si>
    <t xml:space="preserve">CONVENTIONS </t>
  </si>
  <si>
    <t>Smith, Bryan</t>
  </si>
  <si>
    <t>Smith, Jason</t>
  </si>
  <si>
    <t>Dawn, Jack</t>
  </si>
  <si>
    <t>Mathis, Janice</t>
  </si>
  <si>
    <t>Yates, Billy</t>
  </si>
  <si>
    <t>Tillman, Leann</t>
  </si>
  <si>
    <t>Erwin Lodge 1985</t>
  </si>
  <si>
    <t>Grand Lodge Convention</t>
  </si>
  <si>
    <t>Gouge, Paul</t>
  </si>
  <si>
    <t>Shears, George</t>
  </si>
  <si>
    <t>Skeens, Alan</t>
  </si>
  <si>
    <t>Trivett, Keith</t>
  </si>
  <si>
    <t>Keene, Jack</t>
  </si>
  <si>
    <t>McCutcheon, Carl</t>
  </si>
  <si>
    <t>Coffey, Troy</t>
  </si>
  <si>
    <t>Hamlem, Sam</t>
  </si>
  <si>
    <t>Thomason, Gary "Butch"</t>
  </si>
  <si>
    <t>Williams, Jan</t>
  </si>
  <si>
    <t>Griggs, Therese</t>
  </si>
  <si>
    <t>Isbell, Donna</t>
  </si>
  <si>
    <t>Justice, Linda</t>
  </si>
  <si>
    <t>Miller, Leah</t>
  </si>
  <si>
    <t>Jones, Tammy</t>
  </si>
  <si>
    <t>Pedersen, Leihoku</t>
  </si>
  <si>
    <t>Wood, David</t>
  </si>
  <si>
    <t>William, Jack</t>
  </si>
  <si>
    <t>Hankins, Brett</t>
  </si>
  <si>
    <t>Cozart, Danielle</t>
  </si>
  <si>
    <t>Lawhorn, Belita</t>
  </si>
  <si>
    <t>Webb, Tama</t>
  </si>
  <si>
    <t>Tipton, Carly</t>
  </si>
  <si>
    <t>Moody, Kaye</t>
  </si>
  <si>
    <t>Jones, Jamie</t>
  </si>
  <si>
    <t>Lipford, Bob</t>
  </si>
  <si>
    <t>Duffy, George</t>
  </si>
  <si>
    <t>Anderson, Debbie</t>
  </si>
  <si>
    <t>Anderson, Mark</t>
  </si>
  <si>
    <t>Barnes, David</t>
  </si>
  <si>
    <t>Barnes, Norma</t>
  </si>
  <si>
    <t>Criss, Bill</t>
  </si>
  <si>
    <t>Hairell, Steve</t>
  </si>
  <si>
    <t>Huckaba, pete</t>
  </si>
  <si>
    <t>Jarvis, Cathy</t>
  </si>
  <si>
    <t>Landrum, Katie</t>
  </si>
  <si>
    <t>Lilly, Ken</t>
  </si>
  <si>
    <t>Mayfield, Martin</t>
  </si>
  <si>
    <t>Morris, Bridget</t>
  </si>
  <si>
    <t>Patrick, Hugh</t>
  </si>
  <si>
    <t>Perkins, Donna</t>
  </si>
  <si>
    <t>Stegall, Donnie</t>
  </si>
  <si>
    <t>Wilmoth, Kelvin</t>
  </si>
  <si>
    <t>Wood, O Wayne</t>
  </si>
  <si>
    <t>Woods, Pam</t>
  </si>
  <si>
    <t xml:space="preserve">TELAS </t>
  </si>
  <si>
    <t>TEBT PER GOAL</t>
  </si>
  <si>
    <t>GOAL AMOUNT</t>
  </si>
  <si>
    <t xml:space="preserve">OVER/UNDER GOAL </t>
  </si>
  <si>
    <t>Smith, Jeanne</t>
  </si>
  <si>
    <t>Stiles, Wilson</t>
  </si>
  <si>
    <t>Wallter, Dillian</t>
  </si>
  <si>
    <t>Webb, Kenneth</t>
  </si>
  <si>
    <t>Ingram, Brian</t>
  </si>
  <si>
    <t>Garther, Tim</t>
  </si>
  <si>
    <t>Erwin Lodge</t>
  </si>
  <si>
    <t>Weber, Tom</t>
  </si>
  <si>
    <t>Bowman, Tom</t>
  </si>
  <si>
    <t>Fox,  Vickey</t>
  </si>
  <si>
    <t>Pardon, Patty</t>
  </si>
  <si>
    <t xml:space="preserve">LORI R NALLY, </t>
  </si>
  <si>
    <t>PLEDGE SECRETARY</t>
  </si>
  <si>
    <t>Bischoff, Katy</t>
  </si>
  <si>
    <t>Campbell. Ginger</t>
  </si>
  <si>
    <t>Wilson, Eddie</t>
  </si>
  <si>
    <t>Henderson, Carol</t>
  </si>
  <si>
    <t>Smith, Donny</t>
  </si>
  <si>
    <t>Gossett, Gayle</t>
  </si>
  <si>
    <t>Hawk, Peggy</t>
  </si>
  <si>
    <t>Hawk, Tom</t>
  </si>
  <si>
    <t>Goodman, Chasse</t>
  </si>
  <si>
    <t>Henderson#2489</t>
  </si>
  <si>
    <t>Casteel, Penny</t>
  </si>
  <si>
    <t>HELLO</t>
  </si>
  <si>
    <t>Wilkes, Hershel</t>
  </si>
  <si>
    <t xml:space="preserve">2022-2023 </t>
  </si>
  <si>
    <t xml:space="preserve">DONATONS </t>
  </si>
  <si>
    <t>MEMBERSHIP AS OF 4-1-23</t>
  </si>
  <si>
    <t>2023-2024</t>
  </si>
  <si>
    <t>DONATONS</t>
  </si>
  <si>
    <t>CHATTANOOGA LODGE 91</t>
  </si>
  <si>
    <t>TOTAL CHATTANOOGA LODGE 91</t>
  </si>
  <si>
    <t>TOTAL WAVERLY LODGE 2289</t>
  </si>
  <si>
    <t>WELLS, TRACIE</t>
  </si>
  <si>
    <t>CRIDER, RICKY</t>
  </si>
  <si>
    <t>LEWISBURG LODGE 1990</t>
  </si>
  <si>
    <t>WHITE, DANNY</t>
  </si>
  <si>
    <t>TOTAL LEWISBURG LODGE 1990</t>
  </si>
  <si>
    <t xml:space="preserve">MISC </t>
  </si>
  <si>
    <t>HADLEY, BRUCE</t>
  </si>
  <si>
    <t>TOTAL MISC</t>
  </si>
  <si>
    <t>THOMAS, EDWIN</t>
  </si>
  <si>
    <t>LEWIS COUNTY LODGE 2883</t>
  </si>
  <si>
    <t>HANKINS, BRETT</t>
  </si>
  <si>
    <t>HANKINS, CAROL</t>
  </si>
  <si>
    <t>TOTAL LEWIS COUNTY LODGE 2883</t>
  </si>
  <si>
    <t>SMITH, DONNIE</t>
  </si>
  <si>
    <t>WISE, NELL</t>
  </si>
  <si>
    <t>IN MEMORY OF DOUG CHEEK</t>
  </si>
  <si>
    <t>DEPOSIT 5/1/2023</t>
  </si>
  <si>
    <t>KELLEY, BETTY</t>
  </si>
  <si>
    <t>PARSONS, HILLARD</t>
  </si>
  <si>
    <t>TOTAL 5/1/23 DEPOSIT</t>
  </si>
  <si>
    <t>GRAND TOTAL OF DEPOSITS</t>
  </si>
  <si>
    <t>MISC</t>
  </si>
  <si>
    <t>Parsons, Hillard</t>
  </si>
  <si>
    <t>Wells, Tracie</t>
  </si>
  <si>
    <t>White, Danny</t>
  </si>
  <si>
    <t>Hidley, Bruce</t>
  </si>
  <si>
    <t>Wise, Nell</t>
  </si>
  <si>
    <t>Crider, Ricky</t>
  </si>
  <si>
    <t>`</t>
  </si>
  <si>
    <t>DOUG CHEEK</t>
  </si>
  <si>
    <t>MAX &amp; NELL WISE</t>
  </si>
  <si>
    <t>DEPOSIT 5/4/023</t>
  </si>
  <si>
    <t>LEWISBURG LODGE  1990</t>
  </si>
  <si>
    <t>HENDERSON, CAROL</t>
  </si>
  <si>
    <t>LEE, DONNA</t>
  </si>
  <si>
    <t>RISNER, TONY</t>
  </si>
  <si>
    <t>TOTAL PULASKI LODGE 1827</t>
  </si>
  <si>
    <t>TOTAL 5/4/23 DEPOSIT</t>
  </si>
  <si>
    <t>Lee, Donna</t>
  </si>
  <si>
    <t>DEPOSIT 5/30/2023</t>
  </si>
  <si>
    <t>BROWNFIELD, MATT</t>
  </si>
  <si>
    <t>ELIZABETHTON LODGE 1847</t>
  </si>
  <si>
    <t>BISCHOFF, KATY</t>
  </si>
  <si>
    <t>HARDIN, MICHAEL</t>
  </si>
  <si>
    <t>SEXTON, ELISA</t>
  </si>
  <si>
    <t>TOTAL ELIZABETHON LODGE 1847</t>
  </si>
  <si>
    <t>COTHAM, PAM</t>
  </si>
  <si>
    <t>SKELTON, EDNA</t>
  </si>
  <si>
    <t>RILEY, CISSY</t>
  </si>
  <si>
    <t>PRICE, MARTHA</t>
  </si>
  <si>
    <t>TAYLOR, ZADA</t>
  </si>
  <si>
    <t>DRAKE, SHERRY</t>
  </si>
  <si>
    <t>BARBER, DON</t>
  </si>
  <si>
    <t>DUNN, WALTON</t>
  </si>
  <si>
    <t>MORSE, ROBERT</t>
  </si>
  <si>
    <t>TOTAL LEWIIS COUNTY LODGE 2883</t>
  </si>
  <si>
    <t>GRAVES, RICHARD</t>
  </si>
  <si>
    <t>HOFER, JOHN</t>
  </si>
  <si>
    <t>TOTAL MORRISTOWN LODGE 1667</t>
  </si>
  <si>
    <t>TOTAL DEPOSIT 5/30/23</t>
  </si>
  <si>
    <t>Brownfield, Matt</t>
  </si>
  <si>
    <t>Hardin, Michael</t>
  </si>
  <si>
    <t>Sexton, Elisa</t>
  </si>
  <si>
    <t>Hankins, Carole</t>
  </si>
  <si>
    <t>Cotham, Pam</t>
  </si>
  <si>
    <t>Skelton, Edna</t>
  </si>
  <si>
    <t>Riley, Cissy</t>
  </si>
  <si>
    <t>Price, Martha</t>
  </si>
  <si>
    <t>Taylor, Zada</t>
  </si>
  <si>
    <t>Drake, Sherry</t>
  </si>
  <si>
    <t>Barber, Don</t>
  </si>
  <si>
    <t>Dunn, Walton</t>
  </si>
  <si>
    <t>Moore, Robert</t>
  </si>
  <si>
    <t>Graves, Richard</t>
  </si>
  <si>
    <t>TONY "PINEAPPLE: BARBER</t>
  </si>
  <si>
    <t>THE FAMILY OF TONY BARBER</t>
  </si>
  <si>
    <t xml:space="preserve">DOUG CHEEK </t>
  </si>
  <si>
    <t>BECKY CHEEK</t>
  </si>
  <si>
    <t>1625 COLLINS HOLLOW RD</t>
  </si>
  <si>
    <t xml:space="preserve">TN </t>
  </si>
  <si>
    <t>37091-4061</t>
  </si>
  <si>
    <t>TN</t>
  </si>
  <si>
    <t>DOUG CHEEEK</t>
  </si>
  <si>
    <t>JO ANN REID</t>
  </si>
  <si>
    <t>CHARLES &amp; MACHELLE ENSEY</t>
  </si>
  <si>
    <t>33530 ARDMORE RIDGE RD</t>
  </si>
  <si>
    <t>ARDMORE</t>
  </si>
  <si>
    <t>38449-3113</t>
  </si>
  <si>
    <t>DONOR</t>
  </si>
  <si>
    <t>MATT BROWNFIELD</t>
  </si>
  <si>
    <t>CHATANOOGA LODGE  91</t>
  </si>
  <si>
    <t>BETTY &amp; STEVE KELLEY</t>
  </si>
  <si>
    <t>DONNIE SMITH</t>
  </si>
  <si>
    <t>TRACI WELLS</t>
  </si>
  <si>
    <t>JACKSON 192</t>
  </si>
  <si>
    <t>RICKY CRIDER</t>
  </si>
  <si>
    <t>HUNTINGDON 2152</t>
  </si>
  <si>
    <t>DANNY WHITE</t>
  </si>
  <si>
    <t>E.L. &amp; J.M. THOMAS</t>
  </si>
  <si>
    <t xml:space="preserve">DONNA LEE </t>
  </si>
  <si>
    <t>CAROL HENDERSON</t>
  </si>
  <si>
    <t xml:space="preserve">PAM COTHAM </t>
  </si>
  <si>
    <t>EDNA SKELTON</t>
  </si>
  <si>
    <t xml:space="preserve">RICHARD GRAVES </t>
  </si>
  <si>
    <t>JOHN HOFER</t>
  </si>
  <si>
    <t>KATY BISCHOFF</t>
  </si>
  <si>
    <t>HAROLD PARSON</t>
  </si>
  <si>
    <t>Thomas Edwina</t>
  </si>
  <si>
    <t>TONY RISNER</t>
  </si>
  <si>
    <t>DEPOSIT 9/26/23</t>
  </si>
  <si>
    <t>TOTAL COLUMBIA LODE 686</t>
  </si>
  <si>
    <t>TOTAL DEPOSIT 9/26/23</t>
  </si>
  <si>
    <t>DEPOSIT 8/24/23</t>
  </si>
  <si>
    <t>ELIZABETHON LODGE 1847</t>
  </si>
  <si>
    <t>WOODS, LARRY</t>
  </si>
  <si>
    <t>TOLLEY, HERMAN</t>
  </si>
  <si>
    <t>SCOTT, DEBBIE (EMPLOYEE DONATION)</t>
  </si>
  <si>
    <t>BOOTH, JONATHAN</t>
  </si>
  <si>
    <t>COLLIGAN, JOHN</t>
  </si>
  <si>
    <t>KERR, JIM</t>
  </si>
  <si>
    <t>MAVE, CONN</t>
  </si>
  <si>
    <t>POSEY, TONY</t>
  </si>
  <si>
    <t>OSGOOD, GARY</t>
  </si>
  <si>
    <t>ESLICK, BOBBY</t>
  </si>
  <si>
    <t>WHISENANT, MICHAEL</t>
  </si>
  <si>
    <t>SHRADER, JAMES</t>
  </si>
  <si>
    <t>QUICK, BRADLEY</t>
  </si>
  <si>
    <t>MARTIN, RODNEY</t>
  </si>
  <si>
    <t>TUCKER, DREW</t>
  </si>
  <si>
    <t>BARNETT, ROBERT</t>
  </si>
  <si>
    <t>ROGERS, KEVIN</t>
  </si>
  <si>
    <t>COLLINS JR, JIMMY</t>
  </si>
  <si>
    <t>WIKLERSON, CHAD</t>
  </si>
  <si>
    <t>MCNEAL, TRACY</t>
  </si>
  <si>
    <t>MCNEAL, BEVERLY</t>
  </si>
  <si>
    <t>HALL, DONALD</t>
  </si>
  <si>
    <t>RUTLEDGE, PATSY</t>
  </si>
  <si>
    <t>SCOFIELD, COLE</t>
  </si>
  <si>
    <t>SIMMONS, TERRIE</t>
  </si>
  <si>
    <t>PHILLIPS, JAMES</t>
  </si>
  <si>
    <t>NEELY, BOBBY</t>
  </si>
  <si>
    <t>PIGG, BOBBY</t>
  </si>
  <si>
    <t>STANZIALE, CHRIS</t>
  </si>
  <si>
    <t>BROWNING, MARK</t>
  </si>
  <si>
    <t>SWINFORD, TIMOTHY</t>
  </si>
  <si>
    <t>RICHARDSON JR, JOHN</t>
  </si>
  <si>
    <t>FERRELL, VICTORIA</t>
  </si>
  <si>
    <t>MICOCH, LOUIS</t>
  </si>
  <si>
    <t>LIPP, CURTIS</t>
  </si>
  <si>
    <t>LIPP, PAMELA</t>
  </si>
  <si>
    <t>BERGER, DONALD</t>
  </si>
  <si>
    <t>THOMSPSON, STEVE</t>
  </si>
  <si>
    <t>MARSHALL, TOMMY</t>
  </si>
  <si>
    <t>CREEKMORE, LLOYDE</t>
  </si>
  <si>
    <t>BOILY, DAVID</t>
  </si>
  <si>
    <t>MITCHELL, FONVILLE</t>
  </si>
  <si>
    <t>SCIVALY, NICK</t>
  </si>
  <si>
    <t>THOMAS, JAMES</t>
  </si>
  <si>
    <t>MCFERRIN, RICHARD</t>
  </si>
  <si>
    <t>MOTLOW, ROBERT</t>
  </si>
  <si>
    <t>KIRKLAND, ALLEN</t>
  </si>
  <si>
    <t>PITCOCK, RICHARD</t>
  </si>
  <si>
    <t>BRINDLEY, PAUL</t>
  </si>
  <si>
    <t>HOLT, DAN</t>
  </si>
  <si>
    <t>WILLIAMS, LINDA</t>
  </si>
  <si>
    <t>YOUNG, JOHNNY</t>
  </si>
  <si>
    <t>MOTLOW, ED</t>
  </si>
  <si>
    <t>CARTER, JIMMY</t>
  </si>
  <si>
    <t>TUNSTILL, BILLY</t>
  </si>
  <si>
    <t>WELLS, RONALD</t>
  </si>
  <si>
    <t>BOMAR, ED</t>
  </si>
  <si>
    <t>CORNSTOCK, PAMELA</t>
  </si>
  <si>
    <t>THOMAS, DALE</t>
  </si>
  <si>
    <t>MCCLOUD, JERRY</t>
  </si>
  <si>
    <t>MOTLOW, LEE</t>
  </si>
  <si>
    <t>MCNATT, JEFF</t>
  </si>
  <si>
    <t>STEVENSON, FRANKIE</t>
  </si>
  <si>
    <t>YARBROUGH, HUBBARD</t>
  </si>
  <si>
    <t>HUGHES, JEFF</t>
  </si>
  <si>
    <t>JOHNSON, WILLIAM</t>
  </si>
  <si>
    <t>RUTELEDGE, VICKIE</t>
  </si>
  <si>
    <t>REED, RAYBURN</t>
  </si>
  <si>
    <t>LONG, DAN</t>
  </si>
  <si>
    <t>BAGLEY, BETTIE</t>
  </si>
  <si>
    <t>CALDWELL, JOHN</t>
  </si>
  <si>
    <t>RUTLEDGE, VINCE</t>
  </si>
  <si>
    <t>FAYETTEVILLE LODGE 1792</t>
  </si>
  <si>
    <t>LUNA, BILL</t>
  </si>
  <si>
    <t>BASSHAM, KELLI</t>
  </si>
  <si>
    <t>PELLA, DEAN</t>
  </si>
  <si>
    <t>RIPP, CYNTHIA</t>
  </si>
  <si>
    <t>HARRISON, TERRY</t>
  </si>
  <si>
    <t>JENKINS, CHARLES</t>
  </si>
  <si>
    <t>ROSE, TODD</t>
  </si>
  <si>
    <t>MARSH, ART</t>
  </si>
  <si>
    <t>COZART, LARRY</t>
  </si>
  <si>
    <t>ADAMS, JEFF</t>
  </si>
  <si>
    <t>CHILDRESS, RONNIE</t>
  </si>
  <si>
    <t>SKEEN, DEWAYNE</t>
  </si>
  <si>
    <t>BEECHMAN, CHARLES</t>
  </si>
  <si>
    <t>BEECHMAN, JAN</t>
  </si>
  <si>
    <t>TOTAL 8/24/23 DEPOSIT</t>
  </si>
  <si>
    <t>Booth, jonathan</t>
  </si>
  <si>
    <t>Scott, Debbie</t>
  </si>
  <si>
    <t>Bassham, kelli</t>
  </si>
  <si>
    <t>Pella, Dean</t>
  </si>
  <si>
    <t>Ripp, Cynthiia</t>
  </si>
  <si>
    <t>Harrison, Terry</t>
  </si>
  <si>
    <t>Jenkins, Charles</t>
  </si>
  <si>
    <t>Rose, Todd</t>
  </si>
  <si>
    <t>Marsh, Art</t>
  </si>
  <si>
    <t>Adams, Jeff</t>
  </si>
  <si>
    <t>Childress, Ronnie</t>
  </si>
  <si>
    <t xml:space="preserve"> </t>
  </si>
  <si>
    <t>DEPOSIT 10/20/23</t>
  </si>
  <si>
    <t>WEBB, KEN</t>
  </si>
  <si>
    <t>JASPER, BLEAU</t>
  </si>
  <si>
    <t>MCCULLOUGH, GARY</t>
  </si>
  <si>
    <t>MILLSAPPS, SAM</t>
  </si>
  <si>
    <t>POLCARI, SUSAN</t>
  </si>
  <si>
    <t>FOX, VICKY</t>
  </si>
  <si>
    <t>LEWISBERG LODGE 1990</t>
  </si>
  <si>
    <t>CATHEY, PHILLIP</t>
  </si>
  <si>
    <t>TOTAL LEWISBURG LODGE1990</t>
  </si>
  <si>
    <t>HANKINS, BRET</t>
  </si>
  <si>
    <t>BASLIE, KAITYLYN</t>
  </si>
  <si>
    <t>MOREY, TAMMY</t>
  </si>
  <si>
    <t>MCKINNEY, LORI</t>
  </si>
  <si>
    <t>TURNER, MICHAEL</t>
  </si>
  <si>
    <t>TURNER, TERESA</t>
  </si>
  <si>
    <t>NASHVILLE LODGE 79</t>
  </si>
  <si>
    <t>BROWN, ALAN</t>
  </si>
  <si>
    <t>TOTAL NASHVILLE LODGE 79</t>
  </si>
  <si>
    <t>MCCRACKEN, CAROLYN</t>
  </si>
  <si>
    <t>JENSEN, JACQUE</t>
  </si>
  <si>
    <t>KELLY, BETTY</t>
  </si>
  <si>
    <t>TOTAL CUMBERLAND CO LODGE 2751</t>
  </si>
  <si>
    <t>CARR RIGGS &amp; INRGAM</t>
  </si>
  <si>
    <t>GRUBB, AL</t>
  </si>
  <si>
    <t>DECATUR COUNTY LODGE   2641</t>
  </si>
  <si>
    <t>RINGGER, BILL</t>
  </si>
  <si>
    <t>ASHE, KELLY</t>
  </si>
  <si>
    <t>GARY, GEORGE</t>
  </si>
  <si>
    <t>TOTAL 10/20/23 DEPOSIT</t>
  </si>
  <si>
    <t>BACOMBE, TOMMY</t>
  </si>
  <si>
    <t>BRREWER JR, BILL</t>
  </si>
  <si>
    <t>CROCKER, JEREMY</t>
  </si>
  <si>
    <t>FOWLER SR, ROGER</t>
  </si>
  <si>
    <t>FULTON, ANDREA</t>
  </si>
  <si>
    <t>HARRINGTON, CHARLIE</t>
  </si>
  <si>
    <t>HARRINGTON, KAY</t>
  </si>
  <si>
    <t>LANDRUM, KATIE</t>
  </si>
  <si>
    <t>MARSHALL,  JOHN</t>
  </si>
  <si>
    <t>MOORE, JIMMY</t>
  </si>
  <si>
    <t>MYERS,KAREN</t>
  </si>
  <si>
    <t>NALLY, DONNIE</t>
  </si>
  <si>
    <t>NALLY, LORI</t>
  </si>
  <si>
    <t>OSBORN, EDDIE</t>
  </si>
  <si>
    <t>PATRICK, HUGH</t>
  </si>
  <si>
    <t>STARK, STEVE</t>
  </si>
  <si>
    <t>WILLIAMS, WOODY</t>
  </si>
  <si>
    <t>YOSICH, TAMMY</t>
  </si>
  <si>
    <t>Jasper, Bleau</t>
  </si>
  <si>
    <t>McCullough, Gary</t>
  </si>
  <si>
    <t>Millsapps, Sam</t>
  </si>
  <si>
    <t>Polcari, Susan</t>
  </si>
  <si>
    <t>Cathey, Phillip</t>
  </si>
  <si>
    <t>Baslie, Kaitlyn</t>
  </si>
  <si>
    <t>McKinney, Lori</t>
  </si>
  <si>
    <t>Moore, Tammy</t>
  </si>
  <si>
    <t>Turner, Michael</t>
  </si>
  <si>
    <t>Turner, Teresa</t>
  </si>
  <si>
    <t>Kelley, Betty</t>
  </si>
  <si>
    <t>GATLINBURG 1925</t>
  </si>
  <si>
    <t>YONAN, JIM</t>
  </si>
  <si>
    <t>TOTAL GATLINBURG 1925</t>
  </si>
  <si>
    <t>Ashe, Kelly</t>
  </si>
  <si>
    <t>Gary, George</t>
  </si>
  <si>
    <t>Crocker, Jeremy</t>
  </si>
  <si>
    <t>Fowler Sr, Roger</t>
  </si>
  <si>
    <t>Fulton, Adnrea</t>
  </si>
  <si>
    <t>Moore, Jerry</t>
  </si>
  <si>
    <t>Myers, Karen</t>
  </si>
  <si>
    <t>Yosich, Tammy</t>
  </si>
  <si>
    <t>Carr Riggs &amp; Ingram</t>
  </si>
  <si>
    <t>Jensen, Hacque</t>
  </si>
  <si>
    <t>McCracken, Carolyn</t>
  </si>
  <si>
    <t>DEPOSIT 12/1/23</t>
  </si>
  <si>
    <t>GALLATIN LODGE 2547</t>
  </si>
  <si>
    <t>TOTAL GALLATIN LODGE 2547</t>
  </si>
  <si>
    <t>TOTAL TELAS</t>
  </si>
  <si>
    <t>CHEEK, REBECCA</t>
  </si>
  <si>
    <t>TOTAL 12/1/23 DEPOSIT</t>
  </si>
  <si>
    <t>Cheeck, Rebecca</t>
  </si>
  <si>
    <t>NANCY HERRON</t>
  </si>
  <si>
    <t>545 MEADOWLAWN DR</t>
  </si>
  <si>
    <t>CATHEY, PHILLIP &amp; JANICE</t>
  </si>
  <si>
    <t>RAY HERRON</t>
  </si>
  <si>
    <t>?</t>
  </si>
  <si>
    <t>JENSEN, WARD &amp; JACQUE</t>
  </si>
  <si>
    <t>KELLEY, BETTY &amp; STEVE</t>
  </si>
  <si>
    <t>CARR RIGGS &amp; INGRAM LLC</t>
  </si>
  <si>
    <t>DOUG CHEECK</t>
  </si>
  <si>
    <t>CHEECK, REBECCA</t>
  </si>
  <si>
    <t>OOPIE LIGGETT</t>
  </si>
  <si>
    <t>DANNY WHITE FAMILY C/O JUSTIN WHITE</t>
  </si>
  <si>
    <t>2875 OLD COLUMBIA RD</t>
  </si>
  <si>
    <t>WANDA POTTS</t>
  </si>
  <si>
    <t>341 S ELLINGTON PARKWAY</t>
  </si>
  <si>
    <t>DANNY WHITE C/O JUSTIN WHITE</t>
  </si>
  <si>
    <t>I HOPE EVERYONE HAS HAD A GREAT HOLIDAY SEASON WITH FAMILY AND FRIENDS</t>
  </si>
  <si>
    <t>I APPOLIGIZE FOR TAKING SO LONG TO GET THIS UPDATED</t>
  </si>
  <si>
    <t>THANK YOU ALL FOR YOUR DONATIONS!!!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</si>
</sst>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sz val="10"/>
      <color rgb="FF00B0F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/>
    </xf>
    <xf numFmtId="164" fontId="6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7" fillId="0" borderId="0" xfId="0" applyFont="1"/>
    <xf numFmtId="0" fontId="9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164" fontId="0" fillId="0" borderId="0" xfId="0" applyNumberFormat="1" applyAlignment="1">
      <alignment horizontal="right"/>
    </xf>
    <xf numFmtId="164" fontId="3" fillId="0" borderId="0" xfId="0" applyNumberFormat="1" applyFont="1"/>
    <xf numFmtId="164" fontId="1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6" fillId="2" borderId="0" xfId="0" applyFont="1" applyFill="1"/>
    <xf numFmtId="0" fontId="6" fillId="0" borderId="0" xfId="0" applyFont="1" applyAlignment="1">
      <alignment horizontal="center"/>
    </xf>
    <xf numFmtId="14" fontId="0" fillId="0" borderId="0" xfId="0" applyNumberFormat="1"/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164" fontId="3" fillId="0" borderId="1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16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2" fillId="0" borderId="0" xfId="0" applyFont="1" applyAlignment="1">
      <alignment horizontal="left"/>
    </xf>
    <xf numFmtId="164" fontId="5" fillId="0" borderId="1" xfId="0" applyNumberFormat="1" applyFont="1" applyBorder="1"/>
    <xf numFmtId="164" fontId="8" fillId="0" borderId="0" xfId="0" applyNumberFormat="1" applyFont="1" applyAlignment="1">
      <alignment horizontal="right"/>
    </xf>
    <xf numFmtId="0" fontId="2" fillId="2" borderId="2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164" fontId="10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164" fontId="5" fillId="0" borderId="3" xfId="0" applyNumberFormat="1" applyFont="1" applyBorder="1" applyAlignment="1">
      <alignment horizontal="right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164" fontId="13" fillId="0" borderId="0" xfId="0" applyNumberFormat="1" applyFont="1" applyAlignment="1">
      <alignment horizontal="right"/>
    </xf>
    <xf numFmtId="164" fontId="13" fillId="0" borderId="0" xfId="0" applyNumberFormat="1" applyFont="1"/>
    <xf numFmtId="164" fontId="12" fillId="0" borderId="0" xfId="0" applyNumberFormat="1" applyFont="1"/>
    <xf numFmtId="0" fontId="13" fillId="0" borderId="0" xfId="0" applyFont="1"/>
    <xf numFmtId="0" fontId="14" fillId="0" borderId="0" xfId="0" applyFont="1"/>
    <xf numFmtId="164" fontId="14" fillId="0" borderId="0" xfId="0" applyNumberFormat="1" applyFont="1"/>
    <xf numFmtId="164" fontId="15" fillId="2" borderId="1" xfId="0" applyNumberFormat="1" applyFont="1" applyFill="1" applyBorder="1" applyAlignment="1">
      <alignment horizontal="right"/>
    </xf>
    <xf numFmtId="164" fontId="15" fillId="2" borderId="1" xfId="0" applyNumberFormat="1" applyFont="1" applyFill="1" applyBorder="1"/>
    <xf numFmtId="164" fontId="16" fillId="2" borderId="1" xfId="0" applyNumberFormat="1" applyFont="1" applyFill="1" applyBorder="1"/>
    <xf numFmtId="164" fontId="17" fillId="0" borderId="0" xfId="0" applyNumberFormat="1" applyFont="1" applyAlignment="1">
      <alignment horizontal="right"/>
    </xf>
    <xf numFmtId="0" fontId="11" fillId="0" borderId="0" xfId="0" applyFont="1"/>
    <xf numFmtId="164" fontId="18" fillId="0" borderId="0" xfId="0" applyNumberFormat="1" applyFont="1"/>
    <xf numFmtId="164" fontId="14" fillId="0" borderId="0" xfId="0" applyNumberFormat="1" applyFont="1" applyAlignment="1">
      <alignment horizontal="right"/>
    </xf>
    <xf numFmtId="0" fontId="19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/>
    </xf>
    <xf numFmtId="164" fontId="15" fillId="0" borderId="0" xfId="0" applyNumberFormat="1" applyFont="1" applyAlignment="1">
      <alignment horizontal="right"/>
    </xf>
    <xf numFmtId="164" fontId="20" fillId="0" borderId="0" xfId="0" applyNumberFormat="1" applyFont="1"/>
    <xf numFmtId="164" fontId="21" fillId="0" borderId="0" xfId="0" applyNumberFormat="1" applyFont="1" applyAlignment="1">
      <alignment horizontal="right"/>
    </xf>
    <xf numFmtId="0" fontId="15" fillId="0" borderId="0" xfId="0" applyFont="1"/>
    <xf numFmtId="0" fontId="17" fillId="0" borderId="0" xfId="0" applyFont="1"/>
    <xf numFmtId="164" fontId="15" fillId="0" borderId="0" xfId="0" applyNumberFormat="1" applyFont="1"/>
    <xf numFmtId="164" fontId="15" fillId="2" borderId="2" xfId="0" applyNumberFormat="1" applyFont="1" applyFill="1" applyBorder="1" applyAlignment="1">
      <alignment horizontal="right"/>
    </xf>
    <xf numFmtId="164" fontId="15" fillId="2" borderId="2" xfId="0" applyNumberFormat="1" applyFont="1" applyFill="1" applyBorder="1"/>
    <xf numFmtId="164" fontId="17" fillId="0" borderId="0" xfId="0" applyNumberFormat="1" applyFont="1"/>
    <xf numFmtId="164" fontId="16" fillId="2" borderId="2" xfId="0" applyNumberFormat="1" applyFont="1" applyFill="1" applyBorder="1"/>
    <xf numFmtId="164" fontId="2" fillId="0" borderId="1" xfId="0" applyNumberFormat="1" applyFont="1" applyBorder="1" applyAlignment="1">
      <alignment horizontal="right"/>
    </xf>
    <xf numFmtId="164" fontId="22" fillId="0" borderId="2" xfId="0" applyNumberFormat="1" applyFont="1" applyBorder="1" applyAlignment="1">
      <alignment horizontal="right"/>
    </xf>
    <xf numFmtId="0" fontId="2" fillId="0" borderId="0" xfId="0" applyFont="1" applyFill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164" fontId="13" fillId="0" borderId="0" xfId="0" applyNumberFormat="1" applyFont="1" applyFill="1"/>
    <xf numFmtId="164" fontId="17" fillId="0" borderId="0" xfId="0" applyNumberFormat="1" applyFont="1" applyFill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164" fontId="5" fillId="0" borderId="1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23" fillId="0" borderId="0" xfId="0" applyNumberFormat="1" applyFont="1"/>
    <xf numFmtId="164" fontId="13" fillId="0" borderId="0" xfId="0" applyNumberFormat="1" applyFont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1" fillId="0" borderId="0" xfId="0" applyFont="1" applyFill="1"/>
    <xf numFmtId="164" fontId="15" fillId="0" borderId="0" xfId="0" applyNumberFormat="1" applyFont="1" applyFill="1" applyBorder="1" applyAlignment="1">
      <alignment horizontal="right"/>
    </xf>
    <xf numFmtId="164" fontId="16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0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06B0A"/>
  </sheetPr>
  <dimension ref="A2:H20"/>
  <sheetViews>
    <sheetView tabSelected="1" workbookViewId="0">
      <selection activeCell="A11" sqref="A11"/>
    </sheetView>
  </sheetViews>
  <sheetFormatPr defaultRowHeight="14.4" x14ac:dyDescent="0.3"/>
  <cols>
    <col min="8" max="8" width="10.6640625" bestFit="1" customWidth="1"/>
  </cols>
  <sheetData>
    <row r="2" spans="1:8" x14ac:dyDescent="0.3">
      <c r="A2" t="s">
        <v>666</v>
      </c>
    </row>
    <row r="4" spans="1:8" x14ac:dyDescent="0.3">
      <c r="A4" t="s">
        <v>986</v>
      </c>
    </row>
    <row r="6" spans="1:8" x14ac:dyDescent="0.3">
      <c r="A6" t="s">
        <v>987</v>
      </c>
    </row>
    <row r="7" spans="1:8" x14ac:dyDescent="0.3">
      <c r="H7" s="45"/>
    </row>
    <row r="8" spans="1:8" x14ac:dyDescent="0.3">
      <c r="A8" t="s">
        <v>988</v>
      </c>
    </row>
    <row r="10" spans="1:8" x14ac:dyDescent="0.3">
      <c r="A10" s="35"/>
    </row>
    <row r="11" spans="1:8" x14ac:dyDescent="0.3">
      <c r="A11" s="13"/>
      <c r="B11" s="35"/>
      <c r="C11" s="35"/>
    </row>
    <row r="13" spans="1:8" x14ac:dyDescent="0.3">
      <c r="A13" t="s">
        <v>653</v>
      </c>
    </row>
    <row r="14" spans="1:8" x14ac:dyDescent="0.3">
      <c r="A14" t="s">
        <v>654</v>
      </c>
    </row>
    <row r="20" spans="8:8" x14ac:dyDescent="0.3">
      <c r="H20" s="4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77"/>
  <sheetViews>
    <sheetView workbookViewId="0">
      <pane ySplit="1" topLeftCell="A245" activePane="bottomLeft" state="frozen"/>
      <selection pane="bottomLeft" activeCell="B318" sqref="B318"/>
    </sheetView>
  </sheetViews>
  <sheetFormatPr defaultRowHeight="14.4" x14ac:dyDescent="0.3"/>
  <cols>
    <col min="1" max="1" width="45.5546875" style="23" bestFit="1" customWidth="1"/>
    <col min="2" max="2" width="23.5546875" style="37" customWidth="1"/>
    <col min="3" max="3" width="34.33203125" style="23" bestFit="1" customWidth="1"/>
  </cols>
  <sheetData>
    <row r="1" spans="1:3" s="7" customFormat="1" x14ac:dyDescent="0.3">
      <c r="A1" s="7" t="s">
        <v>98</v>
      </c>
      <c r="B1" s="51" t="s">
        <v>99</v>
      </c>
      <c r="C1" s="7" t="s">
        <v>100</v>
      </c>
    </row>
    <row r="2" spans="1:3" s="19" customFormat="1" x14ac:dyDescent="0.3">
      <c r="A2" s="55" t="s">
        <v>692</v>
      </c>
      <c r="B2" s="5" t="s">
        <v>704</v>
      </c>
      <c r="C2" s="9"/>
    </row>
    <row r="3" spans="1:3" s="19" customFormat="1" x14ac:dyDescent="0.3">
      <c r="A3" s="11" t="s">
        <v>673</v>
      </c>
      <c r="B3" s="5">
        <v>500</v>
      </c>
      <c r="C3" s="9"/>
    </row>
    <row r="4" spans="1:3" s="19" customFormat="1" x14ac:dyDescent="0.3">
      <c r="A4" s="11" t="s">
        <v>674</v>
      </c>
      <c r="B4" s="29">
        <f>SUM(B3)</f>
        <v>500</v>
      </c>
      <c r="C4" s="9"/>
    </row>
    <row r="5" spans="1:3" s="19" customFormat="1" x14ac:dyDescent="0.3">
      <c r="A5" s="11"/>
      <c r="B5" s="10"/>
      <c r="C5" s="9"/>
    </row>
    <row r="6" spans="1:3" s="19" customFormat="1" x14ac:dyDescent="0.3">
      <c r="A6" s="11" t="s">
        <v>72</v>
      </c>
      <c r="B6" s="10"/>
      <c r="C6" s="9"/>
    </row>
    <row r="7" spans="1:3" s="19" customFormat="1" x14ac:dyDescent="0.3">
      <c r="A7" s="9" t="s">
        <v>693</v>
      </c>
      <c r="B7" s="5">
        <v>100</v>
      </c>
      <c r="C7" s="9"/>
    </row>
    <row r="8" spans="1:3" s="19" customFormat="1" x14ac:dyDescent="0.3">
      <c r="A8" s="11" t="s">
        <v>73</v>
      </c>
      <c r="B8" s="29">
        <f>SUM(B7)</f>
        <v>100</v>
      </c>
      <c r="C8" s="9"/>
    </row>
    <row r="9" spans="1:3" s="19" customFormat="1" x14ac:dyDescent="0.3">
      <c r="A9" s="11"/>
      <c r="B9" s="10"/>
      <c r="C9" s="9"/>
    </row>
    <row r="10" spans="1:3" s="19" customFormat="1" x14ac:dyDescent="0.3">
      <c r="A10" s="11" t="s">
        <v>27</v>
      </c>
      <c r="B10" s="10"/>
      <c r="C10" s="9"/>
    </row>
    <row r="11" spans="1:3" s="19" customFormat="1" x14ac:dyDescent="0.3">
      <c r="A11" s="9" t="s">
        <v>689</v>
      </c>
      <c r="B11" s="5">
        <v>100</v>
      </c>
      <c r="C11" s="9" t="s">
        <v>691</v>
      </c>
    </row>
    <row r="12" spans="1:3" x14ac:dyDescent="0.3">
      <c r="A12" s="11" t="s">
        <v>20</v>
      </c>
      <c r="B12" s="56">
        <f>SUM(B11)</f>
        <v>100</v>
      </c>
    </row>
    <row r="13" spans="1:3" x14ac:dyDescent="0.3">
      <c r="A13" s="11"/>
      <c r="B13" s="52"/>
    </row>
    <row r="14" spans="1:3" s="19" customFormat="1" x14ac:dyDescent="0.3">
      <c r="A14" s="11" t="s">
        <v>80</v>
      </c>
      <c r="B14" s="10"/>
      <c r="C14" s="9"/>
    </row>
    <row r="15" spans="1:3" s="19" customFormat="1" x14ac:dyDescent="0.3">
      <c r="A15" s="9" t="s">
        <v>677</v>
      </c>
      <c r="B15" s="5">
        <v>100</v>
      </c>
      <c r="C15" s="9" t="s">
        <v>691</v>
      </c>
    </row>
    <row r="16" spans="1:3" s="19" customFormat="1" x14ac:dyDescent="0.3">
      <c r="A16" s="11" t="s">
        <v>81</v>
      </c>
      <c r="B16" s="29">
        <f>SUM(B15)</f>
        <v>100</v>
      </c>
      <c r="C16" s="9"/>
    </row>
    <row r="17" spans="1:3" s="19" customFormat="1" x14ac:dyDescent="0.3">
      <c r="A17" s="9"/>
      <c r="B17" s="5"/>
      <c r="C17" s="9"/>
    </row>
    <row r="18" spans="1:3" s="19" customFormat="1" x14ac:dyDescent="0.3">
      <c r="A18" s="11" t="s">
        <v>86</v>
      </c>
      <c r="B18" s="5"/>
      <c r="C18" s="9"/>
    </row>
    <row r="19" spans="1:3" s="19" customFormat="1" x14ac:dyDescent="0.3">
      <c r="A19" s="9" t="s">
        <v>676</v>
      </c>
      <c r="B19" s="5">
        <v>100</v>
      </c>
      <c r="C19" s="9" t="s">
        <v>691</v>
      </c>
    </row>
    <row r="20" spans="1:3" s="19" customFormat="1" x14ac:dyDescent="0.3">
      <c r="A20" s="11" t="s">
        <v>89</v>
      </c>
      <c r="B20" s="29">
        <f>SUM(B19)</f>
        <v>100</v>
      </c>
      <c r="C20" s="9"/>
    </row>
    <row r="21" spans="1:3" s="19" customFormat="1" x14ac:dyDescent="0.3">
      <c r="A21" s="9"/>
      <c r="B21" s="5"/>
      <c r="C21" s="9"/>
    </row>
    <row r="22" spans="1:3" s="19" customFormat="1" x14ac:dyDescent="0.3">
      <c r="A22" s="11" t="s">
        <v>685</v>
      </c>
      <c r="B22" s="5"/>
      <c r="C22" s="9"/>
    </row>
    <row r="23" spans="1:3" s="19" customFormat="1" x14ac:dyDescent="0.3">
      <c r="A23" s="9" t="s">
        <v>686</v>
      </c>
      <c r="B23" s="5">
        <v>100</v>
      </c>
      <c r="C23" s="9"/>
    </row>
    <row r="24" spans="1:3" s="19" customFormat="1" x14ac:dyDescent="0.3">
      <c r="A24" s="9" t="s">
        <v>687</v>
      </c>
      <c r="B24" s="5">
        <v>100</v>
      </c>
      <c r="C24" s="9"/>
    </row>
    <row r="25" spans="1:3" s="19" customFormat="1" x14ac:dyDescent="0.3">
      <c r="A25" s="11" t="s">
        <v>688</v>
      </c>
      <c r="B25" s="29">
        <f>SUM(B23:B24)</f>
        <v>200</v>
      </c>
      <c r="C25" s="9"/>
    </row>
    <row r="26" spans="1:3" s="19" customFormat="1" x14ac:dyDescent="0.3">
      <c r="A26" s="9"/>
      <c r="B26" s="5"/>
      <c r="C26" s="9"/>
    </row>
    <row r="27" spans="1:3" s="19" customFormat="1" x14ac:dyDescent="0.3">
      <c r="A27" s="11" t="s">
        <v>678</v>
      </c>
      <c r="B27" s="5"/>
      <c r="C27" s="9"/>
    </row>
    <row r="28" spans="1:3" s="19" customFormat="1" x14ac:dyDescent="0.3">
      <c r="A28" s="9" t="s">
        <v>694</v>
      </c>
      <c r="B28" s="52">
        <v>25</v>
      </c>
      <c r="C28" s="9"/>
    </row>
    <row r="29" spans="1:3" s="19" customFormat="1" x14ac:dyDescent="0.3">
      <c r="A29" s="9" t="s">
        <v>684</v>
      </c>
      <c r="B29" s="5">
        <v>50</v>
      </c>
      <c r="C29" s="9"/>
    </row>
    <row r="30" spans="1:3" s="19" customFormat="1" x14ac:dyDescent="0.3">
      <c r="A30" s="9" t="s">
        <v>679</v>
      </c>
      <c r="B30" s="5">
        <v>100</v>
      </c>
      <c r="C30" s="9"/>
    </row>
    <row r="31" spans="1:3" s="13" customFormat="1" x14ac:dyDescent="0.3">
      <c r="A31" s="11" t="s">
        <v>680</v>
      </c>
      <c r="B31" s="56">
        <f>SUM(B28:B30)</f>
        <v>175</v>
      </c>
      <c r="C31" s="9"/>
    </row>
    <row r="32" spans="1:3" s="13" customFormat="1" x14ac:dyDescent="0.3">
      <c r="A32" s="11"/>
      <c r="B32" s="52"/>
      <c r="C32" s="9"/>
    </row>
    <row r="33" spans="1:3" s="13" customFormat="1" x14ac:dyDescent="0.3">
      <c r="A33" s="11" t="s">
        <v>87</v>
      </c>
      <c r="B33" s="37">
        <v>1500</v>
      </c>
      <c r="C33" s="9"/>
    </row>
    <row r="34" spans="1:3" s="13" customFormat="1" x14ac:dyDescent="0.3">
      <c r="A34" s="11" t="s">
        <v>88</v>
      </c>
      <c r="B34" s="56">
        <f>SUM(B33)</f>
        <v>1500</v>
      </c>
      <c r="C34" s="9"/>
    </row>
    <row r="35" spans="1:3" s="13" customFormat="1" x14ac:dyDescent="0.3">
      <c r="A35" s="11"/>
      <c r="B35" s="52"/>
      <c r="C35" s="9"/>
    </row>
    <row r="36" spans="1:3" s="19" customFormat="1" x14ac:dyDescent="0.3">
      <c r="A36" s="11" t="s">
        <v>90</v>
      </c>
      <c r="B36" s="5">
        <v>1015.65</v>
      </c>
      <c r="C36" s="9"/>
    </row>
    <row r="37" spans="1:3" s="19" customFormat="1" x14ac:dyDescent="0.3">
      <c r="A37" s="11" t="s">
        <v>675</v>
      </c>
      <c r="B37" s="29">
        <f>SUM(B36)</f>
        <v>1015.65</v>
      </c>
      <c r="C37" s="9"/>
    </row>
    <row r="38" spans="1:3" s="13" customFormat="1" x14ac:dyDescent="0.3">
      <c r="A38" s="9"/>
      <c r="B38" s="37"/>
      <c r="C38" s="9"/>
    </row>
    <row r="39" spans="1:3" s="19" customFormat="1" x14ac:dyDescent="0.3">
      <c r="A39" s="11" t="s">
        <v>681</v>
      </c>
      <c r="B39" s="5"/>
      <c r="C39" s="9"/>
    </row>
    <row r="40" spans="1:3" s="19" customFormat="1" x14ac:dyDescent="0.3">
      <c r="A40" s="9" t="s">
        <v>682</v>
      </c>
      <c r="B40" s="5">
        <v>100</v>
      </c>
      <c r="C40" s="9"/>
    </row>
    <row r="41" spans="1:3" s="19" customFormat="1" x14ac:dyDescent="0.3">
      <c r="A41" s="9" t="s">
        <v>690</v>
      </c>
      <c r="B41" s="5">
        <v>50</v>
      </c>
      <c r="C41" s="9"/>
    </row>
    <row r="42" spans="1:3" s="19" customFormat="1" x14ac:dyDescent="0.3">
      <c r="A42" s="11" t="s">
        <v>683</v>
      </c>
      <c r="B42" s="29">
        <f>SUM(B40:B41)</f>
        <v>150</v>
      </c>
      <c r="C42" s="9"/>
    </row>
    <row r="43" spans="1:3" s="19" customFormat="1" x14ac:dyDescent="0.3">
      <c r="A43" s="11"/>
      <c r="B43" s="63"/>
      <c r="C43" s="9"/>
    </row>
    <row r="44" spans="1:3" s="19" customFormat="1" ht="15" thickBot="1" x14ac:dyDescent="0.35">
      <c r="A44" s="58" t="s">
        <v>695</v>
      </c>
      <c r="B44" s="42">
        <f>B4+B8+B12+B16+B20+B25+B31+B34+B37+B42</f>
        <v>3940.65</v>
      </c>
      <c r="C44" s="9"/>
    </row>
    <row r="45" spans="1:3" s="19" customFormat="1" ht="15" thickTop="1" x14ac:dyDescent="0.3">
      <c r="A45" s="55"/>
      <c r="B45" s="4"/>
      <c r="C45" s="9"/>
    </row>
    <row r="46" spans="1:3" s="19" customFormat="1" x14ac:dyDescent="0.3">
      <c r="A46" s="55"/>
      <c r="B46" s="4"/>
      <c r="C46" s="9"/>
    </row>
    <row r="47" spans="1:3" s="19" customFormat="1" x14ac:dyDescent="0.3">
      <c r="A47" s="55" t="s">
        <v>707</v>
      </c>
      <c r="B47" s="4"/>
      <c r="C47" s="9"/>
    </row>
    <row r="48" spans="1:3" s="19" customFormat="1" x14ac:dyDescent="0.3">
      <c r="A48" s="11" t="s">
        <v>708</v>
      </c>
      <c r="B48" s="4"/>
      <c r="C48" s="9"/>
    </row>
    <row r="49" spans="1:3" s="19" customFormat="1" x14ac:dyDescent="0.3">
      <c r="A49" s="9" t="s">
        <v>709</v>
      </c>
      <c r="B49" s="5">
        <v>500</v>
      </c>
      <c r="C49" s="9"/>
    </row>
    <row r="50" spans="1:3" s="19" customFormat="1" x14ac:dyDescent="0.3">
      <c r="A50" s="9" t="s">
        <v>710</v>
      </c>
      <c r="B50" s="5">
        <v>25</v>
      </c>
      <c r="C50" s="9"/>
    </row>
    <row r="51" spans="1:3" s="19" customFormat="1" x14ac:dyDescent="0.3">
      <c r="A51" s="11" t="s">
        <v>680</v>
      </c>
      <c r="B51" s="29">
        <f>SUM(B49:B50)</f>
        <v>525</v>
      </c>
      <c r="C51" s="9"/>
    </row>
    <row r="52" spans="1:3" s="19" customFormat="1" x14ac:dyDescent="0.3">
      <c r="A52" s="9"/>
      <c r="B52" s="5"/>
      <c r="C52" s="9"/>
    </row>
    <row r="53" spans="1:3" s="19" customFormat="1" x14ac:dyDescent="0.3">
      <c r="A53" s="11" t="s">
        <v>63</v>
      </c>
      <c r="B53" s="10"/>
      <c r="C53" s="9"/>
    </row>
    <row r="54" spans="1:3" s="19" customFormat="1" x14ac:dyDescent="0.3">
      <c r="A54" s="9" t="s">
        <v>711</v>
      </c>
      <c r="B54" s="5">
        <v>100</v>
      </c>
      <c r="C54" s="9"/>
    </row>
    <row r="55" spans="1:3" s="19" customFormat="1" x14ac:dyDescent="0.3">
      <c r="A55" s="11" t="s">
        <v>712</v>
      </c>
      <c r="B55" s="29">
        <f>SUM(B54)</f>
        <v>100</v>
      </c>
      <c r="C55" s="9"/>
    </row>
    <row r="56" spans="1:3" s="19" customFormat="1" x14ac:dyDescent="0.3">
      <c r="A56" s="11"/>
      <c r="B56" s="63"/>
      <c r="C56" s="9"/>
    </row>
    <row r="57" spans="1:3" s="62" customFormat="1" ht="15" thickBot="1" x14ac:dyDescent="0.35">
      <c r="A57" s="61" t="s">
        <v>713</v>
      </c>
      <c r="B57" s="42">
        <f>B51+B55</f>
        <v>625</v>
      </c>
      <c r="C57" s="34"/>
    </row>
    <row r="58" spans="1:3" s="19" customFormat="1" ht="15" thickTop="1" x14ac:dyDescent="0.3">
      <c r="A58" s="9"/>
      <c r="B58" s="5"/>
      <c r="C58" s="9"/>
    </row>
    <row r="59" spans="1:3" s="19" customFormat="1" x14ac:dyDescent="0.3">
      <c r="A59" s="55"/>
      <c r="B59" s="5"/>
      <c r="C59" s="9"/>
    </row>
    <row r="60" spans="1:3" s="19" customFormat="1" x14ac:dyDescent="0.3">
      <c r="A60" s="55" t="s">
        <v>715</v>
      </c>
      <c r="B60" s="5"/>
      <c r="C60" s="9"/>
    </row>
    <row r="61" spans="1:3" s="19" customFormat="1" x14ac:dyDescent="0.3">
      <c r="A61" s="11" t="s">
        <v>673</v>
      </c>
      <c r="B61" s="5"/>
      <c r="C61" s="9"/>
    </row>
    <row r="62" spans="1:3" s="19" customFormat="1" x14ac:dyDescent="0.3">
      <c r="A62" s="9" t="s">
        <v>716</v>
      </c>
      <c r="B62" s="5">
        <v>1000</v>
      </c>
      <c r="C62" s="9"/>
    </row>
    <row r="63" spans="1:3" s="14" customFormat="1" x14ac:dyDescent="0.3">
      <c r="A63" s="11" t="s">
        <v>674</v>
      </c>
      <c r="B63" s="29">
        <f>SUM(B62)</f>
        <v>1000</v>
      </c>
      <c r="C63" s="11"/>
    </row>
    <row r="64" spans="1:3" s="19" customFormat="1" x14ac:dyDescent="0.3">
      <c r="A64" s="9"/>
      <c r="B64" s="5"/>
      <c r="C64" s="9"/>
    </row>
    <row r="65" spans="1:3" s="19" customFormat="1" x14ac:dyDescent="0.3">
      <c r="A65" s="11" t="s">
        <v>717</v>
      </c>
      <c r="B65" s="5"/>
      <c r="C65" s="9"/>
    </row>
    <row r="66" spans="1:3" s="19" customFormat="1" x14ac:dyDescent="0.3">
      <c r="A66" s="9" t="s">
        <v>718</v>
      </c>
      <c r="B66" s="5">
        <v>1200</v>
      </c>
      <c r="C66" s="9"/>
    </row>
    <row r="67" spans="1:3" s="19" customFormat="1" x14ac:dyDescent="0.3">
      <c r="A67" s="9" t="s">
        <v>719</v>
      </c>
      <c r="B67" s="5">
        <v>35</v>
      </c>
      <c r="C67" s="9"/>
    </row>
    <row r="68" spans="1:3" s="19" customFormat="1" x14ac:dyDescent="0.3">
      <c r="A68" s="9" t="s">
        <v>720</v>
      </c>
      <c r="B68" s="5">
        <v>15</v>
      </c>
      <c r="C68" s="9"/>
    </row>
    <row r="69" spans="1:3" s="19" customFormat="1" x14ac:dyDescent="0.3">
      <c r="A69" s="11" t="s">
        <v>721</v>
      </c>
      <c r="B69" s="29">
        <f>SUM(B66:B68)</f>
        <v>1250</v>
      </c>
      <c r="C69" s="9"/>
    </row>
    <row r="70" spans="1:3" s="19" customFormat="1" x14ac:dyDescent="0.3">
      <c r="A70" s="9"/>
      <c r="B70" s="5"/>
      <c r="C70" s="9"/>
    </row>
    <row r="71" spans="1:3" s="19" customFormat="1" x14ac:dyDescent="0.3">
      <c r="A71" s="11" t="s">
        <v>75</v>
      </c>
      <c r="B71" s="5">
        <v>1000</v>
      </c>
      <c r="C71" s="9"/>
    </row>
    <row r="72" spans="1:3" s="19" customFormat="1" x14ac:dyDescent="0.3">
      <c r="A72" s="11" t="s">
        <v>76</v>
      </c>
      <c r="B72" s="29">
        <f>SUM(B71)</f>
        <v>1000</v>
      </c>
      <c r="C72" s="9"/>
    </row>
    <row r="73" spans="1:3" s="19" customFormat="1" x14ac:dyDescent="0.3">
      <c r="A73" s="9"/>
      <c r="B73" s="5"/>
      <c r="C73" s="9"/>
    </row>
    <row r="74" spans="1:3" s="19" customFormat="1" x14ac:dyDescent="0.3">
      <c r="A74" s="11" t="s">
        <v>685</v>
      </c>
      <c r="B74" s="5"/>
      <c r="C74" s="9"/>
    </row>
    <row r="75" spans="1:3" s="19" customFormat="1" x14ac:dyDescent="0.3">
      <c r="A75" s="9" t="s">
        <v>728</v>
      </c>
      <c r="B75" s="5">
        <v>150</v>
      </c>
      <c r="C75" s="9"/>
    </row>
    <row r="76" spans="1:3" s="19" customFormat="1" x14ac:dyDescent="0.3">
      <c r="A76" s="9" t="s">
        <v>722</v>
      </c>
      <c r="B76" s="5">
        <v>10</v>
      </c>
      <c r="C76" s="9"/>
    </row>
    <row r="77" spans="1:3" s="19" customFormat="1" x14ac:dyDescent="0.3">
      <c r="A77" s="9" t="s">
        <v>727</v>
      </c>
      <c r="B77" s="5">
        <v>10</v>
      </c>
      <c r="C77" s="9"/>
    </row>
    <row r="78" spans="1:3" s="19" customFormat="1" x14ac:dyDescent="0.3">
      <c r="A78" s="9" t="s">
        <v>729</v>
      </c>
      <c r="B78" s="5">
        <v>40</v>
      </c>
      <c r="C78" s="9"/>
    </row>
    <row r="79" spans="1:3" s="19" customFormat="1" x14ac:dyDescent="0.3">
      <c r="A79" s="9" t="s">
        <v>730</v>
      </c>
      <c r="B79" s="5">
        <v>10</v>
      </c>
      <c r="C79" s="9"/>
    </row>
    <row r="80" spans="1:3" s="19" customFormat="1" x14ac:dyDescent="0.3">
      <c r="A80" s="9" t="s">
        <v>725</v>
      </c>
      <c r="B80" s="5">
        <v>20</v>
      </c>
      <c r="C80" s="9"/>
    </row>
    <row r="81" spans="1:3" s="19" customFormat="1" x14ac:dyDescent="0.3">
      <c r="A81" s="9" t="s">
        <v>724</v>
      </c>
      <c r="B81" s="5">
        <v>10</v>
      </c>
      <c r="C81" s="9"/>
    </row>
    <row r="82" spans="1:3" s="19" customFormat="1" x14ac:dyDescent="0.3">
      <c r="A82" s="9" t="s">
        <v>723</v>
      </c>
      <c r="B82" s="5">
        <v>10</v>
      </c>
      <c r="C82" s="9"/>
    </row>
    <row r="83" spans="1:3" s="19" customFormat="1" x14ac:dyDescent="0.3">
      <c r="A83" s="9" t="s">
        <v>726</v>
      </c>
      <c r="B83" s="5">
        <v>10</v>
      </c>
      <c r="C83" s="9"/>
    </row>
    <row r="84" spans="1:3" s="19" customFormat="1" x14ac:dyDescent="0.3">
      <c r="A84" s="11" t="s">
        <v>731</v>
      </c>
      <c r="B84" s="29">
        <f>SUM(B75:B83)</f>
        <v>270</v>
      </c>
      <c r="C84" s="9"/>
    </row>
    <row r="85" spans="1:3" s="19" customFormat="1" x14ac:dyDescent="0.3">
      <c r="B85" s="5"/>
      <c r="C85" s="9"/>
    </row>
    <row r="86" spans="1:3" s="19" customFormat="1" x14ac:dyDescent="0.3">
      <c r="A86" s="11" t="s">
        <v>87</v>
      </c>
      <c r="B86" s="5"/>
      <c r="C86" s="9"/>
    </row>
    <row r="87" spans="1:3" s="19" customFormat="1" x14ac:dyDescent="0.3">
      <c r="A87" s="9" t="s">
        <v>732</v>
      </c>
      <c r="B87" s="5">
        <v>100</v>
      </c>
      <c r="C87" s="9"/>
    </row>
    <row r="88" spans="1:3" s="19" customFormat="1" x14ac:dyDescent="0.3">
      <c r="A88" s="11" t="s">
        <v>88</v>
      </c>
      <c r="B88" s="29">
        <f>SUM(B87)</f>
        <v>100</v>
      </c>
      <c r="C88" s="9"/>
    </row>
    <row r="89" spans="1:3" s="19" customFormat="1" x14ac:dyDescent="0.3">
      <c r="A89" s="9"/>
      <c r="B89" s="5"/>
      <c r="C89" s="9"/>
    </row>
    <row r="90" spans="1:3" s="19" customFormat="1" x14ac:dyDescent="0.3">
      <c r="A90" s="11" t="s">
        <v>31</v>
      </c>
      <c r="B90" s="5"/>
      <c r="C90" s="9"/>
    </row>
    <row r="91" spans="1:3" s="19" customFormat="1" x14ac:dyDescent="0.3">
      <c r="A91" s="9" t="s">
        <v>733</v>
      </c>
      <c r="B91" s="5">
        <v>100</v>
      </c>
      <c r="C91" s="9"/>
    </row>
    <row r="92" spans="1:3" s="19" customFormat="1" x14ac:dyDescent="0.3">
      <c r="A92" s="11" t="s">
        <v>734</v>
      </c>
      <c r="B92" s="29">
        <f>SUM(B91)</f>
        <v>100</v>
      </c>
      <c r="C92" s="9"/>
    </row>
    <row r="93" spans="1:3" s="19" customFormat="1" x14ac:dyDescent="0.3">
      <c r="A93" s="9"/>
      <c r="B93" s="5"/>
      <c r="C93" s="9"/>
    </row>
    <row r="94" spans="1:3" s="19" customFormat="1" x14ac:dyDescent="0.3">
      <c r="A94" s="11" t="s">
        <v>63</v>
      </c>
      <c r="B94" s="5">
        <v>105</v>
      </c>
      <c r="C94" s="9"/>
    </row>
    <row r="95" spans="1:3" s="19" customFormat="1" x14ac:dyDescent="0.3">
      <c r="A95" s="11" t="s">
        <v>712</v>
      </c>
      <c r="B95" s="29">
        <f>SUM(B94)</f>
        <v>105</v>
      </c>
      <c r="C95" s="9"/>
    </row>
    <row r="96" spans="1:3" s="19" customFormat="1" x14ac:dyDescent="0.3">
      <c r="A96" s="11"/>
      <c r="B96" s="63"/>
      <c r="C96" s="9"/>
    </row>
    <row r="97" spans="1:3" s="19" customFormat="1" ht="15" thickBot="1" x14ac:dyDescent="0.35">
      <c r="A97" s="61" t="s">
        <v>735</v>
      </c>
      <c r="B97" s="42">
        <f>B63+B69+B72+B84+B88+B92+B95</f>
        <v>3825</v>
      </c>
      <c r="C97" s="9"/>
    </row>
    <row r="98" spans="1:3" s="105" customFormat="1" ht="15" thickTop="1" x14ac:dyDescent="0.3">
      <c r="A98" s="102"/>
      <c r="B98" s="103"/>
      <c r="C98" s="104"/>
    </row>
    <row r="99" spans="1:3" s="105" customFormat="1" x14ac:dyDescent="0.3">
      <c r="A99" s="102"/>
      <c r="B99" s="103"/>
      <c r="C99" s="104"/>
    </row>
    <row r="100" spans="1:3" s="105" customFormat="1" x14ac:dyDescent="0.3">
      <c r="A100" s="55" t="s">
        <v>788</v>
      </c>
      <c r="B100" s="103"/>
      <c r="C100" s="104"/>
    </row>
    <row r="101" spans="1:3" s="105" customFormat="1" x14ac:dyDescent="0.3">
      <c r="A101" s="109" t="s">
        <v>789</v>
      </c>
      <c r="B101" s="108"/>
      <c r="C101" s="104"/>
    </row>
    <row r="102" spans="1:3" s="105" customFormat="1" x14ac:dyDescent="0.3">
      <c r="A102" s="104" t="s">
        <v>793</v>
      </c>
      <c r="B102" s="108">
        <v>5</v>
      </c>
      <c r="C102" s="104"/>
    </row>
    <row r="103" spans="1:3" s="105" customFormat="1" x14ac:dyDescent="0.3">
      <c r="A103" s="104" t="s">
        <v>794</v>
      </c>
      <c r="B103" s="108">
        <v>15</v>
      </c>
      <c r="C103" s="104"/>
    </row>
    <row r="104" spans="1:3" s="105" customFormat="1" x14ac:dyDescent="0.3">
      <c r="A104" s="104" t="s">
        <v>719</v>
      </c>
      <c r="B104" s="108">
        <v>5</v>
      </c>
      <c r="C104" s="104"/>
    </row>
    <row r="105" spans="1:3" s="105" customFormat="1" x14ac:dyDescent="0.3">
      <c r="A105" s="104" t="s">
        <v>795</v>
      </c>
      <c r="B105" s="108">
        <v>40</v>
      </c>
      <c r="C105" s="104"/>
    </row>
    <row r="106" spans="1:3" s="105" customFormat="1" x14ac:dyDescent="0.3">
      <c r="A106" s="104" t="s">
        <v>796</v>
      </c>
      <c r="B106" s="108">
        <v>20</v>
      </c>
      <c r="C106" s="104"/>
    </row>
    <row r="107" spans="1:3" s="105" customFormat="1" x14ac:dyDescent="0.3">
      <c r="A107" s="104" t="s">
        <v>792</v>
      </c>
      <c r="B107" s="108">
        <v>40</v>
      </c>
      <c r="C107" s="104"/>
    </row>
    <row r="108" spans="1:3" s="105" customFormat="1" x14ac:dyDescent="0.3">
      <c r="A108" s="104" t="s">
        <v>791</v>
      </c>
      <c r="B108" s="108">
        <v>15</v>
      </c>
      <c r="C108" s="104"/>
    </row>
    <row r="109" spans="1:3" s="105" customFormat="1" x14ac:dyDescent="0.3">
      <c r="A109" s="104" t="s">
        <v>790</v>
      </c>
      <c r="B109" s="108">
        <v>5</v>
      </c>
      <c r="C109" s="104"/>
    </row>
    <row r="110" spans="1:3" s="105" customFormat="1" x14ac:dyDescent="0.3">
      <c r="A110" s="109" t="s">
        <v>721</v>
      </c>
      <c r="B110" s="110">
        <f>SUM(B102:B109)</f>
        <v>145</v>
      </c>
      <c r="C110" s="104"/>
    </row>
    <row r="111" spans="1:3" s="105" customFormat="1" x14ac:dyDescent="0.3">
      <c r="A111" s="109"/>
      <c r="B111" s="111"/>
      <c r="C111" s="104"/>
    </row>
    <row r="112" spans="1:3" s="105" customFormat="1" x14ac:dyDescent="0.3">
      <c r="A112" s="109" t="s">
        <v>862</v>
      </c>
      <c r="B112" s="111"/>
      <c r="C112" s="104"/>
    </row>
    <row r="113" spans="1:3" s="105" customFormat="1" x14ac:dyDescent="0.3">
      <c r="A113" s="104" t="s">
        <v>859</v>
      </c>
      <c r="B113" s="108">
        <v>5</v>
      </c>
      <c r="C113" s="104"/>
    </row>
    <row r="114" spans="1:3" s="105" customFormat="1" x14ac:dyDescent="0.3">
      <c r="A114" s="104" t="s">
        <v>805</v>
      </c>
      <c r="B114" s="108">
        <v>5</v>
      </c>
      <c r="C114" s="104"/>
    </row>
    <row r="115" spans="1:3" s="105" customFormat="1" x14ac:dyDescent="0.3">
      <c r="A115" s="104" t="s">
        <v>826</v>
      </c>
      <c r="B115" s="108">
        <v>5</v>
      </c>
      <c r="C115" s="104"/>
    </row>
    <row r="116" spans="1:3" s="105" customFormat="1" x14ac:dyDescent="0.3">
      <c r="A116" s="104" t="s">
        <v>830</v>
      </c>
      <c r="B116" s="108">
        <v>5</v>
      </c>
      <c r="C116" s="104"/>
    </row>
    <row r="117" spans="1:3" s="105" customFormat="1" x14ac:dyDescent="0.3">
      <c r="A117" s="104" t="s">
        <v>846</v>
      </c>
      <c r="B117" s="108">
        <v>5</v>
      </c>
      <c r="C117" s="104"/>
    </row>
    <row r="118" spans="1:3" s="105" customFormat="1" x14ac:dyDescent="0.3">
      <c r="A118" s="104" t="s">
        <v>838</v>
      </c>
      <c r="B118" s="108">
        <v>5</v>
      </c>
      <c r="C118" s="104"/>
    </row>
    <row r="119" spans="1:3" s="105" customFormat="1" x14ac:dyDescent="0.3">
      <c r="A119" s="104" t="s">
        <v>819</v>
      </c>
      <c r="B119" s="108">
        <v>5</v>
      </c>
      <c r="C119" s="104"/>
    </row>
    <row r="120" spans="1:3" s="105" customFormat="1" x14ac:dyDescent="0.3">
      <c r="A120" s="104" t="s">
        <v>860</v>
      </c>
      <c r="B120" s="108">
        <v>5</v>
      </c>
      <c r="C120" s="104"/>
    </row>
    <row r="121" spans="1:3" s="105" customFormat="1" x14ac:dyDescent="0.3">
      <c r="A121" s="104" t="s">
        <v>843</v>
      </c>
      <c r="B121" s="108">
        <v>5</v>
      </c>
      <c r="C121" s="104"/>
    </row>
    <row r="122" spans="1:3" s="105" customFormat="1" x14ac:dyDescent="0.3">
      <c r="A122" s="104" t="s">
        <v>807</v>
      </c>
      <c r="B122" s="108">
        <v>5</v>
      </c>
      <c r="C122" s="104"/>
    </row>
    <row r="123" spans="1:3" s="105" customFormat="1" x14ac:dyDescent="0.3">
      <c r="A123" s="104" t="s">
        <v>847</v>
      </c>
      <c r="B123" s="108">
        <v>5</v>
      </c>
      <c r="C123" s="104"/>
    </row>
    <row r="124" spans="1:3" s="105" customFormat="1" x14ac:dyDescent="0.3">
      <c r="A124" s="104" t="s">
        <v>829</v>
      </c>
      <c r="B124" s="108">
        <v>5</v>
      </c>
      <c r="C124" s="104"/>
    </row>
    <row r="125" spans="1:3" s="105" customFormat="1" x14ac:dyDescent="0.3">
      <c r="A125" s="104" t="s">
        <v>799</v>
      </c>
      <c r="B125" s="108">
        <v>5</v>
      </c>
      <c r="C125" s="104"/>
    </row>
    <row r="126" spans="1:3" s="105" customFormat="1" x14ac:dyDescent="0.3">
      <c r="A126" s="104" t="s">
        <v>822</v>
      </c>
      <c r="B126" s="108">
        <v>5</v>
      </c>
      <c r="C126" s="104"/>
    </row>
    <row r="127" spans="1:3" s="105" customFormat="1" x14ac:dyDescent="0.3">
      <c r="A127" s="104" t="s">
        <v>811</v>
      </c>
      <c r="B127" s="108">
        <v>5</v>
      </c>
      <c r="C127" s="104"/>
    </row>
    <row r="128" spans="1:3" s="105" customFormat="1" x14ac:dyDescent="0.3">
      <c r="A128" s="104" t="s">
        <v>839</v>
      </c>
      <c r="B128" s="108">
        <v>4.5</v>
      </c>
      <c r="C128" s="104"/>
    </row>
    <row r="129" spans="1:3" s="105" customFormat="1" x14ac:dyDescent="0.3">
      <c r="A129" s="104" t="s">
        <v>854</v>
      </c>
      <c r="B129" s="108">
        <v>5</v>
      </c>
      <c r="C129" s="104"/>
    </row>
    <row r="130" spans="1:3" s="105" customFormat="1" x14ac:dyDescent="0.3">
      <c r="A130" s="104" t="s">
        <v>855</v>
      </c>
      <c r="B130" s="108">
        <v>150</v>
      </c>
      <c r="C130" s="104"/>
    </row>
    <row r="131" spans="1:3" s="105" customFormat="1" x14ac:dyDescent="0.3">
      <c r="A131" s="104" t="s">
        <v>836</v>
      </c>
      <c r="B131" s="108">
        <v>5</v>
      </c>
      <c r="C131" s="104"/>
    </row>
    <row r="132" spans="1:3" s="105" customFormat="1" x14ac:dyDescent="0.3">
      <c r="A132" s="104" t="s">
        <v>824</v>
      </c>
      <c r="B132" s="108">
        <v>5</v>
      </c>
      <c r="C132" s="104"/>
    </row>
    <row r="133" spans="1:3" s="105" customFormat="1" x14ac:dyDescent="0.3">
      <c r="A133" s="104" t="s">
        <v>825</v>
      </c>
      <c r="B133" s="108">
        <v>5</v>
      </c>
      <c r="C133" s="104"/>
    </row>
    <row r="134" spans="1:3" s="105" customFormat="1" x14ac:dyDescent="0.3">
      <c r="A134" s="104" t="s">
        <v>858</v>
      </c>
      <c r="B134" s="108">
        <v>24.5</v>
      </c>
      <c r="C134" s="104"/>
    </row>
    <row r="135" spans="1:3" s="105" customFormat="1" x14ac:dyDescent="0.3">
      <c r="A135" s="104" t="s">
        <v>828</v>
      </c>
      <c r="B135" s="108">
        <v>5</v>
      </c>
      <c r="C135" s="104"/>
    </row>
    <row r="136" spans="1:3" s="105" customFormat="1" x14ac:dyDescent="0.3">
      <c r="A136" s="104" t="s">
        <v>803</v>
      </c>
      <c r="B136" s="108">
        <v>5</v>
      </c>
      <c r="C136" s="104"/>
    </row>
    <row r="137" spans="1:3" s="105" customFormat="1" x14ac:dyDescent="0.3">
      <c r="A137" s="104" t="s">
        <v>849</v>
      </c>
      <c r="B137" s="108">
        <v>5</v>
      </c>
      <c r="C137" s="104"/>
    </row>
    <row r="138" spans="1:3" s="105" customFormat="1" x14ac:dyDescent="0.3">
      <c r="A138" s="104" t="s">
        <v>834</v>
      </c>
      <c r="B138" s="108">
        <v>5</v>
      </c>
      <c r="C138" s="104"/>
    </row>
    <row r="139" spans="1:3" s="105" customFormat="1" x14ac:dyDescent="0.3">
      <c r="A139" s="104" t="s">
        <v>851</v>
      </c>
      <c r="B139" s="108">
        <v>5</v>
      </c>
      <c r="C139" s="104"/>
    </row>
    <row r="140" spans="1:3" s="105" customFormat="1" x14ac:dyDescent="0.3">
      <c r="A140" s="104" t="s">
        <v>810</v>
      </c>
      <c r="B140" s="108">
        <v>5</v>
      </c>
      <c r="C140" s="104"/>
    </row>
    <row r="141" spans="1:3" s="105" customFormat="1" x14ac:dyDescent="0.3">
      <c r="A141" s="104" t="s">
        <v>809</v>
      </c>
      <c r="B141" s="108">
        <v>5</v>
      </c>
      <c r="C141" s="104"/>
    </row>
    <row r="142" spans="1:3" s="105" customFormat="1" x14ac:dyDescent="0.3">
      <c r="A142" s="104" t="s">
        <v>823</v>
      </c>
      <c r="B142" s="108">
        <v>5</v>
      </c>
      <c r="C142" s="104"/>
    </row>
    <row r="143" spans="1:3" s="105" customFormat="1" x14ac:dyDescent="0.3">
      <c r="A143" s="104" t="s">
        <v>831</v>
      </c>
      <c r="B143" s="108">
        <v>49.5</v>
      </c>
      <c r="C143" s="104"/>
    </row>
    <row r="144" spans="1:3" s="105" customFormat="1" x14ac:dyDescent="0.3">
      <c r="A144" s="104" t="s">
        <v>842</v>
      </c>
      <c r="B144" s="108">
        <v>5</v>
      </c>
      <c r="C144" s="104"/>
    </row>
    <row r="145" spans="1:3" s="105" customFormat="1" x14ac:dyDescent="0.3">
      <c r="A145" s="104" t="s">
        <v>850</v>
      </c>
      <c r="B145" s="108">
        <v>5</v>
      </c>
      <c r="C145" s="104"/>
    </row>
    <row r="146" spans="1:3" s="105" customFormat="1" x14ac:dyDescent="0.3">
      <c r="A146" s="104" t="s">
        <v>835</v>
      </c>
      <c r="B146" s="108">
        <v>5</v>
      </c>
      <c r="C146" s="104"/>
    </row>
    <row r="147" spans="1:3" s="105" customFormat="1" x14ac:dyDescent="0.3">
      <c r="A147" s="104" t="s">
        <v>816</v>
      </c>
      <c r="B147" s="108">
        <v>5</v>
      </c>
      <c r="C147" s="104"/>
    </row>
    <row r="148" spans="1:3" s="105" customFormat="1" x14ac:dyDescent="0.3">
      <c r="A148" s="104" t="s">
        <v>798</v>
      </c>
      <c r="B148" s="108">
        <v>5</v>
      </c>
      <c r="C148" s="104"/>
    </row>
    <row r="149" spans="1:3" s="105" customFormat="1" x14ac:dyDescent="0.3">
      <c r="A149" s="104" t="s">
        <v>815</v>
      </c>
      <c r="B149" s="108">
        <v>10</v>
      </c>
      <c r="C149" s="104"/>
    </row>
    <row r="150" spans="1:3" s="105" customFormat="1" x14ac:dyDescent="0.3">
      <c r="A150" s="104" t="s">
        <v>817</v>
      </c>
      <c r="B150" s="108">
        <v>5</v>
      </c>
      <c r="C150" s="104"/>
    </row>
    <row r="151" spans="1:3" s="105" customFormat="1" x14ac:dyDescent="0.3">
      <c r="A151" s="104" t="s">
        <v>837</v>
      </c>
      <c r="B151" s="108">
        <v>5</v>
      </c>
      <c r="C151" s="104"/>
    </row>
    <row r="152" spans="1:3" s="105" customFormat="1" x14ac:dyDescent="0.3">
      <c r="A152" s="104" t="s">
        <v>797</v>
      </c>
      <c r="B152" s="108">
        <v>5</v>
      </c>
      <c r="C152" s="104"/>
    </row>
    <row r="153" spans="1:3" s="105" customFormat="1" x14ac:dyDescent="0.3">
      <c r="A153" s="104" t="s">
        <v>802</v>
      </c>
      <c r="B153" s="108">
        <v>5</v>
      </c>
      <c r="C153" s="104"/>
    </row>
    <row r="154" spans="1:3" s="105" customFormat="1" x14ac:dyDescent="0.3">
      <c r="A154" s="104" t="s">
        <v>857</v>
      </c>
      <c r="B154" s="108">
        <v>5</v>
      </c>
      <c r="C154" s="104"/>
    </row>
    <row r="155" spans="1:3" s="105" customFormat="1" x14ac:dyDescent="0.3">
      <c r="A155" s="104" t="s">
        <v>821</v>
      </c>
      <c r="B155" s="108">
        <v>5</v>
      </c>
      <c r="C155" s="104"/>
    </row>
    <row r="156" spans="1:3" s="105" customFormat="1" x14ac:dyDescent="0.3">
      <c r="A156" s="104" t="s">
        <v>806</v>
      </c>
      <c r="B156" s="108">
        <v>5</v>
      </c>
      <c r="C156" s="104"/>
    </row>
    <row r="157" spans="1:3" s="105" customFormat="1" x14ac:dyDescent="0.3">
      <c r="A157" s="104" t="s">
        <v>856</v>
      </c>
      <c r="B157" s="108">
        <v>5</v>
      </c>
      <c r="C157" s="104"/>
    </row>
    <row r="158" spans="1:3" s="105" customFormat="1" x14ac:dyDescent="0.3">
      <c r="A158" s="104" t="s">
        <v>812</v>
      </c>
      <c r="B158" s="108">
        <v>5</v>
      </c>
      <c r="C158" s="104"/>
    </row>
    <row r="159" spans="1:3" s="105" customFormat="1" x14ac:dyDescent="0.3">
      <c r="A159" s="104" t="s">
        <v>861</v>
      </c>
      <c r="B159" s="108">
        <v>5</v>
      </c>
      <c r="C159" s="104"/>
    </row>
    <row r="160" spans="1:3" s="105" customFormat="1" x14ac:dyDescent="0.3">
      <c r="A160" s="104" t="s">
        <v>832</v>
      </c>
      <c r="B160" s="108">
        <v>10</v>
      </c>
      <c r="C160" s="104"/>
    </row>
    <row r="161" spans="1:3" s="105" customFormat="1" x14ac:dyDescent="0.3">
      <c r="A161" s="104" t="s">
        <v>813</v>
      </c>
      <c r="B161" s="108">
        <v>5</v>
      </c>
      <c r="C161" s="104"/>
    </row>
    <row r="162" spans="1:3" s="105" customFormat="1" x14ac:dyDescent="0.3">
      <c r="A162" s="104" t="s">
        <v>801</v>
      </c>
      <c r="B162" s="108">
        <v>5</v>
      </c>
      <c r="C162" s="104"/>
    </row>
    <row r="163" spans="1:3" s="105" customFormat="1" x14ac:dyDescent="0.3">
      <c r="A163" s="104" t="s">
        <v>814</v>
      </c>
      <c r="B163" s="108">
        <v>5</v>
      </c>
      <c r="C163" s="104"/>
    </row>
    <row r="164" spans="1:3" s="105" customFormat="1" x14ac:dyDescent="0.3">
      <c r="A164" s="104" t="s">
        <v>818</v>
      </c>
      <c r="B164" s="108">
        <v>5</v>
      </c>
      <c r="C164" s="104"/>
    </row>
    <row r="165" spans="1:3" s="105" customFormat="1" x14ac:dyDescent="0.3">
      <c r="A165" s="104" t="s">
        <v>852</v>
      </c>
      <c r="B165" s="108">
        <v>5</v>
      </c>
      <c r="C165" s="104"/>
    </row>
    <row r="166" spans="1:3" s="105" customFormat="1" x14ac:dyDescent="0.3">
      <c r="A166" s="104" t="s">
        <v>820</v>
      </c>
      <c r="B166" s="108">
        <v>4.5</v>
      </c>
      <c r="C166" s="104"/>
    </row>
    <row r="167" spans="1:3" s="105" customFormat="1" x14ac:dyDescent="0.3">
      <c r="A167" s="104" t="s">
        <v>848</v>
      </c>
      <c r="B167" s="108">
        <v>5</v>
      </c>
      <c r="C167" s="104"/>
    </row>
    <row r="168" spans="1:3" s="105" customFormat="1" x14ac:dyDescent="0.3">
      <c r="A168" s="104" t="s">
        <v>833</v>
      </c>
      <c r="B168" s="108">
        <v>5</v>
      </c>
      <c r="C168" s="104"/>
    </row>
    <row r="169" spans="1:3" s="105" customFormat="1" x14ac:dyDescent="0.3">
      <c r="A169" s="104" t="s">
        <v>827</v>
      </c>
      <c r="B169" s="108">
        <v>5</v>
      </c>
      <c r="C169" s="104"/>
    </row>
    <row r="170" spans="1:3" s="105" customFormat="1" x14ac:dyDescent="0.3">
      <c r="A170" s="104" t="s">
        <v>804</v>
      </c>
      <c r="B170" s="108">
        <v>5</v>
      </c>
      <c r="C170" s="104"/>
    </row>
    <row r="171" spans="1:3" s="105" customFormat="1" x14ac:dyDescent="0.3">
      <c r="A171" s="104" t="s">
        <v>844</v>
      </c>
      <c r="B171" s="108">
        <v>5</v>
      </c>
      <c r="C171" s="104"/>
    </row>
    <row r="172" spans="1:3" s="105" customFormat="1" x14ac:dyDescent="0.3">
      <c r="A172" s="104" t="s">
        <v>845</v>
      </c>
      <c r="B172" s="108">
        <v>5</v>
      </c>
      <c r="C172" s="104"/>
    </row>
    <row r="173" spans="1:3" s="105" customFormat="1" x14ac:dyDescent="0.3">
      <c r="A173" s="104" t="s">
        <v>800</v>
      </c>
      <c r="B173" s="108">
        <v>5</v>
      </c>
      <c r="C173" s="104"/>
    </row>
    <row r="174" spans="1:3" s="105" customFormat="1" x14ac:dyDescent="0.3">
      <c r="A174" s="104" t="s">
        <v>808</v>
      </c>
      <c r="B174" s="108">
        <v>5</v>
      </c>
      <c r="C174" s="104"/>
    </row>
    <row r="175" spans="1:3" s="105" customFormat="1" x14ac:dyDescent="0.3">
      <c r="A175" s="104" t="s">
        <v>840</v>
      </c>
      <c r="B175" s="108">
        <v>5</v>
      </c>
      <c r="C175" s="104"/>
    </row>
    <row r="176" spans="1:3" s="105" customFormat="1" x14ac:dyDescent="0.3">
      <c r="A176" s="104" t="s">
        <v>853</v>
      </c>
      <c r="B176" s="108">
        <v>5</v>
      </c>
      <c r="C176" s="104"/>
    </row>
    <row r="177" spans="1:3" s="105" customFormat="1" x14ac:dyDescent="0.3">
      <c r="A177" s="104" t="s">
        <v>841</v>
      </c>
      <c r="B177" s="108">
        <v>5</v>
      </c>
      <c r="C177" s="104"/>
    </row>
    <row r="178" spans="1:3" s="105" customFormat="1" x14ac:dyDescent="0.3">
      <c r="A178" s="109" t="s">
        <v>64</v>
      </c>
      <c r="B178" s="110">
        <f>SUM(B113:B177)</f>
        <v>543</v>
      </c>
      <c r="C178" s="104"/>
    </row>
    <row r="179" spans="1:3" s="105" customFormat="1" x14ac:dyDescent="0.3">
      <c r="A179" s="104"/>
      <c r="B179" s="108"/>
      <c r="C179" s="104"/>
    </row>
    <row r="180" spans="1:3" s="105" customFormat="1" x14ac:dyDescent="0.3">
      <c r="A180" s="109" t="s">
        <v>63</v>
      </c>
      <c r="B180" s="108"/>
      <c r="C180" s="104"/>
    </row>
    <row r="181" spans="1:3" s="105" customFormat="1" x14ac:dyDescent="0.3">
      <c r="A181" s="104" t="s">
        <v>872</v>
      </c>
      <c r="B181" s="108">
        <v>10</v>
      </c>
      <c r="C181" s="104"/>
    </row>
    <row r="182" spans="1:3" s="105" customFormat="1" x14ac:dyDescent="0.3">
      <c r="A182" s="104" t="s">
        <v>864</v>
      </c>
      <c r="B182" s="108">
        <v>10</v>
      </c>
      <c r="C182" s="104"/>
    </row>
    <row r="183" spans="1:3" s="105" customFormat="1" x14ac:dyDescent="0.3">
      <c r="A183" s="104" t="s">
        <v>875</v>
      </c>
      <c r="B183" s="108">
        <v>25</v>
      </c>
      <c r="C183" s="104"/>
    </row>
    <row r="184" spans="1:3" s="105" customFormat="1" x14ac:dyDescent="0.3">
      <c r="A184" s="104" t="s">
        <v>876</v>
      </c>
      <c r="B184" s="108">
        <v>25</v>
      </c>
      <c r="C184" s="104"/>
    </row>
    <row r="185" spans="1:3" s="105" customFormat="1" x14ac:dyDescent="0.3">
      <c r="A185" s="104" t="s">
        <v>112</v>
      </c>
      <c r="B185" s="108">
        <v>10</v>
      </c>
      <c r="C185" s="104"/>
    </row>
    <row r="186" spans="1:3" s="105" customFormat="1" x14ac:dyDescent="0.3">
      <c r="A186" s="104" t="s">
        <v>873</v>
      </c>
      <c r="B186" s="108">
        <v>10</v>
      </c>
      <c r="C186" s="104"/>
    </row>
    <row r="187" spans="1:3" s="105" customFormat="1" x14ac:dyDescent="0.3">
      <c r="A187" s="104" t="s">
        <v>871</v>
      </c>
      <c r="B187" s="108">
        <v>20</v>
      </c>
      <c r="C187" s="104"/>
    </row>
    <row r="188" spans="1:3" s="105" customFormat="1" x14ac:dyDescent="0.3">
      <c r="A188" s="104" t="s">
        <v>867</v>
      </c>
      <c r="B188" s="108">
        <v>10</v>
      </c>
      <c r="C188" s="104"/>
    </row>
    <row r="189" spans="1:3" s="105" customFormat="1" x14ac:dyDescent="0.3">
      <c r="A189" s="104" t="s">
        <v>111</v>
      </c>
      <c r="B189" s="108">
        <v>10</v>
      </c>
      <c r="C189" s="104"/>
    </row>
    <row r="190" spans="1:3" s="105" customFormat="1" x14ac:dyDescent="0.3">
      <c r="A190" s="104" t="s">
        <v>868</v>
      </c>
      <c r="B190" s="108">
        <v>10</v>
      </c>
      <c r="C190" s="104"/>
    </row>
    <row r="191" spans="1:3" s="105" customFormat="1" x14ac:dyDescent="0.3">
      <c r="A191" s="104" t="s">
        <v>863</v>
      </c>
      <c r="B191" s="108">
        <v>10</v>
      </c>
      <c r="C191" s="104"/>
    </row>
    <row r="192" spans="1:3" s="105" customFormat="1" x14ac:dyDescent="0.3">
      <c r="A192" s="104" t="s">
        <v>870</v>
      </c>
      <c r="B192" s="108">
        <v>10</v>
      </c>
      <c r="C192" s="104"/>
    </row>
    <row r="193" spans="1:3" s="105" customFormat="1" x14ac:dyDescent="0.3">
      <c r="A193" s="104" t="s">
        <v>865</v>
      </c>
      <c r="B193" s="108">
        <v>10</v>
      </c>
      <c r="C193" s="104"/>
    </row>
    <row r="194" spans="1:3" s="105" customFormat="1" x14ac:dyDescent="0.3">
      <c r="A194" s="104" t="s">
        <v>866</v>
      </c>
      <c r="B194" s="108">
        <v>10</v>
      </c>
      <c r="C194" s="104"/>
    </row>
    <row r="195" spans="1:3" s="105" customFormat="1" x14ac:dyDescent="0.3">
      <c r="A195" s="104" t="s">
        <v>869</v>
      </c>
      <c r="B195" s="108">
        <v>20</v>
      </c>
      <c r="C195" s="104"/>
    </row>
    <row r="196" spans="1:3" s="105" customFormat="1" x14ac:dyDescent="0.3">
      <c r="A196" s="104" t="s">
        <v>874</v>
      </c>
      <c r="B196" s="108">
        <v>74</v>
      </c>
      <c r="C196" s="104"/>
    </row>
    <row r="197" spans="1:3" s="105" customFormat="1" x14ac:dyDescent="0.3">
      <c r="A197" s="109" t="s">
        <v>712</v>
      </c>
      <c r="B197" s="110">
        <f>SUM(B181:B196)</f>
        <v>274</v>
      </c>
      <c r="C197" s="104"/>
    </row>
    <row r="198" spans="1:3" s="105" customFormat="1" x14ac:dyDescent="0.3">
      <c r="A198" s="104"/>
      <c r="B198" s="108"/>
      <c r="C198" s="104"/>
    </row>
    <row r="199" spans="1:3" s="105" customFormat="1" x14ac:dyDescent="0.3">
      <c r="A199" s="61" t="s">
        <v>877</v>
      </c>
      <c r="B199" s="40">
        <f>B110+B178+B197</f>
        <v>962</v>
      </c>
      <c r="C199" s="104"/>
    </row>
    <row r="200" spans="1:3" s="105" customFormat="1" x14ac:dyDescent="0.3">
      <c r="A200" s="104"/>
      <c r="B200" s="108"/>
      <c r="C200" s="104"/>
    </row>
    <row r="201" spans="1:3" s="105" customFormat="1" x14ac:dyDescent="0.3">
      <c r="A201" s="104"/>
      <c r="B201" s="108"/>
      <c r="C201" s="104"/>
    </row>
    <row r="202" spans="1:3" s="19" customFormat="1" x14ac:dyDescent="0.3">
      <c r="A202" s="9"/>
      <c r="B202" s="5"/>
      <c r="C202" s="9"/>
    </row>
    <row r="203" spans="1:3" s="19" customFormat="1" x14ac:dyDescent="0.3">
      <c r="A203" s="55" t="s">
        <v>785</v>
      </c>
      <c r="B203" s="5"/>
      <c r="C203" s="9"/>
    </row>
    <row r="204" spans="1:3" s="19" customFormat="1" x14ac:dyDescent="0.3">
      <c r="A204" s="11" t="s">
        <v>72</v>
      </c>
      <c r="B204" s="5">
        <v>1700</v>
      </c>
      <c r="C204" s="9"/>
    </row>
    <row r="205" spans="1:3" s="19" customFormat="1" x14ac:dyDescent="0.3">
      <c r="A205" s="11" t="s">
        <v>786</v>
      </c>
      <c r="B205" s="29">
        <f>SUM(B204)</f>
        <v>1700</v>
      </c>
      <c r="C205" s="9"/>
    </row>
    <row r="206" spans="1:3" s="19" customFormat="1" x14ac:dyDescent="0.3">
      <c r="A206" s="11"/>
      <c r="B206" s="10"/>
      <c r="C206" s="9"/>
    </row>
    <row r="207" spans="1:3" s="65" customFormat="1" ht="15" thickBot="1" x14ac:dyDescent="0.35">
      <c r="A207" s="58" t="s">
        <v>787</v>
      </c>
      <c r="B207" s="42">
        <f>B205</f>
        <v>1700</v>
      </c>
      <c r="C207" s="55"/>
    </row>
    <row r="208" spans="1:3" s="116" customFormat="1" ht="15" thickTop="1" x14ac:dyDescent="0.3">
      <c r="A208" s="115"/>
      <c r="B208" s="103"/>
      <c r="C208" s="102"/>
    </row>
    <row r="209" spans="1:3" s="116" customFormat="1" x14ac:dyDescent="0.3">
      <c r="A209" s="115"/>
      <c r="B209" s="103"/>
      <c r="C209" s="102"/>
    </row>
    <row r="210" spans="1:3" s="116" customFormat="1" x14ac:dyDescent="0.3">
      <c r="A210" s="115" t="s">
        <v>890</v>
      </c>
      <c r="B210" s="103"/>
      <c r="C210" s="102"/>
    </row>
    <row r="211" spans="1:3" s="105" customFormat="1" x14ac:dyDescent="0.3">
      <c r="A211" s="118" t="s">
        <v>673</v>
      </c>
      <c r="B211" s="108"/>
      <c r="C211" s="104"/>
    </row>
    <row r="212" spans="1:3" s="105" customFormat="1" x14ac:dyDescent="0.3">
      <c r="A212" s="117" t="s">
        <v>891</v>
      </c>
      <c r="B212" s="108">
        <v>10</v>
      </c>
      <c r="C212" s="104"/>
    </row>
    <row r="213" spans="1:3" s="105" customFormat="1" x14ac:dyDescent="0.3">
      <c r="A213" s="117" t="s">
        <v>892</v>
      </c>
      <c r="B213" s="108">
        <v>19.5</v>
      </c>
      <c r="C213" s="104"/>
    </row>
    <row r="214" spans="1:3" s="105" customFormat="1" x14ac:dyDescent="0.3">
      <c r="A214" s="117" t="s">
        <v>893</v>
      </c>
      <c r="B214" s="108">
        <v>49.5</v>
      </c>
      <c r="C214" s="104"/>
    </row>
    <row r="215" spans="1:3" s="105" customFormat="1" x14ac:dyDescent="0.3">
      <c r="A215" s="117" t="s">
        <v>894</v>
      </c>
      <c r="B215" s="108">
        <v>19.5</v>
      </c>
      <c r="C215" s="104"/>
    </row>
    <row r="216" spans="1:3" s="105" customFormat="1" x14ac:dyDescent="0.3">
      <c r="A216" s="117" t="s">
        <v>895</v>
      </c>
      <c r="B216" s="108">
        <v>30</v>
      </c>
      <c r="C216" s="104"/>
    </row>
    <row r="217" spans="1:3" s="105" customFormat="1" x14ac:dyDescent="0.3">
      <c r="A217" s="117" t="s">
        <v>896</v>
      </c>
      <c r="B217" s="108">
        <v>400</v>
      </c>
      <c r="C217" s="104"/>
    </row>
    <row r="218" spans="1:3" s="105" customFormat="1" x14ac:dyDescent="0.3">
      <c r="A218" s="109" t="s">
        <v>62</v>
      </c>
      <c r="B218" s="110">
        <f>SUM(B212:B217)</f>
        <v>528.5</v>
      </c>
      <c r="C218" s="104"/>
    </row>
    <row r="219" spans="1:3" s="105" customFormat="1" x14ac:dyDescent="0.3">
      <c r="A219" s="117"/>
      <c r="B219" s="108"/>
      <c r="C219" s="104"/>
    </row>
    <row r="220" spans="1:3" s="105" customFormat="1" x14ac:dyDescent="0.3">
      <c r="A220" s="118" t="s">
        <v>27</v>
      </c>
      <c r="B220" s="108">
        <v>10</v>
      </c>
      <c r="C220" s="104"/>
    </row>
    <row r="221" spans="1:3" s="105" customFormat="1" x14ac:dyDescent="0.3">
      <c r="A221" s="118" t="s">
        <v>20</v>
      </c>
      <c r="B221" s="110">
        <f>SUM(B220)</f>
        <v>10</v>
      </c>
      <c r="C221" s="104"/>
    </row>
    <row r="222" spans="1:3" s="105" customFormat="1" x14ac:dyDescent="0.3">
      <c r="A222" s="117"/>
      <c r="B222" s="108"/>
      <c r="C222" s="104"/>
    </row>
    <row r="223" spans="1:3" s="105" customFormat="1" x14ac:dyDescent="0.3">
      <c r="A223" s="118" t="s">
        <v>897</v>
      </c>
      <c r="B223" s="108"/>
      <c r="C223" s="104"/>
    </row>
    <row r="224" spans="1:3" s="105" customFormat="1" x14ac:dyDescent="0.3">
      <c r="A224" s="117" t="s">
        <v>898</v>
      </c>
      <c r="B224" s="108">
        <v>25</v>
      </c>
      <c r="C224" s="104"/>
    </row>
    <row r="225" spans="1:3" s="105" customFormat="1" x14ac:dyDescent="0.3">
      <c r="A225" s="117" t="s">
        <v>709</v>
      </c>
      <c r="B225" s="108">
        <v>100</v>
      </c>
      <c r="C225" s="104"/>
    </row>
    <row r="226" spans="1:3" s="105" customFormat="1" x14ac:dyDescent="0.3">
      <c r="A226" s="117" t="s">
        <v>710</v>
      </c>
      <c r="B226" s="108">
        <v>25</v>
      </c>
      <c r="C226" s="104"/>
    </row>
    <row r="227" spans="1:3" s="105" customFormat="1" x14ac:dyDescent="0.3">
      <c r="A227" s="118" t="s">
        <v>899</v>
      </c>
      <c r="B227" s="110">
        <f>SUM(B224:B226)</f>
        <v>150</v>
      </c>
      <c r="C227" s="104"/>
    </row>
    <row r="228" spans="1:3" s="105" customFormat="1" x14ac:dyDescent="0.3">
      <c r="A228" s="117"/>
      <c r="B228" s="108"/>
      <c r="C228" s="104"/>
    </row>
    <row r="229" spans="1:3" s="105" customFormat="1" x14ac:dyDescent="0.3">
      <c r="A229" s="118" t="s">
        <v>685</v>
      </c>
      <c r="B229" s="108">
        <v>610</v>
      </c>
      <c r="C229" s="104"/>
    </row>
    <row r="230" spans="1:3" s="105" customFormat="1" x14ac:dyDescent="0.3">
      <c r="A230" s="117" t="s">
        <v>901</v>
      </c>
      <c r="B230" s="108">
        <v>10</v>
      </c>
      <c r="C230" s="104"/>
    </row>
    <row r="231" spans="1:3" s="105" customFormat="1" x14ac:dyDescent="0.3">
      <c r="A231" s="117" t="s">
        <v>900</v>
      </c>
      <c r="B231" s="108">
        <v>100</v>
      </c>
      <c r="C231" s="104"/>
    </row>
    <row r="232" spans="1:3" s="105" customFormat="1" x14ac:dyDescent="0.3">
      <c r="A232" s="117" t="s">
        <v>687</v>
      </c>
      <c r="B232" s="108">
        <v>100</v>
      </c>
      <c r="C232" s="104"/>
    </row>
    <row r="233" spans="1:3" s="105" customFormat="1" x14ac:dyDescent="0.3">
      <c r="A233" s="117" t="s">
        <v>903</v>
      </c>
      <c r="B233" s="108">
        <v>10</v>
      </c>
      <c r="C233" s="104"/>
    </row>
    <row r="234" spans="1:3" s="105" customFormat="1" x14ac:dyDescent="0.3">
      <c r="A234" s="117" t="s">
        <v>902</v>
      </c>
      <c r="B234" s="108">
        <v>10</v>
      </c>
      <c r="C234" s="104"/>
    </row>
    <row r="235" spans="1:3" s="105" customFormat="1" x14ac:dyDescent="0.3">
      <c r="A235" s="117" t="s">
        <v>904</v>
      </c>
      <c r="B235" s="108">
        <v>10</v>
      </c>
      <c r="C235" s="104"/>
    </row>
    <row r="236" spans="1:3" s="105" customFormat="1" x14ac:dyDescent="0.3">
      <c r="A236" s="117" t="s">
        <v>905</v>
      </c>
      <c r="B236" s="108">
        <v>10</v>
      </c>
      <c r="C236" s="104"/>
    </row>
    <row r="237" spans="1:3" s="105" customFormat="1" x14ac:dyDescent="0.3">
      <c r="A237" s="118" t="s">
        <v>688</v>
      </c>
      <c r="B237" s="110">
        <f>SUM(B229:B236)</f>
        <v>860</v>
      </c>
      <c r="C237" s="104"/>
    </row>
    <row r="238" spans="1:3" s="105" customFormat="1" x14ac:dyDescent="0.3">
      <c r="A238" s="117"/>
      <c r="B238" s="108"/>
      <c r="C238" s="104"/>
    </row>
    <row r="239" spans="1:3" s="105" customFormat="1" x14ac:dyDescent="0.3">
      <c r="A239" s="118" t="s">
        <v>60</v>
      </c>
      <c r="B239" s="108">
        <v>1100</v>
      </c>
      <c r="C239" s="104"/>
    </row>
    <row r="240" spans="1:3" s="105" customFormat="1" x14ac:dyDescent="0.3">
      <c r="A240" s="118" t="s">
        <v>61</v>
      </c>
      <c r="B240" s="110">
        <f>SUM(B239)</f>
        <v>1100</v>
      </c>
      <c r="C240" s="104"/>
    </row>
    <row r="241" spans="1:3" s="105" customFormat="1" x14ac:dyDescent="0.3">
      <c r="A241" s="117"/>
      <c r="B241" s="108"/>
      <c r="C241" s="104"/>
    </row>
    <row r="242" spans="1:3" s="105" customFormat="1" x14ac:dyDescent="0.3">
      <c r="A242" s="118" t="s">
        <v>72</v>
      </c>
      <c r="B242" s="108">
        <v>1000</v>
      </c>
      <c r="C242" s="104"/>
    </row>
    <row r="243" spans="1:3" s="105" customFormat="1" x14ac:dyDescent="0.3">
      <c r="A243" s="117" t="s">
        <v>911</v>
      </c>
      <c r="B243" s="108">
        <v>100</v>
      </c>
      <c r="C243" s="104"/>
    </row>
    <row r="244" spans="1:3" s="105" customFormat="1" x14ac:dyDescent="0.3">
      <c r="A244" s="118" t="s">
        <v>73</v>
      </c>
      <c r="B244" s="110">
        <f>SUM(B242:B243)</f>
        <v>1100</v>
      </c>
      <c r="C244" s="104"/>
    </row>
    <row r="245" spans="1:3" s="105" customFormat="1" x14ac:dyDescent="0.3">
      <c r="A245" s="117"/>
      <c r="B245" s="108"/>
      <c r="C245" s="104"/>
    </row>
    <row r="246" spans="1:3" s="105" customFormat="1" x14ac:dyDescent="0.3">
      <c r="A246" s="118" t="s">
        <v>906</v>
      </c>
      <c r="B246" s="108"/>
      <c r="C246" s="104"/>
    </row>
    <row r="247" spans="1:3" s="105" customFormat="1" ht="16.2" customHeight="1" x14ac:dyDescent="0.3">
      <c r="A247" s="117" t="s">
        <v>907</v>
      </c>
      <c r="B247" s="108">
        <v>1000</v>
      </c>
      <c r="C247" s="104"/>
    </row>
    <row r="248" spans="1:3" s="105" customFormat="1" x14ac:dyDescent="0.3">
      <c r="A248" s="118" t="s">
        <v>908</v>
      </c>
      <c r="B248" s="110">
        <f>SUM(B247:B247)</f>
        <v>1000</v>
      </c>
      <c r="C248" s="104"/>
    </row>
    <row r="249" spans="1:3" s="105" customFormat="1" x14ac:dyDescent="0.3">
      <c r="A249" s="118"/>
      <c r="B249" s="111"/>
      <c r="C249" s="104"/>
    </row>
    <row r="250" spans="1:3" s="105" customFormat="1" x14ac:dyDescent="0.3">
      <c r="A250" s="118" t="s">
        <v>74</v>
      </c>
      <c r="B250" s="108">
        <v>400</v>
      </c>
      <c r="C250" s="104"/>
    </row>
    <row r="251" spans="1:3" s="105" customFormat="1" x14ac:dyDescent="0.3">
      <c r="A251" s="117" t="s">
        <v>917</v>
      </c>
      <c r="B251" s="108">
        <v>100</v>
      </c>
      <c r="C251" s="104"/>
    </row>
    <row r="252" spans="1:3" s="105" customFormat="1" x14ac:dyDescent="0.3">
      <c r="A252" s="117" t="s">
        <v>914</v>
      </c>
      <c r="B252" s="108">
        <v>80</v>
      </c>
      <c r="C252" s="104"/>
    </row>
    <row r="253" spans="1:3" s="105" customFormat="1" x14ac:dyDescent="0.3">
      <c r="A253" s="118" t="s">
        <v>912</v>
      </c>
      <c r="B253" s="110">
        <f>SUM(B250:B252)</f>
        <v>580</v>
      </c>
      <c r="C253" s="104"/>
    </row>
    <row r="254" spans="1:3" s="105" customFormat="1" x14ac:dyDescent="0.3">
      <c r="A254" s="118"/>
      <c r="B254" s="111"/>
      <c r="C254" s="104"/>
    </row>
    <row r="255" spans="1:3" s="105" customFormat="1" x14ac:dyDescent="0.3">
      <c r="A255" s="118" t="s">
        <v>915</v>
      </c>
      <c r="B255" s="111"/>
      <c r="C255" s="104"/>
    </row>
    <row r="256" spans="1:3" s="105" customFormat="1" x14ac:dyDescent="0.3">
      <c r="A256" s="117" t="s">
        <v>916</v>
      </c>
      <c r="B256" s="108">
        <v>100</v>
      </c>
      <c r="C256" s="104"/>
    </row>
    <row r="257" spans="1:3" s="105" customFormat="1" x14ac:dyDescent="0.3">
      <c r="A257" s="118" t="s">
        <v>66</v>
      </c>
      <c r="B257" s="110">
        <f>SUM(B256)</f>
        <v>100</v>
      </c>
      <c r="C257" s="104"/>
    </row>
    <row r="258" spans="1:3" s="105" customFormat="1" x14ac:dyDescent="0.3">
      <c r="A258" s="117"/>
      <c r="B258" s="108"/>
      <c r="C258" s="104"/>
    </row>
    <row r="259" spans="1:3" s="105" customFormat="1" x14ac:dyDescent="0.3">
      <c r="A259" s="118" t="s">
        <v>102</v>
      </c>
      <c r="B259" s="108"/>
      <c r="C259" s="104"/>
    </row>
    <row r="260" spans="1:3" s="105" customFormat="1" x14ac:dyDescent="0.3">
      <c r="A260" s="117" t="s">
        <v>918</v>
      </c>
      <c r="B260" s="108">
        <v>100</v>
      </c>
      <c r="C260" s="104"/>
    </row>
    <row r="261" spans="1:3" s="105" customFormat="1" x14ac:dyDescent="0.3">
      <c r="A261" s="118" t="s">
        <v>104</v>
      </c>
      <c r="B261" s="110">
        <f>SUM(B260)</f>
        <v>100</v>
      </c>
      <c r="C261" s="104"/>
    </row>
    <row r="262" spans="1:3" s="105" customFormat="1" x14ac:dyDescent="0.3">
      <c r="A262" s="118"/>
      <c r="B262" s="111"/>
      <c r="C262" s="104"/>
    </row>
    <row r="263" spans="1:3" s="105" customFormat="1" ht="15.6" customHeight="1" x14ac:dyDescent="0.3">
      <c r="A263" s="118" t="s">
        <v>86</v>
      </c>
      <c r="B263" s="108">
        <v>7.5</v>
      </c>
      <c r="C263" s="104"/>
    </row>
    <row r="264" spans="1:3" s="105" customFormat="1" x14ac:dyDescent="0.3">
      <c r="A264" s="117" t="s">
        <v>920</v>
      </c>
      <c r="B264" s="108">
        <v>25</v>
      </c>
      <c r="C264" s="104"/>
    </row>
    <row r="265" spans="1:3" s="105" customFormat="1" x14ac:dyDescent="0.3">
      <c r="A265" s="117" t="s">
        <v>921</v>
      </c>
      <c r="B265" s="108">
        <v>5</v>
      </c>
      <c r="C265" s="104"/>
    </row>
    <row r="266" spans="1:3" s="105" customFormat="1" x14ac:dyDescent="0.3">
      <c r="A266" s="117" t="s">
        <v>922</v>
      </c>
      <c r="B266" s="108">
        <v>25</v>
      </c>
      <c r="C266" s="104"/>
    </row>
    <row r="267" spans="1:3" s="105" customFormat="1" x14ac:dyDescent="0.3">
      <c r="A267" s="117" t="s">
        <v>923</v>
      </c>
      <c r="B267" s="108">
        <v>10</v>
      </c>
      <c r="C267" s="104"/>
    </row>
    <row r="268" spans="1:3" s="105" customFormat="1" x14ac:dyDescent="0.3">
      <c r="A268" s="117" t="s">
        <v>924</v>
      </c>
      <c r="B268" s="108">
        <v>10</v>
      </c>
      <c r="C268" s="104"/>
    </row>
    <row r="269" spans="1:3" s="105" customFormat="1" x14ac:dyDescent="0.3">
      <c r="A269" s="117" t="s">
        <v>925</v>
      </c>
      <c r="B269" s="108">
        <v>10</v>
      </c>
      <c r="C269" s="104"/>
    </row>
    <row r="270" spans="1:3" s="105" customFormat="1" x14ac:dyDescent="0.3">
      <c r="A270" s="117" t="s">
        <v>926</v>
      </c>
      <c r="B270" s="108">
        <v>10</v>
      </c>
      <c r="C270" s="104"/>
    </row>
    <row r="271" spans="1:3" s="105" customFormat="1" x14ac:dyDescent="0.3">
      <c r="A271" s="117" t="s">
        <v>927</v>
      </c>
      <c r="B271" s="108">
        <v>2.5</v>
      </c>
      <c r="C271" s="104"/>
    </row>
    <row r="272" spans="1:3" s="105" customFormat="1" x14ac:dyDescent="0.3">
      <c r="A272" s="117" t="s">
        <v>928</v>
      </c>
      <c r="B272" s="108">
        <v>10</v>
      </c>
      <c r="C272" s="104"/>
    </row>
    <row r="273" spans="1:3" s="105" customFormat="1" x14ac:dyDescent="0.3">
      <c r="A273" s="117" t="s">
        <v>929</v>
      </c>
      <c r="B273" s="108">
        <v>2.5</v>
      </c>
      <c r="C273" s="104"/>
    </row>
    <row r="274" spans="1:3" s="105" customFormat="1" x14ac:dyDescent="0.3">
      <c r="A274" s="117" t="s">
        <v>930</v>
      </c>
      <c r="B274" s="108">
        <v>10</v>
      </c>
      <c r="C274" s="104"/>
    </row>
    <row r="275" spans="1:3" s="105" customFormat="1" x14ac:dyDescent="0.3">
      <c r="A275" s="117" t="s">
        <v>931</v>
      </c>
      <c r="B275" s="108">
        <v>20</v>
      </c>
      <c r="C275" s="104"/>
    </row>
    <row r="276" spans="1:3" s="105" customFormat="1" x14ac:dyDescent="0.3">
      <c r="A276" s="117" t="s">
        <v>932</v>
      </c>
      <c r="B276" s="108">
        <v>20</v>
      </c>
      <c r="C276" s="104"/>
    </row>
    <row r="277" spans="1:3" s="105" customFormat="1" x14ac:dyDescent="0.3">
      <c r="A277" s="117" t="s">
        <v>933</v>
      </c>
      <c r="B277" s="108">
        <v>40</v>
      </c>
      <c r="C277" s="104"/>
    </row>
    <row r="278" spans="1:3" s="105" customFormat="1" x14ac:dyDescent="0.3">
      <c r="A278" s="117" t="s">
        <v>934</v>
      </c>
      <c r="B278" s="108">
        <v>25</v>
      </c>
      <c r="C278" s="104"/>
    </row>
    <row r="279" spans="1:3" s="105" customFormat="1" x14ac:dyDescent="0.3">
      <c r="A279" s="117" t="s">
        <v>935</v>
      </c>
      <c r="B279" s="108">
        <v>10</v>
      </c>
      <c r="C279" s="104"/>
    </row>
    <row r="280" spans="1:3" s="105" customFormat="1" x14ac:dyDescent="0.3">
      <c r="A280" s="117" t="s">
        <v>936</v>
      </c>
      <c r="B280" s="108">
        <v>5</v>
      </c>
      <c r="C280" s="104"/>
    </row>
    <row r="281" spans="1:3" s="105" customFormat="1" x14ac:dyDescent="0.3">
      <c r="A281" s="117" t="s">
        <v>937</v>
      </c>
      <c r="B281" s="108">
        <v>25</v>
      </c>
      <c r="C281" s="104"/>
    </row>
    <row r="282" spans="1:3" s="105" customFormat="1" x14ac:dyDescent="0.3">
      <c r="A282" s="118" t="s">
        <v>89</v>
      </c>
      <c r="B282" s="110">
        <f>SUM(B263:B281)</f>
        <v>272.5</v>
      </c>
      <c r="C282" s="104"/>
    </row>
    <row r="283" spans="1:3" s="105" customFormat="1" x14ac:dyDescent="0.3">
      <c r="A283" s="118"/>
      <c r="B283" s="111"/>
      <c r="C283" s="104"/>
    </row>
    <row r="284" spans="1:3" s="105" customFormat="1" x14ac:dyDescent="0.3">
      <c r="A284" s="118" t="s">
        <v>949</v>
      </c>
      <c r="B284" s="111"/>
      <c r="C284" s="104"/>
    </row>
    <row r="285" spans="1:3" s="105" customFormat="1" x14ac:dyDescent="0.3">
      <c r="A285" s="117" t="s">
        <v>950</v>
      </c>
      <c r="B285" s="108">
        <v>100</v>
      </c>
      <c r="C285" s="104"/>
    </row>
    <row r="286" spans="1:3" s="105" customFormat="1" x14ac:dyDescent="0.3">
      <c r="A286" s="118" t="s">
        <v>951</v>
      </c>
      <c r="B286" s="111">
        <f>SUM(B285)</f>
        <v>100</v>
      </c>
      <c r="C286" s="104"/>
    </row>
    <row r="287" spans="1:3" s="105" customFormat="1" x14ac:dyDescent="0.3">
      <c r="A287" s="117"/>
      <c r="B287" s="108"/>
      <c r="C287" s="104"/>
    </row>
    <row r="288" spans="1:3" s="105" customFormat="1" x14ac:dyDescent="0.3">
      <c r="A288" s="118" t="s">
        <v>697</v>
      </c>
      <c r="B288" s="108"/>
      <c r="C288" s="104"/>
    </row>
    <row r="289" spans="1:3" s="105" customFormat="1" x14ac:dyDescent="0.3">
      <c r="A289" s="117" t="s">
        <v>913</v>
      </c>
      <c r="B289" s="108">
        <v>200</v>
      </c>
      <c r="C289" s="104"/>
    </row>
    <row r="290" spans="1:3" s="105" customFormat="1" x14ac:dyDescent="0.3">
      <c r="A290" s="117" t="s">
        <v>910</v>
      </c>
      <c r="B290" s="108">
        <v>50</v>
      </c>
      <c r="C290" s="104"/>
    </row>
    <row r="291" spans="1:3" s="105" customFormat="1" x14ac:dyDescent="0.3">
      <c r="A291" s="117" t="s">
        <v>909</v>
      </c>
      <c r="B291" s="108">
        <v>20</v>
      </c>
      <c r="C291" s="104"/>
    </row>
    <row r="292" spans="1:3" s="105" customFormat="1" x14ac:dyDescent="0.3">
      <c r="A292" s="118" t="s">
        <v>683</v>
      </c>
      <c r="B292" s="110">
        <f>SUM(B289:B291)</f>
        <v>270</v>
      </c>
      <c r="C292" s="104"/>
    </row>
    <row r="293" spans="1:3" s="105" customFormat="1" x14ac:dyDescent="0.3">
      <c r="A293" s="117"/>
      <c r="B293" s="108"/>
      <c r="C293" s="104"/>
    </row>
    <row r="294" spans="1:3" s="116" customFormat="1" ht="15" customHeight="1" x14ac:dyDescent="0.3">
      <c r="A294" s="114" t="s">
        <v>919</v>
      </c>
      <c r="B294" s="40">
        <f>B218+B221+B227+B237+B240+B244+B248+B253+B257+B261+B292+B282+B286</f>
        <v>6171</v>
      </c>
      <c r="C294" s="102"/>
    </row>
    <row r="295" spans="1:3" s="105" customFormat="1" x14ac:dyDescent="0.3">
      <c r="A295" s="117"/>
      <c r="B295" s="108"/>
      <c r="C295" s="104"/>
    </row>
    <row r="296" spans="1:3" s="105" customFormat="1" x14ac:dyDescent="0.3">
      <c r="A296" s="115"/>
      <c r="B296" s="108"/>
      <c r="C296" s="104"/>
    </row>
    <row r="297" spans="1:3" s="105" customFormat="1" x14ac:dyDescent="0.3">
      <c r="A297" s="115" t="s">
        <v>963</v>
      </c>
      <c r="B297" s="108"/>
      <c r="C297" s="104"/>
    </row>
    <row r="298" spans="1:3" s="105" customFormat="1" x14ac:dyDescent="0.3">
      <c r="A298" s="118" t="s">
        <v>964</v>
      </c>
      <c r="B298" s="111">
        <v>275</v>
      </c>
      <c r="C298" s="104"/>
    </row>
    <row r="299" spans="1:3" s="105" customFormat="1" x14ac:dyDescent="0.3">
      <c r="A299" s="118" t="s">
        <v>965</v>
      </c>
      <c r="B299" s="110">
        <f>SUM(B298)</f>
        <v>275</v>
      </c>
      <c r="C299" s="104"/>
    </row>
    <row r="300" spans="1:3" s="105" customFormat="1" x14ac:dyDescent="0.3">
      <c r="A300" s="117"/>
      <c r="B300" s="108"/>
      <c r="C300" s="104"/>
    </row>
    <row r="301" spans="1:3" s="105" customFormat="1" x14ac:dyDescent="0.3">
      <c r="A301" s="118" t="s">
        <v>105</v>
      </c>
      <c r="B301" s="111">
        <v>500</v>
      </c>
      <c r="C301" s="104"/>
    </row>
    <row r="302" spans="1:3" s="105" customFormat="1" x14ac:dyDescent="0.3">
      <c r="A302" s="118" t="s">
        <v>966</v>
      </c>
      <c r="B302" s="110">
        <f>SUM(B301)</f>
        <v>500</v>
      </c>
      <c r="C302" s="104"/>
    </row>
    <row r="303" spans="1:3" s="105" customFormat="1" x14ac:dyDescent="0.3">
      <c r="A303" s="117"/>
      <c r="B303" s="108"/>
      <c r="C303" s="104"/>
    </row>
    <row r="304" spans="1:3" s="105" customFormat="1" x14ac:dyDescent="0.3">
      <c r="A304" s="118" t="s">
        <v>678</v>
      </c>
      <c r="B304" s="108"/>
      <c r="C304" s="104"/>
    </row>
    <row r="305" spans="1:3" s="105" customFormat="1" x14ac:dyDescent="0.3">
      <c r="A305" s="117" t="s">
        <v>967</v>
      </c>
      <c r="B305" s="108">
        <v>50</v>
      </c>
      <c r="C305" s="104"/>
    </row>
    <row r="306" spans="1:3" s="105" customFormat="1" x14ac:dyDescent="0.3">
      <c r="A306" s="117" t="s">
        <v>709</v>
      </c>
      <c r="B306" s="108">
        <v>100</v>
      </c>
      <c r="C306" s="104"/>
    </row>
    <row r="307" spans="1:3" s="105" customFormat="1" x14ac:dyDescent="0.3">
      <c r="A307" s="118" t="s">
        <v>680</v>
      </c>
      <c r="B307" s="110">
        <f>SUM(B305:B306)</f>
        <v>150</v>
      </c>
      <c r="C307" s="104"/>
    </row>
    <row r="308" spans="1:3" s="105" customFormat="1" x14ac:dyDescent="0.3">
      <c r="A308" s="117"/>
      <c r="B308" s="108"/>
      <c r="C308" s="104"/>
    </row>
    <row r="309" spans="1:3" s="105" customFormat="1" x14ac:dyDescent="0.3">
      <c r="A309" s="118" t="s">
        <v>86</v>
      </c>
      <c r="B309" s="108">
        <v>625</v>
      </c>
      <c r="C309" s="104"/>
    </row>
    <row r="310" spans="1:3" s="105" customFormat="1" x14ac:dyDescent="0.3">
      <c r="A310" s="118" t="s">
        <v>89</v>
      </c>
      <c r="B310" s="110">
        <f>SUM(B309)</f>
        <v>625</v>
      </c>
      <c r="C310" s="104"/>
    </row>
    <row r="311" spans="1:3" s="105" customFormat="1" x14ac:dyDescent="0.3">
      <c r="A311" s="117"/>
      <c r="B311" s="108"/>
      <c r="C311" s="104"/>
    </row>
    <row r="312" spans="1:3" s="105" customFormat="1" x14ac:dyDescent="0.3">
      <c r="A312" s="114" t="s">
        <v>968</v>
      </c>
      <c r="B312" s="40">
        <f>B299+B302+B307+B310</f>
        <v>1550</v>
      </c>
      <c r="C312" s="104"/>
    </row>
    <row r="313" spans="1:3" s="105" customFormat="1" ht="13.2" customHeight="1" x14ac:dyDescent="0.3">
      <c r="A313" s="117"/>
      <c r="B313" s="108"/>
      <c r="C313" s="104"/>
    </row>
    <row r="314" spans="1:3" s="105" customFormat="1" x14ac:dyDescent="0.3">
      <c r="A314" s="117"/>
      <c r="B314" s="108"/>
      <c r="C314" s="104"/>
    </row>
    <row r="315" spans="1:3" s="105" customFormat="1" x14ac:dyDescent="0.3">
      <c r="A315" s="117"/>
      <c r="B315" s="108"/>
      <c r="C315" s="104"/>
    </row>
    <row r="316" spans="1:3" s="19" customFormat="1" x14ac:dyDescent="0.3">
      <c r="A316" s="9"/>
      <c r="B316" s="5"/>
      <c r="C316" s="9"/>
    </row>
    <row r="317" spans="1:3" s="19" customFormat="1" ht="15" thickBot="1" x14ac:dyDescent="0.35">
      <c r="A317" s="59" t="s">
        <v>696</v>
      </c>
      <c r="B317" s="60">
        <f>B44+B57+B199+B97+B207+B294+B312</f>
        <v>18773.650000000001</v>
      </c>
      <c r="C317" s="9"/>
    </row>
    <row r="318" spans="1:3" s="19" customFormat="1" ht="15" thickTop="1" x14ac:dyDescent="0.3">
      <c r="A318" s="9"/>
      <c r="B318" s="5" t="s">
        <v>974</v>
      </c>
      <c r="C318" s="9"/>
    </row>
    <row r="319" spans="1:3" s="19" customFormat="1" x14ac:dyDescent="0.3">
      <c r="A319" s="11"/>
      <c r="B319" s="5"/>
      <c r="C319" s="9"/>
    </row>
    <row r="320" spans="1:3" s="19" customFormat="1" x14ac:dyDescent="0.3">
      <c r="A320" s="9"/>
      <c r="B320" s="5"/>
      <c r="C320" s="9"/>
    </row>
    <row r="321" spans="1:3" s="19" customFormat="1" x14ac:dyDescent="0.3">
      <c r="A321" s="9"/>
      <c r="B321" s="5"/>
      <c r="C321" s="9"/>
    </row>
    <row r="322" spans="1:3" s="19" customFormat="1" x14ac:dyDescent="0.3">
      <c r="A322" s="9"/>
      <c r="B322" s="5"/>
      <c r="C322" s="9"/>
    </row>
    <row r="323" spans="1:3" s="19" customFormat="1" x14ac:dyDescent="0.3">
      <c r="A323" s="9"/>
      <c r="B323" s="5"/>
      <c r="C323" s="9"/>
    </row>
    <row r="324" spans="1:3" s="19" customFormat="1" x14ac:dyDescent="0.3">
      <c r="A324" s="9"/>
      <c r="B324" s="5"/>
      <c r="C324" s="9"/>
    </row>
    <row r="325" spans="1:3" s="19" customFormat="1" x14ac:dyDescent="0.3">
      <c r="A325" s="9"/>
      <c r="B325" s="5"/>
      <c r="C325" s="9"/>
    </row>
    <row r="326" spans="1:3" s="19" customFormat="1" x14ac:dyDescent="0.3">
      <c r="A326" s="9"/>
      <c r="B326" s="5"/>
      <c r="C326" s="9"/>
    </row>
    <row r="327" spans="1:3" s="19" customFormat="1" x14ac:dyDescent="0.3">
      <c r="A327" s="9"/>
      <c r="B327" s="5"/>
      <c r="C327" s="9"/>
    </row>
    <row r="328" spans="1:3" s="19" customFormat="1" x14ac:dyDescent="0.3">
      <c r="A328" s="9"/>
      <c r="B328" s="5"/>
      <c r="C328" s="9"/>
    </row>
    <row r="329" spans="1:3" s="19" customFormat="1" x14ac:dyDescent="0.3">
      <c r="A329" s="9"/>
      <c r="B329" s="5"/>
      <c r="C329" s="9"/>
    </row>
    <row r="330" spans="1:3" s="19" customFormat="1" x14ac:dyDescent="0.3">
      <c r="A330" s="9"/>
      <c r="B330" s="5"/>
      <c r="C330" s="9"/>
    </row>
    <row r="331" spans="1:3" s="19" customFormat="1" x14ac:dyDescent="0.3">
      <c r="A331" s="9"/>
      <c r="B331" s="5"/>
      <c r="C331" s="9"/>
    </row>
    <row r="332" spans="1:3" s="19" customFormat="1" x14ac:dyDescent="0.3">
      <c r="A332" s="9"/>
      <c r="B332" s="5"/>
      <c r="C332" s="9"/>
    </row>
    <row r="333" spans="1:3" s="19" customFormat="1" x14ac:dyDescent="0.3">
      <c r="A333" s="9"/>
      <c r="B333" s="5"/>
      <c r="C333" s="9"/>
    </row>
    <row r="334" spans="1:3" s="19" customFormat="1" x14ac:dyDescent="0.3">
      <c r="A334" s="9"/>
      <c r="B334" s="5"/>
      <c r="C334" s="9"/>
    </row>
    <row r="335" spans="1:3" s="19" customFormat="1" x14ac:dyDescent="0.3">
      <c r="A335" s="9"/>
      <c r="B335" s="5"/>
      <c r="C335" s="9"/>
    </row>
    <row r="336" spans="1:3" s="19" customFormat="1" x14ac:dyDescent="0.3">
      <c r="A336" s="9"/>
      <c r="B336" s="5"/>
      <c r="C336" s="9"/>
    </row>
    <row r="337" spans="1:3" s="19" customFormat="1" x14ac:dyDescent="0.3">
      <c r="A337" s="9"/>
      <c r="B337" s="5"/>
      <c r="C337" s="9"/>
    </row>
    <row r="338" spans="1:3" s="19" customFormat="1" x14ac:dyDescent="0.3">
      <c r="A338" s="9"/>
      <c r="B338" s="5"/>
      <c r="C338" s="9"/>
    </row>
    <row r="339" spans="1:3" s="19" customFormat="1" x14ac:dyDescent="0.3">
      <c r="A339" s="9"/>
      <c r="B339" s="5"/>
      <c r="C339" s="9"/>
    </row>
    <row r="340" spans="1:3" s="19" customFormat="1" x14ac:dyDescent="0.3">
      <c r="A340" s="9"/>
      <c r="B340" s="5"/>
      <c r="C340" s="9"/>
    </row>
    <row r="341" spans="1:3" s="19" customFormat="1" x14ac:dyDescent="0.3">
      <c r="A341" s="9"/>
      <c r="B341" s="5"/>
      <c r="C341" s="9"/>
    </row>
    <row r="342" spans="1:3" s="19" customFormat="1" x14ac:dyDescent="0.3">
      <c r="A342" s="9"/>
      <c r="B342" s="5"/>
      <c r="C342" s="9"/>
    </row>
    <row r="343" spans="1:3" s="19" customFormat="1" x14ac:dyDescent="0.3">
      <c r="A343" s="9"/>
      <c r="B343" s="5"/>
      <c r="C343" s="9"/>
    </row>
    <row r="344" spans="1:3" s="19" customFormat="1" x14ac:dyDescent="0.3">
      <c r="A344" s="9"/>
      <c r="B344" s="5"/>
      <c r="C344" s="9"/>
    </row>
    <row r="345" spans="1:3" s="19" customFormat="1" x14ac:dyDescent="0.3">
      <c r="A345" s="9"/>
      <c r="B345" s="5"/>
      <c r="C345" s="9"/>
    </row>
    <row r="346" spans="1:3" s="19" customFormat="1" x14ac:dyDescent="0.3">
      <c r="A346" s="9"/>
      <c r="B346" s="5"/>
      <c r="C346" s="9"/>
    </row>
    <row r="347" spans="1:3" s="19" customFormat="1" x14ac:dyDescent="0.3">
      <c r="A347" s="9"/>
      <c r="B347" s="5"/>
      <c r="C347" s="9"/>
    </row>
    <row r="348" spans="1:3" s="19" customFormat="1" x14ac:dyDescent="0.3">
      <c r="A348" s="9"/>
      <c r="B348" s="5"/>
      <c r="C348" s="9"/>
    </row>
    <row r="349" spans="1:3" s="19" customFormat="1" x14ac:dyDescent="0.3">
      <c r="A349" s="9"/>
      <c r="B349" s="5"/>
      <c r="C349" s="9"/>
    </row>
    <row r="350" spans="1:3" s="19" customFormat="1" x14ac:dyDescent="0.3">
      <c r="A350" s="9"/>
      <c r="B350" s="5"/>
      <c r="C350" s="9"/>
    </row>
    <row r="351" spans="1:3" s="19" customFormat="1" x14ac:dyDescent="0.3">
      <c r="A351" s="9"/>
      <c r="B351" s="5"/>
      <c r="C351" s="9"/>
    </row>
    <row r="352" spans="1:3" s="19" customFormat="1" x14ac:dyDescent="0.3">
      <c r="A352" s="9"/>
      <c r="B352" s="5"/>
      <c r="C352" s="9"/>
    </row>
    <row r="353" spans="1:3" s="19" customFormat="1" ht="15.75" customHeight="1" x14ac:dyDescent="0.3">
      <c r="A353" s="9"/>
      <c r="B353" s="5"/>
      <c r="C353" s="9"/>
    </row>
    <row r="354" spans="1:3" s="19" customFormat="1" x14ac:dyDescent="0.3">
      <c r="A354" s="9"/>
      <c r="B354" s="5"/>
      <c r="C354" s="9"/>
    </row>
    <row r="355" spans="1:3" s="19" customFormat="1" x14ac:dyDescent="0.3">
      <c r="A355" s="9"/>
      <c r="B355" s="5"/>
      <c r="C355" s="9"/>
    </row>
    <row r="356" spans="1:3" s="19" customFormat="1" x14ac:dyDescent="0.3">
      <c r="A356" s="9"/>
      <c r="B356" s="5"/>
      <c r="C356" s="9"/>
    </row>
    <row r="357" spans="1:3" s="19" customFormat="1" x14ac:dyDescent="0.3">
      <c r="A357" s="9"/>
      <c r="B357" s="5"/>
      <c r="C357" s="9"/>
    </row>
    <row r="358" spans="1:3" s="19" customFormat="1" x14ac:dyDescent="0.3">
      <c r="A358" s="9"/>
      <c r="B358" s="5"/>
      <c r="C358" s="9"/>
    </row>
    <row r="359" spans="1:3" s="19" customFormat="1" x14ac:dyDescent="0.3">
      <c r="A359" s="9"/>
      <c r="B359" s="5"/>
      <c r="C359" s="9"/>
    </row>
    <row r="360" spans="1:3" s="19" customFormat="1" x14ac:dyDescent="0.3">
      <c r="A360" s="9"/>
      <c r="B360" s="5"/>
      <c r="C360" s="9"/>
    </row>
    <row r="361" spans="1:3" s="19" customFormat="1" x14ac:dyDescent="0.3">
      <c r="A361" s="9"/>
      <c r="B361" s="5"/>
      <c r="C361" s="9"/>
    </row>
    <row r="362" spans="1:3" s="19" customFormat="1" x14ac:dyDescent="0.3">
      <c r="A362" s="9"/>
      <c r="B362" s="5"/>
      <c r="C362" s="9"/>
    </row>
    <row r="363" spans="1:3" s="19" customFormat="1" x14ac:dyDescent="0.3">
      <c r="A363" s="9"/>
      <c r="B363" s="5"/>
      <c r="C363" s="9"/>
    </row>
    <row r="364" spans="1:3" s="19" customFormat="1" x14ac:dyDescent="0.3">
      <c r="A364" s="9"/>
      <c r="B364" s="5"/>
      <c r="C364" s="9"/>
    </row>
    <row r="365" spans="1:3" s="19" customFormat="1" x14ac:dyDescent="0.3">
      <c r="A365" s="9"/>
      <c r="B365" s="5"/>
      <c r="C365" s="9"/>
    </row>
    <row r="366" spans="1:3" s="19" customFormat="1" x14ac:dyDescent="0.3">
      <c r="A366" s="9"/>
      <c r="B366" s="5"/>
      <c r="C366" s="9"/>
    </row>
    <row r="367" spans="1:3" s="19" customFormat="1" x14ac:dyDescent="0.3">
      <c r="A367" s="9"/>
      <c r="B367" s="5"/>
      <c r="C367" s="9"/>
    </row>
    <row r="368" spans="1:3" s="19" customFormat="1" x14ac:dyDescent="0.3">
      <c r="A368" s="9"/>
      <c r="B368" s="5"/>
      <c r="C368" s="9"/>
    </row>
    <row r="369" spans="1:3" s="19" customFormat="1" x14ac:dyDescent="0.3">
      <c r="A369" s="9"/>
      <c r="B369" s="5"/>
      <c r="C369" s="9"/>
    </row>
    <row r="370" spans="1:3" s="19" customFormat="1" x14ac:dyDescent="0.3">
      <c r="A370" s="9"/>
      <c r="B370" s="5"/>
      <c r="C370" s="9"/>
    </row>
    <row r="371" spans="1:3" s="19" customFormat="1" x14ac:dyDescent="0.3">
      <c r="A371" s="9"/>
      <c r="B371" s="5"/>
      <c r="C371" s="9"/>
    </row>
    <row r="372" spans="1:3" s="19" customFormat="1" x14ac:dyDescent="0.3">
      <c r="A372" s="9"/>
      <c r="B372" s="5"/>
      <c r="C372" s="9"/>
    </row>
    <row r="373" spans="1:3" s="19" customFormat="1" x14ac:dyDescent="0.3">
      <c r="A373" s="9"/>
      <c r="B373" s="5"/>
      <c r="C373" s="9"/>
    </row>
    <row r="374" spans="1:3" s="19" customFormat="1" x14ac:dyDescent="0.3">
      <c r="A374" s="9"/>
      <c r="B374" s="5"/>
      <c r="C374" s="9"/>
    </row>
    <row r="375" spans="1:3" s="19" customFormat="1" x14ac:dyDescent="0.3">
      <c r="A375" s="9"/>
      <c r="B375" s="5"/>
      <c r="C375" s="9"/>
    </row>
    <row r="376" spans="1:3" s="19" customFormat="1" x14ac:dyDescent="0.3">
      <c r="A376" s="9"/>
      <c r="B376" s="5"/>
      <c r="C376" s="9"/>
    </row>
    <row r="377" spans="1:3" s="19" customFormat="1" x14ac:dyDescent="0.3">
      <c r="A377" s="9"/>
      <c r="B377" s="5"/>
      <c r="C377" s="9"/>
    </row>
    <row r="378" spans="1:3" s="19" customFormat="1" x14ac:dyDescent="0.3">
      <c r="A378" s="9"/>
      <c r="B378" s="5"/>
      <c r="C378" s="9"/>
    </row>
    <row r="379" spans="1:3" s="19" customFormat="1" x14ac:dyDescent="0.3">
      <c r="A379" s="9"/>
      <c r="B379" s="5"/>
      <c r="C379" s="9"/>
    </row>
    <row r="380" spans="1:3" s="19" customFormat="1" x14ac:dyDescent="0.3">
      <c r="A380" s="9"/>
      <c r="B380" s="5"/>
      <c r="C380" s="9"/>
    </row>
    <row r="381" spans="1:3" s="19" customFormat="1" x14ac:dyDescent="0.3">
      <c r="A381" s="9"/>
      <c r="B381" s="5"/>
      <c r="C381" s="9"/>
    </row>
    <row r="382" spans="1:3" s="19" customFormat="1" x14ac:dyDescent="0.3">
      <c r="A382" s="9"/>
      <c r="B382" s="5"/>
      <c r="C382" s="9"/>
    </row>
    <row r="383" spans="1:3" s="19" customFormat="1" x14ac:dyDescent="0.3">
      <c r="A383" s="9"/>
      <c r="B383" s="5"/>
      <c r="C383" s="9"/>
    </row>
    <row r="384" spans="1:3" s="19" customFormat="1" x14ac:dyDescent="0.3">
      <c r="A384" s="9"/>
      <c r="B384" s="5"/>
      <c r="C384" s="9"/>
    </row>
    <row r="385" spans="1:3" s="19" customFormat="1" x14ac:dyDescent="0.3">
      <c r="A385" s="9"/>
      <c r="B385" s="5"/>
      <c r="C385" s="9"/>
    </row>
    <row r="386" spans="1:3" s="19" customFormat="1" x14ac:dyDescent="0.3">
      <c r="A386" s="9"/>
      <c r="B386" s="5"/>
      <c r="C386" s="9"/>
    </row>
    <row r="387" spans="1:3" s="19" customFormat="1" x14ac:dyDescent="0.3">
      <c r="A387" s="9"/>
      <c r="B387" s="5"/>
      <c r="C387" s="9"/>
    </row>
    <row r="388" spans="1:3" s="19" customFormat="1" x14ac:dyDescent="0.3">
      <c r="A388" s="9"/>
      <c r="B388" s="5"/>
      <c r="C388" s="9"/>
    </row>
    <row r="389" spans="1:3" s="19" customFormat="1" x14ac:dyDescent="0.3">
      <c r="A389" s="9"/>
      <c r="B389" s="5"/>
      <c r="C389" s="9"/>
    </row>
    <row r="390" spans="1:3" s="19" customFormat="1" x14ac:dyDescent="0.3">
      <c r="A390" s="9"/>
      <c r="B390" s="5"/>
      <c r="C390" s="9"/>
    </row>
    <row r="391" spans="1:3" s="19" customFormat="1" x14ac:dyDescent="0.3">
      <c r="A391" s="9"/>
      <c r="B391" s="5"/>
      <c r="C391" s="9"/>
    </row>
    <row r="392" spans="1:3" s="19" customFormat="1" x14ac:dyDescent="0.3">
      <c r="A392" s="9"/>
      <c r="B392" s="5"/>
      <c r="C392" s="9"/>
    </row>
    <row r="393" spans="1:3" s="19" customFormat="1" x14ac:dyDescent="0.3">
      <c r="A393" s="9"/>
      <c r="B393" s="5"/>
      <c r="C393" s="9"/>
    </row>
    <row r="394" spans="1:3" s="19" customFormat="1" x14ac:dyDescent="0.3">
      <c r="A394" s="9"/>
      <c r="B394" s="5"/>
      <c r="C394" s="9"/>
    </row>
    <row r="395" spans="1:3" s="19" customFormat="1" x14ac:dyDescent="0.3">
      <c r="A395" s="9"/>
      <c r="B395" s="5"/>
      <c r="C395" s="9"/>
    </row>
    <row r="396" spans="1:3" s="19" customFormat="1" x14ac:dyDescent="0.3">
      <c r="A396" s="9"/>
      <c r="B396" s="5"/>
      <c r="C396" s="9"/>
    </row>
    <row r="397" spans="1:3" s="19" customFormat="1" x14ac:dyDescent="0.3">
      <c r="A397" s="9"/>
      <c r="B397" s="5"/>
      <c r="C397" s="9"/>
    </row>
    <row r="398" spans="1:3" s="19" customFormat="1" x14ac:dyDescent="0.3">
      <c r="A398" s="9"/>
      <c r="B398" s="5"/>
      <c r="C398" s="9"/>
    </row>
    <row r="399" spans="1:3" s="19" customFormat="1" x14ac:dyDescent="0.3">
      <c r="A399" s="9"/>
      <c r="B399" s="5"/>
      <c r="C399" s="9"/>
    </row>
    <row r="400" spans="1:3" s="19" customFormat="1" x14ac:dyDescent="0.3">
      <c r="A400" s="9"/>
      <c r="B400" s="5"/>
      <c r="C400" s="9"/>
    </row>
    <row r="401" spans="1:3" s="19" customFormat="1" x14ac:dyDescent="0.3">
      <c r="A401" s="9"/>
      <c r="B401" s="5"/>
      <c r="C401" s="9"/>
    </row>
    <row r="402" spans="1:3" s="19" customFormat="1" x14ac:dyDescent="0.3">
      <c r="A402" s="9"/>
      <c r="B402" s="5"/>
      <c r="C402" s="9"/>
    </row>
    <row r="403" spans="1:3" s="19" customFormat="1" x14ac:dyDescent="0.3">
      <c r="A403" s="9"/>
      <c r="B403" s="5"/>
      <c r="C403" s="9"/>
    </row>
    <row r="404" spans="1:3" s="19" customFormat="1" x14ac:dyDescent="0.3">
      <c r="A404" s="9"/>
      <c r="B404" s="5"/>
      <c r="C404" s="9"/>
    </row>
    <row r="405" spans="1:3" s="19" customFormat="1" x14ac:dyDescent="0.3">
      <c r="A405" s="9"/>
      <c r="B405" s="5"/>
      <c r="C405" s="9"/>
    </row>
    <row r="406" spans="1:3" s="19" customFormat="1" x14ac:dyDescent="0.3">
      <c r="A406" s="9"/>
      <c r="B406" s="5"/>
      <c r="C406" s="9"/>
    </row>
    <row r="407" spans="1:3" s="19" customFormat="1" x14ac:dyDescent="0.3">
      <c r="A407" s="9"/>
      <c r="B407" s="5"/>
      <c r="C407" s="9"/>
    </row>
    <row r="408" spans="1:3" s="19" customFormat="1" x14ac:dyDescent="0.3">
      <c r="A408" s="9"/>
      <c r="B408" s="5"/>
      <c r="C408" s="9"/>
    </row>
    <row r="409" spans="1:3" s="19" customFormat="1" x14ac:dyDescent="0.3">
      <c r="A409" s="9"/>
      <c r="B409" s="5"/>
      <c r="C409" s="9"/>
    </row>
    <row r="410" spans="1:3" s="19" customFormat="1" x14ac:dyDescent="0.3">
      <c r="A410" s="9"/>
      <c r="B410" s="5"/>
      <c r="C410" s="9"/>
    </row>
    <row r="411" spans="1:3" s="19" customFormat="1" x14ac:dyDescent="0.3">
      <c r="A411" s="9"/>
      <c r="B411" s="5"/>
      <c r="C411" s="9"/>
    </row>
    <row r="412" spans="1:3" s="19" customFormat="1" x14ac:dyDescent="0.3">
      <c r="A412" s="9"/>
      <c r="B412" s="5"/>
      <c r="C412" s="9"/>
    </row>
    <row r="413" spans="1:3" s="19" customFormat="1" x14ac:dyDescent="0.3">
      <c r="A413" s="9"/>
      <c r="B413" s="5"/>
      <c r="C413" s="9"/>
    </row>
    <row r="414" spans="1:3" s="19" customFormat="1" x14ac:dyDescent="0.3">
      <c r="A414" s="9"/>
      <c r="B414" s="5"/>
      <c r="C414" s="9"/>
    </row>
    <row r="415" spans="1:3" s="19" customFormat="1" x14ac:dyDescent="0.3">
      <c r="A415" s="9"/>
      <c r="B415" s="5"/>
      <c r="C415" s="9"/>
    </row>
    <row r="416" spans="1:3" x14ac:dyDescent="0.3">
      <c r="A416" s="34"/>
      <c r="B416" s="5"/>
      <c r="C416" s="9"/>
    </row>
    <row r="417" spans="1:3" x14ac:dyDescent="0.3">
      <c r="A417" s="34"/>
      <c r="B417" s="5"/>
      <c r="C417" s="9"/>
    </row>
    <row r="418" spans="1:3" x14ac:dyDescent="0.3">
      <c r="A418" s="34"/>
      <c r="B418" s="5"/>
      <c r="C418" s="9"/>
    </row>
    <row r="419" spans="1:3" x14ac:dyDescent="0.3">
      <c r="A419" s="34"/>
      <c r="B419" s="5"/>
      <c r="C419" s="9"/>
    </row>
    <row r="420" spans="1:3" s="13" customFormat="1" x14ac:dyDescent="0.3">
      <c r="A420" s="9"/>
      <c r="B420" s="5"/>
      <c r="C420" s="9"/>
    </row>
    <row r="421" spans="1:3" s="13" customFormat="1" x14ac:dyDescent="0.3">
      <c r="A421" s="9"/>
      <c r="B421" s="5"/>
      <c r="C421" s="9"/>
    </row>
    <row r="422" spans="1:3" s="13" customFormat="1" x14ac:dyDescent="0.3">
      <c r="A422" s="9"/>
      <c r="B422" s="5"/>
      <c r="C422" s="9"/>
    </row>
    <row r="423" spans="1:3" s="13" customFormat="1" x14ac:dyDescent="0.3">
      <c r="A423" s="9"/>
      <c r="B423" s="5"/>
      <c r="C423" s="9"/>
    </row>
    <row r="424" spans="1:3" s="13" customFormat="1" x14ac:dyDescent="0.3">
      <c r="A424" s="9"/>
      <c r="B424" s="5"/>
      <c r="C424" s="9"/>
    </row>
    <row r="425" spans="1:3" s="13" customFormat="1" x14ac:dyDescent="0.3">
      <c r="A425" s="9"/>
      <c r="B425" s="5"/>
      <c r="C425" s="9"/>
    </row>
    <row r="426" spans="1:3" s="13" customFormat="1" x14ac:dyDescent="0.3">
      <c r="A426" s="9"/>
      <c r="B426" s="5"/>
      <c r="C426" s="9"/>
    </row>
    <row r="427" spans="1:3" s="13" customFormat="1" x14ac:dyDescent="0.3">
      <c r="A427" s="9"/>
      <c r="B427" s="5"/>
      <c r="C427" s="9"/>
    </row>
    <row r="428" spans="1:3" s="13" customFormat="1" x14ac:dyDescent="0.3">
      <c r="A428" s="9"/>
      <c r="B428" s="5"/>
      <c r="C428" s="9"/>
    </row>
    <row r="429" spans="1:3" s="13" customFormat="1" x14ac:dyDescent="0.3">
      <c r="A429" s="9"/>
      <c r="B429" s="5"/>
      <c r="C429" s="9"/>
    </row>
    <row r="430" spans="1:3" s="13" customFormat="1" x14ac:dyDescent="0.3">
      <c r="A430" s="9"/>
      <c r="B430" s="5"/>
      <c r="C430" s="9"/>
    </row>
    <row r="431" spans="1:3" s="13" customFormat="1" x14ac:dyDescent="0.3">
      <c r="A431" s="9"/>
      <c r="B431" s="5"/>
      <c r="C431" s="9"/>
    </row>
    <row r="432" spans="1:3" s="13" customFormat="1" x14ac:dyDescent="0.3">
      <c r="A432" s="9"/>
      <c r="B432" s="5"/>
      <c r="C432" s="9"/>
    </row>
    <row r="433" spans="1:3" s="13" customFormat="1" x14ac:dyDescent="0.3">
      <c r="A433" s="9"/>
      <c r="B433" s="5"/>
      <c r="C433" s="9"/>
    </row>
    <row r="434" spans="1:3" s="13" customFormat="1" x14ac:dyDescent="0.3">
      <c r="A434" s="9"/>
      <c r="B434" s="5"/>
      <c r="C434" s="9"/>
    </row>
    <row r="435" spans="1:3" s="13" customFormat="1" x14ac:dyDescent="0.3">
      <c r="A435" s="9"/>
      <c r="B435" s="5"/>
      <c r="C435" s="9"/>
    </row>
    <row r="436" spans="1:3" s="13" customFormat="1" x14ac:dyDescent="0.3">
      <c r="A436" s="34"/>
      <c r="B436" s="5"/>
      <c r="C436" s="9"/>
    </row>
    <row r="437" spans="1:3" s="13" customFormat="1" x14ac:dyDescent="0.3">
      <c r="A437" s="9"/>
      <c r="B437" s="5"/>
      <c r="C437" s="9"/>
    </row>
    <row r="438" spans="1:3" s="13" customFormat="1" x14ac:dyDescent="0.3">
      <c r="A438" s="9"/>
      <c r="B438" s="5"/>
      <c r="C438" s="9"/>
    </row>
    <row r="439" spans="1:3" s="13" customFormat="1" x14ac:dyDescent="0.3">
      <c r="A439" s="34"/>
      <c r="B439" s="5"/>
      <c r="C439" s="9"/>
    </row>
    <row r="440" spans="1:3" s="13" customFormat="1" x14ac:dyDescent="0.3">
      <c r="A440" s="9"/>
      <c r="B440" s="5"/>
      <c r="C440" s="9"/>
    </row>
    <row r="441" spans="1:3" s="13" customFormat="1" x14ac:dyDescent="0.3">
      <c r="A441" s="9"/>
      <c r="B441" s="5"/>
      <c r="C441" s="9"/>
    </row>
    <row r="442" spans="1:3" s="13" customFormat="1" x14ac:dyDescent="0.3">
      <c r="A442" s="9"/>
      <c r="B442" s="5"/>
      <c r="C442" s="9"/>
    </row>
    <row r="443" spans="1:3" s="13" customFormat="1" x14ac:dyDescent="0.3">
      <c r="A443" s="9"/>
      <c r="B443" s="5"/>
      <c r="C443" s="9"/>
    </row>
    <row r="444" spans="1:3" s="13" customFormat="1" x14ac:dyDescent="0.3">
      <c r="A444" s="9"/>
      <c r="B444" s="5"/>
      <c r="C444" s="9"/>
    </row>
    <row r="445" spans="1:3" s="13" customFormat="1" x14ac:dyDescent="0.3">
      <c r="A445" s="9"/>
      <c r="B445" s="5"/>
      <c r="C445" s="9"/>
    </row>
    <row r="446" spans="1:3" s="13" customFormat="1" x14ac:dyDescent="0.3">
      <c r="A446" s="9"/>
      <c r="B446" s="5"/>
      <c r="C446" s="9"/>
    </row>
    <row r="447" spans="1:3" s="13" customFormat="1" x14ac:dyDescent="0.3">
      <c r="A447" s="9"/>
      <c r="B447" s="5"/>
      <c r="C447" s="9"/>
    </row>
    <row r="448" spans="1:3" s="13" customFormat="1" x14ac:dyDescent="0.3">
      <c r="A448" s="9"/>
      <c r="B448" s="5"/>
      <c r="C448" s="9"/>
    </row>
    <row r="449" spans="1:3" s="13" customFormat="1" x14ac:dyDescent="0.3">
      <c r="A449" s="9"/>
      <c r="B449" s="5"/>
      <c r="C449" s="9"/>
    </row>
    <row r="450" spans="1:3" s="13" customFormat="1" x14ac:dyDescent="0.3">
      <c r="A450" s="9"/>
      <c r="B450" s="5"/>
      <c r="C450" s="9"/>
    </row>
    <row r="451" spans="1:3" s="13" customFormat="1" x14ac:dyDescent="0.3">
      <c r="A451" s="9"/>
      <c r="B451" s="5"/>
      <c r="C451" s="9"/>
    </row>
    <row r="452" spans="1:3" s="13" customFormat="1" x14ac:dyDescent="0.3">
      <c r="A452" s="9"/>
      <c r="B452" s="5"/>
      <c r="C452" s="9"/>
    </row>
    <row r="453" spans="1:3" s="13" customFormat="1" x14ac:dyDescent="0.3">
      <c r="A453" s="9"/>
      <c r="B453" s="5"/>
      <c r="C453" s="9"/>
    </row>
    <row r="454" spans="1:3" s="13" customFormat="1" x14ac:dyDescent="0.3">
      <c r="A454" s="9"/>
      <c r="B454" s="5"/>
      <c r="C454" s="9"/>
    </row>
    <row r="455" spans="1:3" s="13" customFormat="1" x14ac:dyDescent="0.3">
      <c r="A455" s="9"/>
      <c r="B455" s="5"/>
      <c r="C455" s="9"/>
    </row>
    <row r="456" spans="1:3" s="13" customFormat="1" x14ac:dyDescent="0.3">
      <c r="A456" s="9"/>
      <c r="B456" s="5"/>
      <c r="C456" s="9"/>
    </row>
    <row r="457" spans="1:3" s="13" customFormat="1" x14ac:dyDescent="0.3">
      <c r="A457" s="9"/>
      <c r="B457" s="5"/>
      <c r="C457" s="9"/>
    </row>
    <row r="458" spans="1:3" s="13" customFormat="1" x14ac:dyDescent="0.3">
      <c r="A458" s="9"/>
      <c r="B458" s="5"/>
      <c r="C458" s="9"/>
    </row>
    <row r="459" spans="1:3" s="13" customFormat="1" x14ac:dyDescent="0.3">
      <c r="A459" s="9"/>
      <c r="B459" s="5"/>
      <c r="C459" s="9"/>
    </row>
    <row r="460" spans="1:3" s="13" customFormat="1" x14ac:dyDescent="0.3">
      <c r="A460" s="9"/>
      <c r="B460" s="5"/>
      <c r="C460" s="9"/>
    </row>
    <row r="461" spans="1:3" s="13" customFormat="1" x14ac:dyDescent="0.3">
      <c r="A461" s="9"/>
      <c r="B461" s="5"/>
      <c r="C461" s="9"/>
    </row>
    <row r="462" spans="1:3" s="13" customFormat="1" x14ac:dyDescent="0.3">
      <c r="A462" s="9"/>
      <c r="B462" s="5"/>
      <c r="C462" s="9"/>
    </row>
    <row r="463" spans="1:3" s="13" customFormat="1" x14ac:dyDescent="0.3">
      <c r="A463" s="9"/>
      <c r="B463" s="5"/>
      <c r="C463" s="9"/>
    </row>
    <row r="464" spans="1:3" s="13" customFormat="1" x14ac:dyDescent="0.3">
      <c r="A464" s="9"/>
      <c r="B464" s="5"/>
      <c r="C464" s="9"/>
    </row>
    <row r="465" spans="1:3" s="13" customFormat="1" x14ac:dyDescent="0.3">
      <c r="A465" s="9"/>
      <c r="B465" s="5"/>
      <c r="C465" s="9"/>
    </row>
    <row r="466" spans="1:3" s="13" customFormat="1" x14ac:dyDescent="0.3">
      <c r="A466" s="9"/>
      <c r="B466" s="5"/>
      <c r="C466" s="9"/>
    </row>
    <row r="467" spans="1:3" s="13" customFormat="1" x14ac:dyDescent="0.3">
      <c r="A467" s="9"/>
      <c r="B467" s="5"/>
      <c r="C467" s="9"/>
    </row>
    <row r="468" spans="1:3" s="13" customFormat="1" x14ac:dyDescent="0.3">
      <c r="A468" s="9"/>
      <c r="B468" s="5"/>
      <c r="C468" s="9"/>
    </row>
    <row r="469" spans="1:3" s="13" customFormat="1" x14ac:dyDescent="0.3">
      <c r="A469" s="9"/>
      <c r="B469" s="5"/>
      <c r="C469" s="9"/>
    </row>
    <row r="470" spans="1:3" s="13" customFormat="1" x14ac:dyDescent="0.3">
      <c r="A470" s="9"/>
      <c r="B470" s="5"/>
      <c r="C470" s="9"/>
    </row>
    <row r="471" spans="1:3" s="13" customFormat="1" x14ac:dyDescent="0.3">
      <c r="A471" s="9"/>
      <c r="B471" s="5"/>
      <c r="C471" s="9"/>
    </row>
    <row r="472" spans="1:3" s="13" customFormat="1" x14ac:dyDescent="0.3">
      <c r="A472" s="9"/>
      <c r="B472" s="5"/>
      <c r="C472" s="9"/>
    </row>
    <row r="473" spans="1:3" s="13" customFormat="1" x14ac:dyDescent="0.3">
      <c r="A473" s="9"/>
      <c r="B473" s="5"/>
      <c r="C473" s="9"/>
    </row>
    <row r="474" spans="1:3" s="13" customFormat="1" x14ac:dyDescent="0.3">
      <c r="A474" s="9"/>
      <c r="B474" s="5"/>
      <c r="C474" s="9"/>
    </row>
    <row r="475" spans="1:3" s="13" customFormat="1" x14ac:dyDescent="0.3">
      <c r="A475" s="9"/>
      <c r="B475" s="5"/>
      <c r="C475" s="9"/>
    </row>
    <row r="476" spans="1:3" s="13" customFormat="1" x14ac:dyDescent="0.3">
      <c r="A476" s="9"/>
      <c r="B476" s="5"/>
      <c r="C476" s="9"/>
    </row>
    <row r="477" spans="1:3" s="13" customFormat="1" ht="15.75" customHeight="1" x14ac:dyDescent="0.3">
      <c r="A477" s="9"/>
      <c r="B477" s="5"/>
      <c r="C477" s="9"/>
    </row>
    <row r="478" spans="1:3" s="13" customFormat="1" ht="15.75" customHeight="1" x14ac:dyDescent="0.3">
      <c r="A478" s="9"/>
      <c r="B478" s="5"/>
      <c r="C478" s="9"/>
    </row>
    <row r="479" spans="1:3" s="13" customFormat="1" ht="15.75" customHeight="1" x14ac:dyDescent="0.3">
      <c r="A479" s="9"/>
      <c r="B479" s="5"/>
      <c r="C479" s="9"/>
    </row>
    <row r="480" spans="1:3" s="13" customFormat="1" ht="15.75" customHeight="1" x14ac:dyDescent="0.3">
      <c r="A480" s="9"/>
      <c r="B480" s="5"/>
      <c r="C480" s="9"/>
    </row>
    <row r="481" spans="1:3" s="13" customFormat="1" ht="15.75" customHeight="1" x14ac:dyDescent="0.3">
      <c r="A481" s="9"/>
      <c r="B481" s="5"/>
      <c r="C481" s="9"/>
    </row>
    <row r="482" spans="1:3" s="13" customFormat="1" ht="15.75" customHeight="1" x14ac:dyDescent="0.3">
      <c r="A482" s="9"/>
      <c r="B482" s="5"/>
      <c r="C482" s="9"/>
    </row>
    <row r="483" spans="1:3" s="13" customFormat="1" ht="15.75" customHeight="1" x14ac:dyDescent="0.3">
      <c r="A483" s="9"/>
      <c r="B483" s="5"/>
      <c r="C483" s="9"/>
    </row>
    <row r="484" spans="1:3" s="13" customFormat="1" ht="15.75" customHeight="1" x14ac:dyDescent="0.3">
      <c r="A484" s="9"/>
      <c r="B484" s="5"/>
      <c r="C484" s="9"/>
    </row>
    <row r="485" spans="1:3" s="13" customFormat="1" ht="15.75" customHeight="1" x14ac:dyDescent="0.3">
      <c r="A485" s="9"/>
      <c r="B485" s="5"/>
      <c r="C485" s="9"/>
    </row>
    <row r="486" spans="1:3" s="13" customFormat="1" ht="15.75" customHeight="1" x14ac:dyDescent="0.3">
      <c r="A486" s="9"/>
      <c r="B486" s="5"/>
      <c r="C486" s="9"/>
    </row>
    <row r="487" spans="1:3" s="13" customFormat="1" ht="15.75" customHeight="1" x14ac:dyDescent="0.3">
      <c r="A487" s="9"/>
      <c r="B487" s="5"/>
      <c r="C487" s="9"/>
    </row>
    <row r="488" spans="1:3" s="13" customFormat="1" ht="15.75" customHeight="1" x14ac:dyDescent="0.3">
      <c r="A488" s="9"/>
      <c r="B488" s="5"/>
      <c r="C488" s="9"/>
    </row>
    <row r="489" spans="1:3" s="13" customFormat="1" ht="15.75" customHeight="1" x14ac:dyDescent="0.3">
      <c r="A489" s="9"/>
      <c r="B489" s="5"/>
      <c r="C489" s="9"/>
    </row>
    <row r="490" spans="1:3" s="13" customFormat="1" ht="15.75" customHeight="1" x14ac:dyDescent="0.3">
      <c r="A490" s="9"/>
      <c r="B490" s="5"/>
      <c r="C490" s="9"/>
    </row>
    <row r="491" spans="1:3" s="13" customFormat="1" ht="15.75" customHeight="1" x14ac:dyDescent="0.3">
      <c r="A491" s="9"/>
      <c r="B491" s="5"/>
      <c r="C491" s="9"/>
    </row>
    <row r="492" spans="1:3" s="13" customFormat="1" ht="15.75" customHeight="1" x14ac:dyDescent="0.3">
      <c r="A492" s="9"/>
      <c r="B492" s="5"/>
      <c r="C492" s="9"/>
    </row>
    <row r="493" spans="1:3" s="13" customFormat="1" ht="15.75" customHeight="1" x14ac:dyDescent="0.3">
      <c r="A493" s="34"/>
      <c r="B493" s="5"/>
      <c r="C493" s="9"/>
    </row>
    <row r="494" spans="1:3" s="13" customFormat="1" ht="15.75" customHeight="1" x14ac:dyDescent="0.3">
      <c r="A494" s="34"/>
      <c r="B494" s="5"/>
      <c r="C494" s="9"/>
    </row>
    <row r="495" spans="1:3" s="13" customFormat="1" ht="15.75" customHeight="1" x14ac:dyDescent="0.3">
      <c r="A495" s="9"/>
      <c r="B495" s="5"/>
      <c r="C495" s="9"/>
    </row>
    <row r="496" spans="1:3" s="13" customFormat="1" ht="15.75" customHeight="1" x14ac:dyDescent="0.3">
      <c r="A496" s="9"/>
      <c r="B496" s="5"/>
      <c r="C496" s="9"/>
    </row>
    <row r="497" spans="1:3" s="13" customFormat="1" ht="15.75" customHeight="1" x14ac:dyDescent="0.3">
      <c r="A497" s="34"/>
      <c r="B497" s="5"/>
      <c r="C497" s="9"/>
    </row>
    <row r="498" spans="1:3" s="13" customFormat="1" ht="15.75" customHeight="1" x14ac:dyDescent="0.3">
      <c r="A498" s="9"/>
      <c r="B498" s="5"/>
      <c r="C498" s="9"/>
    </row>
    <row r="499" spans="1:3" s="13" customFormat="1" ht="15.75" customHeight="1" x14ac:dyDescent="0.3">
      <c r="A499" s="9"/>
      <c r="B499" s="5"/>
      <c r="C499" s="9"/>
    </row>
    <row r="500" spans="1:3" s="13" customFormat="1" ht="15.75" customHeight="1" x14ac:dyDescent="0.3">
      <c r="A500" s="34"/>
      <c r="B500" s="5"/>
      <c r="C500" s="9"/>
    </row>
    <row r="501" spans="1:3" s="13" customFormat="1" ht="15.75" customHeight="1" x14ac:dyDescent="0.3">
      <c r="A501" s="9"/>
      <c r="B501" s="5"/>
      <c r="C501" s="9"/>
    </row>
    <row r="502" spans="1:3" s="13" customFormat="1" ht="15.75" customHeight="1" x14ac:dyDescent="0.3">
      <c r="A502" s="9"/>
      <c r="B502" s="5"/>
      <c r="C502" s="9"/>
    </row>
    <row r="503" spans="1:3" s="13" customFormat="1" ht="15.75" customHeight="1" x14ac:dyDescent="0.3">
      <c r="A503" s="9"/>
      <c r="B503" s="5"/>
      <c r="C503" s="9"/>
    </row>
    <row r="504" spans="1:3" s="13" customFormat="1" ht="15.75" customHeight="1" x14ac:dyDescent="0.3">
      <c r="A504" s="9"/>
      <c r="B504" s="5"/>
      <c r="C504" s="9"/>
    </row>
    <row r="505" spans="1:3" s="13" customFormat="1" ht="15.75" customHeight="1" x14ac:dyDescent="0.3">
      <c r="A505" s="9"/>
      <c r="B505" s="5"/>
      <c r="C505" s="9"/>
    </row>
    <row r="506" spans="1:3" s="13" customFormat="1" ht="15.75" customHeight="1" x14ac:dyDescent="0.3">
      <c r="A506" s="9"/>
      <c r="B506" s="5"/>
      <c r="C506" s="9"/>
    </row>
    <row r="507" spans="1:3" s="13" customFormat="1" ht="15.75" customHeight="1" x14ac:dyDescent="0.3">
      <c r="A507" s="9"/>
      <c r="B507" s="5"/>
      <c r="C507" s="9"/>
    </row>
    <row r="508" spans="1:3" s="13" customFormat="1" ht="15.75" customHeight="1" x14ac:dyDescent="0.3">
      <c r="A508" s="9"/>
      <c r="B508" s="5"/>
      <c r="C508" s="9"/>
    </row>
    <row r="509" spans="1:3" s="13" customFormat="1" ht="15.75" customHeight="1" x14ac:dyDescent="0.3">
      <c r="A509" s="9"/>
      <c r="B509" s="5"/>
      <c r="C509" s="9"/>
    </row>
    <row r="510" spans="1:3" s="13" customFormat="1" ht="15.75" customHeight="1" x14ac:dyDescent="0.3">
      <c r="A510" s="9"/>
      <c r="B510" s="5"/>
      <c r="C510" s="9"/>
    </row>
    <row r="511" spans="1:3" s="13" customFormat="1" ht="15.75" customHeight="1" x14ac:dyDescent="0.3">
      <c r="A511" s="9"/>
      <c r="B511" s="5"/>
      <c r="C511" s="9"/>
    </row>
    <row r="512" spans="1:3" s="13" customFormat="1" ht="15.75" customHeight="1" x14ac:dyDescent="0.3">
      <c r="A512" s="9"/>
      <c r="B512" s="5"/>
      <c r="C512" s="9"/>
    </row>
    <row r="513" spans="1:3" s="13" customFormat="1" ht="15.75" customHeight="1" x14ac:dyDescent="0.3">
      <c r="A513" s="9"/>
      <c r="B513" s="5"/>
      <c r="C513" s="9"/>
    </row>
    <row r="514" spans="1:3" s="13" customFormat="1" ht="15.75" customHeight="1" x14ac:dyDescent="0.3">
      <c r="A514" s="9"/>
      <c r="B514" s="5"/>
      <c r="C514" s="9"/>
    </row>
    <row r="515" spans="1:3" s="13" customFormat="1" ht="15.75" customHeight="1" x14ac:dyDescent="0.3">
      <c r="A515" s="9"/>
      <c r="B515" s="5"/>
      <c r="C515" s="9"/>
    </row>
    <row r="516" spans="1:3" s="13" customFormat="1" ht="15.75" customHeight="1" x14ac:dyDescent="0.3">
      <c r="A516" s="9"/>
      <c r="B516" s="5"/>
      <c r="C516" s="9"/>
    </row>
    <row r="517" spans="1:3" s="13" customFormat="1" ht="15.75" customHeight="1" x14ac:dyDescent="0.3">
      <c r="A517" s="9"/>
      <c r="B517" s="5"/>
      <c r="C517" s="9"/>
    </row>
    <row r="518" spans="1:3" s="13" customFormat="1" ht="15.75" customHeight="1" x14ac:dyDescent="0.3">
      <c r="A518" s="9"/>
      <c r="B518" s="5"/>
      <c r="C518" s="9"/>
    </row>
    <row r="519" spans="1:3" s="13" customFormat="1" ht="15.75" customHeight="1" x14ac:dyDescent="0.3">
      <c r="A519" s="9"/>
      <c r="B519" s="5"/>
      <c r="C519" s="9"/>
    </row>
    <row r="520" spans="1:3" s="13" customFormat="1" ht="15.75" customHeight="1" x14ac:dyDescent="0.3">
      <c r="A520" s="9"/>
      <c r="B520" s="5"/>
      <c r="C520" s="9"/>
    </row>
    <row r="521" spans="1:3" s="13" customFormat="1" ht="15.75" customHeight="1" x14ac:dyDescent="0.3">
      <c r="A521" s="9"/>
      <c r="B521" s="5"/>
      <c r="C521" s="9"/>
    </row>
    <row r="522" spans="1:3" s="13" customFormat="1" ht="15.75" customHeight="1" x14ac:dyDescent="0.3">
      <c r="A522" s="9"/>
      <c r="B522" s="5"/>
      <c r="C522" s="9"/>
    </row>
    <row r="523" spans="1:3" s="13" customFormat="1" ht="15.75" customHeight="1" x14ac:dyDescent="0.3">
      <c r="A523" s="9"/>
      <c r="B523" s="5"/>
      <c r="C523" s="9"/>
    </row>
    <row r="524" spans="1:3" s="13" customFormat="1" ht="15.75" customHeight="1" x14ac:dyDescent="0.3">
      <c r="A524" s="9"/>
      <c r="B524" s="5"/>
      <c r="C524" s="9"/>
    </row>
    <row r="525" spans="1:3" s="13" customFormat="1" ht="15.75" customHeight="1" x14ac:dyDescent="0.3">
      <c r="A525" s="9"/>
      <c r="B525" s="5"/>
      <c r="C525" s="9"/>
    </row>
    <row r="526" spans="1:3" s="13" customFormat="1" ht="15.75" customHeight="1" x14ac:dyDescent="0.3">
      <c r="A526" s="9"/>
      <c r="B526" s="5"/>
      <c r="C526" s="9"/>
    </row>
    <row r="527" spans="1:3" s="13" customFormat="1" ht="15.75" customHeight="1" x14ac:dyDescent="0.3">
      <c r="A527" s="9"/>
      <c r="B527" s="5"/>
      <c r="C527" s="9"/>
    </row>
    <row r="528" spans="1:3" s="13" customFormat="1" ht="15.75" customHeight="1" x14ac:dyDescent="0.3">
      <c r="A528" s="9"/>
      <c r="B528" s="5"/>
      <c r="C528" s="9"/>
    </row>
    <row r="529" spans="1:3" s="13" customFormat="1" ht="15.75" customHeight="1" x14ac:dyDescent="0.3">
      <c r="A529" s="9"/>
      <c r="B529" s="5"/>
      <c r="C529" s="9"/>
    </row>
    <row r="530" spans="1:3" s="13" customFormat="1" ht="15.75" customHeight="1" x14ac:dyDescent="0.3">
      <c r="A530" s="9"/>
      <c r="B530" s="5"/>
      <c r="C530" s="9"/>
    </row>
    <row r="531" spans="1:3" s="13" customFormat="1" ht="15.75" customHeight="1" x14ac:dyDescent="0.3">
      <c r="A531" s="9"/>
      <c r="B531" s="5"/>
      <c r="C531" s="9"/>
    </row>
    <row r="532" spans="1:3" s="13" customFormat="1" ht="15.75" customHeight="1" x14ac:dyDescent="0.3">
      <c r="A532" s="9"/>
      <c r="B532" s="5"/>
      <c r="C532" s="9"/>
    </row>
    <row r="533" spans="1:3" s="13" customFormat="1" ht="15.75" customHeight="1" x14ac:dyDescent="0.3">
      <c r="A533" s="9"/>
      <c r="B533" s="5"/>
      <c r="C533" s="9"/>
    </row>
    <row r="534" spans="1:3" s="13" customFormat="1" ht="15.75" customHeight="1" x14ac:dyDescent="0.3">
      <c r="A534" s="9"/>
      <c r="B534" s="5"/>
      <c r="C534" s="9"/>
    </row>
    <row r="535" spans="1:3" s="13" customFormat="1" ht="15.75" customHeight="1" x14ac:dyDescent="0.3">
      <c r="A535" s="9"/>
      <c r="B535" s="5"/>
      <c r="C535" s="9"/>
    </row>
    <row r="536" spans="1:3" s="13" customFormat="1" ht="15.75" customHeight="1" x14ac:dyDescent="0.3">
      <c r="A536" s="9"/>
      <c r="B536" s="5"/>
      <c r="C536" s="9"/>
    </row>
    <row r="537" spans="1:3" s="13" customFormat="1" ht="15.75" customHeight="1" x14ac:dyDescent="0.3">
      <c r="A537" s="9"/>
      <c r="B537" s="5"/>
      <c r="C537" s="9"/>
    </row>
    <row r="538" spans="1:3" s="13" customFormat="1" ht="15.75" customHeight="1" x14ac:dyDescent="0.3">
      <c r="A538" s="9"/>
      <c r="B538" s="5"/>
      <c r="C538" s="9"/>
    </row>
    <row r="539" spans="1:3" s="13" customFormat="1" ht="15.75" customHeight="1" x14ac:dyDescent="0.3">
      <c r="A539" s="9"/>
      <c r="B539" s="5"/>
      <c r="C539" s="9"/>
    </row>
    <row r="540" spans="1:3" s="13" customFormat="1" ht="15.75" customHeight="1" x14ac:dyDescent="0.3">
      <c r="A540" s="9"/>
      <c r="B540" s="5"/>
      <c r="C540" s="9"/>
    </row>
    <row r="541" spans="1:3" s="13" customFormat="1" ht="15.75" customHeight="1" x14ac:dyDescent="0.3">
      <c r="A541" s="9"/>
      <c r="B541" s="5"/>
      <c r="C541" s="9"/>
    </row>
    <row r="542" spans="1:3" s="13" customFormat="1" ht="15.75" customHeight="1" x14ac:dyDescent="0.3">
      <c r="A542" s="34"/>
      <c r="B542" s="5"/>
      <c r="C542" s="9"/>
    </row>
    <row r="543" spans="1:3" s="13" customFormat="1" ht="15.75" customHeight="1" x14ac:dyDescent="0.3">
      <c r="A543" s="34"/>
      <c r="B543" s="5"/>
      <c r="C543" s="9"/>
    </row>
    <row r="544" spans="1:3" s="13" customFormat="1" ht="15.75" customHeight="1" x14ac:dyDescent="0.3">
      <c r="A544" s="34"/>
      <c r="B544" s="5"/>
      <c r="C544" s="9"/>
    </row>
    <row r="545" spans="1:3" s="13" customFormat="1" ht="15.75" customHeight="1" x14ac:dyDescent="0.3">
      <c r="A545" s="34"/>
      <c r="B545" s="5"/>
      <c r="C545" s="9"/>
    </row>
    <row r="546" spans="1:3" s="13" customFormat="1" ht="15.75" customHeight="1" x14ac:dyDescent="0.3">
      <c r="A546" s="9"/>
      <c r="B546" s="5"/>
      <c r="C546" s="9"/>
    </row>
    <row r="547" spans="1:3" s="13" customFormat="1" ht="15.75" customHeight="1" x14ac:dyDescent="0.3">
      <c r="A547" s="9"/>
      <c r="B547" s="5"/>
      <c r="C547" s="9"/>
    </row>
    <row r="548" spans="1:3" s="13" customFormat="1" ht="15.75" customHeight="1" x14ac:dyDescent="0.3">
      <c r="A548" s="9"/>
      <c r="B548" s="5"/>
      <c r="C548" s="9"/>
    </row>
    <row r="549" spans="1:3" s="13" customFormat="1" ht="15.75" customHeight="1" x14ac:dyDescent="0.3">
      <c r="A549" s="9"/>
      <c r="B549" s="5"/>
      <c r="C549" s="9"/>
    </row>
    <row r="550" spans="1:3" s="13" customFormat="1" ht="15.75" customHeight="1" x14ac:dyDescent="0.3">
      <c r="A550" s="9"/>
      <c r="B550" s="5"/>
      <c r="C550" s="9"/>
    </row>
    <row r="551" spans="1:3" s="13" customFormat="1" ht="15.75" customHeight="1" x14ac:dyDescent="0.3">
      <c r="A551" s="9"/>
      <c r="B551" s="5"/>
      <c r="C551" s="9"/>
    </row>
    <row r="552" spans="1:3" s="13" customFormat="1" ht="15.75" customHeight="1" x14ac:dyDescent="0.3">
      <c r="A552" s="9"/>
      <c r="B552" s="5"/>
      <c r="C552" s="9"/>
    </row>
    <row r="553" spans="1:3" s="13" customFormat="1" ht="15.75" customHeight="1" x14ac:dyDescent="0.3">
      <c r="A553" s="9"/>
      <c r="B553" s="5"/>
      <c r="C553" s="9"/>
    </row>
    <row r="554" spans="1:3" s="13" customFormat="1" ht="15.75" customHeight="1" x14ac:dyDescent="0.3">
      <c r="A554" s="9"/>
      <c r="B554" s="5"/>
      <c r="C554" s="9"/>
    </row>
    <row r="555" spans="1:3" s="13" customFormat="1" ht="15.75" customHeight="1" x14ac:dyDescent="0.3">
      <c r="A555" s="9"/>
      <c r="B555" s="5"/>
      <c r="C555" s="9"/>
    </row>
    <row r="556" spans="1:3" s="13" customFormat="1" ht="15.75" customHeight="1" x14ac:dyDescent="0.3">
      <c r="A556" s="9"/>
      <c r="B556" s="5"/>
      <c r="C556" s="9"/>
    </row>
    <row r="557" spans="1:3" s="13" customFormat="1" ht="15.75" customHeight="1" x14ac:dyDescent="0.3">
      <c r="A557" s="9"/>
      <c r="B557" s="5"/>
      <c r="C557" s="9"/>
    </row>
    <row r="558" spans="1:3" s="13" customFormat="1" ht="15.75" customHeight="1" x14ac:dyDescent="0.3">
      <c r="A558" s="9"/>
      <c r="B558" s="5"/>
      <c r="C558" s="9"/>
    </row>
    <row r="559" spans="1:3" s="13" customFormat="1" ht="15.75" customHeight="1" x14ac:dyDescent="0.3">
      <c r="A559" s="9"/>
      <c r="B559" s="5"/>
      <c r="C559" s="9"/>
    </row>
    <row r="560" spans="1:3" s="13" customFormat="1" ht="15.75" customHeight="1" x14ac:dyDescent="0.3">
      <c r="A560" s="9"/>
      <c r="B560" s="5"/>
      <c r="C560" s="9"/>
    </row>
    <row r="561" spans="1:3" s="13" customFormat="1" ht="15.75" customHeight="1" x14ac:dyDescent="0.3">
      <c r="A561" s="9"/>
      <c r="B561" s="5"/>
      <c r="C561" s="9"/>
    </row>
    <row r="562" spans="1:3" s="13" customFormat="1" ht="15.75" customHeight="1" x14ac:dyDescent="0.3">
      <c r="A562" s="9"/>
      <c r="B562" s="5"/>
      <c r="C562" s="9"/>
    </row>
    <row r="563" spans="1:3" s="13" customFormat="1" ht="15.75" customHeight="1" x14ac:dyDescent="0.3">
      <c r="A563" s="9"/>
      <c r="B563" s="5"/>
      <c r="C563" s="9"/>
    </row>
    <row r="564" spans="1:3" s="13" customFormat="1" ht="15.75" customHeight="1" x14ac:dyDescent="0.3">
      <c r="A564" s="9"/>
      <c r="B564" s="5"/>
      <c r="C564" s="9"/>
    </row>
    <row r="565" spans="1:3" s="13" customFormat="1" ht="15.75" customHeight="1" x14ac:dyDescent="0.3">
      <c r="A565" s="9"/>
      <c r="B565" s="5"/>
      <c r="C565" s="9"/>
    </row>
    <row r="566" spans="1:3" s="13" customFormat="1" ht="15.75" customHeight="1" x14ac:dyDescent="0.3">
      <c r="A566" s="9"/>
      <c r="B566" s="5"/>
      <c r="C566" s="9"/>
    </row>
    <row r="567" spans="1:3" s="13" customFormat="1" ht="15.75" customHeight="1" x14ac:dyDescent="0.3">
      <c r="A567" s="9"/>
      <c r="B567" s="5"/>
      <c r="C567" s="9"/>
    </row>
    <row r="568" spans="1:3" s="13" customFormat="1" ht="15.75" customHeight="1" x14ac:dyDescent="0.3">
      <c r="A568" s="9"/>
      <c r="B568" s="5"/>
      <c r="C568" s="9"/>
    </row>
    <row r="569" spans="1:3" s="13" customFormat="1" ht="15.75" customHeight="1" x14ac:dyDescent="0.3">
      <c r="A569" s="34"/>
      <c r="B569" s="5"/>
      <c r="C569" s="9"/>
    </row>
    <row r="570" spans="1:3" s="13" customFormat="1" ht="15.75" customHeight="1" x14ac:dyDescent="0.3">
      <c r="A570" s="9"/>
      <c r="B570" s="5"/>
      <c r="C570" s="9"/>
    </row>
    <row r="571" spans="1:3" s="13" customFormat="1" ht="15.75" customHeight="1" x14ac:dyDescent="0.3">
      <c r="A571" s="9"/>
      <c r="B571" s="5"/>
      <c r="C571" s="9"/>
    </row>
    <row r="572" spans="1:3" s="13" customFormat="1" ht="15.75" customHeight="1" x14ac:dyDescent="0.3">
      <c r="A572" s="34"/>
      <c r="B572" s="5"/>
      <c r="C572" s="9"/>
    </row>
    <row r="573" spans="1:3" s="13" customFormat="1" ht="15.75" customHeight="1" x14ac:dyDescent="0.3">
      <c r="A573" s="9"/>
      <c r="B573" s="5"/>
      <c r="C573" s="9"/>
    </row>
    <row r="574" spans="1:3" s="13" customFormat="1" ht="15.75" customHeight="1" x14ac:dyDescent="0.3">
      <c r="A574" s="9"/>
      <c r="B574" s="5"/>
      <c r="C574" s="9"/>
    </row>
    <row r="575" spans="1:3" s="13" customFormat="1" ht="15.75" customHeight="1" x14ac:dyDescent="0.3">
      <c r="A575" s="9"/>
      <c r="B575" s="5"/>
      <c r="C575" s="9"/>
    </row>
    <row r="576" spans="1:3" s="13" customFormat="1" ht="15.75" customHeight="1" x14ac:dyDescent="0.3">
      <c r="A576" s="9"/>
      <c r="B576" s="5"/>
      <c r="C576" s="9"/>
    </row>
    <row r="577" spans="1:3" s="13" customFormat="1" ht="15.75" customHeight="1" x14ac:dyDescent="0.3">
      <c r="A577" s="9"/>
      <c r="B577" s="5"/>
      <c r="C577" s="9"/>
    </row>
    <row r="578" spans="1:3" s="13" customFormat="1" ht="15.75" customHeight="1" x14ac:dyDescent="0.3">
      <c r="A578" s="9"/>
      <c r="B578" s="5"/>
      <c r="C578" s="9"/>
    </row>
    <row r="579" spans="1:3" s="13" customFormat="1" ht="15.75" customHeight="1" x14ac:dyDescent="0.3">
      <c r="A579" s="9"/>
      <c r="B579" s="5"/>
      <c r="C579" s="9"/>
    </row>
    <row r="580" spans="1:3" s="13" customFormat="1" ht="15.75" customHeight="1" x14ac:dyDescent="0.3">
      <c r="A580" s="9"/>
      <c r="B580" s="5"/>
      <c r="C580" s="9"/>
    </row>
    <row r="581" spans="1:3" s="13" customFormat="1" ht="15.75" customHeight="1" x14ac:dyDescent="0.3">
      <c r="A581" s="9"/>
      <c r="B581" s="5"/>
      <c r="C581" s="9"/>
    </row>
    <row r="582" spans="1:3" s="13" customFormat="1" ht="15.75" customHeight="1" x14ac:dyDescent="0.3">
      <c r="A582" s="9"/>
      <c r="B582" s="5"/>
      <c r="C582" s="9"/>
    </row>
    <row r="583" spans="1:3" s="13" customFormat="1" ht="15.75" customHeight="1" x14ac:dyDescent="0.3">
      <c r="A583" s="34"/>
      <c r="B583" s="5"/>
      <c r="C583" s="9"/>
    </row>
    <row r="584" spans="1:3" s="13" customFormat="1" ht="15.75" customHeight="1" x14ac:dyDescent="0.3">
      <c r="A584" s="9"/>
      <c r="B584" s="5"/>
      <c r="C584" s="9"/>
    </row>
    <row r="585" spans="1:3" s="13" customFormat="1" ht="15.75" customHeight="1" x14ac:dyDescent="0.3">
      <c r="A585" s="9"/>
      <c r="B585" s="5"/>
      <c r="C585" s="9"/>
    </row>
    <row r="586" spans="1:3" s="13" customFormat="1" ht="15.75" customHeight="1" x14ac:dyDescent="0.3">
      <c r="A586" s="34"/>
      <c r="B586" s="5"/>
      <c r="C586" s="9"/>
    </row>
    <row r="587" spans="1:3" s="13" customFormat="1" ht="15.75" customHeight="1" x14ac:dyDescent="0.3">
      <c r="A587" s="9"/>
      <c r="B587" s="5"/>
      <c r="C587" s="9"/>
    </row>
    <row r="588" spans="1:3" s="13" customFormat="1" ht="15.75" customHeight="1" x14ac:dyDescent="0.3">
      <c r="A588" s="9"/>
      <c r="B588" s="5"/>
      <c r="C588" s="9"/>
    </row>
    <row r="589" spans="1:3" s="13" customFormat="1" ht="15.75" customHeight="1" x14ac:dyDescent="0.3">
      <c r="A589" s="9"/>
      <c r="B589" s="5"/>
      <c r="C589" s="9"/>
    </row>
    <row r="590" spans="1:3" s="13" customFormat="1" ht="15.75" customHeight="1" x14ac:dyDescent="0.3">
      <c r="A590" s="9"/>
      <c r="B590" s="5"/>
      <c r="C590" s="9"/>
    </row>
    <row r="591" spans="1:3" s="13" customFormat="1" ht="15.75" customHeight="1" x14ac:dyDescent="0.3">
      <c r="A591" s="9"/>
      <c r="B591" s="5"/>
      <c r="C591" s="9"/>
    </row>
    <row r="592" spans="1:3" s="13" customFormat="1" ht="15.75" customHeight="1" x14ac:dyDescent="0.3">
      <c r="A592" s="9"/>
      <c r="B592" s="5"/>
      <c r="C592" s="9"/>
    </row>
    <row r="593" spans="1:3" s="13" customFormat="1" ht="15.75" customHeight="1" x14ac:dyDescent="0.3">
      <c r="A593" s="9"/>
      <c r="B593" s="5"/>
      <c r="C593" s="9"/>
    </row>
    <row r="594" spans="1:3" s="13" customFormat="1" ht="15.75" customHeight="1" x14ac:dyDescent="0.3">
      <c r="A594" s="9"/>
      <c r="B594" s="5"/>
      <c r="C594" s="9"/>
    </row>
    <row r="595" spans="1:3" s="13" customFormat="1" ht="15.75" customHeight="1" x14ac:dyDescent="0.3">
      <c r="A595" s="9"/>
      <c r="B595" s="5"/>
      <c r="C595" s="9"/>
    </row>
    <row r="596" spans="1:3" s="13" customFormat="1" ht="15.75" customHeight="1" x14ac:dyDescent="0.3">
      <c r="A596" s="9"/>
      <c r="B596" s="5"/>
      <c r="C596" s="9"/>
    </row>
    <row r="597" spans="1:3" s="13" customFormat="1" ht="15.75" customHeight="1" x14ac:dyDescent="0.3">
      <c r="A597" s="9"/>
      <c r="B597" s="5"/>
      <c r="C597" s="9"/>
    </row>
    <row r="598" spans="1:3" s="13" customFormat="1" ht="15.75" customHeight="1" x14ac:dyDescent="0.3">
      <c r="A598" s="9"/>
      <c r="B598" s="5"/>
      <c r="C598" s="9"/>
    </row>
    <row r="599" spans="1:3" s="13" customFormat="1" ht="15.75" customHeight="1" x14ac:dyDescent="0.3">
      <c r="A599" s="9"/>
      <c r="B599" s="5"/>
      <c r="C599" s="9"/>
    </row>
    <row r="600" spans="1:3" s="13" customFormat="1" ht="15.75" customHeight="1" x14ac:dyDescent="0.3">
      <c r="A600" s="9"/>
      <c r="B600" s="5"/>
      <c r="C600" s="9"/>
    </row>
    <row r="601" spans="1:3" s="13" customFormat="1" ht="15.75" customHeight="1" x14ac:dyDescent="0.3">
      <c r="A601" s="9"/>
      <c r="B601" s="5"/>
      <c r="C601" s="9"/>
    </row>
    <row r="602" spans="1:3" s="13" customFormat="1" ht="15.75" customHeight="1" x14ac:dyDescent="0.3">
      <c r="A602" s="9"/>
      <c r="B602" s="5"/>
      <c r="C602" s="9"/>
    </row>
    <row r="603" spans="1:3" s="13" customFormat="1" ht="15.75" customHeight="1" x14ac:dyDescent="0.3">
      <c r="A603" s="9"/>
      <c r="B603" s="5"/>
      <c r="C603" s="9"/>
    </row>
    <row r="604" spans="1:3" s="13" customFormat="1" ht="15.75" customHeight="1" x14ac:dyDescent="0.3">
      <c r="A604" s="9"/>
      <c r="B604" s="5"/>
      <c r="C604" s="9"/>
    </row>
    <row r="605" spans="1:3" s="13" customFormat="1" ht="15.75" customHeight="1" x14ac:dyDescent="0.3">
      <c r="A605" s="9"/>
      <c r="B605" s="5"/>
      <c r="C605" s="9"/>
    </row>
    <row r="606" spans="1:3" s="13" customFormat="1" ht="15.75" customHeight="1" x14ac:dyDescent="0.3">
      <c r="A606" s="9"/>
      <c r="B606" s="37"/>
      <c r="C606" s="9"/>
    </row>
    <row r="607" spans="1:3" s="13" customFormat="1" ht="15.75" customHeight="1" x14ac:dyDescent="0.3">
      <c r="A607" s="9"/>
      <c r="B607" s="5"/>
      <c r="C607" s="9"/>
    </row>
    <row r="608" spans="1:3" s="13" customFormat="1" ht="15.75" customHeight="1" x14ac:dyDescent="0.3">
      <c r="A608" s="9"/>
      <c r="B608" s="5"/>
      <c r="C608" s="9"/>
    </row>
    <row r="609" spans="1:3" s="13" customFormat="1" ht="15.75" customHeight="1" x14ac:dyDescent="0.3">
      <c r="A609" s="9"/>
      <c r="B609" s="5"/>
      <c r="C609" s="9"/>
    </row>
    <row r="610" spans="1:3" s="13" customFormat="1" ht="15.75" customHeight="1" x14ac:dyDescent="0.3">
      <c r="A610" s="9"/>
      <c r="B610" s="5"/>
      <c r="C610" s="9"/>
    </row>
    <row r="611" spans="1:3" s="13" customFormat="1" ht="15.75" customHeight="1" x14ac:dyDescent="0.3">
      <c r="A611" s="9"/>
      <c r="B611" s="5"/>
      <c r="C611" s="9"/>
    </row>
    <row r="612" spans="1:3" s="13" customFormat="1" ht="15.75" customHeight="1" x14ac:dyDescent="0.3">
      <c r="A612" s="9"/>
      <c r="B612" s="5"/>
      <c r="C612" s="9"/>
    </row>
    <row r="613" spans="1:3" s="13" customFormat="1" ht="15.75" customHeight="1" x14ac:dyDescent="0.3">
      <c r="A613" s="9"/>
      <c r="B613" s="5"/>
      <c r="C613" s="9"/>
    </row>
    <row r="614" spans="1:3" s="13" customFormat="1" ht="15.75" customHeight="1" x14ac:dyDescent="0.3">
      <c r="A614" s="9"/>
      <c r="B614" s="5"/>
      <c r="C614" s="9"/>
    </row>
    <row r="615" spans="1:3" s="13" customFormat="1" ht="15.75" customHeight="1" x14ac:dyDescent="0.3">
      <c r="A615" s="9"/>
      <c r="B615" s="5"/>
      <c r="C615" s="9"/>
    </row>
    <row r="616" spans="1:3" s="13" customFormat="1" ht="15.75" customHeight="1" x14ac:dyDescent="0.3">
      <c r="A616" s="47"/>
      <c r="B616" s="5"/>
      <c r="C616" s="9"/>
    </row>
    <row r="617" spans="1:3" s="13" customFormat="1" x14ac:dyDescent="0.3">
      <c r="A617" s="9"/>
      <c r="B617" s="5"/>
      <c r="C617" s="9"/>
    </row>
    <row r="618" spans="1:3" s="19" customFormat="1" x14ac:dyDescent="0.3">
      <c r="A618" s="9"/>
      <c r="B618" s="5"/>
      <c r="C618" s="9"/>
    </row>
    <row r="619" spans="1:3" s="19" customFormat="1" x14ac:dyDescent="0.3">
      <c r="A619" s="9"/>
      <c r="B619" s="5"/>
      <c r="C619" s="9"/>
    </row>
    <row r="620" spans="1:3" s="19" customFormat="1" x14ac:dyDescent="0.3">
      <c r="A620" s="9"/>
      <c r="B620" s="5"/>
      <c r="C620" s="9"/>
    </row>
    <row r="621" spans="1:3" s="19" customFormat="1" x14ac:dyDescent="0.3">
      <c r="A621" s="34"/>
      <c r="B621" s="5"/>
      <c r="C621" s="9"/>
    </row>
    <row r="622" spans="1:3" s="19" customFormat="1" x14ac:dyDescent="0.3">
      <c r="A622" s="9"/>
      <c r="B622" s="5"/>
      <c r="C622" s="9"/>
    </row>
    <row r="623" spans="1:3" s="19" customFormat="1" x14ac:dyDescent="0.3">
      <c r="A623" s="9"/>
      <c r="B623" s="5"/>
      <c r="C623" s="9"/>
    </row>
    <row r="624" spans="1:3" s="19" customFormat="1" x14ac:dyDescent="0.3">
      <c r="A624" s="34"/>
      <c r="B624" s="5"/>
      <c r="C624" s="9"/>
    </row>
    <row r="625" spans="1:3" s="19" customFormat="1" x14ac:dyDescent="0.3">
      <c r="A625" s="9"/>
      <c r="B625" s="5"/>
      <c r="C625" s="9"/>
    </row>
    <row r="626" spans="1:3" s="19" customFormat="1" x14ac:dyDescent="0.3">
      <c r="A626" s="9"/>
      <c r="B626" s="5"/>
      <c r="C626" s="9"/>
    </row>
    <row r="627" spans="1:3" s="19" customFormat="1" x14ac:dyDescent="0.3">
      <c r="A627" s="9"/>
      <c r="B627" s="5"/>
      <c r="C627" s="9"/>
    </row>
    <row r="628" spans="1:3" s="19" customFormat="1" x14ac:dyDescent="0.3">
      <c r="A628" s="9"/>
      <c r="B628" s="5"/>
      <c r="C628" s="9"/>
    </row>
    <row r="629" spans="1:3" s="19" customFormat="1" x14ac:dyDescent="0.3">
      <c r="A629" s="9"/>
      <c r="B629" s="5"/>
      <c r="C629" s="9"/>
    </row>
    <row r="630" spans="1:3" s="19" customFormat="1" x14ac:dyDescent="0.3">
      <c r="A630" s="9"/>
      <c r="B630" s="5"/>
      <c r="C630" s="9"/>
    </row>
    <row r="631" spans="1:3" s="19" customFormat="1" x14ac:dyDescent="0.3">
      <c r="A631" s="9"/>
      <c r="B631" s="5"/>
      <c r="C631" s="9"/>
    </row>
    <row r="632" spans="1:3" s="19" customFormat="1" x14ac:dyDescent="0.3">
      <c r="A632" s="9"/>
      <c r="B632" s="5"/>
      <c r="C632" s="9"/>
    </row>
    <row r="633" spans="1:3" s="19" customFormat="1" x14ac:dyDescent="0.3">
      <c r="A633" s="9"/>
      <c r="B633" s="5"/>
      <c r="C633" s="9"/>
    </row>
    <row r="634" spans="1:3" s="19" customFormat="1" x14ac:dyDescent="0.3">
      <c r="A634" s="9"/>
      <c r="B634" s="5"/>
      <c r="C634" s="9"/>
    </row>
    <row r="635" spans="1:3" s="19" customFormat="1" x14ac:dyDescent="0.3">
      <c r="A635" s="9"/>
      <c r="B635" s="5"/>
      <c r="C635" s="9"/>
    </row>
    <row r="636" spans="1:3" s="19" customFormat="1" x14ac:dyDescent="0.3">
      <c r="A636" s="9"/>
      <c r="B636" s="5"/>
      <c r="C636" s="9"/>
    </row>
    <row r="637" spans="1:3" s="19" customFormat="1" x14ac:dyDescent="0.3">
      <c r="A637" s="9"/>
      <c r="B637" s="5"/>
      <c r="C637" s="9"/>
    </row>
    <row r="638" spans="1:3" s="19" customFormat="1" x14ac:dyDescent="0.3">
      <c r="A638" s="9"/>
      <c r="B638" s="5"/>
      <c r="C638" s="9"/>
    </row>
    <row r="639" spans="1:3" s="19" customFormat="1" x14ac:dyDescent="0.3">
      <c r="A639" s="9"/>
      <c r="B639" s="5"/>
      <c r="C639" s="9"/>
    </row>
    <row r="640" spans="1:3" s="19" customFormat="1" x14ac:dyDescent="0.3">
      <c r="A640" s="9"/>
      <c r="B640" s="5"/>
      <c r="C640" s="9"/>
    </row>
    <row r="641" spans="1:3" s="19" customFormat="1" x14ac:dyDescent="0.3">
      <c r="A641" s="9"/>
      <c r="B641" s="5"/>
      <c r="C641" s="9"/>
    </row>
    <row r="642" spans="1:3" s="19" customFormat="1" x14ac:dyDescent="0.3">
      <c r="A642" s="9"/>
      <c r="B642" s="5"/>
      <c r="C642" s="9"/>
    </row>
    <row r="643" spans="1:3" s="19" customFormat="1" x14ac:dyDescent="0.3">
      <c r="A643" s="9"/>
      <c r="B643" s="5"/>
      <c r="C643" s="9"/>
    </row>
    <row r="644" spans="1:3" s="19" customFormat="1" x14ac:dyDescent="0.3">
      <c r="A644" s="34"/>
      <c r="B644" s="5"/>
      <c r="C644" s="9"/>
    </row>
    <row r="645" spans="1:3" s="19" customFormat="1" x14ac:dyDescent="0.3">
      <c r="A645" s="9"/>
      <c r="B645" s="5"/>
      <c r="C645" s="9"/>
    </row>
    <row r="646" spans="1:3" s="19" customFormat="1" x14ac:dyDescent="0.3">
      <c r="A646" s="9"/>
      <c r="B646" s="5"/>
      <c r="C646" s="9"/>
    </row>
    <row r="647" spans="1:3" s="19" customFormat="1" x14ac:dyDescent="0.3">
      <c r="A647" s="34"/>
      <c r="B647" s="5"/>
      <c r="C647" s="9"/>
    </row>
    <row r="648" spans="1:3" s="19" customFormat="1" x14ac:dyDescent="0.3">
      <c r="A648" s="9"/>
      <c r="B648" s="5"/>
      <c r="C648" s="9"/>
    </row>
    <row r="649" spans="1:3" s="19" customFormat="1" x14ac:dyDescent="0.3">
      <c r="A649" s="9"/>
      <c r="B649" s="5"/>
      <c r="C649" s="9"/>
    </row>
    <row r="650" spans="1:3" s="19" customFormat="1" x14ac:dyDescent="0.3">
      <c r="A650" s="9"/>
      <c r="B650" s="5"/>
      <c r="C650" s="9"/>
    </row>
    <row r="651" spans="1:3" s="19" customFormat="1" x14ac:dyDescent="0.3">
      <c r="A651" s="9"/>
      <c r="B651" s="5"/>
      <c r="C651" s="9"/>
    </row>
    <row r="652" spans="1:3" s="19" customFormat="1" x14ac:dyDescent="0.3">
      <c r="A652" s="9"/>
      <c r="B652" s="5"/>
      <c r="C652" s="9"/>
    </row>
    <row r="653" spans="1:3" s="19" customFormat="1" x14ac:dyDescent="0.3">
      <c r="A653" s="9"/>
      <c r="B653" s="5"/>
      <c r="C653" s="9"/>
    </row>
    <row r="654" spans="1:3" s="19" customFormat="1" x14ac:dyDescent="0.3">
      <c r="A654" s="9"/>
      <c r="B654" s="5"/>
      <c r="C654" s="9"/>
    </row>
    <row r="655" spans="1:3" s="19" customFormat="1" x14ac:dyDescent="0.3">
      <c r="A655" s="9"/>
      <c r="B655" s="5"/>
      <c r="C655" s="9"/>
    </row>
    <row r="656" spans="1:3" s="19" customFormat="1" x14ac:dyDescent="0.3">
      <c r="A656" s="9"/>
      <c r="B656" s="5"/>
      <c r="C656" s="9"/>
    </row>
    <row r="657" spans="1:3" s="19" customFormat="1" x14ac:dyDescent="0.3">
      <c r="A657" s="9"/>
      <c r="B657" s="5"/>
      <c r="C657" s="9"/>
    </row>
    <row r="658" spans="1:3" s="19" customFormat="1" x14ac:dyDescent="0.3">
      <c r="A658" s="9"/>
      <c r="B658" s="5"/>
      <c r="C658" s="9"/>
    </row>
    <row r="659" spans="1:3" s="19" customFormat="1" x14ac:dyDescent="0.3">
      <c r="A659" s="9"/>
      <c r="B659" s="5"/>
      <c r="C659" s="9"/>
    </row>
    <row r="660" spans="1:3" s="19" customFormat="1" x14ac:dyDescent="0.3">
      <c r="A660" s="9"/>
      <c r="B660" s="5"/>
      <c r="C660" s="9"/>
    </row>
    <row r="661" spans="1:3" s="19" customFormat="1" x14ac:dyDescent="0.3">
      <c r="A661" s="9"/>
      <c r="B661" s="5"/>
      <c r="C661" s="9"/>
    </row>
    <row r="662" spans="1:3" s="19" customFormat="1" x14ac:dyDescent="0.3">
      <c r="A662" s="9"/>
      <c r="B662" s="5"/>
      <c r="C662" s="9"/>
    </row>
    <row r="663" spans="1:3" s="19" customFormat="1" x14ac:dyDescent="0.3">
      <c r="A663" s="9"/>
      <c r="B663" s="5"/>
      <c r="C663" s="9"/>
    </row>
    <row r="664" spans="1:3" s="19" customFormat="1" x14ac:dyDescent="0.3">
      <c r="A664" s="9"/>
      <c r="B664" s="5"/>
      <c r="C664" s="9"/>
    </row>
    <row r="665" spans="1:3" s="19" customFormat="1" x14ac:dyDescent="0.3">
      <c r="A665" s="9"/>
      <c r="B665" s="5"/>
      <c r="C665" s="9"/>
    </row>
    <row r="666" spans="1:3" s="19" customFormat="1" x14ac:dyDescent="0.3">
      <c r="A666" s="9"/>
      <c r="B666" s="5"/>
      <c r="C666" s="9"/>
    </row>
    <row r="667" spans="1:3" s="19" customFormat="1" x14ac:dyDescent="0.3">
      <c r="A667" s="9"/>
      <c r="B667" s="5"/>
      <c r="C667" s="9"/>
    </row>
    <row r="668" spans="1:3" s="19" customFormat="1" x14ac:dyDescent="0.3">
      <c r="A668" s="9"/>
      <c r="B668" s="5"/>
      <c r="C668" s="9"/>
    </row>
    <row r="669" spans="1:3" s="19" customFormat="1" x14ac:dyDescent="0.3">
      <c r="A669" s="9"/>
      <c r="B669" s="5"/>
      <c r="C669" s="9"/>
    </row>
    <row r="670" spans="1:3" s="19" customFormat="1" x14ac:dyDescent="0.3">
      <c r="A670" s="9"/>
      <c r="B670" s="5"/>
      <c r="C670" s="9"/>
    </row>
    <row r="671" spans="1:3" s="19" customFormat="1" x14ac:dyDescent="0.3">
      <c r="A671" s="9"/>
      <c r="B671" s="5"/>
      <c r="C671" s="9"/>
    </row>
    <row r="672" spans="1:3" s="19" customFormat="1" x14ac:dyDescent="0.3">
      <c r="A672" s="9"/>
      <c r="B672" s="5"/>
      <c r="C672" s="9"/>
    </row>
    <row r="673" spans="1:4" s="19" customFormat="1" x14ac:dyDescent="0.3">
      <c r="A673" s="9"/>
      <c r="B673" s="5"/>
      <c r="C673" s="9"/>
    </row>
    <row r="674" spans="1:4" s="19" customFormat="1" x14ac:dyDescent="0.3">
      <c r="A674" s="9"/>
      <c r="B674" s="5"/>
      <c r="C674" s="9"/>
    </row>
    <row r="675" spans="1:4" s="19" customFormat="1" x14ac:dyDescent="0.3">
      <c r="A675" s="9"/>
      <c r="B675" s="5"/>
      <c r="C675" s="9"/>
      <c r="D675" s="46"/>
    </row>
    <row r="676" spans="1:4" s="19" customFormat="1" x14ac:dyDescent="0.3">
      <c r="A676" s="9"/>
      <c r="B676" s="5"/>
      <c r="C676" s="9"/>
    </row>
    <row r="677" spans="1:4" s="19" customFormat="1" x14ac:dyDescent="0.3">
      <c r="A677" s="9"/>
      <c r="B677" s="5"/>
      <c r="C677" s="9"/>
    </row>
    <row r="678" spans="1:4" s="19" customFormat="1" x14ac:dyDescent="0.3">
      <c r="A678" s="9"/>
      <c r="B678" s="5"/>
      <c r="C678" s="9"/>
    </row>
    <row r="679" spans="1:4" s="19" customFormat="1" x14ac:dyDescent="0.3">
      <c r="A679" s="9"/>
      <c r="B679" s="5"/>
      <c r="C679" s="9"/>
    </row>
    <row r="680" spans="1:4" s="19" customFormat="1" x14ac:dyDescent="0.3">
      <c r="A680" s="34"/>
      <c r="B680" s="5"/>
      <c r="C680" s="9"/>
    </row>
    <row r="681" spans="1:4" s="19" customFormat="1" x14ac:dyDescent="0.3">
      <c r="A681" s="9"/>
      <c r="B681" s="5"/>
      <c r="C681" s="9"/>
    </row>
    <row r="682" spans="1:4" s="19" customFormat="1" x14ac:dyDescent="0.3">
      <c r="A682" s="9"/>
      <c r="B682" s="5"/>
      <c r="C682" s="9"/>
    </row>
    <row r="683" spans="1:4" s="19" customFormat="1" x14ac:dyDescent="0.3">
      <c r="A683" s="9"/>
      <c r="B683" s="5"/>
      <c r="C683" s="9"/>
    </row>
    <row r="684" spans="1:4" s="19" customFormat="1" x14ac:dyDescent="0.3">
      <c r="A684" s="23"/>
      <c r="B684" s="5"/>
      <c r="C684" s="9"/>
    </row>
    <row r="685" spans="1:4" s="19" customFormat="1" x14ac:dyDescent="0.3">
      <c r="A685" s="9"/>
      <c r="B685" s="5"/>
      <c r="C685" s="9"/>
    </row>
    <row r="686" spans="1:4" s="19" customFormat="1" x14ac:dyDescent="0.3">
      <c r="A686" s="9"/>
      <c r="B686" s="5"/>
      <c r="C686" s="9"/>
    </row>
    <row r="687" spans="1:4" s="19" customFormat="1" x14ac:dyDescent="0.3">
      <c r="A687" s="9"/>
      <c r="B687" s="5"/>
      <c r="C687" s="9"/>
    </row>
    <row r="688" spans="1:4" s="19" customFormat="1" x14ac:dyDescent="0.3">
      <c r="A688" s="9"/>
      <c r="B688" s="5"/>
      <c r="C688" s="9"/>
    </row>
    <row r="689" spans="1:3" s="19" customFormat="1" x14ac:dyDescent="0.3">
      <c r="A689" s="9"/>
      <c r="B689" s="5"/>
      <c r="C689" s="9"/>
    </row>
    <row r="690" spans="1:3" s="19" customFormat="1" x14ac:dyDescent="0.3">
      <c r="A690" s="9"/>
      <c r="B690" s="5"/>
      <c r="C690" s="9"/>
    </row>
    <row r="691" spans="1:3" s="19" customFormat="1" x14ac:dyDescent="0.3">
      <c r="A691" s="9"/>
      <c r="B691" s="5"/>
      <c r="C691" s="9"/>
    </row>
    <row r="692" spans="1:3" s="19" customFormat="1" x14ac:dyDescent="0.3">
      <c r="A692" s="9"/>
      <c r="B692" s="5"/>
      <c r="C692" s="9"/>
    </row>
    <row r="693" spans="1:3" s="19" customFormat="1" x14ac:dyDescent="0.3">
      <c r="A693" s="9"/>
      <c r="B693" s="5"/>
      <c r="C693" s="9"/>
    </row>
    <row r="694" spans="1:3" s="19" customFormat="1" x14ac:dyDescent="0.3">
      <c r="A694" s="9"/>
      <c r="B694" s="5"/>
      <c r="C694" s="9"/>
    </row>
    <row r="695" spans="1:3" s="19" customFormat="1" x14ac:dyDescent="0.3">
      <c r="A695" s="9"/>
      <c r="B695" s="5"/>
      <c r="C695" s="9"/>
    </row>
    <row r="696" spans="1:3" s="19" customFormat="1" x14ac:dyDescent="0.3">
      <c r="A696" s="9"/>
      <c r="B696" s="5"/>
      <c r="C696" s="9"/>
    </row>
    <row r="697" spans="1:3" s="19" customFormat="1" x14ac:dyDescent="0.3">
      <c r="A697" s="9"/>
      <c r="B697" s="5"/>
      <c r="C697" s="9"/>
    </row>
    <row r="698" spans="1:3" s="19" customFormat="1" x14ac:dyDescent="0.3">
      <c r="A698" s="9"/>
      <c r="B698" s="5"/>
      <c r="C698" s="9"/>
    </row>
    <row r="699" spans="1:3" s="19" customFormat="1" x14ac:dyDescent="0.3">
      <c r="A699" s="9"/>
      <c r="B699" s="5"/>
      <c r="C699" s="9"/>
    </row>
    <row r="700" spans="1:3" s="19" customFormat="1" x14ac:dyDescent="0.3">
      <c r="A700" s="9"/>
      <c r="B700" s="5"/>
      <c r="C700" s="9"/>
    </row>
    <row r="701" spans="1:3" s="19" customFormat="1" x14ac:dyDescent="0.3">
      <c r="A701" s="23"/>
      <c r="B701" s="5"/>
      <c r="C701" s="9"/>
    </row>
    <row r="702" spans="1:3" s="19" customFormat="1" x14ac:dyDescent="0.3">
      <c r="A702" s="9"/>
      <c r="B702" s="5"/>
      <c r="C702" s="9"/>
    </row>
    <row r="703" spans="1:3" s="19" customFormat="1" x14ac:dyDescent="0.3">
      <c r="A703" s="9"/>
      <c r="B703" s="5"/>
      <c r="C703" s="9"/>
    </row>
    <row r="704" spans="1:3" s="19" customFormat="1" x14ac:dyDescent="0.3">
      <c r="A704" s="9"/>
      <c r="B704" s="5"/>
      <c r="C704" s="9"/>
    </row>
    <row r="705" spans="1:3" s="19" customFormat="1" x14ac:dyDescent="0.3">
      <c r="A705" s="9"/>
      <c r="B705" s="5"/>
      <c r="C705" s="9"/>
    </row>
    <row r="706" spans="1:3" s="19" customFormat="1" x14ac:dyDescent="0.3">
      <c r="A706" s="23"/>
      <c r="B706" s="5"/>
      <c r="C706" s="9"/>
    </row>
    <row r="707" spans="1:3" s="19" customFormat="1" x14ac:dyDescent="0.3">
      <c r="A707" s="9"/>
      <c r="B707" s="5"/>
      <c r="C707" s="9"/>
    </row>
    <row r="708" spans="1:3" s="19" customFormat="1" x14ac:dyDescent="0.3">
      <c r="A708" s="9"/>
      <c r="B708" s="5"/>
      <c r="C708" s="9"/>
    </row>
    <row r="709" spans="1:3" s="19" customFormat="1" x14ac:dyDescent="0.3">
      <c r="A709" s="9"/>
      <c r="B709" s="5"/>
      <c r="C709" s="9"/>
    </row>
    <row r="710" spans="1:3" s="19" customFormat="1" x14ac:dyDescent="0.3">
      <c r="A710" s="9"/>
      <c r="B710" s="5"/>
      <c r="C710" s="9"/>
    </row>
    <row r="711" spans="1:3" s="19" customFormat="1" x14ac:dyDescent="0.3">
      <c r="A711" s="9"/>
      <c r="B711" s="5"/>
      <c r="C711" s="9"/>
    </row>
    <row r="712" spans="1:3" s="19" customFormat="1" x14ac:dyDescent="0.3">
      <c r="A712" s="9"/>
      <c r="B712" s="5"/>
      <c r="C712" s="9"/>
    </row>
    <row r="713" spans="1:3" s="19" customFormat="1" x14ac:dyDescent="0.3">
      <c r="A713" s="9"/>
      <c r="B713" s="5"/>
      <c r="C713" s="9"/>
    </row>
    <row r="714" spans="1:3" s="19" customFormat="1" x14ac:dyDescent="0.3">
      <c r="A714" s="9"/>
      <c r="B714" s="5"/>
      <c r="C714" s="9"/>
    </row>
    <row r="715" spans="1:3" s="13" customFormat="1" x14ac:dyDescent="0.3">
      <c r="A715" s="9"/>
      <c r="B715" s="5"/>
      <c r="C715" s="9"/>
    </row>
    <row r="716" spans="1:3" s="13" customFormat="1" x14ac:dyDescent="0.3">
      <c r="A716" s="9"/>
      <c r="B716" s="5"/>
      <c r="C716" s="9"/>
    </row>
    <row r="717" spans="1:3" s="13" customFormat="1" x14ac:dyDescent="0.3">
      <c r="A717" s="9"/>
      <c r="B717" s="5"/>
      <c r="C717" s="9"/>
    </row>
    <row r="718" spans="1:3" s="13" customFormat="1" x14ac:dyDescent="0.3">
      <c r="A718" s="9"/>
      <c r="B718" s="5"/>
      <c r="C718" s="9"/>
    </row>
    <row r="719" spans="1:3" s="13" customFormat="1" x14ac:dyDescent="0.3">
      <c r="A719" s="34"/>
      <c r="B719" s="5"/>
      <c r="C719" s="9"/>
    </row>
    <row r="720" spans="1:3" s="35" customFormat="1" x14ac:dyDescent="0.3">
      <c r="A720" s="9"/>
      <c r="B720" s="5"/>
      <c r="C720" s="9"/>
    </row>
    <row r="721" spans="1:3" s="35" customFormat="1" x14ac:dyDescent="0.3">
      <c r="A721" s="9"/>
      <c r="B721" s="5"/>
      <c r="C721" s="9"/>
    </row>
    <row r="722" spans="1:3" s="35" customFormat="1" x14ac:dyDescent="0.3">
      <c r="A722" s="34"/>
      <c r="B722" s="5"/>
      <c r="C722" s="9"/>
    </row>
    <row r="723" spans="1:3" s="35" customFormat="1" x14ac:dyDescent="0.3">
      <c r="A723" s="9"/>
      <c r="B723" s="5"/>
      <c r="C723" s="9"/>
    </row>
    <row r="724" spans="1:3" s="13" customFormat="1" x14ac:dyDescent="0.3">
      <c r="A724" s="9"/>
      <c r="B724" s="5"/>
      <c r="C724" s="9"/>
    </row>
    <row r="725" spans="1:3" s="13" customFormat="1" x14ac:dyDescent="0.3">
      <c r="A725" s="9"/>
      <c r="B725" s="5"/>
      <c r="C725" s="9"/>
    </row>
    <row r="726" spans="1:3" s="13" customFormat="1" x14ac:dyDescent="0.3">
      <c r="A726" s="34"/>
      <c r="B726" s="5"/>
      <c r="C726" s="9"/>
    </row>
    <row r="727" spans="1:3" s="13" customFormat="1" x14ac:dyDescent="0.3">
      <c r="A727" s="34"/>
      <c r="B727" s="5"/>
      <c r="C727" s="9"/>
    </row>
    <row r="728" spans="1:3" s="13" customFormat="1" x14ac:dyDescent="0.3">
      <c r="A728" s="34"/>
      <c r="B728" s="5"/>
      <c r="C728" s="9"/>
    </row>
    <row r="729" spans="1:3" s="13" customFormat="1" x14ac:dyDescent="0.3">
      <c r="A729" s="34"/>
      <c r="B729" s="5"/>
      <c r="C729" s="9"/>
    </row>
    <row r="730" spans="1:3" s="13" customFormat="1" x14ac:dyDescent="0.3">
      <c r="A730" s="9"/>
      <c r="B730" s="5"/>
      <c r="C730" s="9"/>
    </row>
    <row r="731" spans="1:3" s="13" customFormat="1" x14ac:dyDescent="0.3">
      <c r="A731" s="9"/>
      <c r="B731" s="5"/>
      <c r="C731" s="9"/>
    </row>
    <row r="732" spans="1:3" s="13" customFormat="1" x14ac:dyDescent="0.3">
      <c r="A732" s="9"/>
      <c r="B732" s="5"/>
      <c r="C732" s="9"/>
    </row>
    <row r="733" spans="1:3" s="13" customFormat="1" x14ac:dyDescent="0.3">
      <c r="A733" s="34"/>
      <c r="B733" s="5"/>
      <c r="C733" s="9"/>
    </row>
    <row r="734" spans="1:3" s="13" customFormat="1" x14ac:dyDescent="0.3">
      <c r="A734" s="34"/>
      <c r="B734" s="5"/>
      <c r="C734" s="9"/>
    </row>
    <row r="735" spans="1:3" s="13" customFormat="1" x14ac:dyDescent="0.3">
      <c r="A735" s="34"/>
      <c r="B735" s="5"/>
      <c r="C735" s="9"/>
    </row>
    <row r="736" spans="1:3" s="13" customFormat="1" x14ac:dyDescent="0.3">
      <c r="A736" s="34"/>
      <c r="B736" s="5"/>
      <c r="C736" s="9"/>
    </row>
    <row r="737" spans="1:3" s="13" customFormat="1" x14ac:dyDescent="0.3">
      <c r="A737" s="9"/>
      <c r="B737" s="5"/>
      <c r="C737" s="9"/>
    </row>
    <row r="738" spans="1:3" s="13" customFormat="1" x14ac:dyDescent="0.3">
      <c r="A738" s="9"/>
      <c r="B738" s="5"/>
      <c r="C738" s="9"/>
    </row>
    <row r="739" spans="1:3" s="13" customFormat="1" x14ac:dyDescent="0.3">
      <c r="A739" s="9"/>
      <c r="B739" s="5"/>
      <c r="C739" s="9"/>
    </row>
    <row r="740" spans="1:3" s="13" customFormat="1" x14ac:dyDescent="0.3">
      <c r="A740" s="9"/>
      <c r="B740" s="5"/>
      <c r="C740" s="9"/>
    </row>
    <row r="741" spans="1:3" s="13" customFormat="1" x14ac:dyDescent="0.3">
      <c r="A741" s="9"/>
      <c r="B741" s="5"/>
      <c r="C741" s="9"/>
    </row>
    <row r="742" spans="1:3" s="13" customFormat="1" x14ac:dyDescent="0.3">
      <c r="A742" s="9"/>
      <c r="B742" s="5"/>
      <c r="C742" s="9"/>
    </row>
    <row r="743" spans="1:3" s="13" customFormat="1" x14ac:dyDescent="0.3">
      <c r="A743" s="9"/>
      <c r="B743" s="5"/>
      <c r="C743" s="9"/>
    </row>
    <row r="744" spans="1:3" s="13" customFormat="1" x14ac:dyDescent="0.3">
      <c r="A744" s="9"/>
      <c r="B744" s="5"/>
      <c r="C744" s="9"/>
    </row>
    <row r="745" spans="1:3" s="13" customFormat="1" x14ac:dyDescent="0.3">
      <c r="A745" s="9"/>
      <c r="B745" s="5"/>
      <c r="C745" s="9"/>
    </row>
    <row r="746" spans="1:3" s="49" customFormat="1" ht="18" x14ac:dyDescent="0.35">
      <c r="A746" s="9"/>
      <c r="B746" s="5"/>
      <c r="C746" s="48"/>
    </row>
    <row r="747" spans="1:3" s="13" customFormat="1" x14ac:dyDescent="0.3">
      <c r="A747" s="9"/>
      <c r="B747" s="5"/>
      <c r="C747" s="9"/>
    </row>
    <row r="748" spans="1:3" s="13" customFormat="1" x14ac:dyDescent="0.3">
      <c r="A748" s="34"/>
      <c r="B748" s="5"/>
      <c r="C748" s="9"/>
    </row>
    <row r="749" spans="1:3" s="13" customFormat="1" x14ac:dyDescent="0.3">
      <c r="A749" s="9"/>
      <c r="B749" s="5"/>
      <c r="C749" s="9"/>
    </row>
    <row r="750" spans="1:3" s="13" customFormat="1" x14ac:dyDescent="0.3">
      <c r="A750" s="9"/>
      <c r="B750" s="5"/>
      <c r="C750" s="9"/>
    </row>
    <row r="751" spans="1:3" s="13" customFormat="1" x14ac:dyDescent="0.3">
      <c r="A751" s="34"/>
      <c r="B751" s="5"/>
      <c r="C751" s="9"/>
    </row>
    <row r="752" spans="1:3" s="13" customFormat="1" x14ac:dyDescent="0.3">
      <c r="A752" s="9"/>
      <c r="B752" s="5"/>
      <c r="C752" s="9"/>
    </row>
    <row r="753" spans="1:3" s="13" customFormat="1" x14ac:dyDescent="0.3">
      <c r="A753" s="9"/>
      <c r="B753" s="5"/>
      <c r="C753" s="9"/>
    </row>
    <row r="754" spans="1:3" s="35" customFormat="1" x14ac:dyDescent="0.3">
      <c r="A754" s="9"/>
      <c r="B754" s="5"/>
      <c r="C754" s="9"/>
    </row>
    <row r="755" spans="1:3" s="35" customFormat="1" x14ac:dyDescent="0.3">
      <c r="A755" s="34"/>
      <c r="B755" s="5"/>
      <c r="C755" s="9"/>
    </row>
    <row r="756" spans="1:3" s="35" customFormat="1" x14ac:dyDescent="0.3">
      <c r="A756" s="9"/>
      <c r="B756" s="5"/>
      <c r="C756" s="9"/>
    </row>
    <row r="757" spans="1:3" s="35" customFormat="1" x14ac:dyDescent="0.3">
      <c r="A757" s="9"/>
      <c r="B757" s="5"/>
      <c r="C757" s="9"/>
    </row>
    <row r="758" spans="1:3" s="35" customFormat="1" x14ac:dyDescent="0.3">
      <c r="A758" s="34"/>
      <c r="B758" s="5"/>
      <c r="C758" s="9"/>
    </row>
    <row r="759" spans="1:3" s="35" customFormat="1" x14ac:dyDescent="0.3">
      <c r="A759" s="9"/>
      <c r="B759" s="5"/>
      <c r="C759" s="9"/>
    </row>
    <row r="760" spans="1:3" s="13" customFormat="1" x14ac:dyDescent="0.3">
      <c r="A760" s="9"/>
      <c r="B760" s="5"/>
      <c r="C760" s="9"/>
    </row>
    <row r="761" spans="1:3" s="35" customFormat="1" x14ac:dyDescent="0.3">
      <c r="A761" s="9"/>
      <c r="B761" s="5"/>
      <c r="C761" s="9"/>
    </row>
    <row r="762" spans="1:3" s="35" customFormat="1" x14ac:dyDescent="0.3">
      <c r="A762" s="9"/>
      <c r="B762" s="5"/>
      <c r="C762" s="9"/>
    </row>
    <row r="763" spans="1:3" s="35" customFormat="1" x14ac:dyDescent="0.3">
      <c r="A763" s="9"/>
      <c r="B763" s="5"/>
      <c r="C763" s="9"/>
    </row>
    <row r="764" spans="1:3" s="35" customFormat="1" x14ac:dyDescent="0.3">
      <c r="A764" s="9"/>
      <c r="B764" s="5"/>
      <c r="C764" s="9"/>
    </row>
    <row r="765" spans="1:3" s="35" customFormat="1" x14ac:dyDescent="0.3">
      <c r="A765" s="34"/>
      <c r="B765" s="5"/>
      <c r="C765" s="9"/>
    </row>
    <row r="766" spans="1:3" s="35" customFormat="1" x14ac:dyDescent="0.3">
      <c r="A766" s="9"/>
      <c r="B766" s="5"/>
      <c r="C766" s="9"/>
    </row>
    <row r="767" spans="1:3" s="35" customFormat="1" x14ac:dyDescent="0.3">
      <c r="A767" s="9"/>
      <c r="B767" s="5"/>
      <c r="C767" s="9"/>
    </row>
    <row r="768" spans="1:3" s="35" customFormat="1" x14ac:dyDescent="0.3">
      <c r="A768" s="9"/>
      <c r="B768" s="5"/>
      <c r="C768" s="9"/>
    </row>
    <row r="769" spans="1:3" s="35" customFormat="1" x14ac:dyDescent="0.3">
      <c r="A769" s="9"/>
      <c r="B769" s="5"/>
      <c r="C769" s="9"/>
    </row>
    <row r="770" spans="1:3" s="35" customFormat="1" x14ac:dyDescent="0.3">
      <c r="A770" s="9"/>
      <c r="B770" s="5"/>
      <c r="C770" s="9"/>
    </row>
    <row r="771" spans="1:3" s="35" customFormat="1" x14ac:dyDescent="0.3">
      <c r="A771" s="9"/>
      <c r="B771" s="5"/>
      <c r="C771" s="9"/>
    </row>
    <row r="772" spans="1:3" s="35" customFormat="1" x14ac:dyDescent="0.3">
      <c r="A772" s="9"/>
      <c r="B772" s="5"/>
      <c r="C772" s="9"/>
    </row>
    <row r="773" spans="1:3" s="35" customFormat="1" x14ac:dyDescent="0.3">
      <c r="A773" s="9"/>
      <c r="B773" s="5"/>
      <c r="C773" s="9"/>
    </row>
    <row r="774" spans="1:3" s="35" customFormat="1" x14ac:dyDescent="0.3">
      <c r="A774" s="9"/>
      <c r="B774" s="5"/>
      <c r="C774" s="9"/>
    </row>
    <row r="775" spans="1:3" s="35" customFormat="1" x14ac:dyDescent="0.3">
      <c r="A775" s="9"/>
      <c r="B775" s="5"/>
      <c r="C775" s="9"/>
    </row>
    <row r="776" spans="1:3" s="35" customFormat="1" x14ac:dyDescent="0.3">
      <c r="A776" s="9"/>
      <c r="B776" s="5"/>
      <c r="C776" s="9"/>
    </row>
    <row r="777" spans="1:3" s="35" customFormat="1" x14ac:dyDescent="0.3">
      <c r="A777" s="9"/>
      <c r="B777" s="5"/>
      <c r="C777" s="9"/>
    </row>
    <row r="778" spans="1:3" s="35" customFormat="1" x14ac:dyDescent="0.3">
      <c r="A778" s="9"/>
      <c r="B778" s="5"/>
      <c r="C778" s="9"/>
    </row>
    <row r="779" spans="1:3" s="35" customFormat="1" x14ac:dyDescent="0.3">
      <c r="A779" s="9"/>
      <c r="B779" s="5"/>
      <c r="C779" s="9"/>
    </row>
    <row r="780" spans="1:3" s="35" customFormat="1" x14ac:dyDescent="0.3">
      <c r="A780" s="9"/>
      <c r="B780" s="5"/>
      <c r="C780" s="9"/>
    </row>
    <row r="781" spans="1:3" s="35" customFormat="1" x14ac:dyDescent="0.3">
      <c r="A781" s="9"/>
      <c r="B781" s="5"/>
      <c r="C781" s="9"/>
    </row>
    <row r="782" spans="1:3" s="35" customFormat="1" x14ac:dyDescent="0.3">
      <c r="A782" s="9"/>
      <c r="B782" s="5"/>
      <c r="C782" s="9"/>
    </row>
    <row r="783" spans="1:3" s="35" customFormat="1" x14ac:dyDescent="0.3">
      <c r="A783" s="9"/>
      <c r="B783" s="5"/>
      <c r="C783" s="9"/>
    </row>
    <row r="784" spans="1:3" s="35" customFormat="1" x14ac:dyDescent="0.3">
      <c r="A784" s="9"/>
      <c r="B784" s="5"/>
      <c r="C784" s="9"/>
    </row>
    <row r="785" spans="1:3" s="35" customFormat="1" x14ac:dyDescent="0.3">
      <c r="A785" s="9"/>
      <c r="B785" s="5"/>
      <c r="C785" s="9"/>
    </row>
    <row r="786" spans="1:3" s="35" customFormat="1" x14ac:dyDescent="0.3">
      <c r="A786" s="9"/>
      <c r="B786" s="5"/>
      <c r="C786" s="9"/>
    </row>
    <row r="787" spans="1:3" s="35" customFormat="1" x14ac:dyDescent="0.3">
      <c r="A787" s="9"/>
      <c r="B787" s="5"/>
      <c r="C787" s="9"/>
    </row>
    <row r="788" spans="1:3" s="35" customFormat="1" x14ac:dyDescent="0.3">
      <c r="A788" s="9"/>
      <c r="B788" s="5"/>
      <c r="C788" s="9"/>
    </row>
    <row r="789" spans="1:3" s="35" customFormat="1" x14ac:dyDescent="0.3">
      <c r="A789" s="9"/>
      <c r="B789" s="5"/>
      <c r="C789" s="9"/>
    </row>
    <row r="790" spans="1:3" s="35" customFormat="1" x14ac:dyDescent="0.3">
      <c r="A790" s="34"/>
      <c r="B790" s="5"/>
      <c r="C790" s="9"/>
    </row>
    <row r="791" spans="1:3" s="35" customFormat="1" x14ac:dyDescent="0.3">
      <c r="A791" s="9"/>
      <c r="B791" s="5"/>
      <c r="C791" s="9"/>
    </row>
    <row r="792" spans="1:3" s="35" customFormat="1" x14ac:dyDescent="0.3">
      <c r="A792" s="9"/>
      <c r="B792" s="5"/>
      <c r="C792" s="9"/>
    </row>
    <row r="793" spans="1:3" s="35" customFormat="1" x14ac:dyDescent="0.3">
      <c r="A793" s="34"/>
      <c r="B793" s="5"/>
      <c r="C793" s="9"/>
    </row>
    <row r="794" spans="1:3" s="35" customFormat="1" x14ac:dyDescent="0.3">
      <c r="A794" s="9"/>
      <c r="B794" s="5"/>
      <c r="C794" s="9"/>
    </row>
    <row r="795" spans="1:3" s="35" customFormat="1" x14ac:dyDescent="0.3">
      <c r="A795" s="9"/>
      <c r="B795" s="5"/>
      <c r="C795" s="9"/>
    </row>
    <row r="796" spans="1:3" s="35" customFormat="1" x14ac:dyDescent="0.3">
      <c r="A796" s="34"/>
      <c r="B796" s="5"/>
      <c r="C796" s="9"/>
    </row>
    <row r="797" spans="1:3" s="35" customFormat="1" x14ac:dyDescent="0.3">
      <c r="A797" s="34"/>
      <c r="B797" s="5"/>
      <c r="C797" s="9"/>
    </row>
    <row r="798" spans="1:3" s="35" customFormat="1" x14ac:dyDescent="0.3">
      <c r="A798" s="34"/>
      <c r="B798" s="5"/>
      <c r="C798" s="9"/>
    </row>
    <row r="799" spans="1:3" s="35" customFormat="1" x14ac:dyDescent="0.3">
      <c r="A799" s="34"/>
      <c r="B799" s="5"/>
      <c r="C799" s="9"/>
    </row>
    <row r="800" spans="1:3" s="35" customFormat="1" x14ac:dyDescent="0.3">
      <c r="A800" s="9"/>
      <c r="B800" s="5"/>
      <c r="C800" s="9"/>
    </row>
    <row r="801" spans="1:3" s="35" customFormat="1" x14ac:dyDescent="0.3">
      <c r="A801" s="9"/>
      <c r="B801" s="5"/>
      <c r="C801" s="9"/>
    </row>
    <row r="802" spans="1:3" s="35" customFormat="1" x14ac:dyDescent="0.3">
      <c r="A802" s="34"/>
      <c r="B802" s="5"/>
      <c r="C802" s="9"/>
    </row>
    <row r="803" spans="1:3" s="35" customFormat="1" x14ac:dyDescent="0.3">
      <c r="A803" s="34"/>
      <c r="B803" s="5"/>
      <c r="C803" s="9"/>
    </row>
    <row r="804" spans="1:3" s="35" customFormat="1" x14ac:dyDescent="0.3">
      <c r="A804" s="34"/>
      <c r="B804" s="5"/>
      <c r="C804" s="9"/>
    </row>
    <row r="805" spans="1:3" s="35" customFormat="1" x14ac:dyDescent="0.3">
      <c r="A805" s="9"/>
      <c r="B805" s="5"/>
      <c r="C805" s="9"/>
    </row>
    <row r="806" spans="1:3" s="35" customFormat="1" x14ac:dyDescent="0.3">
      <c r="A806" s="9"/>
      <c r="B806" s="5"/>
      <c r="C806" s="9"/>
    </row>
    <row r="807" spans="1:3" s="35" customFormat="1" x14ac:dyDescent="0.3">
      <c r="A807" s="34"/>
      <c r="B807" s="5"/>
      <c r="C807" s="9"/>
    </row>
    <row r="808" spans="1:3" s="13" customFormat="1" x14ac:dyDescent="0.3">
      <c r="A808" s="9"/>
      <c r="B808" s="5"/>
      <c r="C808" s="9"/>
    </row>
    <row r="809" spans="1:3" s="13" customFormat="1" x14ac:dyDescent="0.3">
      <c r="A809" s="9"/>
      <c r="B809" s="5"/>
      <c r="C809" s="9"/>
    </row>
    <row r="810" spans="1:3" s="13" customFormat="1" x14ac:dyDescent="0.3">
      <c r="A810" s="34"/>
      <c r="B810" s="5"/>
      <c r="C810" s="9"/>
    </row>
    <row r="811" spans="1:3" s="13" customFormat="1" x14ac:dyDescent="0.3">
      <c r="A811" s="9"/>
      <c r="B811" s="5"/>
      <c r="C811" s="9"/>
    </row>
    <row r="812" spans="1:3" s="13" customFormat="1" x14ac:dyDescent="0.3">
      <c r="A812" s="9"/>
      <c r="B812" s="5"/>
      <c r="C812" s="9"/>
    </row>
    <row r="813" spans="1:3" s="13" customFormat="1" x14ac:dyDescent="0.3">
      <c r="A813" s="9"/>
      <c r="B813" s="5"/>
      <c r="C813" s="9"/>
    </row>
    <row r="814" spans="1:3" s="13" customFormat="1" x14ac:dyDescent="0.3">
      <c r="A814" s="9"/>
      <c r="B814" s="5"/>
      <c r="C814" s="9"/>
    </row>
    <row r="815" spans="1:3" s="13" customFormat="1" x14ac:dyDescent="0.3">
      <c r="A815" s="9"/>
      <c r="B815" s="5"/>
      <c r="C815" s="9"/>
    </row>
    <row r="816" spans="1:3" s="13" customFormat="1" x14ac:dyDescent="0.3">
      <c r="A816" s="9"/>
      <c r="B816" s="5"/>
      <c r="C816" s="9"/>
    </row>
    <row r="817" spans="1:3" s="13" customFormat="1" x14ac:dyDescent="0.3">
      <c r="A817" s="9"/>
      <c r="B817" s="5"/>
      <c r="C817" s="9"/>
    </row>
    <row r="818" spans="1:3" s="13" customFormat="1" x14ac:dyDescent="0.3">
      <c r="A818" s="9"/>
      <c r="B818" s="5"/>
      <c r="C818" s="9"/>
    </row>
    <row r="819" spans="1:3" s="13" customFormat="1" x14ac:dyDescent="0.3">
      <c r="A819" s="9"/>
      <c r="B819" s="5"/>
      <c r="C819" s="9"/>
    </row>
    <row r="820" spans="1:3" s="13" customFormat="1" x14ac:dyDescent="0.3">
      <c r="A820" s="9"/>
      <c r="B820" s="5"/>
      <c r="C820" s="9"/>
    </row>
    <row r="821" spans="1:3" s="13" customFormat="1" x14ac:dyDescent="0.3">
      <c r="A821" s="9"/>
      <c r="B821" s="5"/>
      <c r="C821" s="9"/>
    </row>
    <row r="822" spans="1:3" s="13" customFormat="1" x14ac:dyDescent="0.3">
      <c r="A822" s="9"/>
      <c r="B822" s="5"/>
      <c r="C822" s="9"/>
    </row>
    <row r="823" spans="1:3" s="13" customFormat="1" x14ac:dyDescent="0.3">
      <c r="A823" s="9"/>
      <c r="B823" s="5"/>
      <c r="C823" s="9"/>
    </row>
    <row r="824" spans="1:3" s="13" customFormat="1" x14ac:dyDescent="0.3">
      <c r="A824" s="9"/>
      <c r="B824" s="5"/>
      <c r="C824" s="9"/>
    </row>
    <row r="825" spans="1:3" s="13" customFormat="1" x14ac:dyDescent="0.3">
      <c r="A825" s="9"/>
      <c r="B825" s="5"/>
      <c r="C825" s="9"/>
    </row>
    <row r="826" spans="1:3" s="13" customFormat="1" x14ac:dyDescent="0.3">
      <c r="A826" s="9"/>
      <c r="B826" s="5"/>
      <c r="C826" s="9"/>
    </row>
    <row r="827" spans="1:3" s="13" customFormat="1" x14ac:dyDescent="0.3">
      <c r="A827" s="9"/>
      <c r="B827" s="5"/>
      <c r="C827" s="9"/>
    </row>
    <row r="828" spans="1:3" s="13" customFormat="1" x14ac:dyDescent="0.3">
      <c r="A828" s="9"/>
      <c r="B828" s="5"/>
      <c r="C828" s="9"/>
    </row>
    <row r="829" spans="1:3" s="13" customFormat="1" x14ac:dyDescent="0.3">
      <c r="A829" s="9"/>
      <c r="B829" s="5"/>
      <c r="C829" s="9"/>
    </row>
    <row r="830" spans="1:3" s="13" customFormat="1" x14ac:dyDescent="0.3">
      <c r="A830" s="9"/>
      <c r="B830" s="5"/>
      <c r="C830" s="9"/>
    </row>
    <row r="831" spans="1:3" s="13" customFormat="1" x14ac:dyDescent="0.3">
      <c r="A831" s="9"/>
      <c r="B831" s="5"/>
      <c r="C831" s="9"/>
    </row>
    <row r="832" spans="1:3" s="13" customFormat="1" x14ac:dyDescent="0.3">
      <c r="A832" s="9"/>
      <c r="B832" s="5"/>
      <c r="C832" s="9"/>
    </row>
    <row r="833" spans="1:3" s="13" customFormat="1" x14ac:dyDescent="0.3">
      <c r="A833" s="9"/>
      <c r="B833" s="5"/>
      <c r="C833" s="9"/>
    </row>
    <row r="834" spans="1:3" s="13" customFormat="1" x14ac:dyDescent="0.3">
      <c r="A834" s="9"/>
      <c r="B834" s="5"/>
      <c r="C834" s="9"/>
    </row>
    <row r="835" spans="1:3" s="13" customFormat="1" x14ac:dyDescent="0.3">
      <c r="A835" s="9"/>
      <c r="B835" s="5"/>
      <c r="C835" s="9"/>
    </row>
    <row r="836" spans="1:3" s="13" customFormat="1" x14ac:dyDescent="0.3">
      <c r="A836" s="9"/>
      <c r="B836" s="5"/>
      <c r="C836" s="9"/>
    </row>
    <row r="837" spans="1:3" s="13" customFormat="1" x14ac:dyDescent="0.3">
      <c r="A837" s="9"/>
      <c r="B837" s="5"/>
      <c r="C837" s="9"/>
    </row>
    <row r="838" spans="1:3" s="13" customFormat="1" x14ac:dyDescent="0.3">
      <c r="A838" s="9"/>
      <c r="B838" s="5"/>
      <c r="C838" s="9"/>
    </row>
    <row r="839" spans="1:3" s="13" customFormat="1" x14ac:dyDescent="0.3">
      <c r="A839" s="9"/>
      <c r="B839" s="5"/>
      <c r="C839" s="9"/>
    </row>
    <row r="840" spans="1:3" s="13" customFormat="1" x14ac:dyDescent="0.3">
      <c r="A840" s="9"/>
      <c r="B840" s="5"/>
      <c r="C840" s="9"/>
    </row>
    <row r="841" spans="1:3" s="13" customFormat="1" x14ac:dyDescent="0.3">
      <c r="A841" s="9"/>
      <c r="B841" s="5"/>
      <c r="C841" s="9"/>
    </row>
    <row r="842" spans="1:3" s="13" customFormat="1" x14ac:dyDescent="0.3">
      <c r="A842" s="9"/>
      <c r="B842" s="5"/>
      <c r="C842" s="9"/>
    </row>
    <row r="843" spans="1:3" s="13" customFormat="1" x14ac:dyDescent="0.3">
      <c r="A843" s="9"/>
      <c r="B843" s="5"/>
      <c r="C843" s="9"/>
    </row>
    <row r="844" spans="1:3" s="13" customFormat="1" x14ac:dyDescent="0.3">
      <c r="A844" s="9"/>
      <c r="B844" s="5"/>
      <c r="C844" s="9"/>
    </row>
    <row r="845" spans="1:3" s="13" customFormat="1" x14ac:dyDescent="0.3">
      <c r="A845" s="9"/>
      <c r="B845" s="5"/>
      <c r="C845" s="9"/>
    </row>
    <row r="846" spans="1:3" s="13" customFormat="1" x14ac:dyDescent="0.3">
      <c r="A846" s="9"/>
      <c r="B846" s="5"/>
      <c r="C846" s="9"/>
    </row>
    <row r="847" spans="1:3" s="13" customFormat="1" x14ac:dyDescent="0.3">
      <c r="A847" s="34"/>
      <c r="B847" s="5"/>
      <c r="C847" s="9"/>
    </row>
    <row r="848" spans="1:3" s="13" customFormat="1" x14ac:dyDescent="0.3">
      <c r="A848" s="9"/>
      <c r="B848" s="5"/>
      <c r="C848" s="9"/>
    </row>
    <row r="849" spans="1:3" s="13" customFormat="1" x14ac:dyDescent="0.3">
      <c r="A849" s="9"/>
      <c r="B849" s="5"/>
      <c r="C849" s="9"/>
    </row>
    <row r="850" spans="1:3" s="13" customFormat="1" x14ac:dyDescent="0.3">
      <c r="A850" s="34"/>
      <c r="B850" s="5"/>
      <c r="C850" s="9"/>
    </row>
    <row r="851" spans="1:3" s="13" customFormat="1" x14ac:dyDescent="0.3">
      <c r="A851" s="9"/>
      <c r="B851" s="5"/>
      <c r="C851" s="9"/>
    </row>
    <row r="852" spans="1:3" s="13" customFormat="1" x14ac:dyDescent="0.3">
      <c r="A852" s="9"/>
      <c r="B852" s="5"/>
      <c r="C852" s="9"/>
    </row>
    <row r="853" spans="1:3" s="13" customFormat="1" x14ac:dyDescent="0.3">
      <c r="A853" s="9"/>
      <c r="B853" s="5"/>
      <c r="C853" s="9"/>
    </row>
    <row r="854" spans="1:3" s="13" customFormat="1" x14ac:dyDescent="0.3">
      <c r="A854" s="9"/>
      <c r="B854" s="5"/>
      <c r="C854" s="9"/>
    </row>
    <row r="855" spans="1:3" s="13" customFormat="1" x14ac:dyDescent="0.3">
      <c r="A855" s="9"/>
      <c r="B855" s="5"/>
      <c r="C855" s="9"/>
    </row>
    <row r="856" spans="1:3" s="13" customFormat="1" x14ac:dyDescent="0.3">
      <c r="A856" s="9"/>
      <c r="B856" s="5"/>
      <c r="C856" s="9"/>
    </row>
    <row r="857" spans="1:3" s="13" customFormat="1" x14ac:dyDescent="0.3">
      <c r="A857" s="9"/>
      <c r="B857" s="5"/>
      <c r="C857" s="9"/>
    </row>
    <row r="858" spans="1:3" s="13" customFormat="1" x14ac:dyDescent="0.3">
      <c r="A858" s="34"/>
      <c r="B858" s="5"/>
      <c r="C858" s="9"/>
    </row>
    <row r="859" spans="1:3" s="13" customFormat="1" x14ac:dyDescent="0.3">
      <c r="A859" s="9"/>
      <c r="B859" s="5"/>
      <c r="C859" s="9"/>
    </row>
    <row r="860" spans="1:3" s="13" customFormat="1" x14ac:dyDescent="0.3">
      <c r="A860" s="9"/>
      <c r="B860" s="5"/>
      <c r="C860" s="9"/>
    </row>
    <row r="861" spans="1:3" s="13" customFormat="1" x14ac:dyDescent="0.3">
      <c r="A861" s="34"/>
      <c r="B861" s="5"/>
      <c r="C861" s="9"/>
    </row>
    <row r="862" spans="1:3" s="13" customFormat="1" x14ac:dyDescent="0.3">
      <c r="A862" s="9"/>
      <c r="B862" s="5"/>
      <c r="C862" s="9"/>
    </row>
    <row r="863" spans="1:3" s="13" customFormat="1" x14ac:dyDescent="0.3">
      <c r="A863" s="9"/>
      <c r="B863" s="5"/>
      <c r="C863" s="9"/>
    </row>
    <row r="864" spans="1:3" s="13" customFormat="1" x14ac:dyDescent="0.3">
      <c r="A864" s="9"/>
      <c r="B864" s="5"/>
      <c r="C864" s="9"/>
    </row>
    <row r="865" spans="1:3" s="13" customFormat="1" x14ac:dyDescent="0.3">
      <c r="A865" s="9"/>
      <c r="B865" s="5"/>
      <c r="C865" s="9"/>
    </row>
    <row r="866" spans="1:3" s="13" customFormat="1" x14ac:dyDescent="0.3">
      <c r="A866" s="9"/>
      <c r="B866" s="5"/>
      <c r="C866" s="9"/>
    </row>
    <row r="867" spans="1:3" s="13" customFormat="1" x14ac:dyDescent="0.3">
      <c r="A867" s="9"/>
      <c r="B867" s="5"/>
      <c r="C867" s="9"/>
    </row>
    <row r="868" spans="1:3" s="13" customFormat="1" x14ac:dyDescent="0.3">
      <c r="A868" s="34"/>
      <c r="B868" s="5"/>
      <c r="C868" s="9"/>
    </row>
    <row r="869" spans="1:3" s="13" customFormat="1" x14ac:dyDescent="0.3">
      <c r="A869" s="9"/>
      <c r="B869" s="5"/>
      <c r="C869" s="9"/>
    </row>
    <row r="870" spans="1:3" s="13" customFormat="1" x14ac:dyDescent="0.3">
      <c r="A870" s="34"/>
      <c r="B870" s="5"/>
      <c r="C870" s="9"/>
    </row>
    <row r="871" spans="1:3" s="13" customFormat="1" x14ac:dyDescent="0.3">
      <c r="A871" s="9"/>
      <c r="B871" s="5"/>
      <c r="C871" s="9"/>
    </row>
    <row r="872" spans="1:3" s="13" customFormat="1" x14ac:dyDescent="0.3">
      <c r="A872" s="9"/>
      <c r="B872" s="5"/>
      <c r="C872" s="9"/>
    </row>
    <row r="873" spans="1:3" s="13" customFormat="1" x14ac:dyDescent="0.3">
      <c r="A873" s="34"/>
      <c r="B873" s="5"/>
      <c r="C873" s="9"/>
    </row>
    <row r="874" spans="1:3" s="13" customFormat="1" x14ac:dyDescent="0.3">
      <c r="A874" s="9"/>
      <c r="B874" s="5"/>
      <c r="C874" s="9"/>
    </row>
    <row r="875" spans="1:3" s="13" customFormat="1" x14ac:dyDescent="0.3">
      <c r="A875" s="9"/>
      <c r="B875" s="5"/>
      <c r="C875" s="9"/>
    </row>
    <row r="876" spans="1:3" s="13" customFormat="1" x14ac:dyDescent="0.3">
      <c r="A876" s="34"/>
      <c r="B876" s="5"/>
      <c r="C876" s="9"/>
    </row>
    <row r="877" spans="1:3" s="13" customFormat="1" x14ac:dyDescent="0.3">
      <c r="A877" s="9"/>
      <c r="B877" s="5"/>
      <c r="C877" s="9"/>
    </row>
    <row r="878" spans="1:3" s="13" customFormat="1" x14ac:dyDescent="0.3">
      <c r="A878" s="9"/>
      <c r="B878" s="5"/>
      <c r="C878" s="9"/>
    </row>
    <row r="879" spans="1:3" s="13" customFormat="1" x14ac:dyDescent="0.3">
      <c r="A879" s="9"/>
      <c r="B879" s="5"/>
      <c r="C879" s="9"/>
    </row>
    <row r="880" spans="1:3" s="13" customFormat="1" x14ac:dyDescent="0.3">
      <c r="A880" s="9"/>
      <c r="B880" s="5"/>
      <c r="C880" s="9"/>
    </row>
    <row r="881" spans="1:3" s="13" customFormat="1" x14ac:dyDescent="0.3">
      <c r="A881" s="9"/>
      <c r="B881" s="5"/>
      <c r="C881" s="9"/>
    </row>
    <row r="882" spans="1:3" s="13" customFormat="1" x14ac:dyDescent="0.3">
      <c r="A882" s="9"/>
      <c r="B882" s="5"/>
      <c r="C882" s="9"/>
    </row>
    <row r="883" spans="1:3" s="13" customFormat="1" x14ac:dyDescent="0.3">
      <c r="A883" s="9"/>
      <c r="B883" s="5"/>
      <c r="C883" s="9"/>
    </row>
    <row r="884" spans="1:3" s="35" customFormat="1" x14ac:dyDescent="0.3">
      <c r="A884" s="9"/>
      <c r="B884" s="5"/>
      <c r="C884" s="9"/>
    </row>
    <row r="885" spans="1:3" s="35" customFormat="1" x14ac:dyDescent="0.3">
      <c r="A885" s="9"/>
      <c r="B885" s="5"/>
      <c r="C885" s="9"/>
    </row>
    <row r="886" spans="1:3" s="35" customFormat="1" x14ac:dyDescent="0.3">
      <c r="A886" s="9"/>
      <c r="B886" s="37"/>
      <c r="C886" s="9"/>
    </row>
    <row r="887" spans="1:3" s="35" customFormat="1" x14ac:dyDescent="0.3">
      <c r="A887" s="9"/>
      <c r="B887" s="5"/>
      <c r="C887" s="9"/>
    </row>
    <row r="888" spans="1:3" s="35" customFormat="1" x14ac:dyDescent="0.3">
      <c r="A888" s="9"/>
      <c r="B888" s="5"/>
      <c r="C888" s="9"/>
    </row>
    <row r="889" spans="1:3" s="35" customFormat="1" x14ac:dyDescent="0.3">
      <c r="A889" s="9"/>
      <c r="B889" s="5"/>
      <c r="C889" s="9"/>
    </row>
    <row r="890" spans="1:3" s="35" customFormat="1" x14ac:dyDescent="0.3">
      <c r="A890" s="34"/>
      <c r="B890" s="5"/>
      <c r="C890" s="9"/>
    </row>
    <row r="891" spans="1:3" s="35" customFormat="1" x14ac:dyDescent="0.3">
      <c r="A891" s="9"/>
      <c r="B891" s="5"/>
      <c r="C891" s="9"/>
    </row>
    <row r="892" spans="1:3" s="35" customFormat="1" x14ac:dyDescent="0.3">
      <c r="A892" s="9"/>
      <c r="B892" s="5"/>
      <c r="C892" s="9"/>
    </row>
    <row r="893" spans="1:3" s="35" customFormat="1" x14ac:dyDescent="0.3">
      <c r="A893" s="34"/>
      <c r="B893" s="5"/>
      <c r="C893" s="9"/>
    </row>
    <row r="894" spans="1:3" s="35" customFormat="1" x14ac:dyDescent="0.3">
      <c r="A894" s="9"/>
      <c r="B894" s="5"/>
      <c r="C894" s="9"/>
    </row>
    <row r="895" spans="1:3" s="35" customFormat="1" x14ac:dyDescent="0.3">
      <c r="A895" s="9"/>
      <c r="B895" s="5"/>
      <c r="C895" s="9"/>
    </row>
    <row r="896" spans="1:3" s="35" customFormat="1" x14ac:dyDescent="0.3">
      <c r="A896" s="9"/>
      <c r="B896" s="5"/>
      <c r="C896" s="9"/>
    </row>
    <row r="897" spans="1:3" s="35" customFormat="1" x14ac:dyDescent="0.3">
      <c r="A897" s="9"/>
      <c r="B897" s="5"/>
      <c r="C897" s="9"/>
    </row>
    <row r="898" spans="1:3" s="35" customFormat="1" x14ac:dyDescent="0.3">
      <c r="A898" s="9"/>
      <c r="B898" s="5"/>
      <c r="C898" s="9"/>
    </row>
    <row r="899" spans="1:3" s="35" customFormat="1" x14ac:dyDescent="0.3">
      <c r="A899" s="9"/>
      <c r="B899" s="5"/>
      <c r="C899" s="9"/>
    </row>
    <row r="900" spans="1:3" s="35" customFormat="1" x14ac:dyDescent="0.3">
      <c r="A900" s="9"/>
      <c r="B900" s="5"/>
      <c r="C900" s="9"/>
    </row>
    <row r="901" spans="1:3" s="35" customFormat="1" x14ac:dyDescent="0.3">
      <c r="A901" s="9"/>
      <c r="B901" s="5"/>
      <c r="C901" s="9"/>
    </row>
    <row r="902" spans="1:3" s="35" customFormat="1" x14ac:dyDescent="0.3">
      <c r="A902" s="9"/>
      <c r="B902" s="5"/>
      <c r="C902" s="9"/>
    </row>
    <row r="903" spans="1:3" s="35" customFormat="1" x14ac:dyDescent="0.3">
      <c r="A903" s="9"/>
      <c r="B903" s="5"/>
      <c r="C903" s="9"/>
    </row>
    <row r="904" spans="1:3" s="35" customFormat="1" x14ac:dyDescent="0.3">
      <c r="A904" s="9"/>
      <c r="B904" s="5"/>
      <c r="C904" s="9"/>
    </row>
    <row r="905" spans="1:3" s="35" customFormat="1" x14ac:dyDescent="0.3">
      <c r="A905" s="9"/>
      <c r="B905" s="5"/>
      <c r="C905" s="9"/>
    </row>
    <row r="906" spans="1:3" s="35" customFormat="1" x14ac:dyDescent="0.3">
      <c r="A906" s="9"/>
      <c r="B906" s="5"/>
      <c r="C906" s="9"/>
    </row>
    <row r="907" spans="1:3" s="35" customFormat="1" x14ac:dyDescent="0.3">
      <c r="A907" s="9"/>
      <c r="B907" s="5"/>
      <c r="C907" s="9"/>
    </row>
    <row r="908" spans="1:3" s="35" customFormat="1" x14ac:dyDescent="0.3">
      <c r="A908" s="9"/>
      <c r="B908" s="5"/>
      <c r="C908" s="9"/>
    </row>
    <row r="909" spans="1:3" s="35" customFormat="1" x14ac:dyDescent="0.3">
      <c r="A909" s="9"/>
      <c r="B909" s="5"/>
      <c r="C909" s="9"/>
    </row>
    <row r="910" spans="1:3" s="35" customFormat="1" x14ac:dyDescent="0.3">
      <c r="A910" s="9"/>
      <c r="B910" s="5"/>
      <c r="C910" s="9"/>
    </row>
    <row r="911" spans="1:3" s="35" customFormat="1" x14ac:dyDescent="0.3">
      <c r="A911" s="9"/>
      <c r="B911" s="5"/>
      <c r="C911" s="9"/>
    </row>
    <row r="912" spans="1:3" s="35" customFormat="1" x14ac:dyDescent="0.3">
      <c r="A912" s="9"/>
      <c r="B912" s="5"/>
      <c r="C912" s="9"/>
    </row>
    <row r="913" spans="1:3" s="35" customFormat="1" x14ac:dyDescent="0.3">
      <c r="A913" s="9"/>
      <c r="B913" s="5"/>
      <c r="C913" s="9"/>
    </row>
    <row r="914" spans="1:3" s="35" customFormat="1" x14ac:dyDescent="0.3">
      <c r="A914" s="9"/>
      <c r="B914" s="5"/>
      <c r="C914" s="9"/>
    </row>
    <row r="915" spans="1:3" s="35" customFormat="1" x14ac:dyDescent="0.3">
      <c r="A915" s="9"/>
      <c r="B915" s="5"/>
      <c r="C915" s="9"/>
    </row>
    <row r="916" spans="1:3" s="35" customFormat="1" x14ac:dyDescent="0.3">
      <c r="A916" s="9"/>
      <c r="B916" s="5"/>
      <c r="C916" s="9"/>
    </row>
    <row r="917" spans="1:3" s="35" customFormat="1" x14ac:dyDescent="0.3">
      <c r="A917" s="9"/>
      <c r="B917" s="5"/>
      <c r="C917" s="9"/>
    </row>
    <row r="918" spans="1:3" s="35" customFormat="1" x14ac:dyDescent="0.3">
      <c r="A918" s="9"/>
      <c r="B918" s="5"/>
      <c r="C918" s="9"/>
    </row>
    <row r="919" spans="1:3" s="35" customFormat="1" x14ac:dyDescent="0.3">
      <c r="A919" s="9"/>
      <c r="B919" s="5"/>
      <c r="C919" s="9"/>
    </row>
    <row r="920" spans="1:3" s="35" customFormat="1" x14ac:dyDescent="0.3">
      <c r="A920" s="9"/>
      <c r="B920" s="5"/>
      <c r="C920" s="9"/>
    </row>
    <row r="921" spans="1:3" s="35" customFormat="1" x14ac:dyDescent="0.3">
      <c r="A921" s="9"/>
      <c r="B921" s="5"/>
      <c r="C921" s="9"/>
    </row>
    <row r="922" spans="1:3" s="35" customFormat="1" x14ac:dyDescent="0.3">
      <c r="A922" s="9"/>
      <c r="B922" s="5"/>
      <c r="C922" s="9"/>
    </row>
    <row r="923" spans="1:3" s="35" customFormat="1" x14ac:dyDescent="0.3">
      <c r="A923" s="9"/>
      <c r="B923" s="5"/>
      <c r="C923" s="9"/>
    </row>
    <row r="924" spans="1:3" s="35" customFormat="1" x14ac:dyDescent="0.3">
      <c r="A924" s="9"/>
      <c r="B924" s="5"/>
      <c r="C924" s="9"/>
    </row>
    <row r="925" spans="1:3" s="35" customFormat="1" x14ac:dyDescent="0.3">
      <c r="A925" s="9"/>
      <c r="B925" s="5"/>
      <c r="C925" s="9"/>
    </row>
    <row r="926" spans="1:3" s="35" customFormat="1" x14ac:dyDescent="0.3">
      <c r="A926" s="9"/>
      <c r="B926" s="5"/>
      <c r="C926" s="9"/>
    </row>
    <row r="927" spans="1:3" s="35" customFormat="1" x14ac:dyDescent="0.3">
      <c r="A927" s="9"/>
      <c r="B927" s="5"/>
      <c r="C927" s="9"/>
    </row>
    <row r="928" spans="1:3" s="35" customFormat="1" x14ac:dyDescent="0.3">
      <c r="A928" s="9"/>
      <c r="B928" s="5"/>
      <c r="C928" s="9"/>
    </row>
    <row r="929" spans="1:3" s="35" customFormat="1" x14ac:dyDescent="0.3">
      <c r="A929" s="9"/>
      <c r="B929" s="5"/>
      <c r="C929" s="9"/>
    </row>
    <row r="930" spans="1:3" s="35" customFormat="1" x14ac:dyDescent="0.3">
      <c r="A930" s="9"/>
      <c r="B930" s="5"/>
      <c r="C930" s="9"/>
    </row>
    <row r="931" spans="1:3" s="35" customFormat="1" x14ac:dyDescent="0.3">
      <c r="A931" s="9"/>
      <c r="B931" s="5"/>
      <c r="C931" s="9"/>
    </row>
    <row r="932" spans="1:3" s="35" customFormat="1" x14ac:dyDescent="0.3">
      <c r="A932" s="9"/>
      <c r="B932" s="5"/>
      <c r="C932" s="9"/>
    </row>
    <row r="933" spans="1:3" s="35" customFormat="1" x14ac:dyDescent="0.3">
      <c r="A933" s="9"/>
      <c r="B933" s="5"/>
      <c r="C933" s="9"/>
    </row>
    <row r="934" spans="1:3" s="35" customFormat="1" x14ac:dyDescent="0.3">
      <c r="A934" s="9"/>
      <c r="B934" s="5"/>
      <c r="C934" s="9"/>
    </row>
    <row r="935" spans="1:3" s="35" customFormat="1" x14ac:dyDescent="0.3">
      <c r="A935" s="9"/>
      <c r="B935" s="5"/>
      <c r="C935" s="9"/>
    </row>
    <row r="936" spans="1:3" s="35" customFormat="1" x14ac:dyDescent="0.3">
      <c r="A936" s="9"/>
      <c r="B936" s="5"/>
      <c r="C936" s="9"/>
    </row>
    <row r="937" spans="1:3" s="35" customFormat="1" x14ac:dyDescent="0.3">
      <c r="A937" s="9"/>
      <c r="B937" s="5"/>
      <c r="C937" s="9"/>
    </row>
    <row r="938" spans="1:3" s="35" customFormat="1" x14ac:dyDescent="0.3">
      <c r="A938" s="9"/>
      <c r="B938" s="5"/>
      <c r="C938" s="9"/>
    </row>
    <row r="939" spans="1:3" s="35" customFormat="1" x14ac:dyDescent="0.3">
      <c r="A939" s="9"/>
      <c r="B939" s="5"/>
      <c r="C939" s="9"/>
    </row>
    <row r="940" spans="1:3" s="35" customFormat="1" x14ac:dyDescent="0.3">
      <c r="A940" s="9"/>
      <c r="B940" s="5"/>
      <c r="C940" s="9"/>
    </row>
    <row r="941" spans="1:3" s="35" customFormat="1" x14ac:dyDescent="0.3">
      <c r="A941" s="9"/>
      <c r="B941" s="5"/>
      <c r="C941" s="9"/>
    </row>
    <row r="942" spans="1:3" s="35" customFormat="1" x14ac:dyDescent="0.3">
      <c r="A942" s="9"/>
      <c r="B942" s="5"/>
      <c r="C942" s="9"/>
    </row>
    <row r="943" spans="1:3" s="35" customFormat="1" x14ac:dyDescent="0.3">
      <c r="A943" s="9"/>
      <c r="B943" s="5"/>
      <c r="C943" s="9"/>
    </row>
    <row r="944" spans="1:3" s="35" customFormat="1" x14ac:dyDescent="0.3">
      <c r="A944" s="9"/>
      <c r="B944" s="5"/>
      <c r="C944" s="9"/>
    </row>
    <row r="945" spans="1:3" s="35" customFormat="1" x14ac:dyDescent="0.3">
      <c r="A945" s="9"/>
      <c r="B945" s="5"/>
      <c r="C945" s="9"/>
    </row>
    <row r="946" spans="1:3" s="35" customFormat="1" x14ac:dyDescent="0.3">
      <c r="A946" s="9"/>
      <c r="B946" s="5"/>
      <c r="C946" s="9"/>
    </row>
    <row r="947" spans="1:3" s="35" customFormat="1" x14ac:dyDescent="0.3">
      <c r="A947" s="9"/>
      <c r="B947" s="5"/>
      <c r="C947" s="9"/>
    </row>
    <row r="948" spans="1:3" s="35" customFormat="1" x14ac:dyDescent="0.3">
      <c r="A948" s="34"/>
      <c r="B948" s="5"/>
      <c r="C948" s="9"/>
    </row>
    <row r="949" spans="1:3" s="35" customFormat="1" x14ac:dyDescent="0.3">
      <c r="A949" s="9"/>
      <c r="B949" s="5"/>
      <c r="C949" s="9"/>
    </row>
    <row r="950" spans="1:3" s="35" customFormat="1" x14ac:dyDescent="0.3">
      <c r="A950" s="9"/>
      <c r="B950" s="5"/>
      <c r="C950" s="9"/>
    </row>
    <row r="951" spans="1:3" s="35" customFormat="1" x14ac:dyDescent="0.3">
      <c r="A951" s="34"/>
      <c r="B951" s="5"/>
      <c r="C951" s="9"/>
    </row>
    <row r="952" spans="1:3" s="35" customFormat="1" x14ac:dyDescent="0.3">
      <c r="A952" s="9"/>
      <c r="B952" s="5"/>
      <c r="C952" s="9"/>
    </row>
    <row r="953" spans="1:3" s="35" customFormat="1" x14ac:dyDescent="0.3">
      <c r="A953" s="9"/>
      <c r="B953" s="5"/>
      <c r="C953" s="9"/>
    </row>
    <row r="954" spans="1:3" s="35" customFormat="1" x14ac:dyDescent="0.3">
      <c r="A954" s="9"/>
      <c r="B954" s="5"/>
      <c r="C954" s="9"/>
    </row>
    <row r="955" spans="1:3" s="35" customFormat="1" x14ac:dyDescent="0.3">
      <c r="A955" s="9"/>
      <c r="B955" s="5"/>
      <c r="C955" s="9"/>
    </row>
    <row r="956" spans="1:3" s="35" customFormat="1" x14ac:dyDescent="0.3">
      <c r="A956" s="9"/>
      <c r="B956" s="5"/>
      <c r="C956" s="9"/>
    </row>
    <row r="957" spans="1:3" s="35" customFormat="1" x14ac:dyDescent="0.3">
      <c r="A957" s="9"/>
      <c r="B957" s="5"/>
      <c r="C957" s="9"/>
    </row>
    <row r="958" spans="1:3" s="35" customFormat="1" x14ac:dyDescent="0.3">
      <c r="A958" s="9"/>
      <c r="B958" s="5"/>
      <c r="C958" s="9"/>
    </row>
    <row r="959" spans="1:3" s="35" customFormat="1" x14ac:dyDescent="0.3">
      <c r="A959" s="9"/>
      <c r="B959" s="5"/>
      <c r="C959" s="9"/>
    </row>
    <row r="960" spans="1:3" s="35" customFormat="1" x14ac:dyDescent="0.3">
      <c r="A960" s="9"/>
      <c r="B960" s="5"/>
      <c r="C960" s="9"/>
    </row>
    <row r="961" spans="1:3" s="35" customFormat="1" x14ac:dyDescent="0.3">
      <c r="A961" s="9"/>
      <c r="B961" s="5"/>
      <c r="C961" s="9"/>
    </row>
    <row r="962" spans="1:3" s="35" customFormat="1" x14ac:dyDescent="0.3">
      <c r="A962" s="9"/>
      <c r="B962" s="5"/>
      <c r="C962" s="9"/>
    </row>
    <row r="963" spans="1:3" s="35" customFormat="1" x14ac:dyDescent="0.3">
      <c r="A963" s="9"/>
      <c r="B963" s="5"/>
      <c r="C963" s="9"/>
    </row>
    <row r="964" spans="1:3" s="35" customFormat="1" x14ac:dyDescent="0.3">
      <c r="A964" s="9"/>
      <c r="B964" s="5"/>
      <c r="C964" s="9"/>
    </row>
    <row r="965" spans="1:3" s="35" customFormat="1" x14ac:dyDescent="0.3">
      <c r="A965" s="9"/>
      <c r="B965" s="5"/>
      <c r="C965" s="9"/>
    </row>
    <row r="966" spans="1:3" s="35" customFormat="1" x14ac:dyDescent="0.3">
      <c r="A966" s="9"/>
      <c r="B966" s="5"/>
      <c r="C966" s="9"/>
    </row>
    <row r="967" spans="1:3" s="35" customFormat="1" x14ac:dyDescent="0.3">
      <c r="A967" s="9"/>
      <c r="B967" s="5"/>
      <c r="C967" s="9"/>
    </row>
    <row r="968" spans="1:3" s="35" customFormat="1" x14ac:dyDescent="0.3">
      <c r="A968" s="9"/>
      <c r="B968" s="5"/>
      <c r="C968" s="9"/>
    </row>
    <row r="969" spans="1:3" s="35" customFormat="1" x14ac:dyDescent="0.3">
      <c r="A969" s="9"/>
      <c r="B969" s="5"/>
      <c r="C969" s="9"/>
    </row>
    <row r="970" spans="1:3" s="35" customFormat="1" x14ac:dyDescent="0.3">
      <c r="A970" s="9"/>
      <c r="B970" s="5"/>
      <c r="C970" s="9"/>
    </row>
    <row r="971" spans="1:3" s="35" customFormat="1" x14ac:dyDescent="0.3">
      <c r="A971" s="9"/>
      <c r="B971" s="5"/>
      <c r="C971" s="9"/>
    </row>
    <row r="972" spans="1:3" s="35" customFormat="1" x14ac:dyDescent="0.3">
      <c r="A972" s="9"/>
      <c r="B972" s="5"/>
      <c r="C972" s="9"/>
    </row>
    <row r="973" spans="1:3" x14ac:dyDescent="0.3">
      <c r="A973" s="34"/>
      <c r="B973" s="5"/>
    </row>
    <row r="974" spans="1:3" x14ac:dyDescent="0.3">
      <c r="A974" s="9"/>
      <c r="B974" s="5"/>
    </row>
    <row r="975" spans="1:3" x14ac:dyDescent="0.3">
      <c r="A975" s="9"/>
      <c r="B975" s="5"/>
    </row>
    <row r="976" spans="1:3" x14ac:dyDescent="0.3">
      <c r="A976" s="9"/>
      <c r="B976" s="5"/>
    </row>
    <row r="977" spans="1:2" ht="18" x14ac:dyDescent="0.35">
      <c r="A977" s="31"/>
      <c r="B977" s="57"/>
    </row>
  </sheetData>
  <sortState xmlns:xlrd2="http://schemas.microsoft.com/office/spreadsheetml/2017/richdata2" ref="A230:D236">
    <sortCondition ref="A230:A236"/>
  </sortState>
  <printOptions gridLines="1"/>
  <pageMargins left="0" right="0" top="0.75" bottom="0.5" header="0.3" footer="0.3"/>
  <pageSetup orientation="portrait" r:id="rId1"/>
  <headerFooter>
    <oddHeader>&amp;L&amp;P&amp;C&amp;F&amp;A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34" sqref="H34"/>
    </sheetView>
  </sheetViews>
  <sheetFormatPr defaultColWidth="8.88671875" defaultRowHeight="14.4" x14ac:dyDescent="0.3"/>
  <cols>
    <col min="1" max="1" width="24" style="13" bestFit="1" customWidth="1"/>
    <col min="2" max="2" width="9" style="19" bestFit="1" customWidth="1"/>
    <col min="3" max="3" width="8.5546875" style="14" bestFit="1" customWidth="1"/>
    <col min="4" max="4" width="11" style="5" bestFit="1" customWidth="1"/>
    <col min="5" max="5" width="13.109375" style="17" customWidth="1"/>
    <col min="6" max="6" width="10.88671875" style="5" bestFit="1" customWidth="1"/>
    <col min="7" max="7" width="11.33203125" style="5" bestFit="1" customWidth="1"/>
    <col min="8" max="8" width="13.44140625" style="5" customWidth="1"/>
    <col min="9" max="9" width="9.88671875" style="13" bestFit="1" customWidth="1"/>
    <col min="10" max="16384" width="8.88671875" style="13"/>
  </cols>
  <sheetData>
    <row r="1" spans="1:10" s="14" customFormat="1" ht="28.8" x14ac:dyDescent="0.3">
      <c r="A1" s="14" t="s">
        <v>0</v>
      </c>
      <c r="B1" s="14" t="s">
        <v>4</v>
      </c>
      <c r="C1" s="14" t="s">
        <v>2</v>
      </c>
      <c r="D1" s="51" t="s">
        <v>1</v>
      </c>
      <c r="E1" s="15" t="s">
        <v>670</v>
      </c>
      <c r="F1" s="16" t="s">
        <v>640</v>
      </c>
      <c r="G1" s="16" t="s">
        <v>639</v>
      </c>
      <c r="H1" s="16" t="s">
        <v>641</v>
      </c>
    </row>
    <row r="2" spans="1:10" s="14" customFormat="1" x14ac:dyDescent="0.3">
      <c r="D2" s="46"/>
      <c r="E2" s="20"/>
      <c r="F2" s="21"/>
      <c r="G2" s="5"/>
      <c r="H2" s="5"/>
      <c r="I2" s="19"/>
      <c r="J2" s="19"/>
    </row>
    <row r="3" spans="1:10" s="9" customFormat="1" x14ac:dyDescent="0.3">
      <c r="A3" s="9" t="s">
        <v>21</v>
      </c>
      <c r="B3" s="19">
        <v>1927</v>
      </c>
      <c r="C3" s="14" t="s">
        <v>3</v>
      </c>
      <c r="D3" s="5">
        <v>0</v>
      </c>
      <c r="E3" s="17">
        <v>271</v>
      </c>
      <c r="F3" s="5">
        <v>3.05</v>
      </c>
      <c r="G3" s="5">
        <f>E3*F3</f>
        <v>826.55</v>
      </c>
      <c r="H3" s="26">
        <f>D3-G3</f>
        <v>-826.55</v>
      </c>
    </row>
    <row r="4" spans="1:10" s="9" customFormat="1" x14ac:dyDescent="0.3">
      <c r="A4" s="13" t="s">
        <v>22</v>
      </c>
      <c r="B4" s="19">
        <v>91</v>
      </c>
      <c r="C4" s="14"/>
      <c r="D4" s="5">
        <f>'by deposit'!B4+'by deposit'!B63+'by deposit'!B218</f>
        <v>2028.5</v>
      </c>
      <c r="E4" s="17">
        <v>699</v>
      </c>
      <c r="F4" s="5">
        <v>3.05</v>
      </c>
      <c r="G4" s="5">
        <f t="shared" ref="G4:G13" si="0">E4*F4</f>
        <v>2131.9499999999998</v>
      </c>
      <c r="H4" s="26">
        <f t="shared" ref="H4:H12" si="1">D4-G4</f>
        <v>-103.44999999999982</v>
      </c>
      <c r="I4" s="18"/>
    </row>
    <row r="5" spans="1:10" s="9" customFormat="1" x14ac:dyDescent="0.3">
      <c r="A5" s="13" t="s">
        <v>23</v>
      </c>
      <c r="B5" s="19">
        <v>1944</v>
      </c>
      <c r="C5" s="14"/>
      <c r="D5" s="5">
        <f>'by deposit'!B261</f>
        <v>100</v>
      </c>
      <c r="E5" s="17">
        <v>414</v>
      </c>
      <c r="F5" s="5">
        <v>3.05</v>
      </c>
      <c r="G5" s="5">
        <f t="shared" si="0"/>
        <v>1262.6999999999998</v>
      </c>
      <c r="H5" s="26">
        <f t="shared" si="1"/>
        <v>-1162.6999999999998</v>
      </c>
      <c r="I5" s="18"/>
    </row>
    <row r="6" spans="1:10" x14ac:dyDescent="0.3">
      <c r="A6" s="13" t="s">
        <v>24</v>
      </c>
      <c r="B6" s="19">
        <v>1847</v>
      </c>
      <c r="D6" s="5">
        <f>'by deposit'!B69+'by deposit'!B110</f>
        <v>1395</v>
      </c>
      <c r="E6" s="17">
        <v>314</v>
      </c>
      <c r="F6" s="5">
        <v>3.05</v>
      </c>
      <c r="G6" s="5">
        <f t="shared" si="0"/>
        <v>957.69999999999993</v>
      </c>
      <c r="H6" s="5">
        <f t="shared" si="1"/>
        <v>437.30000000000007</v>
      </c>
      <c r="I6" s="18"/>
    </row>
    <row r="7" spans="1:10" s="9" customFormat="1" x14ac:dyDescent="0.3">
      <c r="A7" s="13" t="s">
        <v>25</v>
      </c>
      <c r="B7" s="19">
        <v>1985</v>
      </c>
      <c r="C7" s="14"/>
      <c r="D7" s="5">
        <v>0</v>
      </c>
      <c r="E7" s="17">
        <v>320</v>
      </c>
      <c r="F7" s="5">
        <v>3.05</v>
      </c>
      <c r="G7" s="5">
        <f t="shared" si="0"/>
        <v>976</v>
      </c>
      <c r="H7" s="26">
        <f t="shared" si="1"/>
        <v>-976</v>
      </c>
      <c r="I7" s="18"/>
    </row>
    <row r="8" spans="1:10" x14ac:dyDescent="0.3">
      <c r="A8" s="13" t="s">
        <v>37</v>
      </c>
      <c r="B8" s="19">
        <v>1925</v>
      </c>
      <c r="D8" s="5">
        <f>'by deposit'!B72+'by deposit'!B286</f>
        <v>1100</v>
      </c>
      <c r="E8" s="17">
        <v>267</v>
      </c>
      <c r="F8" s="5">
        <v>3.05</v>
      </c>
      <c r="G8" s="5">
        <f t="shared" si="0"/>
        <v>814.34999999999991</v>
      </c>
      <c r="H8" s="5">
        <f t="shared" si="1"/>
        <v>285.65000000000009</v>
      </c>
      <c r="I8" s="18"/>
    </row>
    <row r="9" spans="1:10" x14ac:dyDescent="0.3">
      <c r="A9" s="13" t="s">
        <v>38</v>
      </c>
      <c r="B9" s="19">
        <v>825</v>
      </c>
      <c r="D9" s="5">
        <v>0</v>
      </c>
      <c r="E9" s="17">
        <v>242</v>
      </c>
      <c r="F9" s="5">
        <v>3.05</v>
      </c>
      <c r="G9" s="5">
        <f t="shared" si="0"/>
        <v>738.09999999999991</v>
      </c>
      <c r="H9" s="26">
        <f t="shared" si="1"/>
        <v>-738.09999999999991</v>
      </c>
      <c r="I9" s="18"/>
    </row>
    <row r="10" spans="1:10" x14ac:dyDescent="0.3">
      <c r="A10" s="13" t="s">
        <v>39</v>
      </c>
      <c r="B10" s="19">
        <v>160</v>
      </c>
      <c r="D10" s="5">
        <v>0</v>
      </c>
      <c r="E10" s="17">
        <v>293</v>
      </c>
      <c r="F10" s="5">
        <v>3.05</v>
      </c>
      <c r="G10" s="5">
        <f t="shared" si="0"/>
        <v>893.65</v>
      </c>
      <c r="H10" s="26">
        <f t="shared" si="1"/>
        <v>-893.65</v>
      </c>
      <c r="I10" s="18"/>
    </row>
    <row r="11" spans="1:10" x14ac:dyDescent="0.3">
      <c r="A11" s="13" t="s">
        <v>40</v>
      </c>
      <c r="B11" s="19">
        <v>1667</v>
      </c>
      <c r="D11" s="5">
        <f>'by deposit'!B92</f>
        <v>100</v>
      </c>
      <c r="E11" s="17">
        <v>485</v>
      </c>
      <c r="F11" s="5">
        <v>3.05</v>
      </c>
      <c r="G11" s="5">
        <f t="shared" si="0"/>
        <v>1479.25</v>
      </c>
      <c r="H11" s="26">
        <f t="shared" si="1"/>
        <v>-1379.25</v>
      </c>
      <c r="I11" s="18"/>
    </row>
    <row r="12" spans="1:10" x14ac:dyDescent="0.3">
      <c r="A12" s="13" t="s">
        <v>41</v>
      </c>
      <c r="B12" s="19">
        <v>1684</v>
      </c>
      <c r="D12" s="5">
        <v>0</v>
      </c>
      <c r="E12" s="17">
        <v>176</v>
      </c>
      <c r="F12" s="5">
        <v>3.05</v>
      </c>
      <c r="G12" s="5">
        <f t="shared" si="0"/>
        <v>536.79999999999995</v>
      </c>
      <c r="H12" s="26">
        <f t="shared" si="1"/>
        <v>-536.79999999999995</v>
      </c>
      <c r="I12" s="18"/>
    </row>
    <row r="13" spans="1:10" s="12" customFormat="1" x14ac:dyDescent="0.3">
      <c r="A13" s="12" t="s">
        <v>5</v>
      </c>
      <c r="B13" s="14"/>
      <c r="C13" s="14"/>
      <c r="D13" s="29">
        <f>SUM(D4:D12)</f>
        <v>4723.5</v>
      </c>
      <c r="E13" s="33">
        <f>SUM(E3:E12)</f>
        <v>3481</v>
      </c>
      <c r="F13" s="29">
        <v>3.05</v>
      </c>
      <c r="G13" s="29">
        <f t="shared" si="0"/>
        <v>10617.05</v>
      </c>
      <c r="H13" s="100">
        <f>SUM(H3:H12)</f>
        <v>-5893.55</v>
      </c>
      <c r="I13" s="52"/>
    </row>
    <row r="16" spans="1:10" x14ac:dyDescent="0.3">
      <c r="A16" s="13" t="s">
        <v>43</v>
      </c>
      <c r="B16" s="19">
        <v>686</v>
      </c>
      <c r="C16" s="14" t="s">
        <v>6</v>
      </c>
      <c r="D16" s="5">
        <f>'by deposit'!B8+'by deposit'!B205+'by deposit'!B244</f>
        <v>2900</v>
      </c>
      <c r="E16" s="17">
        <v>552</v>
      </c>
      <c r="F16" s="5">
        <v>3.05</v>
      </c>
      <c r="G16" s="5">
        <f>E16*F16</f>
        <v>1683.6</v>
      </c>
      <c r="H16" s="5">
        <f t="shared" ref="H16:H25" si="2">D16-G16</f>
        <v>1216.4000000000001</v>
      </c>
    </row>
    <row r="17" spans="1:10" x14ac:dyDescent="0.3">
      <c r="A17" s="13" t="s">
        <v>50</v>
      </c>
      <c r="B17" s="19">
        <v>2751</v>
      </c>
      <c r="D17" s="5">
        <f>'by deposit'!B253</f>
        <v>580</v>
      </c>
      <c r="E17" s="17">
        <v>326</v>
      </c>
      <c r="F17" s="5">
        <v>3.05</v>
      </c>
      <c r="G17" s="5">
        <f t="shared" ref="G17:G26" si="3">E17*F17</f>
        <v>994.3</v>
      </c>
      <c r="H17" s="26">
        <f t="shared" si="2"/>
        <v>-414.29999999999995</v>
      </c>
    </row>
    <row r="18" spans="1:10" x14ac:dyDescent="0.3">
      <c r="A18" s="13" t="s">
        <v>44</v>
      </c>
      <c r="B18" s="19">
        <v>1792</v>
      </c>
      <c r="D18" s="5">
        <f>'by deposit'!B178</f>
        <v>543</v>
      </c>
      <c r="E18" s="17">
        <v>369</v>
      </c>
      <c r="F18" s="5">
        <v>3.05</v>
      </c>
      <c r="G18" s="5">
        <f t="shared" si="3"/>
        <v>1125.45</v>
      </c>
      <c r="H18" s="26">
        <f t="shared" si="2"/>
        <v>-582.45000000000005</v>
      </c>
    </row>
    <row r="19" spans="1:10" s="9" customFormat="1" x14ac:dyDescent="0.3">
      <c r="A19" s="13" t="s">
        <v>49</v>
      </c>
      <c r="B19" s="19">
        <v>2547</v>
      </c>
      <c r="C19" s="14"/>
      <c r="D19" s="5">
        <f>'by deposit'!B299</f>
        <v>275</v>
      </c>
      <c r="E19" s="17">
        <v>149</v>
      </c>
      <c r="F19" s="5">
        <v>3.05</v>
      </c>
      <c r="G19" s="5">
        <f t="shared" si="3"/>
        <v>454.45</v>
      </c>
      <c r="H19" s="26">
        <f t="shared" si="2"/>
        <v>-179.45</v>
      </c>
      <c r="I19" s="13"/>
      <c r="J19" s="13"/>
    </row>
    <row r="20" spans="1:10" x14ac:dyDescent="0.3">
      <c r="A20" s="13" t="s">
        <v>47</v>
      </c>
      <c r="B20" s="19">
        <v>2206</v>
      </c>
      <c r="D20" s="5">
        <f>'by deposit'!B240</f>
        <v>1100</v>
      </c>
      <c r="E20" s="17">
        <v>321</v>
      </c>
      <c r="F20" s="5">
        <v>3.05</v>
      </c>
      <c r="G20" s="5">
        <f t="shared" si="3"/>
        <v>979.05</v>
      </c>
      <c r="H20" s="5">
        <f t="shared" si="2"/>
        <v>120.95000000000005</v>
      </c>
    </row>
    <row r="21" spans="1:10" x14ac:dyDescent="0.3">
      <c r="A21" s="13" t="s">
        <v>34</v>
      </c>
      <c r="B21" s="19">
        <v>2883</v>
      </c>
      <c r="D21" s="5">
        <f>'by deposit'!B25+'by deposit'!B84+'by deposit'!B237</f>
        <v>1330</v>
      </c>
      <c r="E21" s="17">
        <v>216</v>
      </c>
      <c r="F21" s="5">
        <v>3.05</v>
      </c>
      <c r="G21" s="5">
        <f t="shared" si="3"/>
        <v>658.8</v>
      </c>
      <c r="H21" s="5">
        <f t="shared" si="2"/>
        <v>671.2</v>
      </c>
    </row>
    <row r="22" spans="1:10" x14ac:dyDescent="0.3">
      <c r="A22" s="13" t="s">
        <v>46</v>
      </c>
      <c r="B22" s="19">
        <v>1990</v>
      </c>
      <c r="D22" s="5">
        <f>'by deposit'!B31+'by deposit'!B51+'by deposit'!B227+'by deposit'!B307</f>
        <v>1000</v>
      </c>
      <c r="E22" s="17">
        <v>321</v>
      </c>
      <c r="F22" s="5">
        <v>3.05</v>
      </c>
      <c r="G22" s="5">
        <f t="shared" si="3"/>
        <v>979.05</v>
      </c>
      <c r="H22" s="5">
        <f t="shared" si="2"/>
        <v>20.950000000000045</v>
      </c>
    </row>
    <row r="23" spans="1:10" x14ac:dyDescent="0.3">
      <c r="A23" s="13" t="s">
        <v>48</v>
      </c>
      <c r="B23" s="19">
        <v>2473</v>
      </c>
      <c r="D23" s="5">
        <f>'by deposit'!B34+'by deposit'!B88</f>
        <v>1600</v>
      </c>
      <c r="E23" s="17">
        <v>254</v>
      </c>
      <c r="F23" s="5">
        <v>3.05</v>
      </c>
      <c r="G23" s="5">
        <f t="shared" si="3"/>
        <v>774.69999999999993</v>
      </c>
      <c r="H23" s="5">
        <f t="shared" si="2"/>
        <v>825.30000000000007</v>
      </c>
    </row>
    <row r="24" spans="1:10" x14ac:dyDescent="0.3">
      <c r="A24" s="13" t="s">
        <v>42</v>
      </c>
      <c r="B24" s="19">
        <v>72</v>
      </c>
      <c r="D24" s="5">
        <f>'by deposit'!B248</f>
        <v>1000</v>
      </c>
      <c r="E24" s="17">
        <v>378</v>
      </c>
      <c r="F24" s="5">
        <v>3.05</v>
      </c>
      <c r="G24" s="5">
        <f t="shared" si="3"/>
        <v>1152.8999999999999</v>
      </c>
      <c r="H24" s="26">
        <f t="shared" si="2"/>
        <v>-152.89999999999986</v>
      </c>
    </row>
    <row r="25" spans="1:10" x14ac:dyDescent="0.3">
      <c r="A25" s="13" t="s">
        <v>45</v>
      </c>
      <c r="B25" s="19">
        <v>1827</v>
      </c>
      <c r="D25" s="5">
        <f>'by deposit'!B55+'by deposit'!B95+'by deposit'!B197</f>
        <v>479</v>
      </c>
      <c r="E25" s="17">
        <v>292</v>
      </c>
      <c r="F25" s="5">
        <v>3.05</v>
      </c>
      <c r="G25" s="5">
        <f t="shared" si="3"/>
        <v>890.59999999999991</v>
      </c>
      <c r="H25" s="26">
        <f t="shared" si="2"/>
        <v>-411.59999999999991</v>
      </c>
      <c r="I25" s="9"/>
      <c r="J25" s="9"/>
    </row>
    <row r="26" spans="1:10" s="12" customFormat="1" x14ac:dyDescent="0.3">
      <c r="A26" s="12" t="s">
        <v>7</v>
      </c>
      <c r="B26" s="14"/>
      <c r="C26" s="14"/>
      <c r="D26" s="29">
        <f>SUM(D16:D25)</f>
        <v>10807</v>
      </c>
      <c r="E26" s="33">
        <f>SUM(E16:E25)</f>
        <v>3178</v>
      </c>
      <c r="F26" s="50">
        <v>3.05</v>
      </c>
      <c r="G26" s="29">
        <f t="shared" si="3"/>
        <v>9692.9</v>
      </c>
      <c r="H26" s="100">
        <f>SUM(H16:H25)</f>
        <v>1114.1000000000006</v>
      </c>
      <c r="I26" s="52"/>
    </row>
    <row r="27" spans="1:10" s="12" customFormat="1" x14ac:dyDescent="0.3">
      <c r="B27" s="14"/>
      <c r="C27" s="14"/>
      <c r="D27" s="5"/>
      <c r="E27" s="25"/>
      <c r="F27" s="5"/>
      <c r="G27" s="10"/>
      <c r="H27" s="10"/>
    </row>
    <row r="28" spans="1:10" ht="14.25" customHeight="1" x14ac:dyDescent="0.3"/>
    <row r="29" spans="1:10" x14ac:dyDescent="0.3">
      <c r="A29" s="13" t="s">
        <v>55</v>
      </c>
      <c r="B29" s="19">
        <v>2156</v>
      </c>
      <c r="C29" s="14" t="s">
        <v>8</v>
      </c>
      <c r="D29" s="5">
        <v>0</v>
      </c>
      <c r="E29" s="17">
        <v>261</v>
      </c>
      <c r="F29" s="5">
        <v>3.05</v>
      </c>
      <c r="G29" s="5">
        <f>E29*F29</f>
        <v>796.05</v>
      </c>
      <c r="H29" s="26">
        <f t="shared" ref="H29:H37" si="4">D29-G29</f>
        <v>-796.05</v>
      </c>
    </row>
    <row r="30" spans="1:10" x14ac:dyDescent="0.3">
      <c r="A30" s="13" t="s">
        <v>59</v>
      </c>
      <c r="B30" s="19">
        <v>2641</v>
      </c>
      <c r="D30" s="5">
        <f>'by deposit'!B221+'by deposit'!B257</f>
        <v>110</v>
      </c>
      <c r="E30" s="17">
        <v>200</v>
      </c>
      <c r="F30" s="5">
        <v>3.05</v>
      </c>
      <c r="G30" s="5">
        <f t="shared" ref="G30:G37" si="5">E30*F30</f>
        <v>610</v>
      </c>
      <c r="H30" s="26">
        <f t="shared" si="4"/>
        <v>-500</v>
      </c>
    </row>
    <row r="31" spans="1:10" x14ac:dyDescent="0.3">
      <c r="A31" s="9" t="s">
        <v>57</v>
      </c>
      <c r="B31" s="19">
        <v>2373</v>
      </c>
      <c r="D31" s="5">
        <f>'by deposit'!B12</f>
        <v>100</v>
      </c>
      <c r="E31" s="17">
        <v>319</v>
      </c>
      <c r="F31" s="5">
        <v>3.05</v>
      </c>
      <c r="G31" s="5">
        <f t="shared" si="5"/>
        <v>972.94999999999993</v>
      </c>
      <c r="H31" s="26">
        <f t="shared" si="4"/>
        <v>-872.94999999999993</v>
      </c>
      <c r="I31" s="9"/>
      <c r="J31" s="9"/>
    </row>
    <row r="32" spans="1:10" x14ac:dyDescent="0.3">
      <c r="A32" s="13" t="s">
        <v>58</v>
      </c>
      <c r="B32" s="19">
        <v>2459</v>
      </c>
      <c r="D32" s="5">
        <v>0</v>
      </c>
      <c r="E32" s="17">
        <v>140</v>
      </c>
      <c r="F32" s="5">
        <v>3.05</v>
      </c>
      <c r="G32" s="5">
        <f t="shared" si="5"/>
        <v>427</v>
      </c>
      <c r="H32" s="26">
        <f t="shared" si="4"/>
        <v>-427</v>
      </c>
    </row>
    <row r="33" spans="1:10" x14ac:dyDescent="0.3">
      <c r="A33" s="13" t="s">
        <v>54</v>
      </c>
      <c r="B33" s="19">
        <v>2152</v>
      </c>
      <c r="D33" s="5">
        <f>'by deposit'!B16</f>
        <v>100</v>
      </c>
      <c r="E33" s="17">
        <v>231</v>
      </c>
      <c r="F33" s="5">
        <v>3.05</v>
      </c>
      <c r="G33" s="5">
        <f t="shared" si="5"/>
        <v>704.55</v>
      </c>
      <c r="H33" s="26">
        <f t="shared" si="4"/>
        <v>-604.54999999999995</v>
      </c>
    </row>
    <row r="34" spans="1:10" x14ac:dyDescent="0.3">
      <c r="A34" s="13" t="s">
        <v>51</v>
      </c>
      <c r="B34" s="19">
        <v>192</v>
      </c>
      <c r="D34" s="5">
        <f>'by deposit'!B20+'by deposit'!B282+'by deposit'!B310</f>
        <v>997.5</v>
      </c>
      <c r="E34" s="17">
        <v>269</v>
      </c>
      <c r="F34" s="5">
        <v>3.05</v>
      </c>
      <c r="G34" s="5">
        <f t="shared" si="5"/>
        <v>820.44999999999993</v>
      </c>
      <c r="H34" s="5">
        <f t="shared" si="4"/>
        <v>177.05000000000007</v>
      </c>
    </row>
    <row r="35" spans="1:10" s="9" customFormat="1" x14ac:dyDescent="0.3">
      <c r="A35" s="13" t="s">
        <v>52</v>
      </c>
      <c r="B35" s="19">
        <v>816</v>
      </c>
      <c r="C35" s="14"/>
      <c r="D35" s="5">
        <v>0</v>
      </c>
      <c r="E35" s="17">
        <v>173</v>
      </c>
      <c r="F35" s="5">
        <v>3.05</v>
      </c>
      <c r="G35" s="5">
        <f t="shared" si="5"/>
        <v>527.65</v>
      </c>
      <c r="H35" s="26">
        <f t="shared" si="4"/>
        <v>-527.65</v>
      </c>
      <c r="I35" s="13"/>
      <c r="J35" s="13"/>
    </row>
    <row r="36" spans="1:10" x14ac:dyDescent="0.3">
      <c r="A36" s="13" t="s">
        <v>53</v>
      </c>
      <c r="B36" s="19">
        <v>1279</v>
      </c>
      <c r="D36" s="5">
        <v>0</v>
      </c>
      <c r="E36" s="17">
        <v>419</v>
      </c>
      <c r="F36" s="5">
        <v>3.05</v>
      </c>
      <c r="G36" s="5">
        <f t="shared" si="5"/>
        <v>1277.9499999999998</v>
      </c>
      <c r="H36" s="26">
        <f t="shared" si="4"/>
        <v>-1277.9499999999998</v>
      </c>
    </row>
    <row r="37" spans="1:10" x14ac:dyDescent="0.3">
      <c r="A37" s="13" t="s">
        <v>56</v>
      </c>
      <c r="B37" s="19">
        <v>2289</v>
      </c>
      <c r="D37" s="5">
        <f>'by deposit'!B37</f>
        <v>1015.65</v>
      </c>
      <c r="E37" s="17">
        <v>333</v>
      </c>
      <c r="F37" s="5">
        <v>3.05</v>
      </c>
      <c r="G37" s="5">
        <f t="shared" si="5"/>
        <v>1015.65</v>
      </c>
      <c r="H37" s="5">
        <f t="shared" si="4"/>
        <v>0</v>
      </c>
    </row>
    <row r="38" spans="1:10" s="12" customFormat="1" x14ac:dyDescent="0.3">
      <c r="A38" s="12" t="s">
        <v>9</v>
      </c>
      <c r="B38" s="14"/>
      <c r="C38" s="14"/>
      <c r="D38" s="29">
        <f>SUM(D29:D37)</f>
        <v>2323.15</v>
      </c>
      <c r="E38" s="33">
        <f>SUM(E29:E37)</f>
        <v>2345</v>
      </c>
      <c r="F38" s="29">
        <v>3.05</v>
      </c>
      <c r="G38" s="29">
        <f>SUM(G29:G37)</f>
        <v>7152.2499999999991</v>
      </c>
      <c r="H38" s="100">
        <f>SUM(H29:H37)</f>
        <v>-4829.1000000000004</v>
      </c>
      <c r="I38" s="52"/>
    </row>
    <row r="39" spans="1:10" s="12" customFormat="1" x14ac:dyDescent="0.3">
      <c r="B39" s="14"/>
      <c r="C39" s="14"/>
      <c r="D39" s="5"/>
      <c r="E39" s="25"/>
      <c r="F39" s="10"/>
      <c r="G39" s="10"/>
      <c r="H39" s="10"/>
    </row>
    <row r="41" spans="1:10" x14ac:dyDescent="0.3">
      <c r="A41" s="13" t="s">
        <v>10</v>
      </c>
      <c r="D41" s="5">
        <f>D13</f>
        <v>4723.5</v>
      </c>
      <c r="E41" s="17">
        <f>E13</f>
        <v>3481</v>
      </c>
      <c r="G41" s="10">
        <f>G13</f>
        <v>10617.05</v>
      </c>
      <c r="H41" s="10">
        <f>H13</f>
        <v>-5893.55</v>
      </c>
      <c r="I41" s="12"/>
    </row>
    <row r="42" spans="1:10" x14ac:dyDescent="0.3">
      <c r="A42" s="13" t="s">
        <v>11</v>
      </c>
      <c r="D42" s="5">
        <f>D26</f>
        <v>10807</v>
      </c>
      <c r="E42" s="17">
        <f>E26</f>
        <v>3178</v>
      </c>
      <c r="G42" s="10">
        <f>G26</f>
        <v>9692.9</v>
      </c>
      <c r="H42" s="10">
        <f>H26</f>
        <v>1114.1000000000006</v>
      </c>
      <c r="I42" s="12"/>
    </row>
    <row r="43" spans="1:10" x14ac:dyDescent="0.3">
      <c r="A43" s="13" t="s">
        <v>12</v>
      </c>
      <c r="D43" s="5">
        <f>D38</f>
        <v>2323.15</v>
      </c>
      <c r="E43" s="17">
        <f>E38</f>
        <v>2345</v>
      </c>
      <c r="G43" s="10">
        <f>G38</f>
        <v>7152.2499999999991</v>
      </c>
      <c r="H43" s="10">
        <f>H38</f>
        <v>-4829.1000000000004</v>
      </c>
      <c r="I43" s="12"/>
    </row>
    <row r="44" spans="1:10" x14ac:dyDescent="0.3">
      <c r="A44" s="13" t="s">
        <v>584</v>
      </c>
      <c r="D44" s="5">
        <v>0</v>
      </c>
      <c r="G44" s="10"/>
      <c r="H44" s="10"/>
      <c r="I44" s="12"/>
    </row>
    <row r="45" spans="1:10" x14ac:dyDescent="0.3">
      <c r="A45" s="13" t="s">
        <v>697</v>
      </c>
      <c r="D45" s="5">
        <f>'by deposit'!B42+'by deposit'!B292</f>
        <v>420</v>
      </c>
      <c r="G45" s="10"/>
      <c r="H45" s="10"/>
      <c r="I45" s="12"/>
    </row>
    <row r="46" spans="1:10" x14ac:dyDescent="0.3">
      <c r="A46" s="13" t="s">
        <v>638</v>
      </c>
      <c r="D46" s="5">
        <f>'by deposit'!B302</f>
        <v>500</v>
      </c>
      <c r="G46" s="10"/>
      <c r="H46" s="10"/>
      <c r="I46" s="12"/>
    </row>
    <row r="47" spans="1:10" x14ac:dyDescent="0.3">
      <c r="G47" s="10"/>
      <c r="H47" s="10"/>
      <c r="I47" s="12"/>
    </row>
    <row r="48" spans="1:10" x14ac:dyDescent="0.3">
      <c r="G48" s="10"/>
      <c r="H48" s="10"/>
      <c r="I48" s="12"/>
    </row>
    <row r="49" spans="1:8" s="22" customFormat="1" ht="16.2" thickBot="1" x14ac:dyDescent="0.35">
      <c r="A49" s="43" t="s">
        <v>124</v>
      </c>
      <c r="B49" s="44"/>
      <c r="C49" s="44"/>
      <c r="D49" s="53">
        <f>SUM(D41:D48)</f>
        <v>18773.650000000001</v>
      </c>
      <c r="E49" s="54">
        <f>SUM(E41:E48)</f>
        <v>9004</v>
      </c>
      <c r="F49" s="28"/>
      <c r="G49" s="53">
        <f>SUM(G41:G48)</f>
        <v>27462.199999999997</v>
      </c>
      <c r="H49" s="101">
        <f>SUM(H41:H48)</f>
        <v>-9608.5499999999993</v>
      </c>
    </row>
    <row r="50" spans="1:8" ht="15" thickTop="1" x14ac:dyDescent="0.3"/>
  </sheetData>
  <sortState xmlns:xlrd2="http://schemas.microsoft.com/office/spreadsheetml/2017/richdata2" ref="A28:J33">
    <sortCondition ref="A28:A33"/>
  </sortState>
  <printOptions gridLines="1"/>
  <pageMargins left="0.45" right="0.45" top="0.75" bottom="0.75" header="0.3" footer="0.3"/>
  <pageSetup orientation="landscape" r:id="rId1"/>
  <headerFooter>
    <oddHeader>&amp;A</oddHeader>
    <oddFooter>&amp;L&amp;"-,Bold"&amp;P&amp;C&amp;D&amp;R]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0"/>
  <sheetViews>
    <sheetView workbookViewId="0">
      <pane xSplit="1" ySplit="1" topLeftCell="B50" activePane="bottomRight" state="frozen"/>
      <selection pane="topRight" activeCell="B1" sqref="B1"/>
      <selection pane="bottomLeft" activeCell="A2" sqref="A2"/>
      <selection pane="bottomRight" activeCell="B67" sqref="B67"/>
    </sheetView>
  </sheetViews>
  <sheetFormatPr defaultRowHeight="14.4" x14ac:dyDescent="0.3"/>
  <cols>
    <col min="1" max="1" width="39.88671875" bestFit="1" customWidth="1"/>
    <col min="2" max="2" width="24" style="23" bestFit="1" customWidth="1"/>
    <col min="3" max="3" width="18.6640625" style="36" customWidth="1"/>
    <col min="4" max="4" width="33.33203125" bestFit="1" customWidth="1"/>
  </cols>
  <sheetData>
    <row r="1" spans="1:4" x14ac:dyDescent="0.3">
      <c r="A1" s="1" t="s">
        <v>0</v>
      </c>
      <c r="B1" s="24" t="s">
        <v>116</v>
      </c>
      <c r="C1" s="38" t="s">
        <v>1</v>
      </c>
      <c r="D1" s="1" t="s">
        <v>100</v>
      </c>
    </row>
    <row r="2" spans="1:4" x14ac:dyDescent="0.3">
      <c r="A2" s="3" t="s">
        <v>36</v>
      </c>
      <c r="C2" s="38"/>
    </row>
    <row r="3" spans="1:4" x14ac:dyDescent="0.3">
      <c r="A3" s="24"/>
      <c r="B3" s="9"/>
      <c r="C3" s="38"/>
    </row>
    <row r="4" spans="1:4" x14ac:dyDescent="0.3">
      <c r="A4" s="24"/>
      <c r="B4" s="9"/>
      <c r="C4" s="38"/>
    </row>
    <row r="5" spans="1:4" x14ac:dyDescent="0.3">
      <c r="A5" s="24"/>
      <c r="B5" s="9"/>
      <c r="C5" s="38"/>
    </row>
    <row r="6" spans="1:4" x14ac:dyDescent="0.3">
      <c r="A6" s="24"/>
      <c r="B6" s="9"/>
      <c r="C6" s="38"/>
    </row>
    <row r="7" spans="1:4" x14ac:dyDescent="0.3">
      <c r="A7" s="24"/>
      <c r="B7" s="9"/>
      <c r="C7" s="38"/>
    </row>
    <row r="8" spans="1:4" x14ac:dyDescent="0.3">
      <c r="A8" s="24"/>
      <c r="B8" s="9"/>
      <c r="C8" s="38"/>
    </row>
    <row r="9" spans="1:4" x14ac:dyDescent="0.3">
      <c r="A9" s="24"/>
      <c r="B9" s="9"/>
      <c r="C9" s="38"/>
    </row>
    <row r="10" spans="1:4" x14ac:dyDescent="0.3">
      <c r="A10" s="24"/>
      <c r="B10" s="9"/>
      <c r="C10" s="38"/>
    </row>
    <row r="11" spans="1:4" x14ac:dyDescent="0.3">
      <c r="A11" s="24"/>
      <c r="B11" s="9"/>
      <c r="C11" s="38"/>
    </row>
    <row r="12" spans="1:4" x14ac:dyDescent="0.3">
      <c r="A12" s="24"/>
      <c r="B12" s="9"/>
      <c r="C12" s="38"/>
    </row>
    <row r="13" spans="1:4" x14ac:dyDescent="0.3">
      <c r="A13" s="3" t="s">
        <v>35</v>
      </c>
      <c r="C13" s="38"/>
    </row>
    <row r="14" spans="1:4" x14ac:dyDescent="0.3">
      <c r="A14" s="3"/>
      <c r="C14" s="38"/>
    </row>
    <row r="15" spans="1:4" x14ac:dyDescent="0.3">
      <c r="A15" s="3"/>
      <c r="C15" s="38"/>
    </row>
    <row r="16" spans="1:4" x14ac:dyDescent="0.3">
      <c r="A16" s="3" t="s">
        <v>103</v>
      </c>
      <c r="C16" s="38"/>
    </row>
    <row r="17" spans="1:3" x14ac:dyDescent="0.3">
      <c r="A17" s="23"/>
      <c r="B17" s="23" t="s">
        <v>117</v>
      </c>
      <c r="C17" s="36">
        <v>50</v>
      </c>
    </row>
    <row r="18" spans="1:3" x14ac:dyDescent="0.3">
      <c r="A18" s="3" t="s">
        <v>118</v>
      </c>
      <c r="B18" s="3"/>
      <c r="C18" s="40">
        <f>SUM(C17)</f>
        <v>50</v>
      </c>
    </row>
    <row r="19" spans="1:3" x14ac:dyDescent="0.3">
      <c r="A19" s="3"/>
      <c r="B19" s="3"/>
      <c r="C19" s="4"/>
    </row>
    <row r="20" spans="1:3" x14ac:dyDescent="0.3">
      <c r="A20" s="23"/>
    </row>
    <row r="21" spans="1:3" x14ac:dyDescent="0.3">
      <c r="A21" s="3" t="s">
        <v>71</v>
      </c>
    </row>
    <row r="22" spans="1:3" x14ac:dyDescent="0.3">
      <c r="A22" s="3"/>
      <c r="B22" s="9" t="s">
        <v>106</v>
      </c>
      <c r="C22" s="5">
        <v>10</v>
      </c>
    </row>
    <row r="23" spans="1:3" x14ac:dyDescent="0.3">
      <c r="A23" s="3"/>
      <c r="B23" s="9" t="s">
        <v>107</v>
      </c>
      <c r="C23" s="5">
        <v>10</v>
      </c>
    </row>
    <row r="24" spans="1:3" x14ac:dyDescent="0.3">
      <c r="A24" s="3"/>
      <c r="B24" s="9" t="s">
        <v>108</v>
      </c>
      <c r="C24" s="5">
        <v>10</v>
      </c>
    </row>
    <row r="25" spans="1:3" x14ac:dyDescent="0.3">
      <c r="A25" s="3"/>
      <c r="B25" s="9" t="s">
        <v>109</v>
      </c>
      <c r="C25" s="5">
        <v>5</v>
      </c>
    </row>
    <row r="26" spans="1:3" x14ac:dyDescent="0.3">
      <c r="A26" s="3"/>
      <c r="B26" s="9" t="s">
        <v>110</v>
      </c>
      <c r="C26" s="5">
        <v>60</v>
      </c>
    </row>
    <row r="27" spans="1:3" x14ac:dyDescent="0.3">
      <c r="A27" s="3"/>
      <c r="B27" s="9" t="s">
        <v>111</v>
      </c>
      <c r="C27" s="5">
        <v>10</v>
      </c>
    </row>
    <row r="28" spans="1:3" x14ac:dyDescent="0.3">
      <c r="A28" s="3"/>
      <c r="B28" s="9" t="s">
        <v>112</v>
      </c>
      <c r="C28" s="5">
        <v>10</v>
      </c>
    </row>
    <row r="29" spans="1:3" x14ac:dyDescent="0.3">
      <c r="A29" s="3"/>
      <c r="B29" s="9" t="s">
        <v>113</v>
      </c>
      <c r="C29" s="5">
        <v>10</v>
      </c>
    </row>
    <row r="30" spans="1:3" x14ac:dyDescent="0.3">
      <c r="A30" s="3"/>
      <c r="B30" s="9" t="s">
        <v>114</v>
      </c>
      <c r="C30" s="5">
        <v>5</v>
      </c>
    </row>
    <row r="31" spans="1:3" x14ac:dyDescent="0.3">
      <c r="A31" s="3"/>
      <c r="B31" s="9" t="s">
        <v>115</v>
      </c>
      <c r="C31" s="5">
        <v>5</v>
      </c>
    </row>
    <row r="32" spans="1:3" x14ac:dyDescent="0.3">
      <c r="A32" s="3" t="s">
        <v>62</v>
      </c>
      <c r="B32" s="3"/>
      <c r="C32" s="41">
        <f>SUM(C22:C31)</f>
        <v>135</v>
      </c>
    </row>
    <row r="33" spans="1:3" x14ac:dyDescent="0.3">
      <c r="A33" s="3"/>
      <c r="B33" s="3"/>
      <c r="C33" s="26"/>
    </row>
    <row r="34" spans="1:3" x14ac:dyDescent="0.3">
      <c r="A34" s="3"/>
      <c r="B34" s="3"/>
      <c r="C34" s="26"/>
    </row>
    <row r="35" spans="1:3" x14ac:dyDescent="0.3">
      <c r="A35" s="9" t="s">
        <v>102</v>
      </c>
      <c r="B35" s="18" t="s">
        <v>0</v>
      </c>
      <c r="C35" s="5">
        <v>1000</v>
      </c>
    </row>
    <row r="36" spans="1:3" x14ac:dyDescent="0.3">
      <c r="A36" s="11" t="s">
        <v>104</v>
      </c>
      <c r="B36" s="10"/>
      <c r="C36" s="41">
        <f>SUM(C35)</f>
        <v>1000</v>
      </c>
    </row>
    <row r="37" spans="1:3" x14ac:dyDescent="0.3">
      <c r="A37" s="3"/>
      <c r="B37" s="3"/>
      <c r="C37" s="26"/>
    </row>
    <row r="38" spans="1:3" x14ac:dyDescent="0.3">
      <c r="A38" s="3"/>
      <c r="B38" s="3"/>
    </row>
    <row r="39" spans="1:3" x14ac:dyDescent="0.3">
      <c r="A39" s="11" t="s">
        <v>72</v>
      </c>
      <c r="B39" s="9"/>
    </row>
    <row r="40" spans="1:3" x14ac:dyDescent="0.3">
      <c r="A40" s="3" t="s">
        <v>73</v>
      </c>
      <c r="B40" s="3"/>
    </row>
    <row r="41" spans="1:3" x14ac:dyDescent="0.3">
      <c r="A41" s="3"/>
      <c r="B41" s="3"/>
    </row>
    <row r="42" spans="1:3" x14ac:dyDescent="0.3">
      <c r="A42" s="3"/>
      <c r="B42" s="3"/>
    </row>
    <row r="43" spans="1:3" x14ac:dyDescent="0.3">
      <c r="A43" s="3" t="s">
        <v>74</v>
      </c>
    </row>
    <row r="44" spans="1:3" x14ac:dyDescent="0.3">
      <c r="A44" s="23"/>
    </row>
    <row r="45" spans="1:3" x14ac:dyDescent="0.3">
      <c r="A45" s="3" t="s">
        <v>79</v>
      </c>
      <c r="B45" s="3"/>
    </row>
    <row r="46" spans="1:3" x14ac:dyDescent="0.3">
      <c r="A46" s="3"/>
      <c r="B46" s="3"/>
    </row>
    <row r="47" spans="1:3" x14ac:dyDescent="0.3">
      <c r="A47" s="3"/>
      <c r="B47" s="3"/>
    </row>
    <row r="48" spans="1:3" x14ac:dyDescent="0.3">
      <c r="A48" s="3" t="s">
        <v>65</v>
      </c>
    </row>
    <row r="49" spans="1:4" x14ac:dyDescent="0.3">
      <c r="A49" s="23"/>
    </row>
    <row r="50" spans="1:4" x14ac:dyDescent="0.3">
      <c r="A50" s="23"/>
    </row>
    <row r="51" spans="1:4" x14ac:dyDescent="0.3">
      <c r="A51" s="23"/>
    </row>
    <row r="52" spans="1:4" x14ac:dyDescent="0.3">
      <c r="A52" s="23"/>
    </row>
    <row r="53" spans="1:4" x14ac:dyDescent="0.3">
      <c r="A53" s="23"/>
    </row>
    <row r="54" spans="1:4" x14ac:dyDescent="0.3">
      <c r="A54" s="3" t="s">
        <v>66</v>
      </c>
      <c r="B54" s="3"/>
    </row>
    <row r="55" spans="1:4" x14ac:dyDescent="0.3">
      <c r="A55" s="24"/>
    </row>
    <row r="56" spans="1:4" x14ac:dyDescent="0.3">
      <c r="A56" s="32"/>
      <c r="B56" s="18"/>
      <c r="C56" s="5"/>
    </row>
    <row r="57" spans="1:4" x14ac:dyDescent="0.3">
      <c r="A57" s="11" t="s">
        <v>27</v>
      </c>
      <c r="B57" s="9" t="s">
        <v>0</v>
      </c>
      <c r="C57" s="5">
        <v>10</v>
      </c>
      <c r="D57" s="9" t="s">
        <v>101</v>
      </c>
    </row>
    <row r="58" spans="1:4" x14ac:dyDescent="0.3">
      <c r="A58" s="11" t="s">
        <v>20</v>
      </c>
      <c r="B58" s="11"/>
      <c r="C58" s="40">
        <f>SUM(C57)</f>
        <v>10</v>
      </c>
    </row>
    <row r="59" spans="1:4" x14ac:dyDescent="0.3">
      <c r="A59" s="9"/>
      <c r="B59" s="9"/>
      <c r="C59" s="5"/>
    </row>
    <row r="60" spans="1:4" x14ac:dyDescent="0.3">
      <c r="A60" s="9"/>
      <c r="B60" s="9"/>
      <c r="C60" s="5"/>
    </row>
    <row r="61" spans="1:4" x14ac:dyDescent="0.3">
      <c r="A61" s="9"/>
      <c r="B61" s="9"/>
      <c r="C61" s="5"/>
    </row>
    <row r="62" spans="1:4" x14ac:dyDescent="0.3">
      <c r="A62" s="9"/>
      <c r="B62" s="9"/>
      <c r="C62" s="5"/>
    </row>
    <row r="63" spans="1:4" x14ac:dyDescent="0.3">
      <c r="A63" s="9"/>
      <c r="B63" s="9"/>
      <c r="C63" s="5"/>
    </row>
    <row r="64" spans="1:4" x14ac:dyDescent="0.3">
      <c r="A64" s="11"/>
      <c r="B64" s="9"/>
      <c r="C64" s="5"/>
    </row>
    <row r="65" spans="1:3" x14ac:dyDescent="0.3">
      <c r="A65" s="1"/>
      <c r="C65" s="38"/>
    </row>
    <row r="66" spans="1:3" x14ac:dyDescent="0.3">
      <c r="A66" s="11" t="s">
        <v>28</v>
      </c>
      <c r="C66" s="38"/>
    </row>
    <row r="67" spans="1:3" x14ac:dyDescent="0.3">
      <c r="A67" s="1"/>
      <c r="B67" s="9"/>
      <c r="C67" s="38"/>
    </row>
    <row r="68" spans="1:3" x14ac:dyDescent="0.3">
      <c r="A68" s="1"/>
      <c r="B68" s="9"/>
      <c r="C68" s="38"/>
    </row>
    <row r="69" spans="1:3" x14ac:dyDescent="0.3">
      <c r="A69" s="1"/>
      <c r="B69" s="9"/>
      <c r="C69" s="38"/>
    </row>
    <row r="70" spans="1:3" x14ac:dyDescent="0.3">
      <c r="A70" s="1"/>
      <c r="B70" s="9"/>
      <c r="C70" s="38"/>
    </row>
    <row r="71" spans="1:3" x14ac:dyDescent="0.3">
      <c r="A71" s="1"/>
      <c r="B71" s="9"/>
      <c r="C71" s="38"/>
    </row>
    <row r="72" spans="1:3" x14ac:dyDescent="0.3">
      <c r="A72" s="1"/>
      <c r="B72" s="9"/>
      <c r="C72" s="38"/>
    </row>
    <row r="73" spans="1:3" x14ac:dyDescent="0.3">
      <c r="A73" s="1"/>
      <c r="B73" s="9"/>
      <c r="C73" s="38"/>
    </row>
    <row r="74" spans="1:3" x14ac:dyDescent="0.3">
      <c r="A74" s="1"/>
      <c r="B74" s="9"/>
      <c r="C74" s="38"/>
    </row>
    <row r="75" spans="1:3" x14ac:dyDescent="0.3">
      <c r="A75" s="1"/>
      <c r="B75" s="9"/>
      <c r="C75" s="38"/>
    </row>
    <row r="76" spans="1:3" x14ac:dyDescent="0.3">
      <c r="A76" s="1"/>
      <c r="B76" s="9"/>
      <c r="C76" s="38"/>
    </row>
    <row r="77" spans="1:3" x14ac:dyDescent="0.3">
      <c r="A77" s="1"/>
      <c r="B77" s="9"/>
      <c r="C77" s="38"/>
    </row>
    <row r="78" spans="1:3" x14ac:dyDescent="0.3">
      <c r="A78" s="1"/>
      <c r="B78" s="9"/>
      <c r="C78" s="38"/>
    </row>
    <row r="79" spans="1:3" x14ac:dyDescent="0.3">
      <c r="A79" s="1"/>
      <c r="B79" s="9"/>
      <c r="C79" s="38"/>
    </row>
    <row r="80" spans="1:3" x14ac:dyDescent="0.3">
      <c r="A80" s="1"/>
      <c r="B80" s="9"/>
      <c r="C80" s="38"/>
    </row>
    <row r="81" spans="1:3" x14ac:dyDescent="0.3">
      <c r="A81" s="1"/>
      <c r="B81" s="9"/>
      <c r="C81" s="38"/>
    </row>
    <row r="82" spans="1:3" x14ac:dyDescent="0.3">
      <c r="A82" s="1"/>
      <c r="B82" s="9"/>
      <c r="C82" s="38"/>
    </row>
    <row r="83" spans="1:3" x14ac:dyDescent="0.3">
      <c r="A83" s="1"/>
      <c r="B83" s="9"/>
      <c r="C83" s="38"/>
    </row>
    <row r="84" spans="1:3" x14ac:dyDescent="0.3">
      <c r="A84" s="1"/>
      <c r="B84" s="9"/>
      <c r="C84" s="38"/>
    </row>
    <row r="85" spans="1:3" x14ac:dyDescent="0.3">
      <c r="A85" s="1"/>
      <c r="B85" s="9"/>
      <c r="C85" s="38"/>
    </row>
    <row r="86" spans="1:3" x14ac:dyDescent="0.3">
      <c r="A86" s="1"/>
      <c r="B86" s="9"/>
      <c r="C86" s="38"/>
    </row>
    <row r="87" spans="1:3" x14ac:dyDescent="0.3">
      <c r="A87" s="1"/>
      <c r="B87" s="9"/>
      <c r="C87" s="38"/>
    </row>
    <row r="88" spans="1:3" x14ac:dyDescent="0.3">
      <c r="A88" s="1"/>
      <c r="B88" s="9"/>
      <c r="C88" s="38"/>
    </row>
    <row r="89" spans="1:3" x14ac:dyDescent="0.3">
      <c r="A89" s="1"/>
      <c r="B89" s="9"/>
      <c r="C89" s="38"/>
    </row>
    <row r="90" spans="1:3" x14ac:dyDescent="0.3">
      <c r="A90" s="1"/>
      <c r="B90" s="9"/>
      <c r="C90" s="38"/>
    </row>
    <row r="91" spans="1:3" x14ac:dyDescent="0.3">
      <c r="A91" s="1"/>
      <c r="B91" s="9"/>
      <c r="C91" s="38"/>
    </row>
    <row r="92" spans="1:3" x14ac:dyDescent="0.3">
      <c r="A92" s="1"/>
      <c r="B92" s="9"/>
      <c r="C92" s="38"/>
    </row>
    <row r="93" spans="1:3" x14ac:dyDescent="0.3">
      <c r="A93" s="1"/>
      <c r="B93" s="9"/>
      <c r="C93" s="38"/>
    </row>
    <row r="94" spans="1:3" x14ac:dyDescent="0.3">
      <c r="A94" s="1"/>
      <c r="B94" s="9"/>
      <c r="C94" s="38"/>
    </row>
    <row r="95" spans="1:3" x14ac:dyDescent="0.3">
      <c r="A95" s="1"/>
      <c r="B95" s="9"/>
      <c r="C95" s="38"/>
    </row>
    <row r="96" spans="1:3" x14ac:dyDescent="0.3">
      <c r="A96" s="1"/>
      <c r="B96" s="9"/>
      <c r="C96" s="38"/>
    </row>
    <row r="97" spans="1:3" x14ac:dyDescent="0.3">
      <c r="A97" s="1"/>
      <c r="B97" s="9"/>
      <c r="C97" s="38"/>
    </row>
    <row r="98" spans="1:3" x14ac:dyDescent="0.3">
      <c r="A98" s="1"/>
      <c r="B98" s="9"/>
      <c r="C98" s="38"/>
    </row>
    <row r="99" spans="1:3" x14ac:dyDescent="0.3">
      <c r="A99" s="1"/>
      <c r="B99" s="9"/>
      <c r="C99" s="38"/>
    </row>
    <row r="100" spans="1:3" x14ac:dyDescent="0.3">
      <c r="A100" s="11" t="s">
        <v>26</v>
      </c>
      <c r="C100" s="38"/>
    </row>
    <row r="101" spans="1:3" x14ac:dyDescent="0.3">
      <c r="A101" s="11"/>
      <c r="C101" s="38"/>
    </row>
    <row r="102" spans="1:3" x14ac:dyDescent="0.3">
      <c r="A102" s="11"/>
      <c r="C102" s="38"/>
    </row>
    <row r="103" spans="1:3" x14ac:dyDescent="0.3">
      <c r="A103" s="11" t="s">
        <v>70</v>
      </c>
      <c r="C103" s="38"/>
    </row>
    <row r="104" spans="1:3" x14ac:dyDescent="0.3">
      <c r="A104" s="11" t="s">
        <v>64</v>
      </c>
      <c r="C104" s="38"/>
    </row>
    <row r="105" spans="1:3" x14ac:dyDescent="0.3">
      <c r="A105" s="11"/>
      <c r="C105" s="38"/>
    </row>
    <row r="106" spans="1:3" x14ac:dyDescent="0.3">
      <c r="A106" s="11"/>
      <c r="C106" s="38"/>
    </row>
    <row r="107" spans="1:3" x14ac:dyDescent="0.3">
      <c r="A107" s="11" t="s">
        <v>75</v>
      </c>
      <c r="C107" s="38"/>
    </row>
    <row r="108" spans="1:3" x14ac:dyDescent="0.3">
      <c r="A108" s="11" t="s">
        <v>76</v>
      </c>
      <c r="C108" s="38"/>
    </row>
    <row r="109" spans="1:3" x14ac:dyDescent="0.3">
      <c r="A109" s="11"/>
      <c r="C109" s="38"/>
    </row>
    <row r="110" spans="1:3" x14ac:dyDescent="0.3">
      <c r="A110" s="11"/>
      <c r="C110" s="38"/>
    </row>
    <row r="111" spans="1:3" x14ac:dyDescent="0.3">
      <c r="A111" s="11" t="s">
        <v>80</v>
      </c>
      <c r="C111" s="38"/>
    </row>
    <row r="112" spans="1:3" x14ac:dyDescent="0.3">
      <c r="A112" s="11"/>
      <c r="C112" s="38"/>
    </row>
    <row r="113" spans="1:3" x14ac:dyDescent="0.3">
      <c r="A113" s="11" t="s">
        <v>81</v>
      </c>
      <c r="C113" s="38"/>
    </row>
    <row r="114" spans="1:3" x14ac:dyDescent="0.3">
      <c r="A114" s="11"/>
      <c r="C114" s="38"/>
    </row>
    <row r="115" spans="1:3" x14ac:dyDescent="0.3">
      <c r="A115" s="11"/>
      <c r="C115" s="38"/>
    </row>
    <row r="116" spans="1:3" x14ac:dyDescent="0.3">
      <c r="A116" s="11" t="s">
        <v>86</v>
      </c>
      <c r="C116" s="38"/>
    </row>
    <row r="117" spans="1:3" x14ac:dyDescent="0.3">
      <c r="A117" s="9"/>
      <c r="B117" s="9"/>
      <c r="C117" s="5"/>
    </row>
    <row r="118" spans="1:3" x14ac:dyDescent="0.3">
      <c r="A118" s="9"/>
      <c r="B118" s="9"/>
      <c r="C118" s="5"/>
    </row>
    <row r="119" spans="1:3" x14ac:dyDescent="0.3">
      <c r="A119" s="9"/>
      <c r="B119" s="9"/>
      <c r="C119" s="5"/>
    </row>
    <row r="120" spans="1:3" x14ac:dyDescent="0.3">
      <c r="A120" s="9"/>
      <c r="B120" s="9"/>
      <c r="C120" s="5"/>
    </row>
    <row r="121" spans="1:3" x14ac:dyDescent="0.3">
      <c r="A121" s="9"/>
      <c r="B121" s="9"/>
      <c r="C121" s="5"/>
    </row>
    <row r="122" spans="1:3" x14ac:dyDescent="0.3">
      <c r="A122" s="11"/>
      <c r="C122" s="38"/>
    </row>
    <row r="123" spans="1:3" x14ac:dyDescent="0.3">
      <c r="A123" s="11"/>
      <c r="C123" s="38"/>
    </row>
    <row r="124" spans="1:3" x14ac:dyDescent="0.3">
      <c r="A124" s="11" t="s">
        <v>89</v>
      </c>
      <c r="C124" s="38"/>
    </row>
    <row r="125" spans="1:3" x14ac:dyDescent="0.3">
      <c r="A125" s="11"/>
      <c r="C125" s="38"/>
    </row>
    <row r="126" spans="1:3" x14ac:dyDescent="0.3">
      <c r="A126" s="11"/>
      <c r="C126" s="38"/>
    </row>
    <row r="127" spans="1:3" x14ac:dyDescent="0.3">
      <c r="A127" s="11" t="s">
        <v>84</v>
      </c>
      <c r="C127" s="38"/>
    </row>
    <row r="128" spans="1:3" x14ac:dyDescent="0.3">
      <c r="A128" s="11" t="s">
        <v>85</v>
      </c>
      <c r="C128" s="38"/>
    </row>
    <row r="129" spans="1:3" x14ac:dyDescent="0.3">
      <c r="A129" s="11"/>
      <c r="C129" s="38"/>
    </row>
    <row r="130" spans="1:3" x14ac:dyDescent="0.3">
      <c r="A130" s="11"/>
      <c r="C130" s="38"/>
    </row>
    <row r="131" spans="1:3" x14ac:dyDescent="0.3">
      <c r="A131" s="11" t="s">
        <v>60</v>
      </c>
      <c r="C131" s="38"/>
    </row>
    <row r="132" spans="1:3" x14ac:dyDescent="0.3">
      <c r="A132" s="9"/>
      <c r="C132" s="38"/>
    </row>
    <row r="133" spans="1:3" x14ac:dyDescent="0.3">
      <c r="A133" s="11" t="s">
        <v>61</v>
      </c>
      <c r="C133" s="38"/>
    </row>
    <row r="134" spans="1:3" x14ac:dyDescent="0.3">
      <c r="A134" s="9"/>
      <c r="C134" s="38"/>
    </row>
    <row r="135" spans="1:3" x14ac:dyDescent="0.3">
      <c r="A135" s="9"/>
      <c r="C135" s="38"/>
    </row>
    <row r="136" spans="1:3" x14ac:dyDescent="0.3">
      <c r="A136" s="11" t="s">
        <v>92</v>
      </c>
      <c r="C136" s="38"/>
    </row>
    <row r="137" spans="1:3" x14ac:dyDescent="0.3">
      <c r="A137" s="11" t="s">
        <v>93</v>
      </c>
      <c r="B137" s="3"/>
      <c r="C137" s="38"/>
    </row>
    <row r="138" spans="1:3" x14ac:dyDescent="0.3">
      <c r="A138" s="9"/>
      <c r="C138" s="38"/>
    </row>
    <row r="139" spans="1:3" x14ac:dyDescent="0.3">
      <c r="A139" s="9"/>
      <c r="C139" s="38"/>
    </row>
    <row r="140" spans="1:3" x14ac:dyDescent="0.3">
      <c r="A140" s="11" t="s">
        <v>67</v>
      </c>
      <c r="C140" s="38"/>
    </row>
    <row r="141" spans="1:3" x14ac:dyDescent="0.3">
      <c r="A141" s="11" t="s">
        <v>68</v>
      </c>
      <c r="B141" s="3"/>
      <c r="C141" s="38"/>
    </row>
    <row r="142" spans="1:3" x14ac:dyDescent="0.3">
      <c r="A142" s="9"/>
      <c r="C142" s="38"/>
    </row>
    <row r="143" spans="1:3" x14ac:dyDescent="0.3">
      <c r="A143" s="9"/>
      <c r="C143" s="38"/>
    </row>
    <row r="144" spans="1:3" x14ac:dyDescent="0.3">
      <c r="A144" s="11" t="s">
        <v>87</v>
      </c>
      <c r="C144" s="38"/>
    </row>
    <row r="145" spans="1:3" x14ac:dyDescent="0.3">
      <c r="A145" s="11" t="s">
        <v>88</v>
      </c>
      <c r="C145" s="38"/>
    </row>
    <row r="146" spans="1:3" x14ac:dyDescent="0.3">
      <c r="A146" s="9"/>
      <c r="C146" s="38"/>
    </row>
    <row r="147" spans="1:3" x14ac:dyDescent="0.3">
      <c r="A147" s="11"/>
      <c r="C147" s="38"/>
    </row>
    <row r="148" spans="1:3" x14ac:dyDescent="0.3">
      <c r="A148" s="3" t="s">
        <v>31</v>
      </c>
      <c r="B148" s="27"/>
    </row>
    <row r="149" spans="1:3" x14ac:dyDescent="0.3">
      <c r="A149" s="23"/>
      <c r="B149" s="27"/>
    </row>
    <row r="150" spans="1:3" x14ac:dyDescent="0.3">
      <c r="A150" s="24"/>
      <c r="B150" s="9"/>
    </row>
    <row r="151" spans="1:3" x14ac:dyDescent="0.3">
      <c r="A151" s="24"/>
      <c r="B151" s="9"/>
    </row>
    <row r="152" spans="1:3" x14ac:dyDescent="0.3">
      <c r="A152" s="1"/>
      <c r="B152" s="9"/>
      <c r="C152" s="38"/>
    </row>
    <row r="153" spans="1:3" x14ac:dyDescent="0.3">
      <c r="A153" s="24"/>
      <c r="B153" s="9"/>
    </row>
    <row r="154" spans="1:3" x14ac:dyDescent="0.3">
      <c r="A154" s="24"/>
      <c r="B154" s="9"/>
    </row>
    <row r="155" spans="1:3" x14ac:dyDescent="0.3">
      <c r="A155" s="24"/>
      <c r="B155" s="9"/>
    </row>
    <row r="156" spans="1:3" x14ac:dyDescent="0.3">
      <c r="A156" s="1"/>
      <c r="B156" s="9"/>
      <c r="C156" s="38"/>
    </row>
    <row r="157" spans="1:3" x14ac:dyDescent="0.3">
      <c r="A157" s="24"/>
      <c r="B157" s="9"/>
    </row>
    <row r="158" spans="1:3" x14ac:dyDescent="0.3">
      <c r="A158" s="24"/>
      <c r="B158" s="9"/>
    </row>
    <row r="159" spans="1:3" x14ac:dyDescent="0.3">
      <c r="A159" s="24"/>
      <c r="B159" s="9"/>
    </row>
    <row r="160" spans="1:3" x14ac:dyDescent="0.3">
      <c r="A160" s="24"/>
      <c r="B160" s="9"/>
    </row>
    <row r="161" spans="1:3" x14ac:dyDescent="0.3">
      <c r="A161" s="24"/>
      <c r="B161" s="9"/>
    </row>
    <row r="162" spans="1:3" x14ac:dyDescent="0.3">
      <c r="A162" s="24"/>
      <c r="B162" s="9"/>
    </row>
    <row r="163" spans="1:3" x14ac:dyDescent="0.3">
      <c r="A163" s="24"/>
      <c r="B163" s="9"/>
    </row>
    <row r="164" spans="1:3" x14ac:dyDescent="0.3">
      <c r="A164" s="24"/>
      <c r="B164" s="9"/>
    </row>
    <row r="165" spans="1:3" x14ac:dyDescent="0.3">
      <c r="A165" s="24"/>
      <c r="B165" s="9"/>
    </row>
    <row r="166" spans="1:3" x14ac:dyDescent="0.3">
      <c r="A166" s="24"/>
      <c r="B166" s="9"/>
    </row>
    <row r="167" spans="1:3" x14ac:dyDescent="0.3">
      <c r="A167" s="24"/>
    </row>
    <row r="168" spans="1:3" x14ac:dyDescent="0.3">
      <c r="A168" s="24"/>
      <c r="B168" s="9"/>
    </row>
    <row r="169" spans="1:3" x14ac:dyDescent="0.3">
      <c r="A169" s="24"/>
      <c r="B169" s="9"/>
    </row>
    <row r="170" spans="1:3" x14ac:dyDescent="0.3">
      <c r="A170" s="24"/>
      <c r="B170" s="9"/>
    </row>
    <row r="171" spans="1:3" x14ac:dyDescent="0.3">
      <c r="A171" s="1"/>
      <c r="B171" s="9"/>
      <c r="C171" s="38"/>
    </row>
    <row r="172" spans="1:3" x14ac:dyDescent="0.3">
      <c r="A172" s="19"/>
      <c r="C172" s="5"/>
    </row>
    <row r="173" spans="1:3" x14ac:dyDescent="0.3">
      <c r="A173" s="19"/>
      <c r="B173" s="9"/>
      <c r="C173" s="5"/>
    </row>
    <row r="174" spans="1:3" x14ac:dyDescent="0.3">
      <c r="A174" s="19"/>
      <c r="B174" s="9"/>
      <c r="C174" s="5"/>
    </row>
    <row r="175" spans="1:3" x14ac:dyDescent="0.3">
      <c r="A175" s="19"/>
      <c r="B175" s="9"/>
      <c r="C175" s="5"/>
    </row>
    <row r="176" spans="1:3" x14ac:dyDescent="0.3">
      <c r="A176" s="19"/>
      <c r="B176" s="9"/>
      <c r="C176" s="5"/>
    </row>
    <row r="177" spans="1:3" x14ac:dyDescent="0.3">
      <c r="A177" s="19"/>
      <c r="B177" s="9"/>
      <c r="C177" s="5"/>
    </row>
    <row r="178" spans="1:3" x14ac:dyDescent="0.3">
      <c r="A178" s="12"/>
      <c r="B178" s="9"/>
      <c r="C178" s="10"/>
    </row>
    <row r="179" spans="1:3" x14ac:dyDescent="0.3">
      <c r="A179" s="12"/>
      <c r="B179" s="9"/>
      <c r="C179" s="10"/>
    </row>
    <row r="180" spans="1:3" x14ac:dyDescent="0.3">
      <c r="A180" s="12"/>
      <c r="B180" s="9"/>
      <c r="C180" s="10"/>
    </row>
    <row r="181" spans="1:3" x14ac:dyDescent="0.3">
      <c r="A181" s="12"/>
      <c r="B181" s="9"/>
      <c r="C181" s="10"/>
    </row>
    <row r="182" spans="1:3" x14ac:dyDescent="0.3">
      <c r="A182" s="12"/>
      <c r="B182" s="9"/>
      <c r="C182" s="10"/>
    </row>
    <row r="183" spans="1:3" x14ac:dyDescent="0.3">
      <c r="A183" s="12"/>
      <c r="B183" s="9"/>
      <c r="C183" s="10"/>
    </row>
    <row r="184" spans="1:3" x14ac:dyDescent="0.3">
      <c r="A184" s="12"/>
      <c r="B184" s="9"/>
      <c r="C184" s="10"/>
    </row>
    <row r="185" spans="1:3" x14ac:dyDescent="0.3">
      <c r="A185" s="11" t="s">
        <v>32</v>
      </c>
      <c r="B185" s="11"/>
      <c r="C185" s="10"/>
    </row>
    <row r="186" spans="1:3" x14ac:dyDescent="0.3">
      <c r="A186" s="9"/>
      <c r="B186" s="9"/>
      <c r="C186" s="5"/>
    </row>
    <row r="187" spans="1:3" x14ac:dyDescent="0.3">
      <c r="A187" s="9"/>
      <c r="B187" s="9"/>
      <c r="C187" s="5"/>
    </row>
    <row r="188" spans="1:3" x14ac:dyDescent="0.3">
      <c r="A188" s="9" t="s">
        <v>96</v>
      </c>
      <c r="B188" s="9"/>
      <c r="C188" s="5"/>
    </row>
    <row r="189" spans="1:3" x14ac:dyDescent="0.3">
      <c r="A189" s="11" t="s">
        <v>97</v>
      </c>
      <c r="B189" s="11"/>
      <c r="C189" s="5"/>
    </row>
    <row r="190" spans="1:3" x14ac:dyDescent="0.3">
      <c r="A190" s="9"/>
      <c r="B190" s="9"/>
      <c r="C190" s="5"/>
    </row>
    <row r="191" spans="1:3" x14ac:dyDescent="0.3">
      <c r="A191" s="9"/>
      <c r="B191" s="9"/>
      <c r="C191" s="5"/>
    </row>
    <row r="192" spans="1:3" x14ac:dyDescent="0.3">
      <c r="A192" s="11" t="s">
        <v>77</v>
      </c>
      <c r="B192" s="9"/>
      <c r="C192" s="5"/>
    </row>
    <row r="193" spans="1:3" x14ac:dyDescent="0.3">
      <c r="A193" s="11" t="s">
        <v>78</v>
      </c>
      <c r="B193" s="11"/>
      <c r="C193" s="5"/>
    </row>
    <row r="194" spans="1:3" x14ac:dyDescent="0.3">
      <c r="A194" s="9"/>
      <c r="B194" s="9"/>
      <c r="C194" s="5"/>
    </row>
    <row r="195" spans="1:3" x14ac:dyDescent="0.3">
      <c r="A195" s="9"/>
      <c r="B195" s="9"/>
      <c r="C195" s="5"/>
    </row>
    <row r="196" spans="1:3" x14ac:dyDescent="0.3">
      <c r="A196" s="11" t="s">
        <v>82</v>
      </c>
      <c r="B196" s="9"/>
      <c r="C196" s="5"/>
    </row>
    <row r="197" spans="1:3" x14ac:dyDescent="0.3">
      <c r="A197" s="11" t="s">
        <v>83</v>
      </c>
      <c r="B197" s="11"/>
      <c r="C197" s="5"/>
    </row>
    <row r="198" spans="1:3" x14ac:dyDescent="0.3">
      <c r="A198" s="9"/>
      <c r="B198" s="9"/>
      <c r="C198" s="5"/>
    </row>
    <row r="199" spans="1:3" x14ac:dyDescent="0.3">
      <c r="A199" s="9"/>
      <c r="B199" s="9"/>
      <c r="C199" s="5"/>
    </row>
    <row r="200" spans="1:3" x14ac:dyDescent="0.3">
      <c r="A200" s="9"/>
      <c r="B200" s="9"/>
      <c r="C200" s="5"/>
    </row>
    <row r="201" spans="1:3" x14ac:dyDescent="0.3">
      <c r="A201" s="11" t="s">
        <v>63</v>
      </c>
      <c r="B201" s="9"/>
      <c r="C201" s="10"/>
    </row>
    <row r="202" spans="1:3" x14ac:dyDescent="0.3">
      <c r="A202" s="11"/>
      <c r="B202" s="9"/>
      <c r="C202" s="5"/>
    </row>
    <row r="203" spans="1:3" x14ac:dyDescent="0.3">
      <c r="A203" s="11"/>
      <c r="B203" s="9"/>
      <c r="C203" s="5"/>
    </row>
    <row r="204" spans="1:3" x14ac:dyDescent="0.3">
      <c r="A204" s="11"/>
      <c r="B204" s="9"/>
      <c r="C204" s="5"/>
    </row>
    <row r="205" spans="1:3" x14ac:dyDescent="0.3">
      <c r="A205" s="11"/>
      <c r="B205" s="9"/>
      <c r="C205" s="5"/>
    </row>
    <row r="206" spans="1:3" x14ac:dyDescent="0.3">
      <c r="A206" s="11"/>
      <c r="B206" s="9"/>
      <c r="C206" s="5"/>
    </row>
    <row r="207" spans="1:3" x14ac:dyDescent="0.3">
      <c r="A207" s="11"/>
      <c r="B207" s="9"/>
      <c r="C207" s="5"/>
    </row>
    <row r="208" spans="1:3" x14ac:dyDescent="0.3">
      <c r="A208" s="11"/>
      <c r="B208" s="9"/>
      <c r="C208" s="5"/>
    </row>
    <row r="209" spans="1:3" x14ac:dyDescent="0.3">
      <c r="A209" s="11"/>
      <c r="B209" s="9"/>
      <c r="C209" s="5"/>
    </row>
    <row r="210" spans="1:3" x14ac:dyDescent="0.3">
      <c r="A210" s="11"/>
      <c r="B210" s="9"/>
      <c r="C210" s="5"/>
    </row>
    <row r="211" spans="1:3" x14ac:dyDescent="0.3">
      <c r="A211" s="11"/>
      <c r="B211" s="9"/>
      <c r="C211" s="5"/>
    </row>
    <row r="212" spans="1:3" x14ac:dyDescent="0.3">
      <c r="A212" s="11"/>
      <c r="B212" s="9"/>
      <c r="C212" s="5"/>
    </row>
    <row r="213" spans="1:3" x14ac:dyDescent="0.3">
      <c r="A213" s="11"/>
      <c r="B213" s="9"/>
      <c r="C213" s="5"/>
    </row>
    <row r="214" spans="1:3" x14ac:dyDescent="0.3">
      <c r="A214" s="11"/>
      <c r="B214" s="9"/>
      <c r="C214" s="5"/>
    </row>
    <row r="215" spans="1:3" x14ac:dyDescent="0.3">
      <c r="A215" s="11"/>
      <c r="B215" s="9"/>
      <c r="C215" s="5"/>
    </row>
    <row r="216" spans="1:3" x14ac:dyDescent="0.3">
      <c r="A216" s="11"/>
      <c r="B216" s="9"/>
      <c r="C216" s="5"/>
    </row>
    <row r="217" spans="1:3" x14ac:dyDescent="0.3">
      <c r="A217" s="11"/>
      <c r="B217" s="9"/>
      <c r="C217" s="5"/>
    </row>
    <row r="218" spans="1:3" x14ac:dyDescent="0.3">
      <c r="A218" s="11"/>
      <c r="B218" s="9"/>
      <c r="C218" s="5"/>
    </row>
    <row r="219" spans="1:3" x14ac:dyDescent="0.3">
      <c r="A219" s="11"/>
      <c r="B219" s="9"/>
      <c r="C219" s="5"/>
    </row>
    <row r="220" spans="1:3" x14ac:dyDescent="0.3">
      <c r="A220" s="11"/>
      <c r="B220" s="9"/>
      <c r="C220" s="5"/>
    </row>
    <row r="221" spans="1:3" x14ac:dyDescent="0.3">
      <c r="A221" s="11"/>
      <c r="B221" s="9"/>
      <c r="C221" s="5"/>
    </row>
    <row r="222" spans="1:3" x14ac:dyDescent="0.3">
      <c r="A222" s="11"/>
      <c r="B222" s="9"/>
      <c r="C222" s="5"/>
    </row>
    <row r="223" spans="1:3" x14ac:dyDescent="0.3">
      <c r="A223" s="11"/>
      <c r="B223" s="9"/>
      <c r="C223" s="5"/>
    </row>
    <row r="224" spans="1:3" x14ac:dyDescent="0.3">
      <c r="A224" s="11"/>
      <c r="B224" s="9"/>
      <c r="C224" s="5"/>
    </row>
    <row r="225" spans="1:3" x14ac:dyDescent="0.3">
      <c r="A225" s="11"/>
      <c r="B225" s="9"/>
      <c r="C225" s="5"/>
    </row>
    <row r="226" spans="1:3" x14ac:dyDescent="0.3">
      <c r="A226" s="11"/>
      <c r="B226" s="9"/>
      <c r="C226" s="5"/>
    </row>
    <row r="227" spans="1:3" x14ac:dyDescent="0.3">
      <c r="A227" s="11"/>
      <c r="B227" s="9"/>
      <c r="C227" s="5"/>
    </row>
    <row r="228" spans="1:3" x14ac:dyDescent="0.3">
      <c r="A228" s="11"/>
      <c r="B228" s="9"/>
      <c r="C228" s="5"/>
    </row>
    <row r="229" spans="1:3" x14ac:dyDescent="0.3">
      <c r="A229" s="11"/>
      <c r="B229" s="9"/>
      <c r="C229" s="5"/>
    </row>
    <row r="230" spans="1:3" x14ac:dyDescent="0.3">
      <c r="A230" s="11"/>
      <c r="B230" s="9"/>
      <c r="C230" s="5"/>
    </row>
    <row r="231" spans="1:3" x14ac:dyDescent="0.3">
      <c r="A231" s="11" t="s">
        <v>69</v>
      </c>
      <c r="B231" s="11"/>
      <c r="C231" s="10"/>
    </row>
    <row r="232" spans="1:3" x14ac:dyDescent="0.3">
      <c r="A232" s="9"/>
      <c r="B232" s="9"/>
      <c r="C232" s="5"/>
    </row>
    <row r="233" spans="1:3" x14ac:dyDescent="0.3">
      <c r="A233" s="9"/>
      <c r="B233" s="9"/>
      <c r="C233" s="5"/>
    </row>
    <row r="234" spans="1:3" x14ac:dyDescent="0.3">
      <c r="A234" s="11" t="s">
        <v>91</v>
      </c>
      <c r="B234" s="9"/>
      <c r="C234" s="5"/>
    </row>
    <row r="235" spans="1:3" x14ac:dyDescent="0.3">
      <c r="A235" s="11" t="s">
        <v>95</v>
      </c>
      <c r="B235" s="11"/>
      <c r="C235" s="5"/>
    </row>
    <row r="236" spans="1:3" x14ac:dyDescent="0.3">
      <c r="A236" s="9"/>
      <c r="B236" s="9"/>
      <c r="C236" s="5"/>
    </row>
    <row r="237" spans="1:3" x14ac:dyDescent="0.3">
      <c r="A237" s="9"/>
      <c r="B237" s="9"/>
      <c r="C237" s="10"/>
    </row>
    <row r="238" spans="1:3" x14ac:dyDescent="0.3">
      <c r="A238" s="11" t="s">
        <v>90</v>
      </c>
      <c r="B238" s="9"/>
      <c r="C238" s="10"/>
    </row>
    <row r="239" spans="1:3" x14ac:dyDescent="0.3">
      <c r="A239" s="11" t="s">
        <v>94</v>
      </c>
      <c r="B239" s="11"/>
      <c r="C239" s="10"/>
    </row>
    <row r="240" spans="1:3" x14ac:dyDescent="0.3">
      <c r="A240" s="9"/>
      <c r="B240" s="9"/>
      <c r="C240" s="10"/>
    </row>
    <row r="241" spans="1:3" x14ac:dyDescent="0.3">
      <c r="A241" s="12"/>
      <c r="B241" s="9"/>
      <c r="C241" s="10"/>
    </row>
    <row r="242" spans="1:3" x14ac:dyDescent="0.3">
      <c r="A242" s="3" t="s">
        <v>30</v>
      </c>
      <c r="C242" s="38"/>
    </row>
    <row r="243" spans="1:3" x14ac:dyDescent="0.3">
      <c r="A243" s="3"/>
      <c r="C243" s="38"/>
    </row>
    <row r="244" spans="1:3" x14ac:dyDescent="0.3">
      <c r="A244" s="3"/>
      <c r="C244" s="38"/>
    </row>
    <row r="245" spans="1:3" x14ac:dyDescent="0.3">
      <c r="A245" s="3"/>
      <c r="C245" s="38"/>
    </row>
    <row r="246" spans="1:3" x14ac:dyDescent="0.3">
      <c r="A246" s="3"/>
      <c r="C246" s="38"/>
    </row>
    <row r="247" spans="1:3" x14ac:dyDescent="0.3">
      <c r="A247" s="1" t="s">
        <v>29</v>
      </c>
      <c r="B247" s="3"/>
      <c r="C247" s="38"/>
    </row>
    <row r="248" spans="1:3" x14ac:dyDescent="0.3">
      <c r="A248" s="1"/>
      <c r="B248" s="3"/>
      <c r="C248" s="38"/>
    </row>
    <row r="249" spans="1:3" x14ac:dyDescent="0.3">
      <c r="A249" s="12"/>
      <c r="B249" s="9"/>
      <c r="C249" s="10"/>
    </row>
    <row r="250" spans="1:3" ht="18" x14ac:dyDescent="0.35">
      <c r="A250" s="30" t="s">
        <v>33</v>
      </c>
      <c r="B250" s="31"/>
      <c r="C250" s="39"/>
    </row>
  </sheetData>
  <printOptions gridLines="1"/>
  <pageMargins left="0.7" right="0.7" top="0.75" bottom="0.5" header="0.3" footer="0.3"/>
  <pageSetup orientation="landscape" r:id="rId1"/>
  <headerFooter>
    <oddHeader>&amp;CBy Member - By Lodge</oddHeader>
    <oddFooter>&amp;L&amp;P&amp;C&amp;D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45"/>
  <sheetViews>
    <sheetView workbookViewId="0">
      <pane ySplit="2" topLeftCell="A3" activePane="bottomLeft" state="frozen"/>
      <selection pane="bottomLeft" activeCell="H8" sqref="H8"/>
    </sheetView>
  </sheetViews>
  <sheetFormatPr defaultColWidth="8.88671875" defaultRowHeight="13.8" x14ac:dyDescent="0.3"/>
  <cols>
    <col min="1" max="1" width="18.6640625" style="82" bestFit="1" customWidth="1"/>
    <col min="2" max="2" width="20.33203125" style="75" bestFit="1" customWidth="1"/>
    <col min="3" max="3" width="10.6640625" style="72" bestFit="1" customWidth="1"/>
    <col min="4" max="7" width="10.6640625" style="73" bestFit="1" customWidth="1"/>
    <col min="8" max="8" width="14" style="73" customWidth="1"/>
    <col min="9" max="9" width="11.6640625" style="74" bestFit="1" customWidth="1"/>
    <col min="10" max="10" width="11.109375" style="75" bestFit="1" customWidth="1"/>
    <col min="11" max="16384" width="8.88671875" style="75"/>
  </cols>
  <sheetData>
    <row r="1" spans="1:10" s="66" customFormat="1" x14ac:dyDescent="0.3">
      <c r="C1" s="67" t="s">
        <v>125</v>
      </c>
      <c r="D1" s="67" t="s">
        <v>126</v>
      </c>
      <c r="E1" s="67" t="s">
        <v>127</v>
      </c>
      <c r="F1" s="67" t="s">
        <v>128</v>
      </c>
      <c r="G1" s="67" t="s">
        <v>668</v>
      </c>
      <c r="H1" s="67" t="s">
        <v>671</v>
      </c>
      <c r="I1" s="68" t="s">
        <v>129</v>
      </c>
      <c r="J1" s="69"/>
    </row>
    <row r="2" spans="1:10" s="66" customFormat="1" x14ac:dyDescent="0.3">
      <c r="A2" s="66" t="s">
        <v>0</v>
      </c>
      <c r="B2" s="66" t="s">
        <v>116</v>
      </c>
      <c r="C2" s="67" t="s">
        <v>130</v>
      </c>
      <c r="D2" s="67" t="s">
        <v>130</v>
      </c>
      <c r="E2" s="67" t="s">
        <v>130</v>
      </c>
      <c r="F2" s="67" t="s">
        <v>130</v>
      </c>
      <c r="G2" s="67" t="s">
        <v>669</v>
      </c>
      <c r="H2" s="67" t="s">
        <v>672</v>
      </c>
      <c r="I2" s="68" t="s">
        <v>131</v>
      </c>
      <c r="J2" s="69"/>
    </row>
    <row r="3" spans="1:10" x14ac:dyDescent="0.3">
      <c r="A3" s="70" t="s">
        <v>132</v>
      </c>
      <c r="B3" s="71" t="s">
        <v>121</v>
      </c>
      <c r="C3" s="72">
        <f>151+200</f>
        <v>351</v>
      </c>
      <c r="D3" s="73">
        <v>38.31</v>
      </c>
      <c r="E3" s="73">
        <v>0</v>
      </c>
      <c r="F3" s="73">
        <v>0</v>
      </c>
      <c r="G3" s="73">
        <v>0</v>
      </c>
      <c r="H3" s="113" t="s">
        <v>889</v>
      </c>
      <c r="I3" s="74">
        <f>SUM(C3:H3)</f>
        <v>389.31</v>
      </c>
    </row>
    <row r="4" spans="1:10" x14ac:dyDescent="0.3">
      <c r="A4" s="70"/>
      <c r="B4" s="76" t="s">
        <v>133</v>
      </c>
      <c r="C4" s="72">
        <v>0</v>
      </c>
      <c r="D4" s="77">
        <v>5</v>
      </c>
      <c r="E4" s="77">
        <v>5</v>
      </c>
      <c r="F4" s="77">
        <v>0</v>
      </c>
      <c r="G4" s="73">
        <v>0</v>
      </c>
      <c r="H4" s="113">
        <v>0</v>
      </c>
      <c r="I4" s="74">
        <f>SUM(C4:H4)</f>
        <v>10</v>
      </c>
    </row>
    <row r="5" spans="1:10" x14ac:dyDescent="0.3">
      <c r="A5" s="70"/>
      <c r="B5" s="76" t="s">
        <v>134</v>
      </c>
      <c r="C5" s="72">
        <v>0</v>
      </c>
      <c r="D5" s="77">
        <v>21.5</v>
      </c>
      <c r="E5" s="77">
        <v>34.75</v>
      </c>
      <c r="F5" s="77">
        <v>0</v>
      </c>
      <c r="G5" s="73">
        <v>0</v>
      </c>
      <c r="H5" s="113">
        <v>0</v>
      </c>
      <c r="I5" s="74">
        <f>SUM(C5:H5)</f>
        <v>56.25</v>
      </c>
    </row>
    <row r="6" spans="1:10" x14ac:dyDescent="0.3">
      <c r="A6" s="70"/>
      <c r="B6" s="76" t="s">
        <v>135</v>
      </c>
      <c r="C6" s="72">
        <v>0</v>
      </c>
      <c r="D6" s="77">
        <v>50</v>
      </c>
      <c r="E6" s="77">
        <v>0</v>
      </c>
      <c r="F6" s="77">
        <v>0</v>
      </c>
      <c r="G6" s="73">
        <v>0</v>
      </c>
      <c r="H6" s="113">
        <v>0</v>
      </c>
      <c r="I6" s="74">
        <f t="shared" ref="I6:I26" si="0">SUM(C6:H6)</f>
        <v>50</v>
      </c>
    </row>
    <row r="7" spans="1:10" x14ac:dyDescent="0.3">
      <c r="A7" s="70"/>
      <c r="B7" s="76" t="s">
        <v>136</v>
      </c>
      <c r="C7" s="72">
        <v>0</v>
      </c>
      <c r="D7" s="77">
        <v>10</v>
      </c>
      <c r="E7" s="77">
        <v>0</v>
      </c>
      <c r="F7" s="77">
        <v>0</v>
      </c>
      <c r="G7" s="73">
        <v>0</v>
      </c>
      <c r="H7" s="113">
        <v>0</v>
      </c>
      <c r="I7" s="74">
        <f t="shared" si="0"/>
        <v>10</v>
      </c>
    </row>
    <row r="8" spans="1:10" x14ac:dyDescent="0.3">
      <c r="A8" s="70"/>
      <c r="B8" s="76" t="s">
        <v>137</v>
      </c>
      <c r="C8" s="72">
        <v>0</v>
      </c>
      <c r="D8" s="77">
        <v>10</v>
      </c>
      <c r="E8" s="77">
        <v>0</v>
      </c>
      <c r="F8" s="77">
        <v>0</v>
      </c>
      <c r="G8" s="73">
        <v>0</v>
      </c>
      <c r="H8" s="113">
        <v>0</v>
      </c>
      <c r="I8" s="74">
        <f t="shared" si="0"/>
        <v>10</v>
      </c>
    </row>
    <row r="9" spans="1:10" x14ac:dyDescent="0.3">
      <c r="A9" s="70"/>
      <c r="B9" s="76" t="s">
        <v>138</v>
      </c>
      <c r="C9" s="72">
        <v>0</v>
      </c>
      <c r="D9" s="77">
        <v>10</v>
      </c>
      <c r="E9" s="77">
        <v>0</v>
      </c>
      <c r="F9" s="77">
        <v>0</v>
      </c>
      <c r="G9" s="73">
        <v>0</v>
      </c>
      <c r="H9" s="113">
        <v>0</v>
      </c>
      <c r="I9" s="74">
        <f t="shared" si="0"/>
        <v>10</v>
      </c>
    </row>
    <row r="10" spans="1:10" x14ac:dyDescent="0.3">
      <c r="A10" s="70"/>
      <c r="B10" s="71" t="s">
        <v>139</v>
      </c>
      <c r="C10" s="72">
        <v>15</v>
      </c>
      <c r="D10" s="73">
        <v>0</v>
      </c>
      <c r="E10" s="73">
        <v>0</v>
      </c>
      <c r="F10" s="73">
        <v>0</v>
      </c>
      <c r="G10" s="73">
        <v>0</v>
      </c>
      <c r="H10" s="113">
        <v>0</v>
      </c>
      <c r="I10" s="74">
        <f t="shared" si="0"/>
        <v>15</v>
      </c>
    </row>
    <row r="11" spans="1:10" x14ac:dyDescent="0.3">
      <c r="A11" s="70"/>
      <c r="B11" s="71" t="s">
        <v>140</v>
      </c>
      <c r="C11" s="72">
        <v>100</v>
      </c>
      <c r="D11" s="73">
        <v>0</v>
      </c>
      <c r="E11" s="73">
        <v>0</v>
      </c>
      <c r="F11" s="73">
        <v>0</v>
      </c>
      <c r="G11" s="73">
        <v>0</v>
      </c>
      <c r="H11" s="113">
        <v>0</v>
      </c>
      <c r="I11" s="74">
        <f t="shared" si="0"/>
        <v>100</v>
      </c>
    </row>
    <row r="12" spans="1:10" x14ac:dyDescent="0.3">
      <c r="A12" s="70"/>
      <c r="B12" s="76" t="s">
        <v>141</v>
      </c>
      <c r="C12" s="72">
        <v>0</v>
      </c>
      <c r="D12" s="77">
        <v>10</v>
      </c>
      <c r="E12" s="77">
        <v>0</v>
      </c>
      <c r="F12" s="77">
        <v>0</v>
      </c>
      <c r="G12" s="73">
        <v>0</v>
      </c>
      <c r="H12" s="113">
        <v>0</v>
      </c>
      <c r="I12" s="74">
        <f t="shared" si="0"/>
        <v>10</v>
      </c>
    </row>
    <row r="13" spans="1:10" x14ac:dyDescent="0.3">
      <c r="A13" s="70"/>
      <c r="B13" s="76" t="s">
        <v>142</v>
      </c>
      <c r="C13" s="72">
        <v>0</v>
      </c>
      <c r="D13" s="77">
        <v>5</v>
      </c>
      <c r="E13" s="77">
        <v>5</v>
      </c>
      <c r="F13" s="77">
        <v>0</v>
      </c>
      <c r="G13" s="73">
        <v>0</v>
      </c>
      <c r="H13" s="113">
        <v>0</v>
      </c>
      <c r="I13" s="74">
        <f t="shared" si="0"/>
        <v>10</v>
      </c>
    </row>
    <row r="14" spans="1:10" x14ac:dyDescent="0.3">
      <c r="A14" s="70"/>
      <c r="B14" s="71" t="s">
        <v>143</v>
      </c>
      <c r="C14" s="72">
        <v>5</v>
      </c>
      <c r="D14" s="73">
        <v>0</v>
      </c>
      <c r="E14" s="73">
        <v>0</v>
      </c>
      <c r="F14" s="73">
        <v>0</v>
      </c>
      <c r="G14" s="73">
        <v>0</v>
      </c>
      <c r="H14" s="113">
        <v>0</v>
      </c>
      <c r="I14" s="74">
        <f t="shared" si="0"/>
        <v>5</v>
      </c>
    </row>
    <row r="15" spans="1:10" x14ac:dyDescent="0.3">
      <c r="A15" s="70"/>
      <c r="B15" s="71" t="s">
        <v>144</v>
      </c>
      <c r="C15" s="72">
        <v>50</v>
      </c>
      <c r="D15" s="73">
        <v>0</v>
      </c>
      <c r="E15" s="73">
        <v>0</v>
      </c>
      <c r="F15" s="73">
        <v>0</v>
      </c>
      <c r="G15" s="73">
        <v>0</v>
      </c>
      <c r="H15" s="113">
        <v>0</v>
      </c>
      <c r="I15" s="74">
        <f t="shared" si="0"/>
        <v>50</v>
      </c>
    </row>
    <row r="16" spans="1:10" x14ac:dyDescent="0.3">
      <c r="A16" s="70"/>
      <c r="B16" s="71" t="s">
        <v>145</v>
      </c>
      <c r="C16" s="72">
        <v>5</v>
      </c>
      <c r="D16" s="73">
        <v>0</v>
      </c>
      <c r="E16" s="73">
        <v>10</v>
      </c>
      <c r="F16" s="73">
        <v>0</v>
      </c>
      <c r="G16" s="73">
        <v>0</v>
      </c>
      <c r="H16" s="113">
        <v>0</v>
      </c>
      <c r="I16" s="74">
        <f t="shared" si="0"/>
        <v>15</v>
      </c>
    </row>
    <row r="17" spans="1:10" x14ac:dyDescent="0.3">
      <c r="A17" s="70"/>
      <c r="B17" s="76" t="s">
        <v>146</v>
      </c>
      <c r="C17" s="72">
        <v>0</v>
      </c>
      <c r="D17" s="77">
        <v>50</v>
      </c>
      <c r="E17" s="77">
        <v>0</v>
      </c>
      <c r="F17" s="77">
        <v>0</v>
      </c>
      <c r="G17" s="73">
        <v>0</v>
      </c>
      <c r="H17" s="113">
        <v>0</v>
      </c>
      <c r="I17" s="74">
        <f t="shared" si="0"/>
        <v>50</v>
      </c>
    </row>
    <row r="18" spans="1:10" x14ac:dyDescent="0.3">
      <c r="A18" s="70"/>
      <c r="B18" s="71" t="s">
        <v>147</v>
      </c>
      <c r="C18" s="72">
        <v>5</v>
      </c>
      <c r="D18" s="73">
        <v>0</v>
      </c>
      <c r="E18" s="73">
        <v>0</v>
      </c>
      <c r="F18" s="73">
        <v>0</v>
      </c>
      <c r="G18" s="73">
        <v>0</v>
      </c>
      <c r="H18" s="113">
        <v>0</v>
      </c>
      <c r="I18" s="74">
        <f t="shared" si="0"/>
        <v>5</v>
      </c>
    </row>
    <row r="19" spans="1:10" x14ac:dyDescent="0.3">
      <c r="A19" s="70"/>
      <c r="B19" s="71" t="s">
        <v>148</v>
      </c>
      <c r="C19" s="72">
        <v>0</v>
      </c>
      <c r="D19" s="73">
        <v>0</v>
      </c>
      <c r="E19" s="73">
        <v>25</v>
      </c>
      <c r="F19" s="73">
        <v>0</v>
      </c>
      <c r="G19" s="73">
        <v>0</v>
      </c>
      <c r="H19" s="113">
        <v>0</v>
      </c>
      <c r="I19" s="74">
        <f t="shared" si="0"/>
        <v>25</v>
      </c>
    </row>
    <row r="20" spans="1:10" x14ac:dyDescent="0.3">
      <c r="A20" s="70"/>
      <c r="B20" s="71" t="s">
        <v>149</v>
      </c>
      <c r="C20" s="72">
        <v>0</v>
      </c>
      <c r="D20" s="73">
        <v>0</v>
      </c>
      <c r="E20" s="73">
        <v>5</v>
      </c>
      <c r="F20" s="73">
        <v>0</v>
      </c>
      <c r="G20" s="73">
        <v>0</v>
      </c>
      <c r="H20" s="113">
        <v>0</v>
      </c>
      <c r="I20" s="74">
        <f t="shared" si="0"/>
        <v>5</v>
      </c>
    </row>
    <row r="21" spans="1:10" x14ac:dyDescent="0.3">
      <c r="A21" s="70"/>
      <c r="B21" s="71" t="s">
        <v>150</v>
      </c>
      <c r="C21" s="72">
        <v>60</v>
      </c>
      <c r="D21" s="73">
        <v>0</v>
      </c>
      <c r="E21" s="73">
        <v>0</v>
      </c>
      <c r="F21" s="73">
        <v>0</v>
      </c>
      <c r="G21" s="73">
        <v>0</v>
      </c>
      <c r="H21" s="113">
        <v>0</v>
      </c>
      <c r="I21" s="74">
        <f t="shared" si="0"/>
        <v>60</v>
      </c>
    </row>
    <row r="22" spans="1:10" x14ac:dyDescent="0.3">
      <c r="A22" s="70"/>
      <c r="B22" s="71" t="s">
        <v>151</v>
      </c>
      <c r="C22" s="72">
        <v>5</v>
      </c>
      <c r="D22" s="73">
        <v>10</v>
      </c>
      <c r="E22" s="73">
        <v>10</v>
      </c>
      <c r="F22" s="73">
        <v>0</v>
      </c>
      <c r="G22" s="73">
        <v>0</v>
      </c>
      <c r="H22" s="113">
        <v>0</v>
      </c>
      <c r="I22" s="74">
        <f t="shared" si="0"/>
        <v>25</v>
      </c>
    </row>
    <row r="23" spans="1:10" x14ac:dyDescent="0.3">
      <c r="A23" s="70"/>
      <c r="B23" s="71" t="s">
        <v>152</v>
      </c>
      <c r="C23" s="72">
        <v>0</v>
      </c>
      <c r="D23" s="73">
        <v>0</v>
      </c>
      <c r="E23" s="73">
        <v>15</v>
      </c>
      <c r="F23" s="73">
        <v>0</v>
      </c>
      <c r="G23" s="73">
        <v>0</v>
      </c>
      <c r="H23" s="113">
        <v>0</v>
      </c>
      <c r="I23" s="74">
        <f t="shared" si="0"/>
        <v>15</v>
      </c>
    </row>
    <row r="24" spans="1:10" x14ac:dyDescent="0.3">
      <c r="A24" s="70"/>
      <c r="B24" s="71" t="s">
        <v>153</v>
      </c>
      <c r="C24" s="72">
        <v>50</v>
      </c>
      <c r="D24" s="73">
        <v>100</v>
      </c>
      <c r="E24" s="73">
        <v>0</v>
      </c>
      <c r="F24" s="73">
        <v>0</v>
      </c>
      <c r="G24" s="73">
        <v>0</v>
      </c>
      <c r="H24" s="113">
        <v>0</v>
      </c>
      <c r="I24" s="74">
        <f t="shared" si="0"/>
        <v>150</v>
      </c>
    </row>
    <row r="25" spans="1:10" x14ac:dyDescent="0.3">
      <c r="A25" s="70"/>
      <c r="B25" s="71" t="s">
        <v>154</v>
      </c>
      <c r="C25" s="72">
        <v>50</v>
      </c>
      <c r="D25" s="73">
        <v>100</v>
      </c>
      <c r="E25" s="73">
        <v>0</v>
      </c>
      <c r="F25" s="73">
        <v>0</v>
      </c>
      <c r="G25" s="73">
        <v>0</v>
      </c>
      <c r="H25" s="113">
        <v>0</v>
      </c>
      <c r="I25" s="74">
        <f t="shared" si="0"/>
        <v>150</v>
      </c>
    </row>
    <row r="26" spans="1:10" x14ac:dyDescent="0.3">
      <c r="A26" s="70"/>
      <c r="B26" s="76" t="s">
        <v>155</v>
      </c>
      <c r="C26" s="72">
        <v>0</v>
      </c>
      <c r="D26" s="77">
        <v>10</v>
      </c>
      <c r="E26" s="77">
        <v>10</v>
      </c>
      <c r="F26" s="77">
        <v>0</v>
      </c>
      <c r="G26" s="73">
        <v>0</v>
      </c>
      <c r="H26" s="113">
        <v>0</v>
      </c>
      <c r="I26" s="74">
        <f t="shared" si="0"/>
        <v>20</v>
      </c>
    </row>
    <row r="27" spans="1:10" x14ac:dyDescent="0.3">
      <c r="A27" s="70"/>
      <c r="B27" s="71"/>
      <c r="C27" s="78">
        <f t="shared" ref="C27:I27" si="1">SUM(C3:C26)</f>
        <v>696</v>
      </c>
      <c r="D27" s="79">
        <f t="shared" si="1"/>
        <v>429.81</v>
      </c>
      <c r="E27" s="79">
        <f t="shared" si="1"/>
        <v>119.75</v>
      </c>
      <c r="F27" s="79">
        <f t="shared" si="1"/>
        <v>0</v>
      </c>
      <c r="G27" s="79">
        <f t="shared" si="1"/>
        <v>0</v>
      </c>
      <c r="H27" s="79">
        <f t="shared" si="1"/>
        <v>0</v>
      </c>
      <c r="I27" s="80">
        <f t="shared" si="1"/>
        <v>1245.56</v>
      </c>
      <c r="J27" s="73">
        <f>SUM(C27:H27)</f>
        <v>1245.56</v>
      </c>
    </row>
    <row r="28" spans="1:10" x14ac:dyDescent="0.3">
      <c r="A28" s="70"/>
      <c r="B28" s="71"/>
      <c r="C28" s="81"/>
    </row>
    <row r="29" spans="1:10" x14ac:dyDescent="0.3">
      <c r="A29" s="70"/>
      <c r="B29" s="71"/>
      <c r="C29" s="81"/>
    </row>
    <row r="30" spans="1:10" x14ac:dyDescent="0.3">
      <c r="A30" s="82" t="s">
        <v>156</v>
      </c>
      <c r="B30" s="75" t="s">
        <v>121</v>
      </c>
      <c r="C30" s="72">
        <v>0</v>
      </c>
      <c r="D30" s="73">
        <v>0</v>
      </c>
      <c r="E30" s="73">
        <v>0</v>
      </c>
      <c r="F30" s="73">
        <v>1008</v>
      </c>
      <c r="G30" s="73">
        <v>867.75</v>
      </c>
      <c r="H30" s="73">
        <v>0</v>
      </c>
      <c r="I30" s="74">
        <f>SUM(C30:H30)</f>
        <v>1875.75</v>
      </c>
    </row>
    <row r="31" spans="1:10" s="82" customFormat="1" x14ac:dyDescent="0.3">
      <c r="B31" s="75" t="s">
        <v>157</v>
      </c>
      <c r="C31" s="72">
        <v>0</v>
      </c>
      <c r="D31" s="73">
        <v>50</v>
      </c>
      <c r="E31" s="73">
        <v>0</v>
      </c>
      <c r="F31" s="73">
        <v>50</v>
      </c>
      <c r="G31" s="73">
        <v>0</v>
      </c>
      <c r="H31" s="73">
        <v>0</v>
      </c>
      <c r="I31" s="74">
        <f t="shared" ref="I31:I32" si="2">SUM(C31:H31)</f>
        <v>100</v>
      </c>
      <c r="J31" s="75"/>
    </row>
    <row r="32" spans="1:10" s="82" customFormat="1" x14ac:dyDescent="0.3">
      <c r="B32" s="75" t="s">
        <v>660</v>
      </c>
      <c r="C32" s="72">
        <v>0</v>
      </c>
      <c r="D32" s="73">
        <v>0</v>
      </c>
      <c r="E32" s="73">
        <v>0</v>
      </c>
      <c r="F32" s="73">
        <v>0</v>
      </c>
      <c r="G32" s="73">
        <v>200</v>
      </c>
      <c r="H32" s="73">
        <v>0</v>
      </c>
      <c r="I32" s="74">
        <f t="shared" si="2"/>
        <v>200</v>
      </c>
      <c r="J32" s="75"/>
    </row>
    <row r="33" spans="1:10" s="82" customFormat="1" x14ac:dyDescent="0.3">
      <c r="A33" s="70"/>
      <c r="C33" s="78">
        <f t="shared" ref="C33:I33" si="3">SUM(C30:C32)</f>
        <v>0</v>
      </c>
      <c r="D33" s="79">
        <f t="shared" si="3"/>
        <v>50</v>
      </c>
      <c r="E33" s="79">
        <f t="shared" si="3"/>
        <v>0</v>
      </c>
      <c r="F33" s="79">
        <f t="shared" si="3"/>
        <v>1058</v>
      </c>
      <c r="G33" s="79">
        <f t="shared" si="3"/>
        <v>1067.75</v>
      </c>
      <c r="H33" s="79">
        <f t="shared" si="3"/>
        <v>0</v>
      </c>
      <c r="I33" s="80">
        <f t="shared" si="3"/>
        <v>2175.75</v>
      </c>
      <c r="J33" s="73">
        <f>SUM(C33:H33)</f>
        <v>2175.75</v>
      </c>
    </row>
    <row r="34" spans="1:10" x14ac:dyDescent="0.3">
      <c r="A34" s="70"/>
      <c r="B34" s="71"/>
      <c r="C34" s="81"/>
    </row>
    <row r="35" spans="1:10" x14ac:dyDescent="0.3">
      <c r="A35" s="70"/>
      <c r="B35" s="71"/>
      <c r="C35" s="81"/>
      <c r="I35" s="83"/>
    </row>
    <row r="36" spans="1:10" x14ac:dyDescent="0.3">
      <c r="A36" s="70" t="s">
        <v>158</v>
      </c>
      <c r="B36" s="71" t="s">
        <v>121</v>
      </c>
      <c r="C36" s="84">
        <f>3580+500</f>
        <v>4080</v>
      </c>
      <c r="D36" s="73">
        <f>500+4298+500</f>
        <v>5298</v>
      </c>
      <c r="E36" s="77">
        <f>1680+2000</f>
        <v>3680</v>
      </c>
      <c r="F36" s="77">
        <f>1210+1112.5+2000</f>
        <v>4322.5</v>
      </c>
      <c r="G36" s="77">
        <f>500+500+6100</f>
        <v>7100</v>
      </c>
      <c r="H36" s="77">
        <v>500</v>
      </c>
      <c r="I36" s="74">
        <f>SUM(C36:H36)</f>
        <v>24980.5</v>
      </c>
    </row>
    <row r="37" spans="1:10" x14ac:dyDescent="0.3">
      <c r="A37" s="70"/>
      <c r="B37" s="71" t="s">
        <v>648</v>
      </c>
      <c r="C37" s="84">
        <v>0</v>
      </c>
      <c r="D37" s="73">
        <v>0</v>
      </c>
      <c r="E37" s="77">
        <v>0</v>
      </c>
      <c r="F37" s="77">
        <v>0</v>
      </c>
      <c r="G37" s="77">
        <v>100</v>
      </c>
      <c r="H37" s="77">
        <v>0</v>
      </c>
      <c r="I37" s="74">
        <f t="shared" ref="I37:I65" si="4">SUM(C37:H37)</f>
        <v>100</v>
      </c>
    </row>
    <row r="38" spans="1:10" x14ac:dyDescent="0.3">
      <c r="A38" s="85"/>
      <c r="B38" s="86" t="s">
        <v>162</v>
      </c>
      <c r="C38" s="84">
        <v>0</v>
      </c>
      <c r="D38" s="73">
        <v>0</v>
      </c>
      <c r="E38" s="73">
        <v>0</v>
      </c>
      <c r="F38" s="73">
        <v>10</v>
      </c>
      <c r="G38" s="77">
        <v>0</v>
      </c>
      <c r="H38" s="77">
        <v>0</v>
      </c>
      <c r="I38" s="74">
        <f t="shared" si="4"/>
        <v>10</v>
      </c>
    </row>
    <row r="39" spans="1:10" x14ac:dyDescent="0.3">
      <c r="A39" s="85"/>
      <c r="B39" s="86" t="s">
        <v>163</v>
      </c>
      <c r="C39" s="84">
        <v>0</v>
      </c>
      <c r="D39" s="73">
        <v>0</v>
      </c>
      <c r="E39" s="73">
        <v>0</v>
      </c>
      <c r="F39" s="73">
        <v>10</v>
      </c>
      <c r="G39" s="77">
        <v>0</v>
      </c>
      <c r="H39" s="77">
        <v>0</v>
      </c>
      <c r="I39" s="74">
        <f t="shared" si="4"/>
        <v>10</v>
      </c>
    </row>
    <row r="40" spans="1:10" x14ac:dyDescent="0.3">
      <c r="A40" s="85"/>
      <c r="B40" s="86" t="s">
        <v>650</v>
      </c>
      <c r="C40" s="84">
        <v>0</v>
      </c>
      <c r="D40" s="73">
        <v>0</v>
      </c>
      <c r="E40" s="73">
        <v>0</v>
      </c>
      <c r="F40" s="73">
        <v>0</v>
      </c>
      <c r="G40" s="77">
        <v>200</v>
      </c>
      <c r="H40" s="77">
        <v>0</v>
      </c>
      <c r="I40" s="74">
        <f t="shared" si="4"/>
        <v>200</v>
      </c>
    </row>
    <row r="41" spans="1:10" x14ac:dyDescent="0.3">
      <c r="A41" s="85"/>
      <c r="B41" s="86" t="s">
        <v>167</v>
      </c>
      <c r="C41" s="84">
        <v>0</v>
      </c>
      <c r="D41" s="73">
        <v>0</v>
      </c>
      <c r="E41" s="73">
        <v>0</v>
      </c>
      <c r="F41" s="73">
        <v>10</v>
      </c>
      <c r="G41" s="77">
        <v>0</v>
      </c>
      <c r="H41" s="77">
        <v>0</v>
      </c>
      <c r="I41" s="74">
        <f t="shared" si="4"/>
        <v>10</v>
      </c>
    </row>
    <row r="42" spans="1:10" x14ac:dyDescent="0.3">
      <c r="A42" s="85"/>
      <c r="B42" s="86" t="s">
        <v>736</v>
      </c>
      <c r="C42" s="84">
        <v>0</v>
      </c>
      <c r="D42" s="73">
        <v>0</v>
      </c>
      <c r="E42" s="73">
        <v>0</v>
      </c>
      <c r="F42" s="73">
        <v>0</v>
      </c>
      <c r="G42" s="77">
        <v>0</v>
      </c>
      <c r="H42" s="77">
        <v>1000</v>
      </c>
      <c r="I42" s="74">
        <f t="shared" si="4"/>
        <v>1000</v>
      </c>
    </row>
    <row r="43" spans="1:10" x14ac:dyDescent="0.3">
      <c r="A43" s="85"/>
      <c r="B43" s="86" t="s">
        <v>159</v>
      </c>
      <c r="C43" s="84">
        <v>25</v>
      </c>
      <c r="D43" s="73">
        <v>0</v>
      </c>
      <c r="E43" s="73">
        <v>0</v>
      </c>
      <c r="F43" s="73">
        <v>0</v>
      </c>
      <c r="G43" s="77">
        <v>0</v>
      </c>
      <c r="H43" s="77">
        <v>0</v>
      </c>
      <c r="I43" s="74">
        <f t="shared" si="4"/>
        <v>25</v>
      </c>
    </row>
    <row r="44" spans="1:10" x14ac:dyDescent="0.3">
      <c r="A44" s="85"/>
      <c r="B44" s="86" t="s">
        <v>665</v>
      </c>
      <c r="C44" s="84">
        <v>0</v>
      </c>
      <c r="D44" s="73">
        <v>0</v>
      </c>
      <c r="E44" s="73">
        <v>0</v>
      </c>
      <c r="F44" s="73">
        <v>0</v>
      </c>
      <c r="G44" s="77">
        <v>25</v>
      </c>
      <c r="H44" s="77">
        <v>0</v>
      </c>
      <c r="I44" s="74">
        <f t="shared" si="4"/>
        <v>25</v>
      </c>
    </row>
    <row r="45" spans="1:10" x14ac:dyDescent="0.3">
      <c r="A45" s="85"/>
      <c r="B45" s="86" t="s">
        <v>170</v>
      </c>
      <c r="C45" s="84">
        <v>0</v>
      </c>
      <c r="D45" s="73">
        <v>0</v>
      </c>
      <c r="E45" s="73">
        <v>0</v>
      </c>
      <c r="F45" s="73">
        <v>5</v>
      </c>
      <c r="G45" s="77">
        <v>0</v>
      </c>
      <c r="H45" s="77">
        <v>0</v>
      </c>
      <c r="I45" s="74">
        <f t="shared" si="4"/>
        <v>5</v>
      </c>
    </row>
    <row r="46" spans="1:10" x14ac:dyDescent="0.3">
      <c r="A46" s="85"/>
      <c r="B46" s="86" t="s">
        <v>651</v>
      </c>
      <c r="C46" s="84">
        <v>0</v>
      </c>
      <c r="D46" s="73">
        <v>0</v>
      </c>
      <c r="E46" s="73">
        <v>0</v>
      </c>
      <c r="F46" s="73">
        <v>0</v>
      </c>
      <c r="G46" s="77">
        <v>500</v>
      </c>
      <c r="H46" s="77">
        <v>400</v>
      </c>
      <c r="I46" s="74">
        <f t="shared" si="4"/>
        <v>900</v>
      </c>
    </row>
    <row r="47" spans="1:10" x14ac:dyDescent="0.3">
      <c r="A47" s="85"/>
      <c r="B47" s="86" t="s">
        <v>160</v>
      </c>
      <c r="C47" s="84">
        <v>95</v>
      </c>
      <c r="D47" s="73">
        <v>0</v>
      </c>
      <c r="E47" s="73">
        <v>0</v>
      </c>
      <c r="F47" s="73">
        <v>0</v>
      </c>
      <c r="G47" s="77">
        <v>0</v>
      </c>
      <c r="H47" s="77">
        <v>0</v>
      </c>
      <c r="I47" s="74">
        <f t="shared" si="4"/>
        <v>95</v>
      </c>
    </row>
    <row r="48" spans="1:10" x14ac:dyDescent="0.3">
      <c r="A48" s="85"/>
      <c r="B48" s="86" t="s">
        <v>166</v>
      </c>
      <c r="C48" s="84">
        <v>0</v>
      </c>
      <c r="D48" s="73">
        <v>0</v>
      </c>
      <c r="E48" s="73">
        <v>0</v>
      </c>
      <c r="F48" s="73">
        <v>10</v>
      </c>
      <c r="G48" s="77">
        <v>0</v>
      </c>
      <c r="H48" s="77">
        <v>0</v>
      </c>
      <c r="I48" s="74">
        <f t="shared" si="4"/>
        <v>10</v>
      </c>
    </row>
    <row r="49" spans="1:9" x14ac:dyDescent="0.3">
      <c r="A49" s="85"/>
      <c r="B49" s="86" t="s">
        <v>647</v>
      </c>
      <c r="C49" s="84">
        <v>0</v>
      </c>
      <c r="D49" s="73">
        <v>0</v>
      </c>
      <c r="E49" s="73">
        <v>0</v>
      </c>
      <c r="F49" s="73">
        <v>0</v>
      </c>
      <c r="G49" s="77">
        <v>50</v>
      </c>
      <c r="H49" s="77">
        <v>0</v>
      </c>
      <c r="I49" s="74">
        <f t="shared" si="4"/>
        <v>50</v>
      </c>
    </row>
    <row r="50" spans="1:9" x14ac:dyDescent="0.3">
      <c r="A50" s="85"/>
      <c r="B50" s="86" t="s">
        <v>646</v>
      </c>
      <c r="C50" s="84">
        <v>0</v>
      </c>
      <c r="D50" s="73">
        <v>0</v>
      </c>
      <c r="E50" s="73">
        <v>0</v>
      </c>
      <c r="F50" s="73">
        <v>0</v>
      </c>
      <c r="G50" s="77">
        <v>25</v>
      </c>
      <c r="H50" s="77">
        <v>0</v>
      </c>
      <c r="I50" s="74">
        <f t="shared" si="4"/>
        <v>25</v>
      </c>
    </row>
    <row r="51" spans="1:9" x14ac:dyDescent="0.3">
      <c r="A51" s="85"/>
      <c r="B51" s="86" t="s">
        <v>938</v>
      </c>
      <c r="C51" s="84">
        <v>0</v>
      </c>
      <c r="D51" s="73">
        <v>0</v>
      </c>
      <c r="E51" s="73">
        <v>0</v>
      </c>
      <c r="F51" s="73">
        <v>0</v>
      </c>
      <c r="G51" s="77">
        <v>0</v>
      </c>
      <c r="H51" s="77">
        <v>19.5</v>
      </c>
      <c r="I51" s="74">
        <f t="shared" si="4"/>
        <v>19.5</v>
      </c>
    </row>
    <row r="52" spans="1:9" x14ac:dyDescent="0.3">
      <c r="A52" s="85"/>
      <c r="B52" s="86" t="s">
        <v>939</v>
      </c>
      <c r="C52" s="84">
        <v>0</v>
      </c>
      <c r="D52" s="73">
        <v>0</v>
      </c>
      <c r="E52" s="73">
        <v>0</v>
      </c>
      <c r="F52" s="73">
        <v>0</v>
      </c>
      <c r="G52" s="77">
        <v>0</v>
      </c>
      <c r="H52" s="77">
        <v>49.5</v>
      </c>
      <c r="I52" s="74">
        <f t="shared" si="4"/>
        <v>49.5</v>
      </c>
    </row>
    <row r="53" spans="1:9" ht="14.25" customHeight="1" x14ac:dyDescent="0.3">
      <c r="A53" s="85"/>
      <c r="B53" s="86" t="s">
        <v>161</v>
      </c>
      <c r="C53" s="84">
        <v>0</v>
      </c>
      <c r="D53" s="73">
        <v>0</v>
      </c>
      <c r="E53" s="73">
        <v>0</v>
      </c>
      <c r="F53" s="84">
        <v>10</v>
      </c>
      <c r="G53" s="77">
        <v>0</v>
      </c>
      <c r="H53" s="77">
        <v>0</v>
      </c>
      <c r="I53" s="74">
        <f t="shared" si="4"/>
        <v>10</v>
      </c>
    </row>
    <row r="54" spans="1:9" ht="14.25" customHeight="1" x14ac:dyDescent="0.3">
      <c r="A54" s="85"/>
      <c r="B54" s="86" t="s">
        <v>940</v>
      </c>
      <c r="C54" s="84">
        <v>0</v>
      </c>
      <c r="D54" s="73">
        <v>0</v>
      </c>
      <c r="E54" s="73">
        <v>0</v>
      </c>
      <c r="F54" s="84">
        <v>0</v>
      </c>
      <c r="G54" s="77">
        <v>0</v>
      </c>
      <c r="H54" s="77">
        <v>19.5</v>
      </c>
      <c r="I54" s="74">
        <f t="shared" si="4"/>
        <v>19.5</v>
      </c>
    </row>
    <row r="55" spans="1:9" x14ac:dyDescent="0.3">
      <c r="A55" s="85"/>
      <c r="B55" s="86" t="s">
        <v>164</v>
      </c>
      <c r="C55" s="84">
        <v>0</v>
      </c>
      <c r="D55" s="73">
        <v>0</v>
      </c>
      <c r="E55" s="73">
        <v>0</v>
      </c>
      <c r="F55" s="73">
        <v>5</v>
      </c>
      <c r="G55" s="77">
        <v>0</v>
      </c>
      <c r="H55" s="77">
        <v>0</v>
      </c>
      <c r="I55" s="74">
        <f t="shared" si="4"/>
        <v>5</v>
      </c>
    </row>
    <row r="56" spans="1:9" x14ac:dyDescent="0.3">
      <c r="A56" s="85"/>
      <c r="B56" s="86" t="s">
        <v>165</v>
      </c>
      <c r="C56" s="84">
        <v>0</v>
      </c>
      <c r="D56" s="73">
        <v>0</v>
      </c>
      <c r="E56" s="73">
        <v>0</v>
      </c>
      <c r="F56" s="73">
        <v>60</v>
      </c>
      <c r="G56" s="77">
        <v>0</v>
      </c>
      <c r="H56" s="77">
        <v>0</v>
      </c>
      <c r="I56" s="74">
        <f t="shared" si="4"/>
        <v>60</v>
      </c>
    </row>
    <row r="57" spans="1:9" x14ac:dyDescent="0.3">
      <c r="A57" s="85"/>
      <c r="B57" s="86" t="s">
        <v>169</v>
      </c>
      <c r="C57" s="84">
        <v>0</v>
      </c>
      <c r="D57" s="73">
        <v>0</v>
      </c>
      <c r="E57" s="73">
        <v>0</v>
      </c>
      <c r="F57" s="73">
        <v>5</v>
      </c>
      <c r="G57" s="77">
        <v>0</v>
      </c>
      <c r="H57" s="77">
        <v>0</v>
      </c>
      <c r="I57" s="74">
        <f t="shared" si="4"/>
        <v>5</v>
      </c>
    </row>
    <row r="58" spans="1:9" x14ac:dyDescent="0.3">
      <c r="A58" s="85"/>
      <c r="B58" s="86" t="s">
        <v>941</v>
      </c>
      <c r="C58" s="84">
        <v>0</v>
      </c>
      <c r="D58" s="73">
        <v>0</v>
      </c>
      <c r="E58" s="73">
        <v>0</v>
      </c>
      <c r="F58" s="73">
        <v>0</v>
      </c>
      <c r="G58" s="77">
        <v>0</v>
      </c>
      <c r="H58" s="77">
        <v>30</v>
      </c>
      <c r="I58" s="74">
        <f t="shared" si="4"/>
        <v>30</v>
      </c>
    </row>
    <row r="59" spans="1:9" x14ac:dyDescent="0.3">
      <c r="A59" s="85"/>
      <c r="B59" s="86" t="s">
        <v>642</v>
      </c>
      <c r="C59" s="84">
        <v>0</v>
      </c>
      <c r="D59" s="73">
        <v>0</v>
      </c>
      <c r="E59" s="73">
        <v>0</v>
      </c>
      <c r="F59" s="73">
        <v>0</v>
      </c>
      <c r="G59" s="77">
        <v>25</v>
      </c>
      <c r="H59" s="77">
        <v>0</v>
      </c>
      <c r="I59" s="74">
        <f t="shared" si="4"/>
        <v>25</v>
      </c>
    </row>
    <row r="60" spans="1:9" ht="14.25" customHeight="1" x14ac:dyDescent="0.3">
      <c r="A60" s="85"/>
      <c r="B60" s="86" t="s">
        <v>168</v>
      </c>
      <c r="C60" s="84">
        <v>0</v>
      </c>
      <c r="D60" s="73">
        <v>0</v>
      </c>
      <c r="E60" s="73">
        <v>0</v>
      </c>
      <c r="F60" s="73">
        <v>10</v>
      </c>
      <c r="G60" s="77">
        <v>0</v>
      </c>
      <c r="H60" s="77">
        <v>0</v>
      </c>
      <c r="I60" s="74">
        <f t="shared" si="4"/>
        <v>10</v>
      </c>
    </row>
    <row r="61" spans="1:9" ht="14.25" customHeight="1" x14ac:dyDescent="0.3">
      <c r="A61" s="85"/>
      <c r="B61" s="86" t="s">
        <v>643</v>
      </c>
      <c r="C61" s="84">
        <v>0</v>
      </c>
      <c r="D61" s="73">
        <v>0</v>
      </c>
      <c r="E61" s="73">
        <v>0</v>
      </c>
      <c r="F61" s="73">
        <v>0</v>
      </c>
      <c r="G61" s="77">
        <v>24.5</v>
      </c>
      <c r="H61" s="77">
        <v>0</v>
      </c>
      <c r="I61" s="74">
        <f t="shared" si="4"/>
        <v>24.5</v>
      </c>
    </row>
    <row r="62" spans="1:9" ht="14.25" customHeight="1" x14ac:dyDescent="0.3">
      <c r="A62" s="85"/>
      <c r="B62" s="86" t="s">
        <v>644</v>
      </c>
      <c r="C62" s="84">
        <v>0</v>
      </c>
      <c r="D62" s="73">
        <v>0</v>
      </c>
      <c r="E62" s="73">
        <v>0</v>
      </c>
      <c r="F62" s="73">
        <v>0</v>
      </c>
      <c r="G62" s="77">
        <v>24.5</v>
      </c>
      <c r="H62" s="77">
        <v>0</v>
      </c>
      <c r="I62" s="74">
        <f t="shared" si="4"/>
        <v>24.5</v>
      </c>
    </row>
    <row r="63" spans="1:9" x14ac:dyDescent="0.3">
      <c r="A63" s="85"/>
      <c r="B63" s="86" t="s">
        <v>171</v>
      </c>
      <c r="C63" s="84">
        <v>100</v>
      </c>
      <c r="D63" s="73">
        <v>0</v>
      </c>
      <c r="E63" s="73">
        <v>0</v>
      </c>
      <c r="F63" s="84">
        <v>0</v>
      </c>
      <c r="G63" s="77">
        <v>0</v>
      </c>
      <c r="H63" s="77">
        <v>0</v>
      </c>
      <c r="I63" s="74">
        <f t="shared" si="4"/>
        <v>100</v>
      </c>
    </row>
    <row r="64" spans="1:9" x14ac:dyDescent="0.3">
      <c r="A64" s="85"/>
      <c r="B64" s="86" t="s">
        <v>645</v>
      </c>
      <c r="C64" s="84">
        <v>0</v>
      </c>
      <c r="D64" s="73">
        <v>0</v>
      </c>
      <c r="E64" s="73">
        <v>0</v>
      </c>
      <c r="F64" s="84">
        <v>0</v>
      </c>
      <c r="G64" s="77">
        <v>10</v>
      </c>
      <c r="H64" s="77">
        <v>10</v>
      </c>
      <c r="I64" s="74">
        <f t="shared" si="4"/>
        <v>20</v>
      </c>
    </row>
    <row r="65" spans="1:10" x14ac:dyDescent="0.3">
      <c r="A65" s="85"/>
      <c r="B65" s="86" t="s">
        <v>649</v>
      </c>
      <c r="C65" s="84">
        <v>0</v>
      </c>
      <c r="D65" s="73">
        <v>0</v>
      </c>
      <c r="E65" s="73">
        <v>0</v>
      </c>
      <c r="F65" s="84">
        <v>0</v>
      </c>
      <c r="G65" s="77">
        <v>528</v>
      </c>
      <c r="H65" s="77">
        <v>0</v>
      </c>
      <c r="I65" s="74">
        <f t="shared" si="4"/>
        <v>528</v>
      </c>
    </row>
    <row r="66" spans="1:10" s="82" customFormat="1" x14ac:dyDescent="0.3">
      <c r="A66" s="85"/>
      <c r="B66" s="85"/>
      <c r="C66" s="78">
        <f t="shared" ref="C66:F66" si="5">SUM(C36:C65)</f>
        <v>4300</v>
      </c>
      <c r="D66" s="79">
        <f t="shared" si="5"/>
        <v>5298</v>
      </c>
      <c r="E66" s="79">
        <f t="shared" si="5"/>
        <v>3680</v>
      </c>
      <c r="F66" s="79">
        <f t="shared" si="5"/>
        <v>4457.5</v>
      </c>
      <c r="G66" s="79">
        <f>SUM(G36:G65)</f>
        <v>8612</v>
      </c>
      <c r="H66" s="79">
        <f>SUM(H36:H65)</f>
        <v>2028.5</v>
      </c>
      <c r="I66" s="80">
        <f>SUM(I36:I65)</f>
        <v>28376</v>
      </c>
      <c r="J66" s="73">
        <f>SUM(C66:H66)</f>
        <v>28376</v>
      </c>
    </row>
    <row r="67" spans="1:10" x14ac:dyDescent="0.3">
      <c r="A67" s="85"/>
    </row>
    <row r="68" spans="1:10" x14ac:dyDescent="0.3">
      <c r="A68" s="85"/>
    </row>
    <row r="69" spans="1:10" x14ac:dyDescent="0.3">
      <c r="A69" s="87" t="s">
        <v>172</v>
      </c>
      <c r="B69" s="86" t="s">
        <v>121</v>
      </c>
      <c r="C69" s="72">
        <v>1000</v>
      </c>
      <c r="D69" s="73">
        <v>1000</v>
      </c>
      <c r="E69" s="73">
        <v>0</v>
      </c>
      <c r="F69" s="73">
        <f>1000+1000</f>
        <v>2000</v>
      </c>
      <c r="G69" s="73">
        <v>1000</v>
      </c>
      <c r="H69" s="77">
        <v>0</v>
      </c>
      <c r="I69" s="74">
        <f>SUM(C69:H69)</f>
        <v>5000</v>
      </c>
    </row>
    <row r="70" spans="1:10" x14ac:dyDescent="0.3">
      <c r="A70" s="87"/>
      <c r="B70" s="86" t="s">
        <v>953</v>
      </c>
      <c r="C70" s="72">
        <v>0</v>
      </c>
      <c r="D70" s="73">
        <v>0</v>
      </c>
      <c r="E70" s="73">
        <v>0</v>
      </c>
      <c r="F70" s="73">
        <v>0</v>
      </c>
      <c r="G70" s="73">
        <v>0</v>
      </c>
      <c r="H70" s="77">
        <v>100</v>
      </c>
      <c r="I70" s="74">
        <f>SUM(C70:H70)</f>
        <v>100</v>
      </c>
    </row>
    <row r="71" spans="1:10" x14ac:dyDescent="0.3">
      <c r="A71" s="88"/>
      <c r="B71" s="89"/>
      <c r="C71" s="78">
        <f t="shared" ref="C71:G71" si="6">SUM(C69)</f>
        <v>1000</v>
      </c>
      <c r="D71" s="79">
        <f t="shared" si="6"/>
        <v>1000</v>
      </c>
      <c r="E71" s="79">
        <f t="shared" si="6"/>
        <v>0</v>
      </c>
      <c r="F71" s="79">
        <f t="shared" si="6"/>
        <v>2000</v>
      </c>
      <c r="G71" s="79">
        <f t="shared" si="6"/>
        <v>1000</v>
      </c>
      <c r="H71" s="79">
        <f>SUM(H69:H70)</f>
        <v>100</v>
      </c>
      <c r="I71" s="80">
        <f>SUM(I69:I70)</f>
        <v>5100</v>
      </c>
      <c r="J71" s="73">
        <f>SUM(C71:H71)</f>
        <v>5100</v>
      </c>
    </row>
    <row r="72" spans="1:10" x14ac:dyDescent="0.3">
      <c r="A72" s="88"/>
      <c r="B72" s="89"/>
      <c r="C72" s="90"/>
      <c r="D72" s="91"/>
      <c r="E72" s="91"/>
      <c r="F72" s="91"/>
      <c r="G72" s="91"/>
      <c r="H72" s="91"/>
    </row>
    <row r="73" spans="1:10" x14ac:dyDescent="0.3">
      <c r="A73" s="88"/>
      <c r="B73" s="89"/>
      <c r="C73" s="92"/>
    </row>
    <row r="74" spans="1:10" x14ac:dyDescent="0.3">
      <c r="A74" s="82" t="s">
        <v>173</v>
      </c>
      <c r="B74" s="75" t="s">
        <v>121</v>
      </c>
      <c r="C74" s="84">
        <v>1448.75</v>
      </c>
      <c r="D74" s="73">
        <v>0</v>
      </c>
      <c r="E74" s="73">
        <v>30.75</v>
      </c>
      <c r="F74" s="77">
        <f>500+1000</f>
        <v>1500</v>
      </c>
      <c r="G74" s="77">
        <v>2020</v>
      </c>
      <c r="H74" s="77">
        <v>2700</v>
      </c>
      <c r="I74" s="74">
        <f>SUM(C74:H74)</f>
        <v>7699.5</v>
      </c>
    </row>
    <row r="75" spans="1:10" x14ac:dyDescent="0.3">
      <c r="B75" s="75" t="s">
        <v>948</v>
      </c>
      <c r="C75" s="84">
        <v>0</v>
      </c>
      <c r="D75" s="73">
        <v>0</v>
      </c>
      <c r="E75" s="73">
        <v>0</v>
      </c>
      <c r="F75" s="77">
        <v>0</v>
      </c>
      <c r="G75" s="77">
        <v>0</v>
      </c>
      <c r="H75" s="77">
        <v>200</v>
      </c>
      <c r="I75" s="74">
        <f>SUM(C75:H75)</f>
        <v>200</v>
      </c>
    </row>
    <row r="76" spans="1:10" x14ac:dyDescent="0.3">
      <c r="C76" s="78">
        <f t="shared" ref="C76:I76" si="7">SUM(C74:C75)</f>
        <v>1448.75</v>
      </c>
      <c r="D76" s="79">
        <f t="shared" si="7"/>
        <v>0</v>
      </c>
      <c r="E76" s="79">
        <f t="shared" si="7"/>
        <v>30.75</v>
      </c>
      <c r="F76" s="79">
        <f t="shared" si="7"/>
        <v>1500</v>
      </c>
      <c r="G76" s="79">
        <f t="shared" si="7"/>
        <v>2020</v>
      </c>
      <c r="H76" s="79">
        <f t="shared" si="7"/>
        <v>2900</v>
      </c>
      <c r="I76" s="80">
        <f t="shared" si="7"/>
        <v>7899.5</v>
      </c>
      <c r="J76" s="73">
        <f>SUM(C76:H76)</f>
        <v>7899.5</v>
      </c>
    </row>
    <row r="77" spans="1:10" x14ac:dyDescent="0.3">
      <c r="C77" s="81"/>
    </row>
    <row r="79" spans="1:10" x14ac:dyDescent="0.3">
      <c r="A79" s="82" t="s">
        <v>174</v>
      </c>
      <c r="B79" s="75" t="s">
        <v>121</v>
      </c>
      <c r="C79" s="72">
        <v>0</v>
      </c>
      <c r="D79" s="73">
        <v>1265.6500000000001</v>
      </c>
      <c r="E79" s="77">
        <f>400+800</f>
        <v>1200</v>
      </c>
      <c r="F79" s="77">
        <v>1061.1400000000001</v>
      </c>
      <c r="G79" s="77">
        <v>1000</v>
      </c>
      <c r="H79" s="77">
        <v>400</v>
      </c>
      <c r="I79" s="74">
        <f>SUM(C79:H79)</f>
        <v>4926.79</v>
      </c>
    </row>
    <row r="80" spans="1:10" x14ac:dyDescent="0.3">
      <c r="B80" s="75" t="s">
        <v>952</v>
      </c>
      <c r="C80" s="72">
        <v>0</v>
      </c>
      <c r="D80" s="73">
        <v>0</v>
      </c>
      <c r="E80" s="77">
        <v>0</v>
      </c>
      <c r="F80" s="77">
        <v>0</v>
      </c>
      <c r="G80" s="77">
        <v>0</v>
      </c>
      <c r="H80" s="77">
        <v>100</v>
      </c>
    </row>
    <row r="81" spans="1:10" x14ac:dyDescent="0.3">
      <c r="B81" s="75" t="s">
        <v>175</v>
      </c>
      <c r="C81" s="84">
        <v>50</v>
      </c>
      <c r="D81" s="77">
        <v>50</v>
      </c>
      <c r="E81" s="77">
        <v>50</v>
      </c>
      <c r="F81" s="77">
        <v>0</v>
      </c>
      <c r="G81" s="77">
        <v>100</v>
      </c>
      <c r="H81" s="77">
        <v>80</v>
      </c>
      <c r="I81" s="74">
        <f t="shared" ref="I81" si="8">SUM(C81:H81)</f>
        <v>330</v>
      </c>
    </row>
    <row r="82" spans="1:10" s="82" customFormat="1" x14ac:dyDescent="0.3">
      <c r="C82" s="78">
        <f t="shared" ref="C82:I82" si="9">SUM(C79:C81)</f>
        <v>50</v>
      </c>
      <c r="D82" s="79">
        <f t="shared" si="9"/>
        <v>1315.65</v>
      </c>
      <c r="E82" s="79">
        <f t="shared" si="9"/>
        <v>1250</v>
      </c>
      <c r="F82" s="79">
        <f t="shared" si="9"/>
        <v>1061.1400000000001</v>
      </c>
      <c r="G82" s="79">
        <f t="shared" si="9"/>
        <v>1100</v>
      </c>
      <c r="H82" s="79">
        <f t="shared" si="9"/>
        <v>580</v>
      </c>
      <c r="I82" s="80">
        <f t="shared" si="9"/>
        <v>5256.79</v>
      </c>
      <c r="J82" s="73">
        <f>SUM(C82:H82)</f>
        <v>5356.79</v>
      </c>
    </row>
    <row r="84" spans="1:10" x14ac:dyDescent="0.3">
      <c r="C84" s="81"/>
    </row>
    <row r="85" spans="1:10" s="76" customFormat="1" x14ac:dyDescent="0.3">
      <c r="A85" s="87" t="s">
        <v>176</v>
      </c>
      <c r="B85" s="76" t="s">
        <v>121</v>
      </c>
      <c r="C85" s="84">
        <f>80+100</f>
        <v>180</v>
      </c>
      <c r="D85" s="77">
        <v>200</v>
      </c>
      <c r="E85" s="77">
        <f>340+50</f>
        <v>390</v>
      </c>
      <c r="F85" s="77">
        <v>170</v>
      </c>
      <c r="G85" s="77">
        <v>300</v>
      </c>
      <c r="H85" s="77">
        <v>0</v>
      </c>
      <c r="I85" s="74">
        <f>SUM(C85:H85)</f>
        <v>1240</v>
      </c>
    </row>
    <row r="86" spans="1:10" s="76" customFormat="1" x14ac:dyDescent="0.3">
      <c r="A86" s="85"/>
      <c r="B86" s="76" t="s">
        <v>177</v>
      </c>
      <c r="C86" s="84">
        <v>50</v>
      </c>
      <c r="D86" s="77">
        <v>0</v>
      </c>
      <c r="E86" s="77">
        <v>50</v>
      </c>
      <c r="F86" s="77">
        <v>0</v>
      </c>
      <c r="G86" s="77">
        <v>0</v>
      </c>
      <c r="H86" s="77">
        <v>0</v>
      </c>
      <c r="I86" s="74">
        <f t="shared" ref="I86:I101" si="10">SUM(C86:H86)</f>
        <v>100</v>
      </c>
    </row>
    <row r="87" spans="1:10" s="76" customFormat="1" x14ac:dyDescent="0.3">
      <c r="A87" s="87"/>
      <c r="B87" s="76" t="s">
        <v>178</v>
      </c>
      <c r="C87" s="84">
        <v>50</v>
      </c>
      <c r="D87" s="77">
        <v>0</v>
      </c>
      <c r="E87" s="77">
        <v>50</v>
      </c>
      <c r="F87" s="77">
        <v>50</v>
      </c>
      <c r="G87" s="77">
        <v>0</v>
      </c>
      <c r="H87" s="77">
        <v>0</v>
      </c>
      <c r="I87" s="74">
        <f t="shared" si="10"/>
        <v>150</v>
      </c>
    </row>
    <row r="88" spans="1:10" s="76" customFormat="1" x14ac:dyDescent="0.3">
      <c r="A88" s="87"/>
      <c r="B88" s="76" t="s">
        <v>587</v>
      </c>
      <c r="C88" s="84">
        <v>0</v>
      </c>
      <c r="D88" s="77">
        <v>0</v>
      </c>
      <c r="E88" s="77">
        <v>0</v>
      </c>
      <c r="F88" s="77">
        <v>20</v>
      </c>
      <c r="G88" s="77">
        <v>0</v>
      </c>
      <c r="H88" s="77">
        <v>0</v>
      </c>
      <c r="I88" s="74">
        <f t="shared" si="10"/>
        <v>20</v>
      </c>
    </row>
    <row r="89" spans="1:10" s="76" customFormat="1" x14ac:dyDescent="0.3">
      <c r="A89" s="87"/>
      <c r="B89" s="76" t="s">
        <v>663</v>
      </c>
      <c r="C89" s="84">
        <v>0</v>
      </c>
      <c r="D89" s="77">
        <v>0</v>
      </c>
      <c r="E89" s="77">
        <v>0</v>
      </c>
      <c r="F89" s="77">
        <v>0</v>
      </c>
      <c r="G89" s="77">
        <v>50</v>
      </c>
      <c r="H89" s="77">
        <v>0</v>
      </c>
      <c r="I89" s="74">
        <f t="shared" si="10"/>
        <v>50</v>
      </c>
    </row>
    <row r="90" spans="1:10" s="76" customFormat="1" x14ac:dyDescent="0.3">
      <c r="A90" s="87"/>
      <c r="B90" s="76" t="s">
        <v>661</v>
      </c>
      <c r="C90" s="84">
        <v>0</v>
      </c>
      <c r="D90" s="77">
        <v>0</v>
      </c>
      <c r="E90" s="77">
        <v>0</v>
      </c>
      <c r="F90" s="77">
        <v>20</v>
      </c>
      <c r="G90" s="77">
        <v>30</v>
      </c>
      <c r="H90" s="77">
        <v>0</v>
      </c>
      <c r="I90" s="74">
        <f t="shared" si="10"/>
        <v>50</v>
      </c>
    </row>
    <row r="91" spans="1:10" s="76" customFormat="1" x14ac:dyDescent="0.3">
      <c r="A91" s="87"/>
      <c r="B91" s="76" t="s">
        <v>662</v>
      </c>
      <c r="C91" s="84">
        <v>0</v>
      </c>
      <c r="D91" s="77">
        <v>0</v>
      </c>
      <c r="E91" s="77">
        <v>0</v>
      </c>
      <c r="F91" s="77">
        <v>0</v>
      </c>
      <c r="G91" s="77">
        <v>30</v>
      </c>
      <c r="H91" s="77">
        <v>0</v>
      </c>
      <c r="I91" s="74">
        <f t="shared" si="10"/>
        <v>30</v>
      </c>
    </row>
    <row r="92" spans="1:10" s="76" customFormat="1" x14ac:dyDescent="0.3">
      <c r="A92" s="87"/>
      <c r="B92" s="76" t="s">
        <v>179</v>
      </c>
      <c r="C92" s="84">
        <v>100</v>
      </c>
      <c r="D92" s="77">
        <v>100</v>
      </c>
      <c r="E92" s="77">
        <v>0</v>
      </c>
      <c r="F92" s="77">
        <v>100</v>
      </c>
      <c r="G92" s="77">
        <v>100</v>
      </c>
      <c r="H92" s="77">
        <v>0</v>
      </c>
      <c r="I92" s="74">
        <f t="shared" si="10"/>
        <v>400</v>
      </c>
    </row>
    <row r="93" spans="1:10" s="76" customFormat="1" x14ac:dyDescent="0.3">
      <c r="A93" s="87"/>
      <c r="B93" s="76" t="s">
        <v>180</v>
      </c>
      <c r="C93" s="84">
        <v>75</v>
      </c>
      <c r="D93" s="77">
        <v>100</v>
      </c>
      <c r="E93" s="77">
        <v>100</v>
      </c>
      <c r="F93" s="77">
        <v>25</v>
      </c>
      <c r="G93" s="77">
        <v>100</v>
      </c>
      <c r="H93" s="77">
        <v>0</v>
      </c>
      <c r="I93" s="74">
        <f t="shared" si="10"/>
        <v>400</v>
      </c>
    </row>
    <row r="94" spans="1:10" s="76" customFormat="1" x14ac:dyDescent="0.3">
      <c r="A94" s="87"/>
      <c r="B94" s="76" t="s">
        <v>588</v>
      </c>
      <c r="C94" s="84">
        <v>0</v>
      </c>
      <c r="D94" s="77">
        <v>0</v>
      </c>
      <c r="E94" s="77">
        <v>0</v>
      </c>
      <c r="F94" s="77">
        <v>20</v>
      </c>
      <c r="G94" s="77">
        <v>0</v>
      </c>
      <c r="H94" s="77">
        <v>0</v>
      </c>
      <c r="I94" s="74">
        <f t="shared" si="10"/>
        <v>20</v>
      </c>
    </row>
    <row r="95" spans="1:10" s="76" customFormat="1" x14ac:dyDescent="0.3">
      <c r="A95" s="87"/>
      <c r="B95" s="76" t="s">
        <v>181</v>
      </c>
      <c r="C95" s="84">
        <v>0</v>
      </c>
      <c r="D95" s="77">
        <v>0</v>
      </c>
      <c r="E95" s="77">
        <v>100</v>
      </c>
      <c r="F95" s="77">
        <v>0</v>
      </c>
      <c r="G95" s="77">
        <v>0</v>
      </c>
      <c r="H95" s="77">
        <v>0</v>
      </c>
      <c r="I95" s="74">
        <f t="shared" si="10"/>
        <v>100</v>
      </c>
    </row>
    <row r="96" spans="1:10" s="76" customFormat="1" x14ac:dyDescent="0.3">
      <c r="A96" s="87"/>
      <c r="B96" s="76" t="s">
        <v>182</v>
      </c>
      <c r="C96" s="84">
        <f>20+80</f>
        <v>100</v>
      </c>
      <c r="D96" s="77">
        <v>200</v>
      </c>
      <c r="E96" s="77">
        <v>0</v>
      </c>
      <c r="F96" s="77">
        <v>65</v>
      </c>
      <c r="G96" s="77">
        <v>0</v>
      </c>
      <c r="H96" s="77">
        <v>100</v>
      </c>
      <c r="I96" s="74">
        <f t="shared" si="10"/>
        <v>465</v>
      </c>
    </row>
    <row r="97" spans="1:10" s="76" customFormat="1" x14ac:dyDescent="0.3">
      <c r="A97" s="87"/>
      <c r="B97" s="76" t="s">
        <v>183</v>
      </c>
      <c r="C97" s="84">
        <v>50</v>
      </c>
      <c r="D97" s="77">
        <v>0</v>
      </c>
      <c r="E97" s="77">
        <v>50</v>
      </c>
      <c r="F97" s="77">
        <v>0</v>
      </c>
      <c r="G97" s="77">
        <v>0</v>
      </c>
      <c r="H97" s="77">
        <v>0</v>
      </c>
      <c r="I97" s="74">
        <f t="shared" si="10"/>
        <v>100</v>
      </c>
    </row>
    <row r="98" spans="1:10" s="76" customFormat="1" x14ac:dyDescent="0.3">
      <c r="A98" s="87"/>
      <c r="B98" s="76" t="s">
        <v>585</v>
      </c>
      <c r="C98" s="84">
        <v>0</v>
      </c>
      <c r="D98" s="77">
        <v>0</v>
      </c>
      <c r="E98" s="77">
        <v>0</v>
      </c>
      <c r="F98" s="77">
        <v>20</v>
      </c>
      <c r="G98" s="77">
        <v>0</v>
      </c>
      <c r="H98" s="77">
        <v>0</v>
      </c>
      <c r="I98" s="74">
        <f t="shared" si="10"/>
        <v>20</v>
      </c>
    </row>
    <row r="99" spans="1:10" s="76" customFormat="1" x14ac:dyDescent="0.3">
      <c r="A99" s="87"/>
      <c r="B99" s="76" t="s">
        <v>586</v>
      </c>
      <c r="C99" s="84">
        <v>0</v>
      </c>
      <c r="D99" s="77">
        <v>0</v>
      </c>
      <c r="E99" s="77">
        <v>0</v>
      </c>
      <c r="F99" s="77">
        <v>20</v>
      </c>
      <c r="G99" s="77">
        <v>0</v>
      </c>
      <c r="H99" s="77">
        <v>0</v>
      </c>
      <c r="I99" s="74">
        <f t="shared" si="10"/>
        <v>20</v>
      </c>
    </row>
    <row r="100" spans="1:10" s="76" customFormat="1" x14ac:dyDescent="0.3">
      <c r="A100" s="87"/>
      <c r="B100" s="76" t="s">
        <v>590</v>
      </c>
      <c r="C100" s="84">
        <v>0</v>
      </c>
      <c r="D100" s="77">
        <v>0</v>
      </c>
      <c r="E100" s="77">
        <v>0</v>
      </c>
      <c r="F100" s="77">
        <v>10</v>
      </c>
      <c r="G100" s="77">
        <v>0</v>
      </c>
      <c r="H100" s="77">
        <v>0</v>
      </c>
      <c r="I100" s="74">
        <f t="shared" si="10"/>
        <v>10</v>
      </c>
    </row>
    <row r="101" spans="1:10" s="76" customFormat="1" x14ac:dyDescent="0.3">
      <c r="A101" s="87"/>
      <c r="B101" s="76" t="s">
        <v>589</v>
      </c>
      <c r="C101" s="84">
        <v>0</v>
      </c>
      <c r="D101" s="77">
        <v>0</v>
      </c>
      <c r="E101" s="77">
        <v>0</v>
      </c>
      <c r="F101" s="77">
        <v>80</v>
      </c>
      <c r="G101" s="77">
        <v>100</v>
      </c>
      <c r="H101" s="77">
        <v>0</v>
      </c>
      <c r="I101" s="74">
        <f t="shared" si="10"/>
        <v>180</v>
      </c>
    </row>
    <row r="102" spans="1:10" s="82" customFormat="1" ht="15.75" customHeight="1" x14ac:dyDescent="0.3">
      <c r="A102" s="70"/>
      <c r="C102" s="78">
        <f t="shared" ref="C102:G102" si="11">SUM(C85:C101)</f>
        <v>605</v>
      </c>
      <c r="D102" s="79">
        <f t="shared" si="11"/>
        <v>600</v>
      </c>
      <c r="E102" s="79">
        <f t="shared" si="11"/>
        <v>740</v>
      </c>
      <c r="F102" s="79">
        <f t="shared" si="11"/>
        <v>600</v>
      </c>
      <c r="G102" s="79">
        <f t="shared" si="11"/>
        <v>710</v>
      </c>
      <c r="H102" s="79">
        <f>SUM(H85:H101)</f>
        <v>100</v>
      </c>
      <c r="I102" s="80">
        <f>SUM(I85:I101)</f>
        <v>3355</v>
      </c>
      <c r="J102" s="73">
        <f>SUM(C102:H102)</f>
        <v>3355</v>
      </c>
    </row>
    <row r="103" spans="1:10" x14ac:dyDescent="0.3">
      <c r="A103" s="70"/>
      <c r="C103" s="81"/>
    </row>
    <row r="104" spans="1:10" x14ac:dyDescent="0.3">
      <c r="A104" s="70"/>
      <c r="B104" s="71"/>
      <c r="C104" s="81"/>
    </row>
    <row r="105" spans="1:10" x14ac:dyDescent="0.3">
      <c r="A105" s="70" t="s">
        <v>184</v>
      </c>
      <c r="B105" s="71" t="s">
        <v>121</v>
      </c>
      <c r="C105" s="84">
        <f>10+10</f>
        <v>20</v>
      </c>
      <c r="D105" s="77">
        <v>10</v>
      </c>
      <c r="E105" s="77">
        <f>594+10+10+10+10+10</f>
        <v>644</v>
      </c>
      <c r="F105" s="77">
        <f>30+10+400</f>
        <v>440</v>
      </c>
      <c r="G105" s="77">
        <v>0</v>
      </c>
      <c r="H105" s="77">
        <v>10</v>
      </c>
      <c r="I105" s="74">
        <f>SUM(C105:H105)</f>
        <v>1124</v>
      </c>
    </row>
    <row r="106" spans="1:10" x14ac:dyDescent="0.3">
      <c r="B106" s="71" t="s">
        <v>185</v>
      </c>
      <c r="C106" s="84">
        <v>100</v>
      </c>
      <c r="D106" s="77">
        <v>100</v>
      </c>
      <c r="E106" s="77">
        <v>100</v>
      </c>
      <c r="F106" s="77">
        <v>100</v>
      </c>
      <c r="G106" s="77">
        <v>0</v>
      </c>
      <c r="H106" s="77">
        <v>0</v>
      </c>
      <c r="I106" s="74">
        <f t="shared" ref="I106:I107" si="12">SUM(C106:H106)</f>
        <v>400</v>
      </c>
    </row>
    <row r="107" spans="1:10" x14ac:dyDescent="0.3">
      <c r="B107" s="71" t="s">
        <v>659</v>
      </c>
      <c r="C107" s="84">
        <v>0</v>
      </c>
      <c r="D107" s="77">
        <v>0</v>
      </c>
      <c r="E107" s="77">
        <v>0</v>
      </c>
      <c r="F107" s="77">
        <v>0</v>
      </c>
      <c r="G107" s="77">
        <v>100</v>
      </c>
      <c r="H107" s="77">
        <v>100</v>
      </c>
      <c r="I107" s="74">
        <f t="shared" si="12"/>
        <v>200</v>
      </c>
    </row>
    <row r="108" spans="1:10" s="82" customFormat="1" ht="14.25" customHeight="1" x14ac:dyDescent="0.3">
      <c r="B108" s="70"/>
      <c r="C108" s="78">
        <f t="shared" ref="C108:I108" si="13">SUM(C105:C107)</f>
        <v>120</v>
      </c>
      <c r="D108" s="78">
        <f t="shared" si="13"/>
        <v>110</v>
      </c>
      <c r="E108" s="78">
        <f t="shared" si="13"/>
        <v>744</v>
      </c>
      <c r="F108" s="78">
        <f t="shared" si="13"/>
        <v>540</v>
      </c>
      <c r="G108" s="78">
        <f t="shared" si="13"/>
        <v>100</v>
      </c>
      <c r="H108" s="78">
        <f t="shared" si="13"/>
        <v>110</v>
      </c>
      <c r="I108" s="80">
        <f t="shared" si="13"/>
        <v>1724</v>
      </c>
      <c r="J108" s="73">
        <f>SUM(C108:H108)</f>
        <v>1724</v>
      </c>
    </row>
    <row r="109" spans="1:10" x14ac:dyDescent="0.3">
      <c r="B109" s="71"/>
      <c r="C109" s="81"/>
    </row>
    <row r="110" spans="1:10" x14ac:dyDescent="0.3">
      <c r="B110" s="71"/>
      <c r="C110" s="81"/>
    </row>
    <row r="111" spans="1:10" x14ac:dyDescent="0.3">
      <c r="A111" s="82" t="s">
        <v>186</v>
      </c>
      <c r="B111" s="71" t="s">
        <v>121</v>
      </c>
      <c r="C111" s="72">
        <f>20+725</f>
        <v>745</v>
      </c>
      <c r="D111" s="73">
        <v>180</v>
      </c>
      <c r="E111" s="77">
        <f>181+673</f>
        <v>854</v>
      </c>
      <c r="F111" s="77">
        <f>37.5+10+71.5</f>
        <v>119</v>
      </c>
      <c r="G111" s="77">
        <f>240+1100</f>
        <v>1340</v>
      </c>
      <c r="H111" s="77">
        <v>0</v>
      </c>
      <c r="I111" s="74">
        <f>SUM(C111:H111)</f>
        <v>3238</v>
      </c>
    </row>
    <row r="112" spans="1:10" x14ac:dyDescent="0.3">
      <c r="B112" s="71" t="s">
        <v>187</v>
      </c>
      <c r="C112" s="72">
        <v>0</v>
      </c>
      <c r="D112" s="73">
        <v>0</v>
      </c>
      <c r="E112" s="77">
        <v>12</v>
      </c>
      <c r="F112" s="77">
        <v>0</v>
      </c>
      <c r="G112" s="77">
        <v>0</v>
      </c>
      <c r="H112" s="77">
        <v>0</v>
      </c>
      <c r="I112" s="74">
        <f t="shared" ref="I112:I179" si="14">SUM(C112:H112)</f>
        <v>12</v>
      </c>
    </row>
    <row r="113" spans="2:9" x14ac:dyDescent="0.3">
      <c r="B113" s="76" t="s">
        <v>188</v>
      </c>
      <c r="C113" s="72">
        <v>0</v>
      </c>
      <c r="D113" s="84">
        <v>30</v>
      </c>
      <c r="E113" s="84">
        <v>20</v>
      </c>
      <c r="F113" s="84">
        <v>0</v>
      </c>
      <c r="G113" s="84">
        <v>0</v>
      </c>
      <c r="H113" s="77">
        <v>0</v>
      </c>
      <c r="I113" s="74">
        <f t="shared" si="14"/>
        <v>50</v>
      </c>
    </row>
    <row r="114" spans="2:9" x14ac:dyDescent="0.3">
      <c r="B114" s="77" t="s">
        <v>189</v>
      </c>
      <c r="C114" s="72">
        <v>0</v>
      </c>
      <c r="D114" s="84">
        <v>20</v>
      </c>
      <c r="E114" s="84">
        <v>13</v>
      </c>
      <c r="F114" s="84">
        <v>0</v>
      </c>
      <c r="G114" s="84">
        <v>0</v>
      </c>
      <c r="H114" s="77">
        <v>0</v>
      </c>
      <c r="I114" s="74">
        <f t="shared" si="14"/>
        <v>33</v>
      </c>
    </row>
    <row r="115" spans="2:9" x14ac:dyDescent="0.3">
      <c r="B115" s="77" t="s">
        <v>190</v>
      </c>
      <c r="C115" s="72">
        <v>0</v>
      </c>
      <c r="D115" s="84">
        <v>0</v>
      </c>
      <c r="E115" s="84">
        <v>5</v>
      </c>
      <c r="F115" s="84">
        <v>0</v>
      </c>
      <c r="G115" s="84">
        <v>0</v>
      </c>
      <c r="H115" s="77">
        <v>0</v>
      </c>
      <c r="I115" s="74">
        <f t="shared" si="14"/>
        <v>5</v>
      </c>
    </row>
    <row r="116" spans="2:9" x14ac:dyDescent="0.3">
      <c r="B116" s="77" t="s">
        <v>191</v>
      </c>
      <c r="C116" s="72">
        <v>0</v>
      </c>
      <c r="D116" s="84">
        <v>0</v>
      </c>
      <c r="E116" s="84">
        <v>20</v>
      </c>
      <c r="F116" s="84">
        <v>0</v>
      </c>
      <c r="G116" s="84">
        <v>100</v>
      </c>
      <c r="H116" s="77">
        <v>0</v>
      </c>
      <c r="I116" s="74">
        <f t="shared" si="14"/>
        <v>120</v>
      </c>
    </row>
    <row r="117" spans="2:9" x14ac:dyDescent="0.3">
      <c r="B117" s="76" t="s">
        <v>192</v>
      </c>
      <c r="C117" s="72">
        <v>0</v>
      </c>
      <c r="D117" s="84">
        <v>20</v>
      </c>
      <c r="E117" s="84">
        <v>0</v>
      </c>
      <c r="F117" s="84">
        <v>0</v>
      </c>
      <c r="G117" s="84">
        <v>0</v>
      </c>
      <c r="H117" s="77">
        <v>0</v>
      </c>
      <c r="I117" s="74">
        <f t="shared" si="14"/>
        <v>20</v>
      </c>
    </row>
    <row r="118" spans="2:9" x14ac:dyDescent="0.3">
      <c r="B118" s="76" t="s">
        <v>193</v>
      </c>
      <c r="C118" s="72">
        <v>0</v>
      </c>
      <c r="D118" s="84">
        <v>0</v>
      </c>
      <c r="E118" s="84">
        <v>10</v>
      </c>
      <c r="F118" s="84">
        <v>0</v>
      </c>
      <c r="G118" s="84">
        <f>20+100</f>
        <v>120</v>
      </c>
      <c r="H118" s="77">
        <v>0</v>
      </c>
      <c r="I118" s="74">
        <f t="shared" si="14"/>
        <v>130</v>
      </c>
    </row>
    <row r="119" spans="2:9" x14ac:dyDescent="0.3">
      <c r="B119" s="76" t="s">
        <v>194</v>
      </c>
      <c r="C119" s="72">
        <v>0</v>
      </c>
      <c r="D119" s="84">
        <v>0</v>
      </c>
      <c r="E119" s="84">
        <v>5</v>
      </c>
      <c r="F119" s="84">
        <v>0</v>
      </c>
      <c r="G119" s="84">
        <v>0</v>
      </c>
      <c r="H119" s="77">
        <v>0</v>
      </c>
      <c r="I119" s="74">
        <f t="shared" si="14"/>
        <v>5</v>
      </c>
    </row>
    <row r="120" spans="2:9" x14ac:dyDescent="0.3">
      <c r="B120" s="76" t="s">
        <v>655</v>
      </c>
      <c r="C120" s="72">
        <v>0</v>
      </c>
      <c r="D120" s="84">
        <v>0</v>
      </c>
      <c r="E120" s="84">
        <v>0</v>
      </c>
      <c r="F120" s="84">
        <v>0</v>
      </c>
      <c r="G120" s="84">
        <v>213.39</v>
      </c>
      <c r="H120" s="84">
        <v>1200</v>
      </c>
      <c r="I120" s="74">
        <f t="shared" si="14"/>
        <v>1413.3899999999999</v>
      </c>
    </row>
    <row r="121" spans="2:9" x14ac:dyDescent="0.3">
      <c r="B121" s="76" t="s">
        <v>195</v>
      </c>
      <c r="C121" s="72">
        <v>0</v>
      </c>
      <c r="D121" s="84">
        <v>0</v>
      </c>
      <c r="E121" s="84">
        <v>5</v>
      </c>
      <c r="F121" s="84">
        <v>0</v>
      </c>
      <c r="G121" s="84">
        <v>0</v>
      </c>
      <c r="H121" s="77">
        <v>0</v>
      </c>
      <c r="I121" s="74">
        <f t="shared" si="14"/>
        <v>5</v>
      </c>
    </row>
    <row r="122" spans="2:9" x14ac:dyDescent="0.3">
      <c r="B122" s="76" t="s">
        <v>878</v>
      </c>
      <c r="C122" s="72">
        <v>0</v>
      </c>
      <c r="D122" s="84">
        <v>0</v>
      </c>
      <c r="E122" s="84">
        <v>0</v>
      </c>
      <c r="F122" s="84">
        <v>0</v>
      </c>
      <c r="G122" s="84">
        <v>0</v>
      </c>
      <c r="H122" s="77">
        <v>5</v>
      </c>
      <c r="I122" s="74">
        <f t="shared" si="14"/>
        <v>5</v>
      </c>
    </row>
    <row r="123" spans="2:9" x14ac:dyDescent="0.3">
      <c r="B123" s="75" t="s">
        <v>196</v>
      </c>
      <c r="C123" s="72">
        <v>10</v>
      </c>
      <c r="D123" s="73">
        <v>0</v>
      </c>
      <c r="E123" s="77">
        <v>0</v>
      </c>
      <c r="F123" s="77">
        <v>0</v>
      </c>
      <c r="G123" s="77">
        <v>0</v>
      </c>
      <c r="H123" s="77">
        <v>0</v>
      </c>
      <c r="I123" s="74">
        <f t="shared" si="14"/>
        <v>10</v>
      </c>
    </row>
    <row r="124" spans="2:9" x14ac:dyDescent="0.3">
      <c r="B124" s="76" t="s">
        <v>656</v>
      </c>
      <c r="C124" s="72">
        <v>0</v>
      </c>
      <c r="D124" s="73">
        <v>0</v>
      </c>
      <c r="E124" s="77">
        <v>0</v>
      </c>
      <c r="F124" s="77">
        <v>0</v>
      </c>
      <c r="G124" s="77">
        <v>50</v>
      </c>
      <c r="H124" s="77">
        <v>0</v>
      </c>
      <c r="I124" s="74">
        <f t="shared" si="14"/>
        <v>50</v>
      </c>
    </row>
    <row r="125" spans="2:9" x14ac:dyDescent="0.3">
      <c r="B125" s="76" t="s">
        <v>197</v>
      </c>
      <c r="C125" s="84">
        <v>0</v>
      </c>
      <c r="D125" s="84">
        <v>5</v>
      </c>
      <c r="E125" s="84">
        <v>0</v>
      </c>
      <c r="F125" s="84">
        <v>0</v>
      </c>
      <c r="G125" s="84">
        <v>0</v>
      </c>
      <c r="H125" s="77">
        <v>0</v>
      </c>
      <c r="I125" s="74">
        <f t="shared" si="14"/>
        <v>5</v>
      </c>
    </row>
    <row r="126" spans="2:9" x14ac:dyDescent="0.3">
      <c r="B126" s="76" t="s">
        <v>599</v>
      </c>
      <c r="C126" s="84">
        <v>0</v>
      </c>
      <c r="D126" s="84">
        <v>0</v>
      </c>
      <c r="E126" s="84">
        <v>0</v>
      </c>
      <c r="F126" s="84">
        <v>10</v>
      </c>
      <c r="G126" s="84">
        <v>0</v>
      </c>
      <c r="H126" s="77">
        <v>0</v>
      </c>
      <c r="I126" s="74">
        <f t="shared" si="14"/>
        <v>10</v>
      </c>
    </row>
    <row r="127" spans="2:9" x14ac:dyDescent="0.3">
      <c r="B127" s="75" t="s">
        <v>198</v>
      </c>
      <c r="C127" s="72">
        <v>25</v>
      </c>
      <c r="D127" s="73">
        <v>0</v>
      </c>
      <c r="E127" s="77">
        <v>0</v>
      </c>
      <c r="F127" s="77">
        <v>0</v>
      </c>
      <c r="G127" s="77">
        <v>0</v>
      </c>
      <c r="H127" s="77">
        <v>15</v>
      </c>
      <c r="I127" s="74">
        <f t="shared" si="14"/>
        <v>40</v>
      </c>
    </row>
    <row r="128" spans="2:9" x14ac:dyDescent="0.3">
      <c r="B128" s="75" t="s">
        <v>203</v>
      </c>
      <c r="C128" s="72">
        <v>10</v>
      </c>
      <c r="D128" s="73">
        <v>0</v>
      </c>
      <c r="E128" s="77">
        <v>0</v>
      </c>
      <c r="F128" s="77">
        <v>0</v>
      </c>
      <c r="G128" s="77">
        <v>0</v>
      </c>
      <c r="H128" s="77">
        <v>0</v>
      </c>
      <c r="I128" s="74">
        <f t="shared" si="14"/>
        <v>10</v>
      </c>
    </row>
    <row r="129" spans="2:9" x14ac:dyDescent="0.3">
      <c r="B129" s="77" t="s">
        <v>199</v>
      </c>
      <c r="C129" s="72">
        <v>0</v>
      </c>
      <c r="D129" s="84">
        <v>20</v>
      </c>
      <c r="E129" s="84">
        <v>0</v>
      </c>
      <c r="F129" s="84">
        <v>0</v>
      </c>
      <c r="G129" s="84">
        <v>0</v>
      </c>
      <c r="H129" s="77">
        <v>0</v>
      </c>
      <c r="I129" s="74">
        <f t="shared" si="14"/>
        <v>20</v>
      </c>
    </row>
    <row r="130" spans="2:9" x14ac:dyDescent="0.3">
      <c r="B130" s="77" t="s">
        <v>200</v>
      </c>
      <c r="C130" s="72">
        <v>0</v>
      </c>
      <c r="D130" s="84">
        <v>0</v>
      </c>
      <c r="E130" s="84">
        <v>10</v>
      </c>
      <c r="F130" s="84">
        <v>0</v>
      </c>
      <c r="G130" s="84">
        <v>20</v>
      </c>
      <c r="H130" s="77">
        <v>0</v>
      </c>
      <c r="I130" s="74">
        <f t="shared" si="14"/>
        <v>30</v>
      </c>
    </row>
    <row r="131" spans="2:9" x14ac:dyDescent="0.3">
      <c r="B131" s="77" t="s">
        <v>619</v>
      </c>
      <c r="C131" s="72">
        <v>0</v>
      </c>
      <c r="D131" s="84">
        <v>0</v>
      </c>
      <c r="E131" s="84">
        <v>0</v>
      </c>
      <c r="F131" s="84">
        <v>0</v>
      </c>
      <c r="G131" s="84">
        <f>20+100</f>
        <v>120</v>
      </c>
      <c r="H131" s="77">
        <v>0</v>
      </c>
      <c r="I131" s="74">
        <f t="shared" si="14"/>
        <v>120</v>
      </c>
    </row>
    <row r="132" spans="2:9" x14ac:dyDescent="0.3">
      <c r="B132" s="75" t="s">
        <v>201</v>
      </c>
      <c r="C132" s="72">
        <v>12.5</v>
      </c>
      <c r="D132" s="73">
        <v>0</v>
      </c>
      <c r="E132" s="77">
        <v>0</v>
      </c>
      <c r="F132" s="77">
        <v>0</v>
      </c>
      <c r="G132" s="77">
        <v>0</v>
      </c>
      <c r="H132" s="77">
        <v>0</v>
      </c>
      <c r="I132" s="74">
        <f t="shared" si="14"/>
        <v>12.5</v>
      </c>
    </row>
    <row r="133" spans="2:9" x14ac:dyDescent="0.3">
      <c r="B133" s="75" t="s">
        <v>202</v>
      </c>
      <c r="C133" s="72">
        <v>12.5</v>
      </c>
      <c r="D133" s="73">
        <v>30</v>
      </c>
      <c r="E133" s="77">
        <v>0</v>
      </c>
      <c r="F133" s="77">
        <v>0</v>
      </c>
      <c r="G133" s="77">
        <v>0</v>
      </c>
      <c r="H133" s="77">
        <v>0</v>
      </c>
      <c r="I133" s="74">
        <f t="shared" si="14"/>
        <v>42.5</v>
      </c>
    </row>
    <row r="134" spans="2:9" x14ac:dyDescent="0.3">
      <c r="B134" s="75" t="s">
        <v>226</v>
      </c>
      <c r="C134" s="72">
        <v>5</v>
      </c>
      <c r="D134" s="73">
        <v>0</v>
      </c>
      <c r="E134" s="77">
        <v>0</v>
      </c>
      <c r="F134" s="77">
        <v>0</v>
      </c>
      <c r="G134" s="77">
        <v>0</v>
      </c>
      <c r="H134" s="77">
        <v>0</v>
      </c>
      <c r="I134" s="74">
        <f t="shared" si="14"/>
        <v>5</v>
      </c>
    </row>
    <row r="135" spans="2:9" x14ac:dyDescent="0.3">
      <c r="B135" s="75" t="s">
        <v>204</v>
      </c>
      <c r="C135" s="72">
        <v>0</v>
      </c>
      <c r="D135" s="73">
        <v>0</v>
      </c>
      <c r="E135" s="77">
        <v>10</v>
      </c>
      <c r="F135" s="77">
        <v>0</v>
      </c>
      <c r="G135" s="77">
        <v>0</v>
      </c>
      <c r="H135" s="77">
        <v>0</v>
      </c>
      <c r="I135" s="74">
        <f t="shared" si="14"/>
        <v>10</v>
      </c>
    </row>
    <row r="136" spans="2:9" x14ac:dyDescent="0.3">
      <c r="B136" s="75" t="s">
        <v>593</v>
      </c>
      <c r="C136" s="72">
        <v>0</v>
      </c>
      <c r="D136" s="73">
        <v>0</v>
      </c>
      <c r="E136" s="77">
        <v>0</v>
      </c>
      <c r="F136" s="77">
        <v>8</v>
      </c>
      <c r="G136" s="77">
        <v>0</v>
      </c>
      <c r="H136" s="77">
        <v>0</v>
      </c>
      <c r="I136" s="74">
        <f t="shared" si="14"/>
        <v>8</v>
      </c>
    </row>
    <row r="137" spans="2:9" x14ac:dyDescent="0.3">
      <c r="B137" s="76" t="s">
        <v>205</v>
      </c>
      <c r="C137" s="72">
        <v>0</v>
      </c>
      <c r="D137" s="84">
        <v>25</v>
      </c>
      <c r="E137" s="84">
        <v>0</v>
      </c>
      <c r="F137" s="84">
        <v>0</v>
      </c>
      <c r="G137" s="84">
        <v>0</v>
      </c>
      <c r="H137" s="77">
        <v>0</v>
      </c>
      <c r="I137" s="74">
        <f t="shared" si="14"/>
        <v>25</v>
      </c>
    </row>
    <row r="138" spans="2:9" x14ac:dyDescent="0.3">
      <c r="B138" s="75" t="s">
        <v>206</v>
      </c>
      <c r="C138" s="72">
        <v>12.5</v>
      </c>
      <c r="D138" s="73">
        <v>15</v>
      </c>
      <c r="E138" s="73">
        <v>0</v>
      </c>
      <c r="F138" s="73">
        <v>0</v>
      </c>
      <c r="G138" s="73">
        <v>0</v>
      </c>
      <c r="H138" s="77">
        <v>5</v>
      </c>
      <c r="I138" s="74">
        <f t="shared" si="14"/>
        <v>32.5</v>
      </c>
    </row>
    <row r="139" spans="2:9" x14ac:dyDescent="0.3">
      <c r="B139" s="75" t="s">
        <v>207</v>
      </c>
      <c r="C139" s="72">
        <v>0</v>
      </c>
      <c r="D139" s="73">
        <v>0</v>
      </c>
      <c r="E139" s="73">
        <v>20</v>
      </c>
      <c r="F139" s="73">
        <v>34</v>
      </c>
      <c r="G139" s="73">
        <v>0</v>
      </c>
      <c r="H139" s="77">
        <v>0</v>
      </c>
      <c r="I139" s="74">
        <f t="shared" si="14"/>
        <v>54</v>
      </c>
    </row>
    <row r="140" spans="2:9" x14ac:dyDescent="0.3">
      <c r="B140" s="75" t="s">
        <v>737</v>
      </c>
      <c r="C140" s="72">
        <v>0</v>
      </c>
      <c r="D140" s="73">
        <v>0</v>
      </c>
      <c r="E140" s="73">
        <v>0</v>
      </c>
      <c r="F140" s="73">
        <v>0</v>
      </c>
      <c r="G140" s="73">
        <v>0</v>
      </c>
      <c r="H140" s="73">
        <v>35</v>
      </c>
      <c r="I140" s="74">
        <f t="shared" si="14"/>
        <v>35</v>
      </c>
    </row>
    <row r="141" spans="2:9" x14ac:dyDescent="0.3">
      <c r="B141" s="75" t="s">
        <v>208</v>
      </c>
      <c r="C141" s="72">
        <v>146</v>
      </c>
      <c r="D141" s="73">
        <v>0</v>
      </c>
      <c r="E141" s="73">
        <v>0</v>
      </c>
      <c r="F141" s="73">
        <v>0</v>
      </c>
      <c r="G141" s="73">
        <v>0</v>
      </c>
      <c r="H141" s="77">
        <v>0</v>
      </c>
      <c r="I141" s="74">
        <f t="shared" si="14"/>
        <v>146</v>
      </c>
    </row>
    <row r="142" spans="2:9" x14ac:dyDescent="0.3">
      <c r="B142" s="76" t="s">
        <v>209</v>
      </c>
      <c r="C142" s="72">
        <v>0</v>
      </c>
      <c r="D142" s="84">
        <v>5</v>
      </c>
      <c r="E142" s="84">
        <v>0</v>
      </c>
      <c r="F142" s="84">
        <f>52+55</f>
        <v>107</v>
      </c>
      <c r="G142" s="84">
        <v>100</v>
      </c>
      <c r="H142" s="77">
        <v>0</v>
      </c>
      <c r="I142" s="74">
        <f t="shared" si="14"/>
        <v>212</v>
      </c>
    </row>
    <row r="143" spans="2:9" x14ac:dyDescent="0.3">
      <c r="B143" s="77" t="s">
        <v>210</v>
      </c>
      <c r="C143" s="72">
        <v>0</v>
      </c>
      <c r="D143" s="84">
        <v>20</v>
      </c>
      <c r="E143" s="84">
        <v>0</v>
      </c>
      <c r="F143" s="84">
        <v>0</v>
      </c>
      <c r="G143" s="84">
        <v>0</v>
      </c>
      <c r="H143" s="77">
        <v>0</v>
      </c>
      <c r="I143" s="74">
        <f t="shared" si="14"/>
        <v>20</v>
      </c>
    </row>
    <row r="144" spans="2:9" x14ac:dyDescent="0.3">
      <c r="B144" s="75" t="s">
        <v>211</v>
      </c>
      <c r="C144" s="72">
        <v>10</v>
      </c>
      <c r="D144" s="73">
        <v>20</v>
      </c>
      <c r="E144" s="77">
        <v>0</v>
      </c>
      <c r="F144" s="77">
        <v>0</v>
      </c>
      <c r="G144" s="77">
        <v>0</v>
      </c>
      <c r="H144" s="77">
        <v>0</v>
      </c>
      <c r="I144" s="74">
        <f t="shared" si="14"/>
        <v>30</v>
      </c>
    </row>
    <row r="145" spans="1:9" x14ac:dyDescent="0.3">
      <c r="B145" s="75" t="s">
        <v>212</v>
      </c>
      <c r="C145" s="72">
        <v>0</v>
      </c>
      <c r="D145" s="73">
        <v>0</v>
      </c>
      <c r="E145" s="77">
        <v>6</v>
      </c>
      <c r="F145" s="77">
        <v>10</v>
      </c>
      <c r="G145" s="77">
        <v>0</v>
      </c>
      <c r="H145" s="77">
        <v>0</v>
      </c>
      <c r="I145" s="74">
        <f t="shared" si="14"/>
        <v>16</v>
      </c>
    </row>
    <row r="146" spans="1:9" s="94" customFormat="1" x14ac:dyDescent="0.3">
      <c r="A146" s="93"/>
      <c r="B146" s="76" t="s">
        <v>213</v>
      </c>
      <c r="C146" s="84">
        <v>0</v>
      </c>
      <c r="D146" s="77">
        <v>0</v>
      </c>
      <c r="E146" s="77">
        <v>10</v>
      </c>
      <c r="F146" s="77">
        <v>0</v>
      </c>
      <c r="G146" s="77">
        <v>0</v>
      </c>
      <c r="H146" s="77">
        <v>0</v>
      </c>
      <c r="I146" s="74">
        <f t="shared" si="14"/>
        <v>10</v>
      </c>
    </row>
    <row r="147" spans="1:9" x14ac:dyDescent="0.3">
      <c r="B147" s="75" t="s">
        <v>214</v>
      </c>
      <c r="C147" s="72">
        <v>10</v>
      </c>
      <c r="D147" s="73">
        <v>20</v>
      </c>
      <c r="E147" s="77">
        <v>0</v>
      </c>
      <c r="F147" s="77">
        <v>0</v>
      </c>
      <c r="G147" s="77">
        <v>0</v>
      </c>
      <c r="H147" s="77">
        <v>0</v>
      </c>
      <c r="I147" s="74">
        <f t="shared" si="14"/>
        <v>30</v>
      </c>
    </row>
    <row r="148" spans="1:9" x14ac:dyDescent="0.3">
      <c r="B148" s="75" t="s">
        <v>617</v>
      </c>
      <c r="C148" s="72">
        <v>0</v>
      </c>
      <c r="D148" s="73">
        <v>0</v>
      </c>
      <c r="E148" s="77">
        <v>0</v>
      </c>
      <c r="F148" s="77">
        <v>0</v>
      </c>
      <c r="G148" s="77">
        <v>40</v>
      </c>
      <c r="H148" s="77">
        <v>0</v>
      </c>
      <c r="I148" s="74">
        <f t="shared" si="14"/>
        <v>40</v>
      </c>
    </row>
    <row r="149" spans="1:9" x14ac:dyDescent="0.3">
      <c r="B149" s="75" t="s">
        <v>597</v>
      </c>
      <c r="C149" s="72">
        <v>0</v>
      </c>
      <c r="D149" s="73">
        <v>0</v>
      </c>
      <c r="E149" s="77">
        <v>0</v>
      </c>
      <c r="F149" s="77">
        <v>5</v>
      </c>
      <c r="G149" s="77">
        <v>0</v>
      </c>
      <c r="H149" s="77">
        <v>0</v>
      </c>
      <c r="I149" s="74">
        <f t="shared" si="14"/>
        <v>5</v>
      </c>
    </row>
    <row r="150" spans="1:9" x14ac:dyDescent="0.3">
      <c r="B150" s="75" t="s">
        <v>215</v>
      </c>
      <c r="C150" s="72">
        <v>0</v>
      </c>
      <c r="D150" s="73">
        <v>0</v>
      </c>
      <c r="E150" s="77">
        <v>20</v>
      </c>
      <c r="F150" s="77">
        <v>0</v>
      </c>
      <c r="G150" s="77">
        <v>0</v>
      </c>
      <c r="H150" s="77">
        <v>40</v>
      </c>
      <c r="I150" s="74">
        <f t="shared" si="14"/>
        <v>60</v>
      </c>
    </row>
    <row r="151" spans="1:9" x14ac:dyDescent="0.3">
      <c r="B151" s="76" t="s">
        <v>216</v>
      </c>
      <c r="C151" s="72">
        <v>0</v>
      </c>
      <c r="D151" s="84">
        <v>10</v>
      </c>
      <c r="E151" s="84">
        <v>0</v>
      </c>
      <c r="F151" s="84">
        <v>0</v>
      </c>
      <c r="G151" s="84">
        <v>0</v>
      </c>
      <c r="H151" s="77">
        <v>0</v>
      </c>
      <c r="I151" s="74">
        <f t="shared" si="14"/>
        <v>10</v>
      </c>
    </row>
    <row r="152" spans="1:9" x14ac:dyDescent="0.3">
      <c r="B152" s="75" t="s">
        <v>217</v>
      </c>
      <c r="C152" s="72">
        <v>15</v>
      </c>
      <c r="D152" s="73">
        <v>0</v>
      </c>
      <c r="E152" s="73">
        <v>0</v>
      </c>
      <c r="F152" s="73">
        <v>0</v>
      </c>
      <c r="G152" s="73">
        <v>0</v>
      </c>
      <c r="H152" s="77">
        <v>0</v>
      </c>
      <c r="I152" s="74">
        <f t="shared" si="14"/>
        <v>15</v>
      </c>
    </row>
    <row r="153" spans="1:9" x14ac:dyDescent="0.3">
      <c r="B153" s="76" t="s">
        <v>218</v>
      </c>
      <c r="C153" s="72">
        <v>0</v>
      </c>
      <c r="D153" s="84">
        <v>10</v>
      </c>
      <c r="E153" s="84">
        <v>0</v>
      </c>
      <c r="F153" s="84">
        <v>0</v>
      </c>
      <c r="G153" s="84">
        <v>0</v>
      </c>
      <c r="H153" s="77">
        <v>0</v>
      </c>
      <c r="I153" s="74">
        <f t="shared" si="14"/>
        <v>10</v>
      </c>
    </row>
    <row r="154" spans="1:9" x14ac:dyDescent="0.3">
      <c r="B154" s="76" t="s">
        <v>219</v>
      </c>
      <c r="C154" s="72">
        <v>0</v>
      </c>
      <c r="D154" s="84">
        <v>12.5</v>
      </c>
      <c r="E154" s="84">
        <v>0</v>
      </c>
      <c r="F154" s="84">
        <v>0</v>
      </c>
      <c r="G154" s="84">
        <v>0</v>
      </c>
      <c r="H154" s="77">
        <v>0</v>
      </c>
      <c r="I154" s="74">
        <f t="shared" si="14"/>
        <v>12.5</v>
      </c>
    </row>
    <row r="155" spans="1:9" x14ac:dyDescent="0.3">
      <c r="B155" s="76" t="s">
        <v>220</v>
      </c>
      <c r="C155" s="72">
        <v>0</v>
      </c>
      <c r="D155" s="84">
        <v>0</v>
      </c>
      <c r="E155" s="84">
        <v>10</v>
      </c>
      <c r="F155" s="84">
        <v>0</v>
      </c>
      <c r="G155" s="84">
        <v>0</v>
      </c>
      <c r="H155" s="77">
        <v>0</v>
      </c>
      <c r="I155" s="74">
        <f t="shared" si="14"/>
        <v>10</v>
      </c>
    </row>
    <row r="156" spans="1:9" x14ac:dyDescent="0.3">
      <c r="B156" s="76" t="s">
        <v>221</v>
      </c>
      <c r="C156" s="72">
        <v>0</v>
      </c>
      <c r="D156" s="84">
        <v>0</v>
      </c>
      <c r="E156" s="84">
        <v>20</v>
      </c>
      <c r="F156" s="84">
        <v>0</v>
      </c>
      <c r="G156" s="84">
        <v>0</v>
      </c>
      <c r="H156" s="77">
        <v>0</v>
      </c>
      <c r="I156" s="74">
        <f t="shared" si="14"/>
        <v>20</v>
      </c>
    </row>
    <row r="157" spans="1:9" x14ac:dyDescent="0.3">
      <c r="B157" s="76" t="s">
        <v>222</v>
      </c>
      <c r="C157" s="72">
        <v>10</v>
      </c>
      <c r="D157" s="73">
        <v>15</v>
      </c>
      <c r="E157" s="77">
        <v>5</v>
      </c>
      <c r="F157" s="77">
        <v>0</v>
      </c>
      <c r="G157" s="77">
        <v>0</v>
      </c>
      <c r="H157" s="77">
        <v>0</v>
      </c>
      <c r="I157" s="74">
        <f t="shared" si="14"/>
        <v>30</v>
      </c>
    </row>
    <row r="158" spans="1:9" x14ac:dyDescent="0.3">
      <c r="B158" s="76" t="s">
        <v>618</v>
      </c>
      <c r="C158" s="72">
        <v>0</v>
      </c>
      <c r="D158" s="73">
        <v>0</v>
      </c>
      <c r="E158" s="77">
        <v>0</v>
      </c>
      <c r="F158" s="77">
        <v>0</v>
      </c>
      <c r="G158" s="77">
        <v>20</v>
      </c>
      <c r="H158" s="77">
        <v>0</v>
      </c>
      <c r="I158" s="74">
        <f t="shared" si="14"/>
        <v>20</v>
      </c>
    </row>
    <row r="159" spans="1:9" x14ac:dyDescent="0.3">
      <c r="B159" s="77" t="s">
        <v>223</v>
      </c>
      <c r="C159" s="72">
        <v>0</v>
      </c>
      <c r="D159" s="84">
        <v>20</v>
      </c>
      <c r="E159" s="84">
        <v>0</v>
      </c>
      <c r="F159" s="84">
        <v>0</v>
      </c>
      <c r="G159" s="84">
        <v>0</v>
      </c>
      <c r="H159" s="77">
        <v>0</v>
      </c>
      <c r="I159" s="74">
        <f t="shared" si="14"/>
        <v>20</v>
      </c>
    </row>
    <row r="160" spans="1:9" x14ac:dyDescent="0.3">
      <c r="B160" s="75" t="s">
        <v>224</v>
      </c>
      <c r="C160" s="72">
        <v>20</v>
      </c>
      <c r="D160" s="73">
        <v>60</v>
      </c>
      <c r="E160" s="77">
        <v>20</v>
      </c>
      <c r="F160" s="77">
        <v>0</v>
      </c>
      <c r="G160" s="77">
        <v>0</v>
      </c>
      <c r="H160" s="77">
        <v>0</v>
      </c>
      <c r="I160" s="74">
        <f t="shared" si="14"/>
        <v>100</v>
      </c>
    </row>
    <row r="161" spans="2:9" x14ac:dyDescent="0.3">
      <c r="B161" s="77" t="s">
        <v>225</v>
      </c>
      <c r="C161" s="72">
        <v>0</v>
      </c>
      <c r="D161" s="84">
        <v>20</v>
      </c>
      <c r="E161" s="84">
        <v>20</v>
      </c>
      <c r="F161" s="84">
        <v>0</v>
      </c>
      <c r="G161" s="84">
        <v>0</v>
      </c>
      <c r="H161" s="77">
        <v>0</v>
      </c>
      <c r="I161" s="74">
        <f t="shared" si="14"/>
        <v>40</v>
      </c>
    </row>
    <row r="162" spans="2:9" x14ac:dyDescent="0.3">
      <c r="B162" s="75" t="s">
        <v>227</v>
      </c>
      <c r="C162" s="72">
        <v>0</v>
      </c>
      <c r="D162" s="73">
        <v>0</v>
      </c>
      <c r="E162" s="77">
        <v>20</v>
      </c>
      <c r="F162" s="77">
        <v>0</v>
      </c>
      <c r="G162" s="77">
        <v>20</v>
      </c>
      <c r="H162" s="77">
        <v>0</v>
      </c>
      <c r="I162" s="74">
        <f t="shared" si="14"/>
        <v>40</v>
      </c>
    </row>
    <row r="163" spans="2:9" x14ac:dyDescent="0.3">
      <c r="B163" s="75" t="s">
        <v>598</v>
      </c>
      <c r="C163" s="72">
        <v>0</v>
      </c>
      <c r="D163" s="73">
        <v>0</v>
      </c>
      <c r="E163" s="77">
        <v>0</v>
      </c>
      <c r="F163" s="77">
        <v>10</v>
      </c>
      <c r="G163" s="77">
        <v>0</v>
      </c>
      <c r="H163" s="77">
        <v>0</v>
      </c>
      <c r="I163" s="74">
        <f t="shared" si="14"/>
        <v>10</v>
      </c>
    </row>
    <row r="164" spans="2:9" x14ac:dyDescent="0.3">
      <c r="B164" s="75" t="s">
        <v>228</v>
      </c>
      <c r="C164" s="72">
        <v>10</v>
      </c>
      <c r="D164" s="73">
        <v>30</v>
      </c>
      <c r="E164" s="77">
        <v>0</v>
      </c>
      <c r="F164" s="77">
        <v>0</v>
      </c>
      <c r="G164" s="77">
        <v>0</v>
      </c>
      <c r="H164" s="77">
        <v>0</v>
      </c>
      <c r="I164" s="74">
        <f t="shared" si="14"/>
        <v>40</v>
      </c>
    </row>
    <row r="165" spans="2:9" x14ac:dyDescent="0.3">
      <c r="B165" s="75" t="s">
        <v>229</v>
      </c>
      <c r="C165" s="72">
        <v>0</v>
      </c>
      <c r="D165" s="73">
        <v>0</v>
      </c>
      <c r="E165" s="77">
        <v>5</v>
      </c>
      <c r="F165" s="77">
        <v>0</v>
      </c>
      <c r="G165" s="77">
        <v>0</v>
      </c>
      <c r="H165" s="77">
        <v>0</v>
      </c>
      <c r="I165" s="74">
        <f t="shared" si="14"/>
        <v>5</v>
      </c>
    </row>
    <row r="166" spans="2:9" x14ac:dyDescent="0.3">
      <c r="B166" s="75" t="s">
        <v>230</v>
      </c>
      <c r="C166" s="72">
        <v>0</v>
      </c>
      <c r="D166" s="73">
        <v>0</v>
      </c>
      <c r="E166" s="77">
        <v>20</v>
      </c>
      <c r="F166" s="77">
        <v>10</v>
      </c>
      <c r="G166" s="77">
        <v>0</v>
      </c>
      <c r="H166" s="77">
        <v>0</v>
      </c>
      <c r="I166" s="74">
        <f t="shared" si="14"/>
        <v>30</v>
      </c>
    </row>
    <row r="167" spans="2:9" x14ac:dyDescent="0.3">
      <c r="B167" s="75" t="s">
        <v>616</v>
      </c>
      <c r="C167" s="72">
        <v>0</v>
      </c>
      <c r="D167" s="73">
        <v>0</v>
      </c>
      <c r="E167" s="77">
        <v>0</v>
      </c>
      <c r="F167" s="77">
        <v>0</v>
      </c>
      <c r="G167" s="77">
        <v>30</v>
      </c>
      <c r="H167" s="77">
        <v>0</v>
      </c>
      <c r="I167" s="74">
        <f t="shared" si="14"/>
        <v>30</v>
      </c>
    </row>
    <row r="168" spans="2:9" x14ac:dyDescent="0.3">
      <c r="B168" s="75" t="s">
        <v>231</v>
      </c>
      <c r="C168" s="72">
        <v>20</v>
      </c>
      <c r="D168" s="73">
        <v>60</v>
      </c>
      <c r="E168" s="73">
        <v>0</v>
      </c>
      <c r="F168" s="73">
        <v>0</v>
      </c>
      <c r="G168" s="73">
        <v>0</v>
      </c>
      <c r="H168" s="77">
        <v>0</v>
      </c>
      <c r="I168" s="74">
        <f t="shared" si="14"/>
        <v>80</v>
      </c>
    </row>
    <row r="169" spans="2:9" x14ac:dyDescent="0.3">
      <c r="B169" s="76" t="s">
        <v>232</v>
      </c>
      <c r="C169" s="72">
        <v>0</v>
      </c>
      <c r="D169" s="73">
        <v>25</v>
      </c>
      <c r="E169" s="73">
        <v>0</v>
      </c>
      <c r="F169" s="73">
        <v>25</v>
      </c>
      <c r="G169" s="73">
        <v>0</v>
      </c>
      <c r="H169" s="77">
        <v>0</v>
      </c>
      <c r="I169" s="74">
        <f t="shared" si="14"/>
        <v>50</v>
      </c>
    </row>
    <row r="170" spans="2:9" x14ac:dyDescent="0.3">
      <c r="B170" s="75" t="s">
        <v>233</v>
      </c>
      <c r="C170" s="72">
        <v>20</v>
      </c>
      <c r="D170" s="73">
        <v>20</v>
      </c>
      <c r="E170" s="73">
        <v>20</v>
      </c>
      <c r="F170" s="73">
        <v>20</v>
      </c>
      <c r="G170" s="73">
        <v>20</v>
      </c>
      <c r="H170" s="77">
        <v>20</v>
      </c>
      <c r="I170" s="74">
        <f t="shared" si="14"/>
        <v>120</v>
      </c>
    </row>
    <row r="171" spans="2:9" x14ac:dyDescent="0.3">
      <c r="B171" s="76" t="s">
        <v>234</v>
      </c>
      <c r="C171" s="72">
        <v>0</v>
      </c>
      <c r="D171" s="84">
        <v>5</v>
      </c>
      <c r="E171" s="84">
        <v>0</v>
      </c>
      <c r="F171" s="84">
        <v>0</v>
      </c>
      <c r="G171" s="84">
        <v>0</v>
      </c>
      <c r="H171" s="77">
        <v>0</v>
      </c>
      <c r="I171" s="74">
        <f t="shared" si="14"/>
        <v>5</v>
      </c>
    </row>
    <row r="172" spans="2:9" x14ac:dyDescent="0.3">
      <c r="B172" s="76" t="s">
        <v>235</v>
      </c>
      <c r="C172" s="72">
        <v>0</v>
      </c>
      <c r="D172" s="84">
        <v>0</v>
      </c>
      <c r="E172" s="84">
        <v>10</v>
      </c>
      <c r="F172" s="84">
        <v>0</v>
      </c>
      <c r="G172" s="84">
        <v>0</v>
      </c>
      <c r="H172" s="77">
        <v>0</v>
      </c>
      <c r="I172" s="74">
        <f t="shared" si="14"/>
        <v>10</v>
      </c>
    </row>
    <row r="173" spans="2:9" x14ac:dyDescent="0.3">
      <c r="B173" s="76" t="s">
        <v>236</v>
      </c>
      <c r="C173" s="72">
        <v>0</v>
      </c>
      <c r="D173" s="84">
        <v>0</v>
      </c>
      <c r="E173" s="84">
        <v>10</v>
      </c>
      <c r="F173" s="84">
        <v>0</v>
      </c>
      <c r="G173" s="84">
        <v>0</v>
      </c>
      <c r="H173" s="77">
        <v>0</v>
      </c>
      <c r="I173" s="74">
        <f t="shared" si="14"/>
        <v>10</v>
      </c>
    </row>
    <row r="174" spans="2:9" x14ac:dyDescent="0.3">
      <c r="B174" s="76" t="s">
        <v>237</v>
      </c>
      <c r="C174" s="72">
        <v>0</v>
      </c>
      <c r="D174" s="84">
        <v>0</v>
      </c>
      <c r="E174" s="84">
        <v>20</v>
      </c>
      <c r="F174" s="84">
        <v>0</v>
      </c>
      <c r="G174" s="84">
        <v>80</v>
      </c>
      <c r="H174" s="77">
        <v>0</v>
      </c>
      <c r="I174" s="74">
        <f t="shared" si="14"/>
        <v>100</v>
      </c>
    </row>
    <row r="175" spans="2:9" x14ac:dyDescent="0.3">
      <c r="B175" s="76" t="s">
        <v>879</v>
      </c>
      <c r="C175" s="72">
        <v>0</v>
      </c>
      <c r="D175" s="84">
        <v>0</v>
      </c>
      <c r="E175" s="84">
        <v>0</v>
      </c>
      <c r="F175" s="84">
        <v>0</v>
      </c>
      <c r="G175" s="84">
        <v>0</v>
      </c>
      <c r="H175" s="77">
        <v>40</v>
      </c>
      <c r="I175" s="74">
        <f t="shared" si="14"/>
        <v>40</v>
      </c>
    </row>
    <row r="176" spans="2:9" x14ac:dyDescent="0.3">
      <c r="B176" s="75" t="s">
        <v>238</v>
      </c>
      <c r="C176" s="72">
        <v>25</v>
      </c>
      <c r="D176" s="73">
        <v>5</v>
      </c>
      <c r="E176" s="73">
        <v>0</v>
      </c>
      <c r="F176" s="73">
        <v>0</v>
      </c>
      <c r="G176" s="73">
        <v>0</v>
      </c>
      <c r="H176" s="77">
        <v>0</v>
      </c>
      <c r="I176" s="74">
        <f t="shared" si="14"/>
        <v>30</v>
      </c>
    </row>
    <row r="177" spans="2:9" x14ac:dyDescent="0.3">
      <c r="B177" s="75" t="s">
        <v>239</v>
      </c>
      <c r="C177" s="72">
        <v>50</v>
      </c>
      <c r="D177" s="73">
        <v>0</v>
      </c>
      <c r="E177" s="73">
        <v>0</v>
      </c>
      <c r="F177" s="73">
        <v>0</v>
      </c>
      <c r="G177" s="73">
        <v>0</v>
      </c>
      <c r="H177" s="77">
        <v>0</v>
      </c>
      <c r="I177" s="74">
        <f t="shared" si="14"/>
        <v>50</v>
      </c>
    </row>
    <row r="178" spans="2:9" x14ac:dyDescent="0.3">
      <c r="B178" s="76" t="s">
        <v>738</v>
      </c>
      <c r="C178" s="72">
        <v>0</v>
      </c>
      <c r="D178" s="73">
        <v>0</v>
      </c>
      <c r="E178" s="73">
        <v>0</v>
      </c>
      <c r="F178" s="73">
        <v>0</v>
      </c>
      <c r="G178" s="73">
        <v>0</v>
      </c>
      <c r="H178" s="73">
        <v>15</v>
      </c>
      <c r="I178" s="74">
        <f t="shared" si="14"/>
        <v>15</v>
      </c>
    </row>
    <row r="179" spans="2:9" x14ac:dyDescent="0.3">
      <c r="B179" s="76" t="s">
        <v>594</v>
      </c>
      <c r="C179" s="72">
        <v>0</v>
      </c>
      <c r="D179" s="73">
        <v>0</v>
      </c>
      <c r="E179" s="73">
        <v>0</v>
      </c>
      <c r="F179" s="73">
        <v>25</v>
      </c>
      <c r="G179" s="73">
        <v>0</v>
      </c>
      <c r="H179" s="77">
        <v>0</v>
      </c>
      <c r="I179" s="74">
        <f t="shared" si="14"/>
        <v>25</v>
      </c>
    </row>
    <row r="180" spans="2:9" x14ac:dyDescent="0.3">
      <c r="B180" s="75" t="s">
        <v>240</v>
      </c>
      <c r="C180" s="72">
        <v>10</v>
      </c>
      <c r="D180" s="73">
        <v>0</v>
      </c>
      <c r="E180" s="73">
        <v>10</v>
      </c>
      <c r="F180" s="73">
        <v>0</v>
      </c>
      <c r="G180" s="73">
        <v>0</v>
      </c>
      <c r="H180" s="77">
        <v>0</v>
      </c>
      <c r="I180" s="74">
        <f t="shared" ref="I180:I321" si="15">SUM(C180:H180)</f>
        <v>20</v>
      </c>
    </row>
    <row r="181" spans="2:9" x14ac:dyDescent="0.3">
      <c r="B181" s="77" t="s">
        <v>595</v>
      </c>
      <c r="C181" s="72">
        <v>0</v>
      </c>
      <c r="D181" s="84">
        <v>20</v>
      </c>
      <c r="E181" s="84">
        <v>0</v>
      </c>
      <c r="F181" s="84">
        <v>25</v>
      </c>
      <c r="G181" s="84">
        <v>0</v>
      </c>
      <c r="H181" s="77">
        <v>0</v>
      </c>
      <c r="I181" s="74">
        <f t="shared" si="15"/>
        <v>45</v>
      </c>
    </row>
    <row r="182" spans="2:9" x14ac:dyDescent="0.3">
      <c r="B182" s="77" t="s">
        <v>241</v>
      </c>
      <c r="C182" s="72">
        <v>0</v>
      </c>
      <c r="D182" s="84">
        <v>0</v>
      </c>
      <c r="E182" s="84">
        <v>25</v>
      </c>
      <c r="F182" s="84">
        <v>0</v>
      </c>
      <c r="G182" s="84">
        <v>75</v>
      </c>
      <c r="H182" s="77">
        <v>0</v>
      </c>
      <c r="I182" s="74">
        <f t="shared" si="15"/>
        <v>100</v>
      </c>
    </row>
    <row r="183" spans="2:9" x14ac:dyDescent="0.3">
      <c r="B183" s="75" t="s">
        <v>242</v>
      </c>
      <c r="C183" s="72">
        <v>20</v>
      </c>
      <c r="D183" s="73">
        <v>0</v>
      </c>
      <c r="E183" s="77">
        <v>0</v>
      </c>
      <c r="F183" s="77">
        <v>0</v>
      </c>
      <c r="G183" s="77">
        <v>0</v>
      </c>
      <c r="H183" s="77">
        <v>0</v>
      </c>
      <c r="I183" s="74">
        <f t="shared" si="15"/>
        <v>20</v>
      </c>
    </row>
    <row r="184" spans="2:9" x14ac:dyDescent="0.3">
      <c r="B184" s="75" t="s">
        <v>243</v>
      </c>
      <c r="C184" s="72">
        <v>20</v>
      </c>
      <c r="D184" s="73">
        <v>0</v>
      </c>
      <c r="E184" s="77">
        <v>0</v>
      </c>
      <c r="F184" s="77">
        <v>0</v>
      </c>
      <c r="G184" s="77">
        <v>0</v>
      </c>
      <c r="H184" s="77">
        <v>0</v>
      </c>
      <c r="I184" s="74">
        <f t="shared" si="15"/>
        <v>20</v>
      </c>
    </row>
    <row r="185" spans="2:9" x14ac:dyDescent="0.3">
      <c r="B185" s="76" t="s">
        <v>244</v>
      </c>
      <c r="C185" s="72">
        <v>0</v>
      </c>
      <c r="D185" s="84">
        <v>5</v>
      </c>
      <c r="E185" s="84">
        <v>0</v>
      </c>
      <c r="F185" s="84">
        <v>0</v>
      </c>
      <c r="G185" s="84">
        <v>0</v>
      </c>
      <c r="H185" s="77">
        <v>0</v>
      </c>
      <c r="I185" s="74">
        <f t="shared" si="15"/>
        <v>5</v>
      </c>
    </row>
    <row r="186" spans="2:9" x14ac:dyDescent="0.3">
      <c r="B186" s="76" t="s">
        <v>615</v>
      </c>
      <c r="C186" s="72">
        <v>0</v>
      </c>
      <c r="D186" s="84">
        <v>0</v>
      </c>
      <c r="E186" s="84">
        <v>0</v>
      </c>
      <c r="F186" s="84">
        <v>0</v>
      </c>
      <c r="G186" s="84">
        <v>10</v>
      </c>
      <c r="H186" s="77">
        <v>0</v>
      </c>
      <c r="I186" s="74">
        <f t="shared" si="15"/>
        <v>10</v>
      </c>
    </row>
    <row r="187" spans="2:9" x14ac:dyDescent="0.3">
      <c r="B187" s="77" t="s">
        <v>245</v>
      </c>
      <c r="C187" s="72">
        <v>0</v>
      </c>
      <c r="D187" s="84">
        <v>20</v>
      </c>
      <c r="E187" s="84">
        <v>0</v>
      </c>
      <c r="F187" s="84">
        <v>0</v>
      </c>
      <c r="G187" s="84">
        <v>10</v>
      </c>
      <c r="H187" s="77">
        <v>0</v>
      </c>
      <c r="I187" s="74">
        <f t="shared" si="15"/>
        <v>30</v>
      </c>
    </row>
    <row r="188" spans="2:9" x14ac:dyDescent="0.3">
      <c r="B188" s="75" t="s">
        <v>246</v>
      </c>
      <c r="C188" s="72">
        <v>10</v>
      </c>
      <c r="D188" s="73">
        <v>10</v>
      </c>
      <c r="E188" s="77">
        <v>12.5</v>
      </c>
      <c r="F188" s="77">
        <v>0</v>
      </c>
      <c r="G188" s="77">
        <v>0</v>
      </c>
      <c r="H188" s="77">
        <v>15</v>
      </c>
      <c r="I188" s="74">
        <f t="shared" si="15"/>
        <v>47.5</v>
      </c>
    </row>
    <row r="189" spans="2:9" x14ac:dyDescent="0.3">
      <c r="B189" s="75" t="s">
        <v>596</v>
      </c>
      <c r="C189" s="72">
        <v>0</v>
      </c>
      <c r="D189" s="73">
        <v>0</v>
      </c>
      <c r="E189" s="77">
        <v>0</v>
      </c>
      <c r="F189" s="77">
        <v>10</v>
      </c>
      <c r="G189" s="77">
        <v>0</v>
      </c>
      <c r="H189" s="77">
        <v>0</v>
      </c>
      <c r="I189" s="74">
        <f t="shared" si="15"/>
        <v>10</v>
      </c>
    </row>
    <row r="190" spans="2:9" x14ac:dyDescent="0.3">
      <c r="B190" s="75" t="s">
        <v>247</v>
      </c>
      <c r="C190" s="72">
        <v>0</v>
      </c>
      <c r="D190" s="73">
        <v>0</v>
      </c>
      <c r="E190" s="77">
        <v>20</v>
      </c>
      <c r="F190" s="77">
        <v>0</v>
      </c>
      <c r="G190" s="77">
        <v>0</v>
      </c>
      <c r="H190" s="77">
        <v>0</v>
      </c>
      <c r="I190" s="74">
        <f t="shared" si="15"/>
        <v>20</v>
      </c>
    </row>
    <row r="191" spans="2:9" x14ac:dyDescent="0.3">
      <c r="B191" s="75" t="s">
        <v>248</v>
      </c>
      <c r="C191" s="72">
        <v>100</v>
      </c>
      <c r="D191" s="73">
        <v>100</v>
      </c>
      <c r="E191" s="73">
        <v>0</v>
      </c>
      <c r="F191" s="73">
        <v>0</v>
      </c>
      <c r="G191" s="73">
        <v>0</v>
      </c>
      <c r="H191" s="77">
        <v>0</v>
      </c>
      <c r="I191" s="74">
        <f t="shared" si="15"/>
        <v>200</v>
      </c>
    </row>
    <row r="192" spans="2:9" x14ac:dyDescent="0.3">
      <c r="B192" s="75" t="s">
        <v>249</v>
      </c>
      <c r="C192" s="72">
        <v>12.5</v>
      </c>
      <c r="D192" s="73">
        <v>12.5</v>
      </c>
      <c r="E192" s="73">
        <v>0</v>
      </c>
      <c r="F192" s="73">
        <v>0</v>
      </c>
      <c r="G192" s="73">
        <v>0</v>
      </c>
      <c r="H192" s="77">
        <v>0</v>
      </c>
      <c r="I192" s="74">
        <f t="shared" si="15"/>
        <v>25</v>
      </c>
    </row>
    <row r="193" spans="1:10" x14ac:dyDescent="0.3">
      <c r="B193" s="75" t="s">
        <v>657</v>
      </c>
      <c r="C193" s="72">
        <v>0</v>
      </c>
      <c r="D193" s="73">
        <v>0</v>
      </c>
      <c r="E193" s="73">
        <v>0</v>
      </c>
      <c r="F193" s="73">
        <v>0</v>
      </c>
      <c r="G193" s="73">
        <v>75</v>
      </c>
      <c r="H193" s="77">
        <v>0</v>
      </c>
      <c r="I193" s="74">
        <f t="shared" si="15"/>
        <v>75</v>
      </c>
    </row>
    <row r="194" spans="1:10" x14ac:dyDescent="0.3">
      <c r="B194" s="75" t="s">
        <v>250</v>
      </c>
      <c r="C194" s="72">
        <v>0</v>
      </c>
      <c r="D194" s="73">
        <v>0</v>
      </c>
      <c r="E194" s="77">
        <v>10</v>
      </c>
      <c r="F194" s="77">
        <v>0</v>
      </c>
      <c r="G194" s="77">
        <v>0</v>
      </c>
      <c r="H194" s="77">
        <v>0</v>
      </c>
      <c r="I194" s="74">
        <f t="shared" si="15"/>
        <v>10</v>
      </c>
    </row>
    <row r="195" spans="1:10" x14ac:dyDescent="0.3">
      <c r="B195" s="75" t="s">
        <v>251</v>
      </c>
      <c r="C195" s="72">
        <v>0</v>
      </c>
      <c r="D195" s="73">
        <v>0</v>
      </c>
      <c r="E195" s="77">
        <v>20</v>
      </c>
      <c r="F195" s="77">
        <v>0</v>
      </c>
      <c r="G195" s="77">
        <v>0</v>
      </c>
      <c r="H195" s="77">
        <v>0</v>
      </c>
      <c r="I195" s="74">
        <f t="shared" si="15"/>
        <v>20</v>
      </c>
    </row>
    <row r="196" spans="1:10" x14ac:dyDescent="0.3">
      <c r="B196" s="75" t="s">
        <v>252</v>
      </c>
      <c r="C196" s="72">
        <v>10</v>
      </c>
      <c r="D196" s="73">
        <v>10</v>
      </c>
      <c r="E196" s="73">
        <v>12.5</v>
      </c>
      <c r="F196" s="73">
        <v>0</v>
      </c>
      <c r="G196" s="73">
        <v>0</v>
      </c>
      <c r="H196" s="77">
        <v>5</v>
      </c>
      <c r="I196" s="74">
        <f t="shared" si="15"/>
        <v>37.5</v>
      </c>
    </row>
    <row r="197" spans="1:10" x14ac:dyDescent="0.3">
      <c r="B197" s="75" t="s">
        <v>248</v>
      </c>
      <c r="C197" s="72">
        <v>0</v>
      </c>
      <c r="D197" s="73">
        <v>0</v>
      </c>
      <c r="E197" s="73">
        <v>0</v>
      </c>
      <c r="F197" s="73">
        <v>100</v>
      </c>
      <c r="G197" s="73">
        <v>20</v>
      </c>
      <c r="H197" s="77">
        <v>0</v>
      </c>
      <c r="I197" s="74">
        <f t="shared" si="15"/>
        <v>120</v>
      </c>
    </row>
    <row r="198" spans="1:10" x14ac:dyDescent="0.3">
      <c r="B198" s="75" t="s">
        <v>602</v>
      </c>
      <c r="C198" s="72">
        <v>0</v>
      </c>
      <c r="D198" s="73">
        <v>0</v>
      </c>
      <c r="E198" s="73">
        <v>0</v>
      </c>
      <c r="F198" s="73">
        <v>100</v>
      </c>
      <c r="G198" s="73">
        <v>0</v>
      </c>
      <c r="H198" s="77">
        <v>0</v>
      </c>
      <c r="I198" s="74">
        <f t="shared" si="15"/>
        <v>100</v>
      </c>
    </row>
    <row r="199" spans="1:10" x14ac:dyDescent="0.3">
      <c r="B199" s="75" t="s">
        <v>253</v>
      </c>
      <c r="C199" s="72">
        <v>10</v>
      </c>
      <c r="D199" s="73">
        <v>0</v>
      </c>
      <c r="E199" s="73">
        <v>0</v>
      </c>
      <c r="F199" s="73">
        <v>0</v>
      </c>
      <c r="G199" s="73">
        <v>0</v>
      </c>
      <c r="H199" s="77">
        <v>0</v>
      </c>
      <c r="I199" s="74">
        <f t="shared" si="15"/>
        <v>10</v>
      </c>
    </row>
    <row r="200" spans="1:10" x14ac:dyDescent="0.3">
      <c r="B200" s="75" t="s">
        <v>254</v>
      </c>
      <c r="C200" s="72">
        <v>10</v>
      </c>
      <c r="D200" s="73">
        <v>0</v>
      </c>
      <c r="E200" s="73">
        <v>0</v>
      </c>
      <c r="F200" s="73">
        <v>0</v>
      </c>
      <c r="G200" s="73">
        <v>0</v>
      </c>
      <c r="H200" s="77">
        <v>0</v>
      </c>
      <c r="I200" s="74">
        <f t="shared" si="15"/>
        <v>10</v>
      </c>
    </row>
    <row r="201" spans="1:10" s="82" customFormat="1" x14ac:dyDescent="0.3">
      <c r="C201" s="78">
        <f t="shared" ref="C201:I201" si="16">SUM(C111:C200)</f>
        <v>1371</v>
      </c>
      <c r="D201" s="79">
        <f t="shared" si="16"/>
        <v>880</v>
      </c>
      <c r="E201" s="79">
        <f t="shared" si="16"/>
        <v>1310</v>
      </c>
      <c r="F201" s="79">
        <f t="shared" si="16"/>
        <v>618</v>
      </c>
      <c r="G201" s="79">
        <f t="shared" si="16"/>
        <v>2463.39</v>
      </c>
      <c r="H201" s="79">
        <f t="shared" si="16"/>
        <v>1395</v>
      </c>
      <c r="I201" s="80">
        <f t="shared" si="16"/>
        <v>8037.3899999999994</v>
      </c>
      <c r="J201" s="73">
        <f>SUM(C201:H201)</f>
        <v>8037.3899999999994</v>
      </c>
    </row>
    <row r="202" spans="1:10" s="82" customFormat="1" x14ac:dyDescent="0.3">
      <c r="C202" s="90"/>
      <c r="D202" s="95"/>
      <c r="E202" s="95"/>
      <c r="F202" s="95"/>
      <c r="G202" s="95"/>
      <c r="H202" s="95"/>
      <c r="I202" s="74"/>
      <c r="J202" s="73"/>
    </row>
    <row r="203" spans="1:10" s="82" customFormat="1" x14ac:dyDescent="0.3">
      <c r="C203" s="90"/>
      <c r="D203" s="95"/>
      <c r="E203" s="95"/>
      <c r="F203" s="95"/>
      <c r="G203" s="95"/>
      <c r="H203" s="95"/>
      <c r="I203" s="74"/>
      <c r="J203" s="73"/>
    </row>
    <row r="204" spans="1:10" s="76" customFormat="1" x14ac:dyDescent="0.3">
      <c r="A204" s="87" t="s">
        <v>591</v>
      </c>
      <c r="B204" s="76" t="s">
        <v>121</v>
      </c>
      <c r="C204" s="84">
        <v>0</v>
      </c>
      <c r="D204" s="77">
        <v>0</v>
      </c>
      <c r="E204" s="77">
        <v>0</v>
      </c>
      <c r="F204" s="77">
        <v>0</v>
      </c>
      <c r="G204" s="77">
        <v>0</v>
      </c>
      <c r="H204" s="77">
        <v>0</v>
      </c>
      <c r="I204" s="74">
        <f>SUM(C204:H204)</f>
        <v>0</v>
      </c>
      <c r="J204" s="77"/>
    </row>
    <row r="205" spans="1:10" ht="14.4" thickBot="1" x14ac:dyDescent="0.35">
      <c r="C205" s="96">
        <f t="shared" ref="C205:H205" si="17">SUM(C204)</f>
        <v>0</v>
      </c>
      <c r="D205" s="97">
        <f t="shared" si="17"/>
        <v>0</v>
      </c>
      <c r="E205" s="97">
        <f t="shared" si="17"/>
        <v>0</v>
      </c>
      <c r="F205" s="97">
        <f t="shared" si="17"/>
        <v>0</v>
      </c>
      <c r="G205" s="79">
        <f t="shared" si="17"/>
        <v>0</v>
      </c>
      <c r="H205" s="79">
        <f t="shared" si="17"/>
        <v>0</v>
      </c>
      <c r="I205" s="80">
        <f t="shared" si="15"/>
        <v>0</v>
      </c>
      <c r="J205" s="73">
        <f>SUM(D205:H205)</f>
        <v>0</v>
      </c>
    </row>
    <row r="206" spans="1:10" ht="14.4" thickTop="1" x14ac:dyDescent="0.3">
      <c r="C206" s="81"/>
      <c r="D206" s="98"/>
      <c r="E206" s="98"/>
      <c r="F206" s="98"/>
      <c r="G206" s="98"/>
      <c r="H206" s="98"/>
      <c r="J206" s="73"/>
    </row>
    <row r="207" spans="1:10" x14ac:dyDescent="0.3">
      <c r="C207" s="81"/>
    </row>
    <row r="208" spans="1:10" x14ac:dyDescent="0.3">
      <c r="A208" s="82" t="s">
        <v>255</v>
      </c>
      <c r="B208" s="75" t="s">
        <v>121</v>
      </c>
      <c r="C208" s="84">
        <v>1095</v>
      </c>
      <c r="D208" s="84">
        <v>1052.25</v>
      </c>
      <c r="E208" s="84">
        <v>1083</v>
      </c>
      <c r="F208" s="84">
        <v>1086</v>
      </c>
      <c r="G208" s="84">
        <v>1110</v>
      </c>
      <c r="H208" s="84">
        <v>0</v>
      </c>
      <c r="I208" s="74">
        <f t="shared" si="15"/>
        <v>5426.25</v>
      </c>
    </row>
    <row r="209" spans="2:9" s="76" customFormat="1" ht="14.4" x14ac:dyDescent="0.3">
      <c r="B209" s="104" t="s">
        <v>859</v>
      </c>
      <c r="C209" s="77">
        <v>0</v>
      </c>
      <c r="D209" s="84">
        <v>0</v>
      </c>
      <c r="E209" s="84">
        <v>0</v>
      </c>
      <c r="F209" s="84">
        <v>0</v>
      </c>
      <c r="G209" s="84">
        <v>0</v>
      </c>
      <c r="H209" s="108">
        <v>5</v>
      </c>
      <c r="I209" s="112"/>
    </row>
    <row r="210" spans="2:9" s="76" customFormat="1" ht="14.4" x14ac:dyDescent="0.3">
      <c r="B210" s="104" t="s">
        <v>805</v>
      </c>
      <c r="C210" s="77">
        <v>0</v>
      </c>
      <c r="D210" s="84">
        <v>0</v>
      </c>
      <c r="E210" s="84">
        <v>0</v>
      </c>
      <c r="F210" s="84">
        <v>0</v>
      </c>
      <c r="G210" s="84">
        <v>0</v>
      </c>
      <c r="H210" s="108">
        <v>5</v>
      </c>
      <c r="I210" s="112"/>
    </row>
    <row r="211" spans="2:9" s="76" customFormat="1" ht="14.4" x14ac:dyDescent="0.3">
      <c r="B211" s="104" t="s">
        <v>826</v>
      </c>
      <c r="C211" s="77">
        <v>0</v>
      </c>
      <c r="D211" s="84">
        <v>0</v>
      </c>
      <c r="E211" s="84">
        <v>0</v>
      </c>
      <c r="F211" s="84">
        <v>0</v>
      </c>
      <c r="G211" s="84">
        <v>0</v>
      </c>
      <c r="H211" s="108">
        <v>5</v>
      </c>
      <c r="I211" s="112"/>
    </row>
    <row r="212" spans="2:9" s="76" customFormat="1" ht="14.4" x14ac:dyDescent="0.3">
      <c r="B212" s="104" t="s">
        <v>830</v>
      </c>
      <c r="C212" s="77">
        <v>0</v>
      </c>
      <c r="D212" s="84">
        <v>0</v>
      </c>
      <c r="E212" s="84">
        <v>0</v>
      </c>
      <c r="F212" s="84">
        <v>0</v>
      </c>
      <c r="G212" s="84">
        <v>0</v>
      </c>
      <c r="H212" s="108">
        <v>5</v>
      </c>
      <c r="I212" s="112"/>
    </row>
    <row r="213" spans="2:9" s="76" customFormat="1" ht="14.4" x14ac:dyDescent="0.3">
      <c r="B213" s="104" t="s">
        <v>846</v>
      </c>
      <c r="C213" s="77">
        <v>0</v>
      </c>
      <c r="D213" s="84">
        <v>0</v>
      </c>
      <c r="E213" s="84">
        <v>0</v>
      </c>
      <c r="F213" s="84">
        <v>0</v>
      </c>
      <c r="G213" s="84">
        <v>0</v>
      </c>
      <c r="H213" s="108">
        <v>5</v>
      </c>
      <c r="I213" s="112"/>
    </row>
    <row r="214" spans="2:9" s="76" customFormat="1" ht="14.4" x14ac:dyDescent="0.3">
      <c r="B214" s="104" t="s">
        <v>838</v>
      </c>
      <c r="C214" s="77">
        <v>0</v>
      </c>
      <c r="D214" s="84">
        <v>0</v>
      </c>
      <c r="E214" s="84">
        <v>0</v>
      </c>
      <c r="F214" s="84">
        <v>0</v>
      </c>
      <c r="G214" s="84">
        <v>0</v>
      </c>
      <c r="H214" s="108">
        <v>5</v>
      </c>
      <c r="I214" s="112"/>
    </row>
    <row r="215" spans="2:9" s="76" customFormat="1" ht="14.4" x14ac:dyDescent="0.3">
      <c r="B215" s="104" t="s">
        <v>819</v>
      </c>
      <c r="C215" s="77">
        <v>0</v>
      </c>
      <c r="D215" s="84">
        <v>0</v>
      </c>
      <c r="E215" s="84">
        <v>0</v>
      </c>
      <c r="F215" s="84">
        <v>0</v>
      </c>
      <c r="G215" s="84">
        <v>0</v>
      </c>
      <c r="H215" s="108">
        <v>5</v>
      </c>
      <c r="I215" s="112"/>
    </row>
    <row r="216" spans="2:9" s="76" customFormat="1" ht="14.4" x14ac:dyDescent="0.3">
      <c r="B216" s="104" t="s">
        <v>860</v>
      </c>
      <c r="C216" s="77">
        <v>0</v>
      </c>
      <c r="D216" s="84">
        <v>0</v>
      </c>
      <c r="E216" s="84">
        <v>0</v>
      </c>
      <c r="F216" s="84">
        <v>0</v>
      </c>
      <c r="G216" s="84">
        <v>0</v>
      </c>
      <c r="H216" s="108">
        <v>5</v>
      </c>
      <c r="I216" s="112"/>
    </row>
    <row r="217" spans="2:9" s="76" customFormat="1" ht="14.4" x14ac:dyDescent="0.3">
      <c r="B217" s="104" t="s">
        <v>843</v>
      </c>
      <c r="C217" s="77">
        <v>0</v>
      </c>
      <c r="D217" s="84">
        <v>0</v>
      </c>
      <c r="E217" s="84">
        <v>0</v>
      </c>
      <c r="F217" s="84">
        <v>0</v>
      </c>
      <c r="G217" s="84">
        <v>0</v>
      </c>
      <c r="H217" s="108">
        <v>5</v>
      </c>
      <c r="I217" s="112"/>
    </row>
    <row r="218" spans="2:9" s="76" customFormat="1" ht="14.4" x14ac:dyDescent="0.3">
      <c r="B218" s="104" t="s">
        <v>807</v>
      </c>
      <c r="C218" s="77">
        <v>0</v>
      </c>
      <c r="D218" s="84">
        <v>0</v>
      </c>
      <c r="E218" s="84">
        <v>0</v>
      </c>
      <c r="F218" s="84">
        <v>0</v>
      </c>
      <c r="G218" s="84">
        <v>0</v>
      </c>
      <c r="H218" s="108">
        <v>5</v>
      </c>
      <c r="I218" s="112"/>
    </row>
    <row r="219" spans="2:9" s="76" customFormat="1" ht="14.4" x14ac:dyDescent="0.3">
      <c r="B219" s="104" t="s">
        <v>847</v>
      </c>
      <c r="C219" s="77">
        <v>0</v>
      </c>
      <c r="D219" s="84">
        <v>0</v>
      </c>
      <c r="E219" s="84">
        <v>0</v>
      </c>
      <c r="F219" s="84">
        <v>0</v>
      </c>
      <c r="G219" s="84">
        <v>0</v>
      </c>
      <c r="H219" s="108">
        <v>5</v>
      </c>
      <c r="I219" s="112"/>
    </row>
    <row r="220" spans="2:9" s="76" customFormat="1" ht="14.4" x14ac:dyDescent="0.3">
      <c r="B220" s="104" t="s">
        <v>829</v>
      </c>
      <c r="C220" s="77">
        <v>0</v>
      </c>
      <c r="D220" s="84">
        <v>0</v>
      </c>
      <c r="E220" s="84">
        <v>0</v>
      </c>
      <c r="F220" s="84">
        <v>0</v>
      </c>
      <c r="G220" s="84">
        <v>0</v>
      </c>
      <c r="H220" s="108">
        <v>5</v>
      </c>
      <c r="I220" s="112"/>
    </row>
    <row r="221" spans="2:9" s="76" customFormat="1" ht="14.4" x14ac:dyDescent="0.3">
      <c r="B221" s="104" t="s">
        <v>799</v>
      </c>
      <c r="C221" s="77">
        <v>0</v>
      </c>
      <c r="D221" s="84">
        <v>0</v>
      </c>
      <c r="E221" s="84">
        <v>0</v>
      </c>
      <c r="F221" s="84">
        <v>0</v>
      </c>
      <c r="G221" s="84">
        <v>0</v>
      </c>
      <c r="H221" s="108">
        <v>5</v>
      </c>
      <c r="I221" s="112"/>
    </row>
    <row r="222" spans="2:9" s="76" customFormat="1" ht="14.4" x14ac:dyDescent="0.3">
      <c r="B222" s="104" t="s">
        <v>822</v>
      </c>
      <c r="C222" s="77">
        <v>0</v>
      </c>
      <c r="D222" s="84">
        <v>0</v>
      </c>
      <c r="E222" s="84">
        <v>0</v>
      </c>
      <c r="F222" s="84">
        <v>0</v>
      </c>
      <c r="G222" s="84">
        <v>0</v>
      </c>
      <c r="H222" s="108">
        <v>5</v>
      </c>
      <c r="I222" s="112"/>
    </row>
    <row r="223" spans="2:9" s="76" customFormat="1" ht="14.4" x14ac:dyDescent="0.3">
      <c r="B223" s="104" t="s">
        <v>811</v>
      </c>
      <c r="C223" s="77">
        <v>0</v>
      </c>
      <c r="D223" s="84">
        <v>0</v>
      </c>
      <c r="E223" s="84">
        <v>0</v>
      </c>
      <c r="F223" s="84">
        <v>0</v>
      </c>
      <c r="G223" s="84">
        <v>0</v>
      </c>
      <c r="H223" s="108">
        <v>5</v>
      </c>
      <c r="I223" s="112"/>
    </row>
    <row r="224" spans="2:9" s="76" customFormat="1" ht="14.4" x14ac:dyDescent="0.3">
      <c r="B224" s="104" t="s">
        <v>839</v>
      </c>
      <c r="C224" s="77">
        <v>0</v>
      </c>
      <c r="D224" s="84">
        <v>0</v>
      </c>
      <c r="E224" s="84">
        <v>0</v>
      </c>
      <c r="F224" s="84">
        <v>0</v>
      </c>
      <c r="G224" s="84">
        <v>0</v>
      </c>
      <c r="H224" s="108">
        <v>4.5</v>
      </c>
      <c r="I224" s="112"/>
    </row>
    <row r="225" spans="2:9" s="76" customFormat="1" ht="14.4" x14ac:dyDescent="0.3">
      <c r="B225" s="104" t="s">
        <v>854</v>
      </c>
      <c r="C225" s="77">
        <v>0</v>
      </c>
      <c r="D225" s="84">
        <v>0</v>
      </c>
      <c r="E225" s="84">
        <v>0</v>
      </c>
      <c r="F225" s="84">
        <v>0</v>
      </c>
      <c r="G225" s="84">
        <v>0</v>
      </c>
      <c r="H225" s="108">
        <v>5</v>
      </c>
      <c r="I225" s="112"/>
    </row>
    <row r="226" spans="2:9" s="76" customFormat="1" ht="14.4" x14ac:dyDescent="0.3">
      <c r="B226" s="104" t="s">
        <v>855</v>
      </c>
      <c r="C226" s="77">
        <v>0</v>
      </c>
      <c r="D226" s="84">
        <v>0</v>
      </c>
      <c r="E226" s="84">
        <v>0</v>
      </c>
      <c r="F226" s="84">
        <v>0</v>
      </c>
      <c r="G226" s="84">
        <v>0</v>
      </c>
      <c r="H226" s="108">
        <v>150</v>
      </c>
      <c r="I226" s="112"/>
    </row>
    <row r="227" spans="2:9" s="76" customFormat="1" ht="14.4" x14ac:dyDescent="0.3">
      <c r="B227" s="104" t="s">
        <v>836</v>
      </c>
      <c r="C227" s="77">
        <v>0</v>
      </c>
      <c r="D227" s="84">
        <v>0</v>
      </c>
      <c r="E227" s="84">
        <v>0</v>
      </c>
      <c r="F227" s="84">
        <v>0</v>
      </c>
      <c r="G227" s="84">
        <v>0</v>
      </c>
      <c r="H227" s="108">
        <v>5</v>
      </c>
      <c r="I227" s="112"/>
    </row>
    <row r="228" spans="2:9" s="76" customFormat="1" ht="14.4" x14ac:dyDescent="0.3">
      <c r="B228" s="104" t="s">
        <v>824</v>
      </c>
      <c r="C228" s="77">
        <v>0</v>
      </c>
      <c r="D228" s="84">
        <v>0</v>
      </c>
      <c r="E228" s="84">
        <v>0</v>
      </c>
      <c r="F228" s="84">
        <v>0</v>
      </c>
      <c r="G228" s="84">
        <v>0</v>
      </c>
      <c r="H228" s="108">
        <v>5</v>
      </c>
      <c r="I228" s="112"/>
    </row>
    <row r="229" spans="2:9" s="76" customFormat="1" ht="14.4" x14ac:dyDescent="0.3">
      <c r="B229" s="104" t="s">
        <v>825</v>
      </c>
      <c r="C229" s="77">
        <v>0</v>
      </c>
      <c r="D229" s="84">
        <v>0</v>
      </c>
      <c r="E229" s="84">
        <v>0</v>
      </c>
      <c r="F229" s="84">
        <v>0</v>
      </c>
      <c r="G229" s="84">
        <v>0</v>
      </c>
      <c r="H229" s="108">
        <v>5</v>
      </c>
      <c r="I229" s="112"/>
    </row>
    <row r="230" spans="2:9" s="76" customFormat="1" ht="14.4" x14ac:dyDescent="0.3">
      <c r="B230" s="104" t="s">
        <v>858</v>
      </c>
      <c r="C230" s="77">
        <v>0</v>
      </c>
      <c r="D230" s="84">
        <v>0</v>
      </c>
      <c r="E230" s="84">
        <v>0</v>
      </c>
      <c r="F230" s="84">
        <v>0</v>
      </c>
      <c r="G230" s="84">
        <v>0</v>
      </c>
      <c r="H230" s="108">
        <v>24.5</v>
      </c>
      <c r="I230" s="112"/>
    </row>
    <row r="231" spans="2:9" s="76" customFormat="1" ht="14.4" x14ac:dyDescent="0.3">
      <c r="B231" s="104" t="s">
        <v>828</v>
      </c>
      <c r="C231" s="77">
        <v>0</v>
      </c>
      <c r="D231" s="84">
        <v>0</v>
      </c>
      <c r="E231" s="84">
        <v>0</v>
      </c>
      <c r="F231" s="84">
        <v>0</v>
      </c>
      <c r="G231" s="84">
        <v>0</v>
      </c>
      <c r="H231" s="108">
        <v>5</v>
      </c>
      <c r="I231" s="112"/>
    </row>
    <row r="232" spans="2:9" s="76" customFormat="1" ht="14.4" x14ac:dyDescent="0.3">
      <c r="B232" s="104" t="s">
        <v>803</v>
      </c>
      <c r="C232" s="77">
        <v>0</v>
      </c>
      <c r="D232" s="84">
        <v>0</v>
      </c>
      <c r="E232" s="84">
        <v>0</v>
      </c>
      <c r="F232" s="84">
        <v>0</v>
      </c>
      <c r="G232" s="84">
        <v>0</v>
      </c>
      <c r="H232" s="108">
        <v>5</v>
      </c>
      <c r="I232" s="112"/>
    </row>
    <row r="233" spans="2:9" s="76" customFormat="1" ht="14.4" x14ac:dyDescent="0.3">
      <c r="B233" s="104" t="s">
        <v>849</v>
      </c>
      <c r="C233" s="77">
        <v>0</v>
      </c>
      <c r="D233" s="84">
        <v>0</v>
      </c>
      <c r="E233" s="84">
        <v>0</v>
      </c>
      <c r="F233" s="84">
        <v>0</v>
      </c>
      <c r="G233" s="84">
        <v>0</v>
      </c>
      <c r="H233" s="108">
        <v>5</v>
      </c>
      <c r="I233" s="112"/>
    </row>
    <row r="234" spans="2:9" s="76" customFormat="1" ht="14.4" x14ac:dyDescent="0.3">
      <c r="B234" s="104" t="s">
        <v>834</v>
      </c>
      <c r="C234" s="77">
        <v>0</v>
      </c>
      <c r="D234" s="84">
        <v>0</v>
      </c>
      <c r="E234" s="84">
        <v>0</v>
      </c>
      <c r="F234" s="84">
        <v>0</v>
      </c>
      <c r="G234" s="84">
        <v>0</v>
      </c>
      <c r="H234" s="108">
        <v>5</v>
      </c>
      <c r="I234" s="112"/>
    </row>
    <row r="235" spans="2:9" s="76" customFormat="1" ht="14.4" x14ac:dyDescent="0.3">
      <c r="B235" s="104" t="s">
        <v>851</v>
      </c>
      <c r="C235" s="77">
        <v>0</v>
      </c>
      <c r="D235" s="84">
        <v>0</v>
      </c>
      <c r="E235" s="84">
        <v>0</v>
      </c>
      <c r="F235" s="84">
        <v>0</v>
      </c>
      <c r="G235" s="84">
        <v>0</v>
      </c>
      <c r="H235" s="108">
        <v>5</v>
      </c>
      <c r="I235" s="112"/>
    </row>
    <row r="236" spans="2:9" s="76" customFormat="1" ht="14.4" x14ac:dyDescent="0.3">
      <c r="B236" s="104" t="s">
        <v>810</v>
      </c>
      <c r="C236" s="77">
        <v>0</v>
      </c>
      <c r="D236" s="84">
        <v>0</v>
      </c>
      <c r="E236" s="84">
        <v>0</v>
      </c>
      <c r="F236" s="84">
        <v>0</v>
      </c>
      <c r="G236" s="84">
        <v>0</v>
      </c>
      <c r="H236" s="108">
        <v>5</v>
      </c>
      <c r="I236" s="112"/>
    </row>
    <row r="237" spans="2:9" s="76" customFormat="1" ht="14.4" x14ac:dyDescent="0.3">
      <c r="B237" s="104" t="s">
        <v>809</v>
      </c>
      <c r="C237" s="77">
        <v>0</v>
      </c>
      <c r="D237" s="84">
        <v>0</v>
      </c>
      <c r="E237" s="84">
        <v>0</v>
      </c>
      <c r="F237" s="84">
        <v>0</v>
      </c>
      <c r="G237" s="84">
        <v>0</v>
      </c>
      <c r="H237" s="108">
        <v>5</v>
      </c>
      <c r="I237" s="112"/>
    </row>
    <row r="238" spans="2:9" s="76" customFormat="1" ht="14.4" x14ac:dyDescent="0.3">
      <c r="B238" s="104" t="s">
        <v>823</v>
      </c>
      <c r="C238" s="77">
        <v>0</v>
      </c>
      <c r="D238" s="84">
        <v>0</v>
      </c>
      <c r="E238" s="84">
        <v>0</v>
      </c>
      <c r="F238" s="84">
        <v>0</v>
      </c>
      <c r="G238" s="84">
        <v>0</v>
      </c>
      <c r="H238" s="108">
        <v>5</v>
      </c>
      <c r="I238" s="112"/>
    </row>
    <row r="239" spans="2:9" s="76" customFormat="1" ht="14.4" x14ac:dyDescent="0.3">
      <c r="B239" s="104" t="s">
        <v>831</v>
      </c>
      <c r="C239" s="77">
        <v>0</v>
      </c>
      <c r="D239" s="84">
        <v>0</v>
      </c>
      <c r="E239" s="84">
        <v>0</v>
      </c>
      <c r="F239" s="84">
        <v>0</v>
      </c>
      <c r="G239" s="84">
        <v>0</v>
      </c>
      <c r="H239" s="108">
        <v>49.5</v>
      </c>
      <c r="I239" s="112"/>
    </row>
    <row r="240" spans="2:9" s="76" customFormat="1" ht="14.4" x14ac:dyDescent="0.3">
      <c r="B240" s="104" t="s">
        <v>842</v>
      </c>
      <c r="C240" s="77">
        <v>0</v>
      </c>
      <c r="D240" s="84">
        <v>0</v>
      </c>
      <c r="E240" s="84">
        <v>0</v>
      </c>
      <c r="F240" s="84">
        <v>0</v>
      </c>
      <c r="G240" s="84">
        <v>0</v>
      </c>
      <c r="H240" s="108">
        <v>5</v>
      </c>
      <c r="I240" s="112"/>
    </row>
    <row r="241" spans="2:9" s="76" customFormat="1" ht="14.4" x14ac:dyDescent="0.3">
      <c r="B241" s="104" t="s">
        <v>850</v>
      </c>
      <c r="C241" s="77">
        <v>0</v>
      </c>
      <c r="D241" s="84">
        <v>0</v>
      </c>
      <c r="E241" s="84">
        <v>0</v>
      </c>
      <c r="F241" s="84">
        <v>0</v>
      </c>
      <c r="G241" s="84">
        <v>0</v>
      </c>
      <c r="H241" s="108">
        <v>5</v>
      </c>
      <c r="I241" s="112"/>
    </row>
    <row r="242" spans="2:9" s="76" customFormat="1" ht="14.4" x14ac:dyDescent="0.3">
      <c r="B242" s="104" t="s">
        <v>835</v>
      </c>
      <c r="C242" s="77">
        <v>0</v>
      </c>
      <c r="D242" s="84">
        <v>0</v>
      </c>
      <c r="E242" s="84">
        <v>0</v>
      </c>
      <c r="F242" s="84">
        <v>0</v>
      </c>
      <c r="G242" s="84">
        <v>0</v>
      </c>
      <c r="H242" s="108">
        <v>5</v>
      </c>
      <c r="I242" s="112"/>
    </row>
    <row r="243" spans="2:9" s="76" customFormat="1" ht="14.4" x14ac:dyDescent="0.3">
      <c r="B243" s="104" t="s">
        <v>816</v>
      </c>
      <c r="C243" s="77">
        <v>0</v>
      </c>
      <c r="D243" s="84">
        <v>0</v>
      </c>
      <c r="E243" s="84">
        <v>0</v>
      </c>
      <c r="F243" s="84">
        <v>0</v>
      </c>
      <c r="G243" s="84">
        <v>0</v>
      </c>
      <c r="H243" s="108">
        <v>5</v>
      </c>
      <c r="I243" s="112"/>
    </row>
    <row r="244" spans="2:9" s="76" customFormat="1" ht="14.4" x14ac:dyDescent="0.3">
      <c r="B244" s="104" t="s">
        <v>798</v>
      </c>
      <c r="C244" s="77">
        <v>0</v>
      </c>
      <c r="D244" s="84">
        <v>0</v>
      </c>
      <c r="E244" s="84">
        <v>0</v>
      </c>
      <c r="F244" s="84">
        <v>0</v>
      </c>
      <c r="G244" s="84">
        <v>0</v>
      </c>
      <c r="H244" s="108">
        <v>5</v>
      </c>
      <c r="I244" s="112"/>
    </row>
    <row r="245" spans="2:9" s="76" customFormat="1" ht="14.4" x14ac:dyDescent="0.3">
      <c r="B245" s="104" t="s">
        <v>815</v>
      </c>
      <c r="C245" s="77">
        <v>0</v>
      </c>
      <c r="D245" s="84">
        <v>0</v>
      </c>
      <c r="E245" s="84">
        <v>0</v>
      </c>
      <c r="F245" s="84">
        <v>0</v>
      </c>
      <c r="G245" s="84">
        <v>0</v>
      </c>
      <c r="H245" s="108">
        <v>10</v>
      </c>
      <c r="I245" s="112"/>
    </row>
    <row r="246" spans="2:9" s="76" customFormat="1" ht="14.4" x14ac:dyDescent="0.3">
      <c r="B246" s="104" t="s">
        <v>817</v>
      </c>
      <c r="C246" s="77">
        <v>0</v>
      </c>
      <c r="D246" s="84">
        <v>0</v>
      </c>
      <c r="E246" s="84">
        <v>0</v>
      </c>
      <c r="F246" s="84">
        <v>0</v>
      </c>
      <c r="G246" s="84">
        <v>0</v>
      </c>
      <c r="H246" s="108">
        <v>5</v>
      </c>
      <c r="I246" s="112"/>
    </row>
    <row r="247" spans="2:9" s="76" customFormat="1" ht="14.4" x14ac:dyDescent="0.3">
      <c r="B247" s="104" t="s">
        <v>837</v>
      </c>
      <c r="C247" s="77">
        <v>0</v>
      </c>
      <c r="D247" s="84">
        <v>0</v>
      </c>
      <c r="E247" s="84">
        <v>0</v>
      </c>
      <c r="F247" s="84">
        <v>0</v>
      </c>
      <c r="G247" s="84">
        <v>0</v>
      </c>
      <c r="H247" s="108">
        <v>5</v>
      </c>
      <c r="I247" s="112"/>
    </row>
    <row r="248" spans="2:9" s="76" customFormat="1" ht="14.4" x14ac:dyDescent="0.3">
      <c r="B248" s="104" t="s">
        <v>797</v>
      </c>
      <c r="C248" s="77">
        <v>0</v>
      </c>
      <c r="D248" s="84">
        <v>0</v>
      </c>
      <c r="E248" s="84">
        <v>0</v>
      </c>
      <c r="F248" s="84">
        <v>0</v>
      </c>
      <c r="G248" s="84">
        <v>0</v>
      </c>
      <c r="H248" s="108">
        <v>5</v>
      </c>
      <c r="I248" s="112"/>
    </row>
    <row r="249" spans="2:9" s="76" customFormat="1" ht="14.4" x14ac:dyDescent="0.3">
      <c r="B249" s="104" t="s">
        <v>802</v>
      </c>
      <c r="C249" s="77">
        <v>0</v>
      </c>
      <c r="D249" s="84">
        <v>0</v>
      </c>
      <c r="E249" s="84">
        <v>0</v>
      </c>
      <c r="F249" s="84">
        <v>0</v>
      </c>
      <c r="G249" s="84">
        <v>0</v>
      </c>
      <c r="H249" s="108">
        <v>5</v>
      </c>
      <c r="I249" s="112"/>
    </row>
    <row r="250" spans="2:9" s="76" customFormat="1" ht="14.4" x14ac:dyDescent="0.3">
      <c r="B250" s="104" t="s">
        <v>857</v>
      </c>
      <c r="C250" s="77">
        <v>0</v>
      </c>
      <c r="D250" s="84">
        <v>0</v>
      </c>
      <c r="E250" s="84">
        <v>0</v>
      </c>
      <c r="F250" s="84">
        <v>0</v>
      </c>
      <c r="G250" s="84">
        <v>0</v>
      </c>
      <c r="H250" s="108">
        <v>5</v>
      </c>
      <c r="I250" s="112"/>
    </row>
    <row r="251" spans="2:9" s="76" customFormat="1" ht="14.4" x14ac:dyDescent="0.3">
      <c r="B251" s="104" t="s">
        <v>821</v>
      </c>
      <c r="C251" s="77">
        <v>0</v>
      </c>
      <c r="D251" s="84">
        <v>0</v>
      </c>
      <c r="E251" s="84">
        <v>0</v>
      </c>
      <c r="F251" s="84">
        <v>0</v>
      </c>
      <c r="G251" s="84">
        <v>0</v>
      </c>
      <c r="H251" s="108">
        <v>5</v>
      </c>
      <c r="I251" s="112"/>
    </row>
    <row r="252" spans="2:9" s="76" customFormat="1" ht="14.4" x14ac:dyDescent="0.3">
      <c r="B252" s="104" t="s">
        <v>806</v>
      </c>
      <c r="C252" s="77">
        <v>0</v>
      </c>
      <c r="D252" s="84">
        <v>0</v>
      </c>
      <c r="E252" s="84">
        <v>0</v>
      </c>
      <c r="F252" s="84">
        <v>0</v>
      </c>
      <c r="G252" s="84">
        <v>0</v>
      </c>
      <c r="H252" s="108">
        <v>5</v>
      </c>
      <c r="I252" s="112"/>
    </row>
    <row r="253" spans="2:9" s="76" customFormat="1" ht="14.4" x14ac:dyDescent="0.3">
      <c r="B253" s="104" t="s">
        <v>856</v>
      </c>
      <c r="C253" s="77">
        <v>0</v>
      </c>
      <c r="D253" s="84">
        <v>0</v>
      </c>
      <c r="E253" s="84">
        <v>0</v>
      </c>
      <c r="F253" s="84">
        <v>0</v>
      </c>
      <c r="G253" s="84">
        <v>0</v>
      </c>
      <c r="H253" s="108">
        <v>5</v>
      </c>
      <c r="I253" s="112"/>
    </row>
    <row r="254" spans="2:9" s="76" customFormat="1" ht="14.4" x14ac:dyDescent="0.3">
      <c r="B254" s="104" t="s">
        <v>812</v>
      </c>
      <c r="C254" s="77">
        <v>0</v>
      </c>
      <c r="D254" s="84">
        <v>0</v>
      </c>
      <c r="E254" s="84">
        <v>0</v>
      </c>
      <c r="F254" s="84">
        <v>0</v>
      </c>
      <c r="G254" s="84">
        <v>0</v>
      </c>
      <c r="H254" s="108">
        <v>5</v>
      </c>
      <c r="I254" s="112"/>
    </row>
    <row r="255" spans="2:9" s="76" customFormat="1" ht="14.4" x14ac:dyDescent="0.3">
      <c r="B255" s="104" t="s">
        <v>861</v>
      </c>
      <c r="C255" s="77">
        <v>0</v>
      </c>
      <c r="D255" s="84">
        <v>0</v>
      </c>
      <c r="E255" s="84">
        <v>0</v>
      </c>
      <c r="F255" s="84">
        <v>0</v>
      </c>
      <c r="G255" s="84">
        <v>0</v>
      </c>
      <c r="H255" s="108">
        <v>5</v>
      </c>
      <c r="I255" s="112"/>
    </row>
    <row r="256" spans="2:9" s="76" customFormat="1" ht="14.4" x14ac:dyDescent="0.3">
      <c r="B256" s="104" t="s">
        <v>832</v>
      </c>
      <c r="C256" s="77">
        <v>0</v>
      </c>
      <c r="D256" s="84">
        <v>0</v>
      </c>
      <c r="E256" s="84">
        <v>0</v>
      </c>
      <c r="F256" s="84">
        <v>0</v>
      </c>
      <c r="G256" s="84">
        <v>0</v>
      </c>
      <c r="H256" s="108">
        <v>10</v>
      </c>
      <c r="I256" s="112"/>
    </row>
    <row r="257" spans="2:9" s="76" customFormat="1" ht="14.4" x14ac:dyDescent="0.3">
      <c r="B257" s="104" t="s">
        <v>813</v>
      </c>
      <c r="C257" s="77">
        <v>0</v>
      </c>
      <c r="D257" s="84">
        <v>0</v>
      </c>
      <c r="E257" s="84">
        <v>0</v>
      </c>
      <c r="F257" s="84">
        <v>0</v>
      </c>
      <c r="G257" s="84">
        <v>0</v>
      </c>
      <c r="H257" s="108">
        <v>5</v>
      </c>
      <c r="I257" s="112"/>
    </row>
    <row r="258" spans="2:9" s="76" customFormat="1" ht="14.4" x14ac:dyDescent="0.3">
      <c r="B258" s="104" t="s">
        <v>801</v>
      </c>
      <c r="C258" s="77">
        <v>0</v>
      </c>
      <c r="D258" s="84">
        <v>0</v>
      </c>
      <c r="E258" s="84">
        <v>0</v>
      </c>
      <c r="F258" s="84">
        <v>0</v>
      </c>
      <c r="G258" s="84">
        <v>0</v>
      </c>
      <c r="H258" s="108">
        <v>5</v>
      </c>
      <c r="I258" s="112"/>
    </row>
    <row r="259" spans="2:9" s="76" customFormat="1" ht="14.4" x14ac:dyDescent="0.3">
      <c r="B259" s="104" t="s">
        <v>814</v>
      </c>
      <c r="C259" s="77">
        <v>0</v>
      </c>
      <c r="D259" s="84">
        <v>0</v>
      </c>
      <c r="E259" s="84">
        <v>0</v>
      </c>
      <c r="F259" s="84">
        <v>0</v>
      </c>
      <c r="G259" s="84">
        <v>0</v>
      </c>
      <c r="H259" s="108">
        <v>5</v>
      </c>
      <c r="I259" s="112"/>
    </row>
    <row r="260" spans="2:9" s="76" customFormat="1" ht="14.4" x14ac:dyDescent="0.3">
      <c r="B260" s="104" t="s">
        <v>818</v>
      </c>
      <c r="C260" s="77">
        <v>0</v>
      </c>
      <c r="D260" s="84">
        <v>0</v>
      </c>
      <c r="E260" s="84">
        <v>0</v>
      </c>
      <c r="F260" s="84">
        <v>0</v>
      </c>
      <c r="G260" s="84">
        <v>0</v>
      </c>
      <c r="H260" s="108">
        <v>5</v>
      </c>
      <c r="I260" s="112"/>
    </row>
    <row r="261" spans="2:9" s="76" customFormat="1" ht="14.4" x14ac:dyDescent="0.3">
      <c r="B261" s="104" t="s">
        <v>852</v>
      </c>
      <c r="C261" s="77">
        <v>0</v>
      </c>
      <c r="D261" s="84">
        <v>0</v>
      </c>
      <c r="E261" s="84">
        <v>0</v>
      </c>
      <c r="F261" s="84">
        <v>0</v>
      </c>
      <c r="G261" s="84">
        <v>0</v>
      </c>
      <c r="H261" s="108">
        <v>5</v>
      </c>
      <c r="I261" s="112"/>
    </row>
    <row r="262" spans="2:9" s="76" customFormat="1" ht="14.4" x14ac:dyDescent="0.3">
      <c r="B262" s="104" t="s">
        <v>820</v>
      </c>
      <c r="C262" s="77">
        <v>0</v>
      </c>
      <c r="D262" s="84">
        <v>0</v>
      </c>
      <c r="E262" s="84">
        <v>0</v>
      </c>
      <c r="F262" s="84">
        <v>0</v>
      </c>
      <c r="G262" s="84">
        <v>0</v>
      </c>
      <c r="H262" s="108">
        <v>4.5</v>
      </c>
      <c r="I262" s="112"/>
    </row>
    <row r="263" spans="2:9" s="76" customFormat="1" ht="14.4" x14ac:dyDescent="0.3">
      <c r="B263" s="104" t="s">
        <v>848</v>
      </c>
      <c r="C263" s="77">
        <v>0</v>
      </c>
      <c r="D263" s="84">
        <v>0</v>
      </c>
      <c r="E263" s="84">
        <v>0</v>
      </c>
      <c r="F263" s="84">
        <v>0</v>
      </c>
      <c r="G263" s="84">
        <v>0</v>
      </c>
      <c r="H263" s="108">
        <v>5</v>
      </c>
      <c r="I263" s="112"/>
    </row>
    <row r="264" spans="2:9" s="76" customFormat="1" ht="14.4" x14ac:dyDescent="0.3">
      <c r="B264" s="104" t="s">
        <v>833</v>
      </c>
      <c r="C264" s="77">
        <v>0</v>
      </c>
      <c r="D264" s="84">
        <v>0</v>
      </c>
      <c r="E264" s="84">
        <v>0</v>
      </c>
      <c r="F264" s="84">
        <v>0</v>
      </c>
      <c r="G264" s="84">
        <v>0</v>
      </c>
      <c r="H264" s="108">
        <v>5</v>
      </c>
      <c r="I264" s="112"/>
    </row>
    <row r="265" spans="2:9" s="76" customFormat="1" ht="14.4" x14ac:dyDescent="0.3">
      <c r="B265" s="104" t="s">
        <v>827</v>
      </c>
      <c r="C265" s="77">
        <v>0</v>
      </c>
      <c r="D265" s="84">
        <v>0</v>
      </c>
      <c r="E265" s="84">
        <v>0</v>
      </c>
      <c r="F265" s="84">
        <v>0</v>
      </c>
      <c r="G265" s="84">
        <v>0</v>
      </c>
      <c r="H265" s="108">
        <v>5</v>
      </c>
      <c r="I265" s="112"/>
    </row>
    <row r="266" spans="2:9" s="76" customFormat="1" ht="14.4" x14ac:dyDescent="0.3">
      <c r="B266" s="104" t="s">
        <v>804</v>
      </c>
      <c r="C266" s="77">
        <v>0</v>
      </c>
      <c r="D266" s="84">
        <v>0</v>
      </c>
      <c r="E266" s="84">
        <v>0</v>
      </c>
      <c r="F266" s="84">
        <v>0</v>
      </c>
      <c r="G266" s="84">
        <v>0</v>
      </c>
      <c r="H266" s="108">
        <v>5</v>
      </c>
      <c r="I266" s="112"/>
    </row>
    <row r="267" spans="2:9" s="76" customFormat="1" ht="14.4" x14ac:dyDescent="0.3">
      <c r="B267" s="104" t="s">
        <v>844</v>
      </c>
      <c r="C267" s="77">
        <v>0</v>
      </c>
      <c r="D267" s="84">
        <v>0</v>
      </c>
      <c r="E267" s="84">
        <v>0</v>
      </c>
      <c r="F267" s="84">
        <v>0</v>
      </c>
      <c r="G267" s="84">
        <v>0</v>
      </c>
      <c r="H267" s="108">
        <v>5</v>
      </c>
      <c r="I267" s="112"/>
    </row>
    <row r="268" spans="2:9" s="76" customFormat="1" ht="14.4" x14ac:dyDescent="0.3">
      <c r="B268" s="104" t="s">
        <v>845</v>
      </c>
      <c r="C268" s="77">
        <v>0</v>
      </c>
      <c r="D268" s="84">
        <v>0</v>
      </c>
      <c r="E268" s="84">
        <v>0</v>
      </c>
      <c r="F268" s="84">
        <v>0</v>
      </c>
      <c r="G268" s="84">
        <v>0</v>
      </c>
      <c r="H268" s="108">
        <v>5</v>
      </c>
      <c r="I268" s="112"/>
    </row>
    <row r="269" spans="2:9" s="76" customFormat="1" ht="14.4" x14ac:dyDescent="0.3">
      <c r="B269" s="104" t="s">
        <v>800</v>
      </c>
      <c r="C269" s="77">
        <v>0</v>
      </c>
      <c r="D269" s="84">
        <v>0</v>
      </c>
      <c r="E269" s="84">
        <v>0</v>
      </c>
      <c r="F269" s="84">
        <v>0</v>
      </c>
      <c r="G269" s="84">
        <v>0</v>
      </c>
      <c r="H269" s="108">
        <v>5</v>
      </c>
      <c r="I269" s="112"/>
    </row>
    <row r="270" spans="2:9" s="76" customFormat="1" ht="14.4" x14ac:dyDescent="0.3">
      <c r="B270" s="104" t="s">
        <v>808</v>
      </c>
      <c r="C270" s="77">
        <v>0</v>
      </c>
      <c r="D270" s="84">
        <v>0</v>
      </c>
      <c r="E270" s="84">
        <v>0</v>
      </c>
      <c r="F270" s="84">
        <v>0</v>
      </c>
      <c r="G270" s="84">
        <v>0</v>
      </c>
      <c r="H270" s="108">
        <v>5</v>
      </c>
      <c r="I270" s="112"/>
    </row>
    <row r="271" spans="2:9" s="76" customFormat="1" ht="14.4" x14ac:dyDescent="0.3">
      <c r="B271" s="104" t="s">
        <v>840</v>
      </c>
      <c r="C271" s="77">
        <v>0</v>
      </c>
      <c r="D271" s="84">
        <v>0</v>
      </c>
      <c r="E271" s="84">
        <v>0</v>
      </c>
      <c r="F271" s="84">
        <v>0</v>
      </c>
      <c r="G271" s="84">
        <v>0</v>
      </c>
      <c r="H271" s="108">
        <v>5</v>
      </c>
      <c r="I271" s="112"/>
    </row>
    <row r="272" spans="2:9" s="76" customFormat="1" ht="14.4" x14ac:dyDescent="0.3">
      <c r="B272" s="104" t="s">
        <v>853</v>
      </c>
      <c r="C272" s="77">
        <v>0</v>
      </c>
      <c r="D272" s="84">
        <v>0</v>
      </c>
      <c r="E272" s="84">
        <v>0</v>
      </c>
      <c r="F272" s="84">
        <v>0</v>
      </c>
      <c r="G272" s="84">
        <v>0</v>
      </c>
      <c r="H272" s="108">
        <v>5</v>
      </c>
      <c r="I272" s="112"/>
    </row>
    <row r="273" spans="1:10" s="76" customFormat="1" ht="14.4" x14ac:dyDescent="0.3">
      <c r="B273" s="104" t="s">
        <v>841</v>
      </c>
      <c r="C273" s="77">
        <v>0</v>
      </c>
      <c r="D273" s="84">
        <v>0</v>
      </c>
      <c r="E273" s="84">
        <v>0</v>
      </c>
      <c r="F273" s="84">
        <v>0</v>
      </c>
      <c r="G273" s="84">
        <v>0</v>
      </c>
      <c r="H273" s="108">
        <v>5</v>
      </c>
      <c r="I273" s="112"/>
    </row>
    <row r="274" spans="1:10" s="82" customFormat="1" x14ac:dyDescent="0.3">
      <c r="C274" s="78">
        <f t="shared" ref="C274:I274" si="18">SUM(C208)</f>
        <v>1095</v>
      </c>
      <c r="D274" s="78">
        <f t="shared" si="18"/>
        <v>1052.25</v>
      </c>
      <c r="E274" s="78">
        <f t="shared" si="18"/>
        <v>1083</v>
      </c>
      <c r="F274" s="78">
        <f t="shared" si="18"/>
        <v>1086</v>
      </c>
      <c r="G274" s="78">
        <f t="shared" si="18"/>
        <v>1110</v>
      </c>
      <c r="H274" s="78">
        <f>SUM(H208:H273)</f>
        <v>543</v>
      </c>
      <c r="I274" s="80">
        <f t="shared" si="18"/>
        <v>5426.25</v>
      </c>
      <c r="J274" s="73">
        <f>SUM(C274:H274)</f>
        <v>5969.25</v>
      </c>
    </row>
    <row r="275" spans="1:10" x14ac:dyDescent="0.3">
      <c r="C275" s="84"/>
      <c r="H275" s="106"/>
    </row>
    <row r="276" spans="1:10" x14ac:dyDescent="0.3">
      <c r="C276" s="84"/>
    </row>
    <row r="277" spans="1:10" x14ac:dyDescent="0.3">
      <c r="A277" s="82" t="s">
        <v>256</v>
      </c>
      <c r="B277" s="75" t="s">
        <v>121</v>
      </c>
      <c r="C277" s="84">
        <v>415</v>
      </c>
      <c r="D277" s="84">
        <v>415</v>
      </c>
      <c r="E277" s="84">
        <v>0</v>
      </c>
      <c r="F277" s="84">
        <v>0</v>
      </c>
      <c r="G277" s="84">
        <v>0</v>
      </c>
      <c r="H277" s="84">
        <v>275</v>
      </c>
      <c r="I277" s="74">
        <f t="shared" si="15"/>
        <v>1105</v>
      </c>
    </row>
    <row r="278" spans="1:10" x14ac:dyDescent="0.3">
      <c r="C278" s="78">
        <f t="shared" ref="C278:G278" si="19">SUM(C277)</f>
        <v>415</v>
      </c>
      <c r="D278" s="78">
        <f t="shared" si="19"/>
        <v>415</v>
      </c>
      <c r="E278" s="78">
        <f t="shared" si="19"/>
        <v>0</v>
      </c>
      <c r="F278" s="78">
        <f t="shared" si="19"/>
        <v>0</v>
      </c>
      <c r="G278" s="78">
        <f t="shared" si="19"/>
        <v>0</v>
      </c>
      <c r="H278" s="78">
        <f>SUM(H277)</f>
        <v>275</v>
      </c>
      <c r="I278" s="80">
        <f>SUM(I277)</f>
        <v>1105</v>
      </c>
      <c r="J278" s="73">
        <f>SUM(C278:H278)</f>
        <v>1105</v>
      </c>
    </row>
    <row r="279" spans="1:10" x14ac:dyDescent="0.3">
      <c r="C279" s="75"/>
      <c r="D279" s="81"/>
      <c r="E279" s="81"/>
      <c r="F279" s="81"/>
      <c r="G279" s="81"/>
      <c r="H279" s="107"/>
    </row>
    <row r="280" spans="1:10" x14ac:dyDescent="0.3">
      <c r="C280" s="81"/>
    </row>
    <row r="281" spans="1:10" x14ac:dyDescent="0.3">
      <c r="A281" s="82" t="s">
        <v>257</v>
      </c>
      <c r="B281" s="75" t="s">
        <v>121</v>
      </c>
      <c r="C281" s="84">
        <v>818.4</v>
      </c>
      <c r="D281" s="84">
        <v>903</v>
      </c>
      <c r="E281" s="84">
        <v>840</v>
      </c>
      <c r="F281" s="84">
        <v>1000</v>
      </c>
      <c r="G281" s="84">
        <v>1200</v>
      </c>
      <c r="H281" s="84">
        <v>1100</v>
      </c>
      <c r="I281" s="74">
        <f t="shared" si="15"/>
        <v>5861.4</v>
      </c>
    </row>
    <row r="282" spans="1:10" s="82" customFormat="1" x14ac:dyDescent="0.3">
      <c r="C282" s="78">
        <f t="shared" ref="C282:G282" si="20">SUM(C281)</f>
        <v>818.4</v>
      </c>
      <c r="D282" s="78">
        <f t="shared" si="20"/>
        <v>903</v>
      </c>
      <c r="E282" s="78">
        <f t="shared" si="20"/>
        <v>840</v>
      </c>
      <c r="F282" s="78">
        <f t="shared" si="20"/>
        <v>1000</v>
      </c>
      <c r="G282" s="78">
        <f t="shared" si="20"/>
        <v>1200</v>
      </c>
      <c r="H282" s="78">
        <f>SUM(H281)</f>
        <v>1100</v>
      </c>
      <c r="I282" s="80">
        <f>SUM(I281)</f>
        <v>5861.4</v>
      </c>
      <c r="J282" s="73">
        <f>SUM(C282:H282)</f>
        <v>5861.4</v>
      </c>
    </row>
    <row r="283" spans="1:10" s="119" customFormat="1" x14ac:dyDescent="0.3">
      <c r="C283" s="120"/>
      <c r="D283" s="120"/>
      <c r="E283" s="120"/>
      <c r="F283" s="120"/>
      <c r="G283" s="120"/>
      <c r="H283" s="120"/>
      <c r="I283" s="121"/>
      <c r="J283" s="106"/>
    </row>
    <row r="284" spans="1:10" x14ac:dyDescent="0.3">
      <c r="A284" s="82" t="s">
        <v>664</v>
      </c>
      <c r="B284" s="75" t="s">
        <v>121</v>
      </c>
      <c r="C284" s="84">
        <v>0</v>
      </c>
      <c r="D284" s="84">
        <v>0</v>
      </c>
      <c r="E284" s="84">
        <v>0</v>
      </c>
      <c r="F284" s="84">
        <v>0</v>
      </c>
      <c r="G284" s="84">
        <v>0</v>
      </c>
      <c r="H284" s="84">
        <v>0</v>
      </c>
      <c r="I284" s="74">
        <f>SUM(C284:H284)</f>
        <v>0</v>
      </c>
    </row>
    <row r="285" spans="1:10" s="82" customFormat="1" x14ac:dyDescent="0.3">
      <c r="C285" s="78">
        <f t="shared" ref="C285:G285" si="21">SUM(C284)</f>
        <v>0</v>
      </c>
      <c r="D285" s="78">
        <f t="shared" si="21"/>
        <v>0</v>
      </c>
      <c r="E285" s="78">
        <f t="shared" si="21"/>
        <v>0</v>
      </c>
      <c r="F285" s="78">
        <f t="shared" si="21"/>
        <v>0</v>
      </c>
      <c r="G285" s="78">
        <f t="shared" si="21"/>
        <v>0</v>
      </c>
      <c r="H285" s="78">
        <f>SUM(H284)</f>
        <v>0</v>
      </c>
      <c r="I285" s="80">
        <f>SUM(H284)</f>
        <v>0</v>
      </c>
      <c r="J285" s="73">
        <f>SUM(C285:H285)</f>
        <v>0</v>
      </c>
    </row>
    <row r="286" spans="1:10" x14ac:dyDescent="0.3">
      <c r="C286" s="81"/>
    </row>
    <row r="287" spans="1:10" x14ac:dyDescent="0.3">
      <c r="C287" s="81"/>
    </row>
    <row r="288" spans="1:10" x14ac:dyDescent="0.3">
      <c r="A288" s="82" t="s">
        <v>276</v>
      </c>
      <c r="B288" s="75" t="s">
        <v>121</v>
      </c>
      <c r="C288" s="84">
        <v>448.35</v>
      </c>
      <c r="D288" s="73">
        <v>0</v>
      </c>
      <c r="E288" s="77">
        <v>518.5</v>
      </c>
      <c r="F288" s="77">
        <v>634.4</v>
      </c>
      <c r="G288" s="77">
        <v>0</v>
      </c>
      <c r="H288" s="77">
        <v>0</v>
      </c>
      <c r="I288" s="74">
        <f>SUM(C288:H288)</f>
        <v>1601.25</v>
      </c>
    </row>
    <row r="289" spans="1:10" x14ac:dyDescent="0.3">
      <c r="B289" s="75" t="s">
        <v>277</v>
      </c>
      <c r="C289" s="84">
        <v>0</v>
      </c>
      <c r="D289" s="73">
        <v>0</v>
      </c>
      <c r="E289" s="73">
        <v>50</v>
      </c>
      <c r="F289" s="73">
        <v>0</v>
      </c>
      <c r="G289" s="73">
        <v>0</v>
      </c>
      <c r="H289" s="73">
        <v>0</v>
      </c>
      <c r="I289" s="74">
        <f>SUM(C289:H289)</f>
        <v>50</v>
      </c>
    </row>
    <row r="290" spans="1:10" x14ac:dyDescent="0.3">
      <c r="B290" s="75" t="s">
        <v>703</v>
      </c>
      <c r="C290" s="84">
        <v>0</v>
      </c>
      <c r="D290" s="73">
        <v>0</v>
      </c>
      <c r="E290" s="73">
        <v>0</v>
      </c>
      <c r="F290" s="73">
        <v>0</v>
      </c>
      <c r="G290" s="73">
        <v>0</v>
      </c>
      <c r="H290" s="73">
        <v>100</v>
      </c>
      <c r="I290" s="74">
        <f>SUM(C290:H290)</f>
        <v>100</v>
      </c>
    </row>
    <row r="291" spans="1:10" x14ac:dyDescent="0.3">
      <c r="B291" s="75" t="s">
        <v>667</v>
      </c>
      <c r="C291" s="84">
        <v>0</v>
      </c>
      <c r="D291" s="73">
        <v>0</v>
      </c>
      <c r="E291" s="73">
        <v>0</v>
      </c>
      <c r="F291" s="73">
        <v>0</v>
      </c>
      <c r="G291" s="73">
        <v>1000</v>
      </c>
      <c r="H291" s="73">
        <v>0</v>
      </c>
      <c r="I291" s="74">
        <f>SUM(C291:H291)</f>
        <v>1000</v>
      </c>
    </row>
    <row r="292" spans="1:10" s="93" customFormat="1" x14ac:dyDescent="0.3">
      <c r="C292" s="78">
        <f t="shared" ref="C292:I292" si="22">SUM(C288:C291)</f>
        <v>448.35</v>
      </c>
      <c r="D292" s="79">
        <f t="shared" si="22"/>
        <v>0</v>
      </c>
      <c r="E292" s="79">
        <f t="shared" si="22"/>
        <v>568.5</v>
      </c>
      <c r="F292" s="79">
        <f t="shared" si="22"/>
        <v>634.4</v>
      </c>
      <c r="G292" s="79">
        <f t="shared" si="22"/>
        <v>1000</v>
      </c>
      <c r="H292" s="79">
        <f t="shared" si="22"/>
        <v>100</v>
      </c>
      <c r="I292" s="80">
        <f t="shared" si="22"/>
        <v>2751.25</v>
      </c>
      <c r="J292" s="77">
        <f>SUM(C292:H292)</f>
        <v>2751.25</v>
      </c>
    </row>
    <row r="293" spans="1:10" s="119" customFormat="1" x14ac:dyDescent="0.3">
      <c r="C293" s="120"/>
      <c r="D293" s="120"/>
      <c r="E293" s="120"/>
      <c r="F293" s="120"/>
      <c r="G293" s="120"/>
      <c r="H293" s="120"/>
      <c r="I293" s="121"/>
      <c r="J293" s="106"/>
    </row>
    <row r="294" spans="1:10" x14ac:dyDescent="0.3">
      <c r="A294" s="82" t="s">
        <v>258</v>
      </c>
      <c r="B294" s="75" t="s">
        <v>121</v>
      </c>
      <c r="C294" s="72">
        <v>0</v>
      </c>
      <c r="D294" s="84">
        <v>300</v>
      </c>
      <c r="E294" s="84">
        <v>125</v>
      </c>
      <c r="F294" s="84">
        <f>25+25+25+930</f>
        <v>1005</v>
      </c>
      <c r="G294" s="84">
        <f>325+100</f>
        <v>425</v>
      </c>
      <c r="H294" s="84">
        <f>7.5+625</f>
        <v>632.5</v>
      </c>
      <c r="I294" s="74">
        <f t="shared" si="15"/>
        <v>2487.5</v>
      </c>
    </row>
    <row r="295" spans="1:10" x14ac:dyDescent="0.3">
      <c r="B295" s="75" t="s">
        <v>620</v>
      </c>
      <c r="C295" s="72">
        <v>0</v>
      </c>
      <c r="D295" s="84">
        <v>0</v>
      </c>
      <c r="E295" s="84">
        <v>0</v>
      </c>
      <c r="F295" s="84">
        <v>0</v>
      </c>
      <c r="G295" s="84">
        <v>5</v>
      </c>
      <c r="H295" s="84">
        <v>0</v>
      </c>
      <c r="I295" s="74">
        <f t="shared" si="15"/>
        <v>5</v>
      </c>
    </row>
    <row r="296" spans="1:10" x14ac:dyDescent="0.3">
      <c r="B296" s="75" t="s">
        <v>621</v>
      </c>
      <c r="C296" s="72">
        <v>0</v>
      </c>
      <c r="D296" s="84">
        <v>0</v>
      </c>
      <c r="E296" s="84">
        <v>0</v>
      </c>
      <c r="F296" s="84">
        <v>0</v>
      </c>
      <c r="G296" s="84">
        <v>5</v>
      </c>
      <c r="H296" s="84">
        <v>0</v>
      </c>
      <c r="I296" s="74">
        <f t="shared" si="15"/>
        <v>5</v>
      </c>
    </row>
    <row r="297" spans="1:10" x14ac:dyDescent="0.3">
      <c r="A297" s="75"/>
      <c r="B297" s="75" t="s">
        <v>259</v>
      </c>
      <c r="C297" s="84">
        <v>0</v>
      </c>
      <c r="D297" s="84">
        <v>0</v>
      </c>
      <c r="E297" s="84">
        <v>0</v>
      </c>
      <c r="F297" s="84">
        <v>25</v>
      </c>
      <c r="G297" s="84">
        <v>25</v>
      </c>
      <c r="H297" s="84">
        <v>25</v>
      </c>
      <c r="I297" s="74">
        <f t="shared" si="15"/>
        <v>75</v>
      </c>
    </row>
    <row r="298" spans="1:10" x14ac:dyDescent="0.3">
      <c r="A298" s="75"/>
      <c r="B298" s="75" t="s">
        <v>622</v>
      </c>
      <c r="C298" s="84">
        <v>0</v>
      </c>
      <c r="D298" s="84">
        <v>0</v>
      </c>
      <c r="E298" s="84">
        <v>0</v>
      </c>
      <c r="F298" s="84">
        <v>0</v>
      </c>
      <c r="G298" s="84">
        <v>30</v>
      </c>
      <c r="H298" s="84">
        <v>0</v>
      </c>
      <c r="I298" s="74">
        <f t="shared" si="15"/>
        <v>30</v>
      </c>
    </row>
    <row r="299" spans="1:10" x14ac:dyDescent="0.3">
      <c r="A299" s="75"/>
      <c r="B299" s="75" t="s">
        <v>623</v>
      </c>
      <c r="C299" s="84">
        <v>0</v>
      </c>
      <c r="D299" s="84">
        <v>0</v>
      </c>
      <c r="E299" s="84">
        <v>0</v>
      </c>
      <c r="F299" s="84">
        <v>0</v>
      </c>
      <c r="G299" s="84">
        <v>30</v>
      </c>
      <c r="H299" s="84">
        <v>0</v>
      </c>
      <c r="I299" s="74">
        <f t="shared" si="15"/>
        <v>30</v>
      </c>
    </row>
    <row r="300" spans="1:10" x14ac:dyDescent="0.3">
      <c r="A300" s="75"/>
      <c r="B300" s="75" t="s">
        <v>260</v>
      </c>
      <c r="C300" s="84">
        <v>0</v>
      </c>
      <c r="D300" s="84">
        <v>0</v>
      </c>
      <c r="E300" s="84">
        <v>0</v>
      </c>
      <c r="F300" s="84">
        <v>15</v>
      </c>
      <c r="G300" s="84">
        <v>5</v>
      </c>
      <c r="H300" s="84">
        <v>5</v>
      </c>
      <c r="I300" s="74">
        <f t="shared" si="15"/>
        <v>25</v>
      </c>
    </row>
    <row r="301" spans="1:10" x14ac:dyDescent="0.3">
      <c r="A301" s="75"/>
      <c r="B301" s="75" t="s">
        <v>261</v>
      </c>
      <c r="C301" s="84">
        <v>0</v>
      </c>
      <c r="D301" s="84">
        <v>0</v>
      </c>
      <c r="E301" s="84">
        <v>0</v>
      </c>
      <c r="F301" s="84">
        <v>15</v>
      </c>
      <c r="G301" s="84">
        <v>10</v>
      </c>
      <c r="H301" s="84">
        <v>0</v>
      </c>
      <c r="I301" s="74">
        <f t="shared" si="15"/>
        <v>25</v>
      </c>
    </row>
    <row r="302" spans="1:10" x14ac:dyDescent="0.3">
      <c r="A302" s="75"/>
      <c r="B302" s="75" t="s">
        <v>624</v>
      </c>
      <c r="C302" s="84">
        <v>0</v>
      </c>
      <c r="D302" s="84">
        <v>0</v>
      </c>
      <c r="E302" s="84">
        <v>0</v>
      </c>
      <c r="F302" s="84">
        <v>0</v>
      </c>
      <c r="G302" s="84">
        <v>5</v>
      </c>
      <c r="H302" s="84">
        <v>0</v>
      </c>
      <c r="I302" s="74">
        <f t="shared" si="15"/>
        <v>5</v>
      </c>
    </row>
    <row r="303" spans="1:10" x14ac:dyDescent="0.3">
      <c r="A303" s="75"/>
      <c r="B303" s="75" t="s">
        <v>954</v>
      </c>
      <c r="C303" s="84">
        <v>0</v>
      </c>
      <c r="D303" s="84">
        <v>0</v>
      </c>
      <c r="E303" s="84">
        <v>0</v>
      </c>
      <c r="F303" s="84">
        <v>0</v>
      </c>
      <c r="G303" s="84">
        <v>0</v>
      </c>
      <c r="H303" s="84">
        <v>25</v>
      </c>
      <c r="I303" s="74">
        <f t="shared" si="15"/>
        <v>25</v>
      </c>
    </row>
    <row r="304" spans="1:10" x14ac:dyDescent="0.3">
      <c r="A304" s="75"/>
      <c r="B304" s="75" t="s">
        <v>262</v>
      </c>
      <c r="C304" s="84">
        <v>0</v>
      </c>
      <c r="D304" s="84">
        <v>0</v>
      </c>
      <c r="E304" s="84">
        <v>0</v>
      </c>
      <c r="F304" s="84">
        <v>10</v>
      </c>
      <c r="G304" s="84">
        <v>10</v>
      </c>
      <c r="H304" s="84">
        <v>0</v>
      </c>
      <c r="I304" s="74">
        <f t="shared" si="15"/>
        <v>20</v>
      </c>
    </row>
    <row r="305" spans="1:9" x14ac:dyDescent="0.3">
      <c r="A305" s="75"/>
      <c r="B305" s="75" t="s">
        <v>955</v>
      </c>
      <c r="C305" s="84">
        <v>0</v>
      </c>
      <c r="D305" s="84">
        <v>0</v>
      </c>
      <c r="E305" s="84">
        <v>0</v>
      </c>
      <c r="F305" s="84">
        <v>0</v>
      </c>
      <c r="G305" s="84">
        <v>0</v>
      </c>
      <c r="H305" s="84">
        <v>10</v>
      </c>
      <c r="I305" s="74">
        <f t="shared" si="15"/>
        <v>10</v>
      </c>
    </row>
    <row r="306" spans="1:9" x14ac:dyDescent="0.3">
      <c r="A306" s="75"/>
      <c r="B306" s="75" t="s">
        <v>956</v>
      </c>
      <c r="C306" s="84">
        <v>0</v>
      </c>
      <c r="D306" s="84">
        <v>0</v>
      </c>
      <c r="E306" s="84">
        <v>0</v>
      </c>
      <c r="F306" s="84">
        <v>0</v>
      </c>
      <c r="G306" s="84">
        <v>0</v>
      </c>
      <c r="H306" s="84">
        <v>10</v>
      </c>
      <c r="I306" s="74">
        <f t="shared" si="15"/>
        <v>10</v>
      </c>
    </row>
    <row r="307" spans="1:9" x14ac:dyDescent="0.3">
      <c r="A307" s="75"/>
      <c r="B307" s="75" t="s">
        <v>625</v>
      </c>
      <c r="C307" s="84">
        <v>0</v>
      </c>
      <c r="D307" s="84">
        <v>0</v>
      </c>
      <c r="E307" s="84">
        <v>0</v>
      </c>
      <c r="F307" s="84">
        <v>0</v>
      </c>
      <c r="G307" s="84">
        <v>5</v>
      </c>
      <c r="H307" s="84">
        <v>0</v>
      </c>
      <c r="I307" s="74">
        <f t="shared" si="15"/>
        <v>5</v>
      </c>
    </row>
    <row r="308" spans="1:9" x14ac:dyDescent="0.3">
      <c r="A308" s="75"/>
      <c r="B308" s="75" t="s">
        <v>263</v>
      </c>
      <c r="C308" s="84">
        <v>0</v>
      </c>
      <c r="D308" s="84">
        <v>0</v>
      </c>
      <c r="E308" s="84">
        <v>0</v>
      </c>
      <c r="F308" s="84">
        <v>10</v>
      </c>
      <c r="G308" s="84">
        <v>10</v>
      </c>
      <c r="H308" s="84">
        <v>10</v>
      </c>
      <c r="I308" s="74">
        <f t="shared" si="15"/>
        <v>30</v>
      </c>
    </row>
    <row r="309" spans="1:9" x14ac:dyDescent="0.3">
      <c r="A309" s="75"/>
      <c r="B309" s="75" t="s">
        <v>264</v>
      </c>
      <c r="C309" s="84">
        <v>0</v>
      </c>
      <c r="D309" s="84">
        <v>0</v>
      </c>
      <c r="E309" s="84">
        <v>0</v>
      </c>
      <c r="F309" s="84">
        <v>10</v>
      </c>
      <c r="G309" s="84">
        <v>10</v>
      </c>
      <c r="H309" s="84">
        <v>10</v>
      </c>
      <c r="I309" s="74">
        <f t="shared" si="15"/>
        <v>30</v>
      </c>
    </row>
    <row r="310" spans="1:9" x14ac:dyDescent="0.3">
      <c r="A310" s="75"/>
      <c r="B310" s="75" t="s">
        <v>626</v>
      </c>
      <c r="C310" s="84">
        <v>0</v>
      </c>
      <c r="D310" s="84">
        <v>0</v>
      </c>
      <c r="E310" s="84">
        <v>0</v>
      </c>
      <c r="F310" s="84">
        <v>0</v>
      </c>
      <c r="G310" s="84">
        <v>10</v>
      </c>
      <c r="H310" s="84">
        <v>0</v>
      </c>
      <c r="I310" s="74">
        <f t="shared" si="15"/>
        <v>10</v>
      </c>
    </row>
    <row r="311" spans="1:9" x14ac:dyDescent="0.3">
      <c r="A311" s="75"/>
      <c r="B311" s="75" t="s">
        <v>627</v>
      </c>
      <c r="C311" s="84">
        <v>0</v>
      </c>
      <c r="D311" s="84">
        <v>0</v>
      </c>
      <c r="E311" s="84">
        <v>0</v>
      </c>
      <c r="F311" s="84">
        <v>0</v>
      </c>
      <c r="G311" s="84">
        <v>25</v>
      </c>
      <c r="H311" s="84">
        <v>0</v>
      </c>
      <c r="I311" s="74">
        <f t="shared" si="15"/>
        <v>25</v>
      </c>
    </row>
    <row r="312" spans="1:9" x14ac:dyDescent="0.3">
      <c r="A312" s="75"/>
      <c r="B312" s="75" t="s">
        <v>628</v>
      </c>
      <c r="C312" s="84">
        <v>0</v>
      </c>
      <c r="D312" s="84">
        <v>0</v>
      </c>
      <c r="E312" s="84">
        <v>0</v>
      </c>
      <c r="F312" s="84">
        <v>0</v>
      </c>
      <c r="G312" s="84">
        <v>5</v>
      </c>
      <c r="H312" s="84">
        <v>2.5</v>
      </c>
      <c r="I312" s="74">
        <f t="shared" si="15"/>
        <v>7.5</v>
      </c>
    </row>
    <row r="313" spans="1:9" x14ac:dyDescent="0.3">
      <c r="A313" s="75"/>
      <c r="B313" s="75" t="s">
        <v>629</v>
      </c>
      <c r="C313" s="84">
        <v>0</v>
      </c>
      <c r="D313" s="84">
        <v>0</v>
      </c>
      <c r="E313" s="84">
        <v>0</v>
      </c>
      <c r="F313" s="84">
        <v>0</v>
      </c>
      <c r="G313" s="84">
        <v>5</v>
      </c>
      <c r="H313" s="84">
        <v>0</v>
      </c>
      <c r="I313" s="74">
        <f t="shared" si="15"/>
        <v>5</v>
      </c>
    </row>
    <row r="314" spans="1:9" x14ac:dyDescent="0.3">
      <c r="A314" s="75"/>
      <c r="B314" s="75" t="s">
        <v>265</v>
      </c>
      <c r="C314" s="84">
        <v>0</v>
      </c>
      <c r="D314" s="84">
        <v>0</v>
      </c>
      <c r="E314" s="84">
        <v>0</v>
      </c>
      <c r="F314" s="84">
        <v>10</v>
      </c>
      <c r="G314" s="84">
        <v>10</v>
      </c>
      <c r="H314" s="84">
        <v>10</v>
      </c>
      <c r="I314" s="74">
        <f t="shared" si="15"/>
        <v>30</v>
      </c>
    </row>
    <row r="315" spans="1:9" x14ac:dyDescent="0.3">
      <c r="A315" s="75"/>
      <c r="B315" s="75" t="s">
        <v>630</v>
      </c>
      <c r="C315" s="84">
        <v>0</v>
      </c>
      <c r="D315" s="84">
        <v>0</v>
      </c>
      <c r="E315" s="84">
        <v>0</v>
      </c>
      <c r="F315" s="84">
        <v>0</v>
      </c>
      <c r="G315" s="84">
        <v>5</v>
      </c>
      <c r="H315" s="84">
        <v>0</v>
      </c>
      <c r="I315" s="74">
        <f t="shared" si="15"/>
        <v>5</v>
      </c>
    </row>
    <row r="316" spans="1:9" x14ac:dyDescent="0.3">
      <c r="A316" s="75"/>
      <c r="B316" s="75" t="s">
        <v>957</v>
      </c>
      <c r="C316" s="84">
        <v>0</v>
      </c>
      <c r="D316" s="84">
        <v>0</v>
      </c>
      <c r="E316" s="84">
        <v>0</v>
      </c>
      <c r="F316" s="84">
        <v>0</v>
      </c>
      <c r="G316" s="84">
        <v>20</v>
      </c>
      <c r="H316" s="84">
        <v>0</v>
      </c>
      <c r="I316" s="74">
        <f t="shared" si="15"/>
        <v>20</v>
      </c>
    </row>
    <row r="317" spans="1:9" x14ac:dyDescent="0.3">
      <c r="A317" s="75"/>
      <c r="B317" s="75" t="s">
        <v>266</v>
      </c>
      <c r="C317" s="84">
        <v>0</v>
      </c>
      <c r="D317" s="84">
        <v>0</v>
      </c>
      <c r="E317" s="84">
        <v>0</v>
      </c>
      <c r="F317" s="84">
        <v>10</v>
      </c>
      <c r="G317" s="84">
        <v>5</v>
      </c>
      <c r="H317" s="84">
        <v>2.5</v>
      </c>
      <c r="I317" s="74">
        <f t="shared" si="15"/>
        <v>17.5</v>
      </c>
    </row>
    <row r="318" spans="1:9" x14ac:dyDescent="0.3">
      <c r="A318" s="75"/>
      <c r="B318" s="75" t="s">
        <v>631</v>
      </c>
      <c r="C318" s="84">
        <v>0</v>
      </c>
      <c r="D318" s="84">
        <v>0</v>
      </c>
      <c r="E318" s="84">
        <v>0</v>
      </c>
      <c r="F318" s="84">
        <v>0</v>
      </c>
      <c r="G318" s="84">
        <v>5</v>
      </c>
      <c r="H318" s="84">
        <v>0</v>
      </c>
      <c r="I318" s="74">
        <f t="shared" si="15"/>
        <v>5</v>
      </c>
    </row>
    <row r="319" spans="1:9" x14ac:dyDescent="0.3">
      <c r="A319" s="75"/>
      <c r="B319" s="75" t="s">
        <v>958</v>
      </c>
      <c r="C319" s="84">
        <v>0</v>
      </c>
      <c r="D319" s="84">
        <v>0</v>
      </c>
      <c r="E319" s="84">
        <v>0</v>
      </c>
      <c r="F319" s="84">
        <v>0</v>
      </c>
      <c r="G319" s="84">
        <v>0</v>
      </c>
      <c r="H319" s="84">
        <v>10</v>
      </c>
      <c r="I319" s="74">
        <f t="shared" si="15"/>
        <v>10</v>
      </c>
    </row>
    <row r="320" spans="1:9" x14ac:dyDescent="0.3">
      <c r="A320" s="75"/>
      <c r="B320" s="75" t="s">
        <v>267</v>
      </c>
      <c r="C320" s="84">
        <v>0</v>
      </c>
      <c r="D320" s="84">
        <v>10</v>
      </c>
      <c r="E320" s="84">
        <v>20</v>
      </c>
      <c r="F320" s="84">
        <v>25</v>
      </c>
      <c r="G320" s="84">
        <f>10+40</f>
        <v>50</v>
      </c>
      <c r="H320" s="84">
        <v>20</v>
      </c>
      <c r="I320" s="74">
        <f t="shared" si="15"/>
        <v>125</v>
      </c>
    </row>
    <row r="321" spans="1:11" x14ac:dyDescent="0.3">
      <c r="A321" s="75"/>
      <c r="B321" s="75" t="s">
        <v>268</v>
      </c>
      <c r="C321" s="84">
        <v>25</v>
      </c>
      <c r="D321" s="84">
        <v>10</v>
      </c>
      <c r="E321" s="84">
        <v>20</v>
      </c>
      <c r="F321" s="84">
        <v>25</v>
      </c>
      <c r="G321" s="84">
        <f>10+40</f>
        <v>50</v>
      </c>
      <c r="H321" s="84">
        <v>20</v>
      </c>
      <c r="I321" s="74">
        <f t="shared" si="15"/>
        <v>150</v>
      </c>
    </row>
    <row r="322" spans="1:11" x14ac:dyDescent="0.3">
      <c r="A322" s="75"/>
      <c r="B322" s="75" t="s">
        <v>269</v>
      </c>
      <c r="C322" s="84">
        <v>0</v>
      </c>
      <c r="D322" s="84">
        <v>0</v>
      </c>
      <c r="E322" s="84">
        <v>0</v>
      </c>
      <c r="F322" s="84">
        <v>15</v>
      </c>
      <c r="G322" s="84">
        <v>30</v>
      </c>
      <c r="H322" s="84">
        <v>40</v>
      </c>
      <c r="I322" s="74">
        <f t="shared" ref="I322:I397" si="23">SUM(C322:H322)</f>
        <v>85</v>
      </c>
    </row>
    <row r="323" spans="1:11" x14ac:dyDescent="0.3">
      <c r="A323" s="75"/>
      <c r="B323" s="75" t="s">
        <v>632</v>
      </c>
      <c r="C323" s="84">
        <v>0</v>
      </c>
      <c r="D323" s="84">
        <v>0</v>
      </c>
      <c r="E323" s="84">
        <v>0</v>
      </c>
      <c r="F323" s="84">
        <v>0</v>
      </c>
      <c r="G323" s="84">
        <v>20</v>
      </c>
      <c r="H323" s="84">
        <v>25</v>
      </c>
      <c r="I323" s="74">
        <f t="shared" si="23"/>
        <v>45</v>
      </c>
    </row>
    <row r="324" spans="1:11" x14ac:dyDescent="0.3">
      <c r="A324" s="75"/>
      <c r="B324" s="75" t="s">
        <v>633</v>
      </c>
      <c r="C324" s="84">
        <v>0</v>
      </c>
      <c r="D324" s="84">
        <v>0</v>
      </c>
      <c r="E324" s="84">
        <v>0</v>
      </c>
      <c r="F324" s="84">
        <v>0</v>
      </c>
      <c r="G324" s="84">
        <v>5</v>
      </c>
      <c r="H324" s="84">
        <v>0</v>
      </c>
      <c r="I324" s="74">
        <f t="shared" si="23"/>
        <v>5</v>
      </c>
    </row>
    <row r="325" spans="1:11" x14ac:dyDescent="0.3">
      <c r="A325" s="75"/>
      <c r="B325" s="75" t="s">
        <v>270</v>
      </c>
      <c r="C325" s="84">
        <v>0</v>
      </c>
      <c r="D325" s="84">
        <v>0</v>
      </c>
      <c r="E325" s="84">
        <v>0</v>
      </c>
      <c r="F325" s="84">
        <v>25</v>
      </c>
      <c r="G325" s="84">
        <v>20</v>
      </c>
      <c r="H325" s="84">
        <v>0</v>
      </c>
      <c r="I325" s="74">
        <f t="shared" si="23"/>
        <v>45</v>
      </c>
    </row>
    <row r="326" spans="1:11" x14ac:dyDescent="0.3">
      <c r="A326" s="75"/>
      <c r="B326" s="75" t="s">
        <v>271</v>
      </c>
      <c r="C326" s="84">
        <v>0</v>
      </c>
      <c r="D326" s="84">
        <v>0</v>
      </c>
      <c r="E326" s="84">
        <v>0</v>
      </c>
      <c r="F326" s="84">
        <v>5</v>
      </c>
      <c r="G326" s="84">
        <v>5</v>
      </c>
      <c r="H326" s="84">
        <v>0</v>
      </c>
      <c r="I326" s="74">
        <f t="shared" si="23"/>
        <v>10</v>
      </c>
    </row>
    <row r="327" spans="1:11" x14ac:dyDescent="0.3">
      <c r="A327" s="75"/>
      <c r="B327" s="75" t="s">
        <v>272</v>
      </c>
      <c r="C327" s="84">
        <v>0</v>
      </c>
      <c r="D327" s="84">
        <v>0</v>
      </c>
      <c r="E327" s="84">
        <v>0</v>
      </c>
      <c r="F327" s="84">
        <v>10</v>
      </c>
      <c r="G327" s="84">
        <v>10</v>
      </c>
      <c r="H327" s="84">
        <v>10</v>
      </c>
      <c r="I327" s="74">
        <f t="shared" si="23"/>
        <v>30</v>
      </c>
    </row>
    <row r="328" spans="1:11" x14ac:dyDescent="0.3">
      <c r="A328" s="75"/>
      <c r="B328" s="75" t="s">
        <v>634</v>
      </c>
      <c r="C328" s="84">
        <v>0</v>
      </c>
      <c r="D328" s="84">
        <v>0</v>
      </c>
      <c r="E328" s="84">
        <v>0</v>
      </c>
      <c r="F328" s="84">
        <v>0</v>
      </c>
      <c r="G328" s="84">
        <v>5</v>
      </c>
      <c r="H328" s="84">
        <v>0</v>
      </c>
      <c r="I328" s="74">
        <f t="shared" si="23"/>
        <v>5</v>
      </c>
    </row>
    <row r="329" spans="1:11" x14ac:dyDescent="0.3">
      <c r="A329" s="75"/>
      <c r="B329" s="75" t="s">
        <v>699</v>
      </c>
      <c r="C329" s="84">
        <v>0</v>
      </c>
      <c r="D329" s="84">
        <v>0</v>
      </c>
      <c r="E329" s="84">
        <v>0</v>
      </c>
      <c r="F329" s="84">
        <v>0</v>
      </c>
      <c r="G329" s="84">
        <v>0</v>
      </c>
      <c r="H329" s="84">
        <v>100</v>
      </c>
      <c r="I329" s="74">
        <f t="shared" si="23"/>
        <v>100</v>
      </c>
    </row>
    <row r="330" spans="1:11" x14ac:dyDescent="0.3">
      <c r="A330" s="75"/>
      <c r="B330" s="75" t="s">
        <v>273</v>
      </c>
      <c r="C330" s="84">
        <v>0</v>
      </c>
      <c r="D330" s="84">
        <v>0</v>
      </c>
      <c r="E330" s="84">
        <v>0</v>
      </c>
      <c r="F330" s="84">
        <v>7.5</v>
      </c>
      <c r="G330" s="84">
        <v>5</v>
      </c>
      <c r="H330" s="84">
        <v>0</v>
      </c>
      <c r="I330" s="74">
        <f t="shared" si="23"/>
        <v>12.5</v>
      </c>
    </row>
    <row r="331" spans="1:11" x14ac:dyDescent="0.3">
      <c r="A331" s="75"/>
      <c r="B331" s="75" t="s">
        <v>274</v>
      </c>
      <c r="C331" s="84">
        <v>0</v>
      </c>
      <c r="D331" s="84">
        <v>0</v>
      </c>
      <c r="E331" s="84">
        <v>0</v>
      </c>
      <c r="F331" s="84">
        <v>5</v>
      </c>
      <c r="G331" s="84">
        <v>0</v>
      </c>
      <c r="H331" s="84">
        <v>5</v>
      </c>
      <c r="I331" s="74">
        <f t="shared" si="23"/>
        <v>10</v>
      </c>
    </row>
    <row r="332" spans="1:11" x14ac:dyDescent="0.3">
      <c r="A332" s="75"/>
      <c r="B332" s="75" t="s">
        <v>635</v>
      </c>
      <c r="C332" s="84">
        <v>0</v>
      </c>
      <c r="D332" s="84">
        <v>0</v>
      </c>
      <c r="E332" s="84">
        <v>0</v>
      </c>
      <c r="F332" s="84">
        <v>0</v>
      </c>
      <c r="G332" s="84">
        <v>5</v>
      </c>
      <c r="H332" s="84">
        <v>0</v>
      </c>
      <c r="I332" s="74">
        <f t="shared" si="23"/>
        <v>5</v>
      </c>
    </row>
    <row r="333" spans="1:11" x14ac:dyDescent="0.3">
      <c r="A333" s="75"/>
      <c r="B333" s="75" t="s">
        <v>636</v>
      </c>
      <c r="C333" s="84">
        <v>0</v>
      </c>
      <c r="D333" s="84">
        <v>0</v>
      </c>
      <c r="E333" s="84">
        <v>0</v>
      </c>
      <c r="F333" s="84">
        <v>0</v>
      </c>
      <c r="G333" s="84">
        <v>5</v>
      </c>
      <c r="H333" s="84">
        <v>0</v>
      </c>
      <c r="I333" s="74">
        <f t="shared" si="23"/>
        <v>5</v>
      </c>
    </row>
    <row r="334" spans="1:11" x14ac:dyDescent="0.3">
      <c r="B334" s="75" t="s">
        <v>637</v>
      </c>
      <c r="C334" s="84">
        <v>0</v>
      </c>
      <c r="D334" s="84">
        <v>0</v>
      </c>
      <c r="E334" s="84">
        <v>0</v>
      </c>
      <c r="F334" s="84">
        <v>0</v>
      </c>
      <c r="G334" s="84">
        <v>5</v>
      </c>
      <c r="H334" s="84">
        <v>0</v>
      </c>
      <c r="I334" s="74">
        <f t="shared" si="23"/>
        <v>5</v>
      </c>
      <c r="K334" s="73"/>
    </row>
    <row r="335" spans="1:11" x14ac:dyDescent="0.3">
      <c r="B335" s="75" t="s">
        <v>959</v>
      </c>
      <c r="C335" s="84">
        <v>0</v>
      </c>
      <c r="D335" s="84">
        <v>0</v>
      </c>
      <c r="E335" s="84">
        <v>0</v>
      </c>
      <c r="F335" s="84">
        <v>0</v>
      </c>
      <c r="G335" s="84">
        <v>0</v>
      </c>
      <c r="H335" s="84">
        <v>25</v>
      </c>
      <c r="I335" s="74">
        <f t="shared" si="23"/>
        <v>25</v>
      </c>
      <c r="K335" s="73"/>
    </row>
    <row r="336" spans="1:11" s="82" customFormat="1" x14ac:dyDescent="0.3">
      <c r="C336" s="78">
        <f>SUM(C294:C335)</f>
        <v>25</v>
      </c>
      <c r="D336" s="78">
        <f>SUM(D294:D335)</f>
        <v>320</v>
      </c>
      <c r="E336" s="78">
        <f>SUM(E294:E335)</f>
        <v>165</v>
      </c>
      <c r="F336" s="78">
        <f>SUM(F294:F335)</f>
        <v>1227.5</v>
      </c>
      <c r="G336" s="78">
        <f>SUM(G294:G335)</f>
        <v>880</v>
      </c>
      <c r="H336" s="78">
        <f>SUM(H294:H335)</f>
        <v>997.5</v>
      </c>
      <c r="I336" s="80">
        <f>SUM(I294:I335)</f>
        <v>3615</v>
      </c>
      <c r="J336" s="73">
        <f>SUM(C336:H336)</f>
        <v>3615</v>
      </c>
    </row>
    <row r="337" spans="1:10" x14ac:dyDescent="0.3">
      <c r="C337" s="81"/>
    </row>
    <row r="338" spans="1:10" x14ac:dyDescent="0.3">
      <c r="C338" s="81"/>
    </row>
    <row r="339" spans="1:10" x14ac:dyDescent="0.3">
      <c r="A339" s="82" t="s">
        <v>275</v>
      </c>
      <c r="B339" s="75" t="s">
        <v>121</v>
      </c>
      <c r="C339" s="84">
        <v>500</v>
      </c>
      <c r="D339" s="84">
        <v>500</v>
      </c>
      <c r="E339" s="84">
        <v>500</v>
      </c>
      <c r="F339" s="84">
        <v>600</v>
      </c>
      <c r="G339" s="84">
        <v>500</v>
      </c>
      <c r="H339" s="84">
        <v>0</v>
      </c>
      <c r="I339" s="74">
        <f t="shared" si="23"/>
        <v>2600</v>
      </c>
    </row>
    <row r="340" spans="1:10" s="82" customFormat="1" x14ac:dyDescent="0.3">
      <c r="C340" s="78">
        <f t="shared" ref="C340:G340" si="24">SUM(C339)</f>
        <v>500</v>
      </c>
      <c r="D340" s="78">
        <f t="shared" si="24"/>
        <v>500</v>
      </c>
      <c r="E340" s="78">
        <f t="shared" si="24"/>
        <v>500</v>
      </c>
      <c r="F340" s="78">
        <f t="shared" si="24"/>
        <v>600</v>
      </c>
      <c r="G340" s="78">
        <f t="shared" si="24"/>
        <v>500</v>
      </c>
      <c r="H340" s="78">
        <f>SUM(H339)</f>
        <v>0</v>
      </c>
      <c r="I340" s="80">
        <f>SUM(I339)</f>
        <v>2600</v>
      </c>
      <c r="J340" s="73">
        <f>SUM(C340:H340)</f>
        <v>2600</v>
      </c>
    </row>
    <row r="341" spans="1:10" x14ac:dyDescent="0.3">
      <c r="C341" s="81"/>
    </row>
    <row r="342" spans="1:10" s="76" customFormat="1" x14ac:dyDescent="0.3">
      <c r="A342" s="87" t="s">
        <v>278</v>
      </c>
      <c r="B342" s="76" t="s">
        <v>121</v>
      </c>
      <c r="C342" s="84">
        <v>0</v>
      </c>
      <c r="D342" s="77">
        <v>0</v>
      </c>
      <c r="E342" s="77">
        <v>0</v>
      </c>
      <c r="F342" s="77">
        <v>600</v>
      </c>
      <c r="G342" s="77">
        <v>869.25</v>
      </c>
      <c r="H342" s="77">
        <v>0</v>
      </c>
      <c r="I342" s="74">
        <f t="shared" si="23"/>
        <v>1469.25</v>
      </c>
    </row>
    <row r="343" spans="1:10" s="76" customFormat="1" x14ac:dyDescent="0.3">
      <c r="A343" s="87"/>
      <c r="B343" s="76" t="s">
        <v>279</v>
      </c>
      <c r="C343" s="84">
        <v>0</v>
      </c>
      <c r="D343" s="84">
        <v>20</v>
      </c>
      <c r="E343" s="84">
        <v>0</v>
      </c>
      <c r="F343" s="84">
        <v>0</v>
      </c>
      <c r="G343" s="77">
        <v>0</v>
      </c>
      <c r="H343" s="77">
        <v>0</v>
      </c>
      <c r="I343" s="74">
        <f t="shared" si="23"/>
        <v>20</v>
      </c>
    </row>
    <row r="344" spans="1:10" s="76" customFormat="1" x14ac:dyDescent="0.3">
      <c r="A344" s="87"/>
      <c r="B344" s="76" t="s">
        <v>583</v>
      </c>
      <c r="C344" s="84">
        <v>0</v>
      </c>
      <c r="D344" s="84">
        <v>0</v>
      </c>
      <c r="E344" s="84">
        <v>0</v>
      </c>
      <c r="F344" s="84">
        <v>329.5</v>
      </c>
      <c r="G344" s="77">
        <v>0</v>
      </c>
      <c r="H344" s="77">
        <v>0</v>
      </c>
      <c r="I344" s="74">
        <f t="shared" si="23"/>
        <v>329.5</v>
      </c>
    </row>
    <row r="345" spans="1:10" s="76" customFormat="1" x14ac:dyDescent="0.3">
      <c r="A345" s="87"/>
      <c r="B345" s="76" t="s">
        <v>280</v>
      </c>
      <c r="C345" s="84">
        <v>300</v>
      </c>
      <c r="D345" s="84">
        <v>100</v>
      </c>
      <c r="E345" s="84">
        <v>0</v>
      </c>
      <c r="F345" s="84">
        <v>0</v>
      </c>
      <c r="G345" s="77">
        <v>0</v>
      </c>
      <c r="H345" s="77">
        <v>0</v>
      </c>
      <c r="I345" s="74">
        <f t="shared" si="23"/>
        <v>400</v>
      </c>
    </row>
    <row r="346" spans="1:10" x14ac:dyDescent="0.3">
      <c r="B346" s="76" t="s">
        <v>281</v>
      </c>
      <c r="C346" s="72">
        <v>0</v>
      </c>
      <c r="D346" s="84">
        <v>25</v>
      </c>
      <c r="E346" s="84">
        <v>0</v>
      </c>
      <c r="F346" s="84">
        <v>0</v>
      </c>
      <c r="G346" s="77">
        <v>0</v>
      </c>
      <c r="H346" s="77">
        <v>0</v>
      </c>
      <c r="I346" s="74">
        <f t="shared" si="23"/>
        <v>25</v>
      </c>
    </row>
    <row r="347" spans="1:10" x14ac:dyDescent="0.3">
      <c r="B347" s="76" t="s">
        <v>282</v>
      </c>
      <c r="C347" s="72">
        <v>0</v>
      </c>
      <c r="D347" s="84">
        <v>20</v>
      </c>
      <c r="E347" s="84">
        <v>0</v>
      </c>
      <c r="F347" s="84">
        <v>0</v>
      </c>
      <c r="G347" s="77">
        <v>0</v>
      </c>
      <c r="H347" s="77">
        <v>0</v>
      </c>
      <c r="I347" s="74">
        <f t="shared" si="23"/>
        <v>20</v>
      </c>
    </row>
    <row r="348" spans="1:10" x14ac:dyDescent="0.3">
      <c r="B348" s="76" t="s">
        <v>283</v>
      </c>
      <c r="C348" s="72">
        <v>0</v>
      </c>
      <c r="D348" s="84">
        <v>33</v>
      </c>
      <c r="E348" s="84">
        <v>0</v>
      </c>
      <c r="F348" s="84">
        <v>0</v>
      </c>
      <c r="G348" s="77">
        <v>0</v>
      </c>
      <c r="H348" s="77">
        <v>0</v>
      </c>
      <c r="I348" s="74">
        <f t="shared" si="23"/>
        <v>33</v>
      </c>
    </row>
    <row r="349" spans="1:10" x14ac:dyDescent="0.3">
      <c r="B349" s="76" t="s">
        <v>284</v>
      </c>
      <c r="C349" s="72">
        <v>0</v>
      </c>
      <c r="D349" s="84">
        <v>33</v>
      </c>
      <c r="E349" s="84">
        <v>0</v>
      </c>
      <c r="F349" s="84">
        <v>0</v>
      </c>
      <c r="G349" s="77">
        <v>0</v>
      </c>
      <c r="H349" s="77">
        <v>0</v>
      </c>
      <c r="I349" s="74">
        <f t="shared" si="23"/>
        <v>33</v>
      </c>
    </row>
    <row r="350" spans="1:10" x14ac:dyDescent="0.3">
      <c r="B350" s="76" t="s">
        <v>285</v>
      </c>
      <c r="C350" s="72">
        <v>0</v>
      </c>
      <c r="D350" s="84">
        <v>10</v>
      </c>
      <c r="E350" s="84">
        <v>0</v>
      </c>
      <c r="F350" s="84">
        <v>0</v>
      </c>
      <c r="G350" s="77">
        <v>0</v>
      </c>
      <c r="H350" s="77">
        <v>0</v>
      </c>
      <c r="I350" s="74">
        <f t="shared" si="23"/>
        <v>10</v>
      </c>
    </row>
    <row r="351" spans="1:10" s="82" customFormat="1" x14ac:dyDescent="0.3">
      <c r="B351" s="87"/>
      <c r="C351" s="78">
        <f t="shared" ref="C351:I351" si="25">SUM(C342:C350)</f>
        <v>300</v>
      </c>
      <c r="D351" s="78">
        <f t="shared" si="25"/>
        <v>241</v>
      </c>
      <c r="E351" s="78">
        <f t="shared" si="25"/>
        <v>0</v>
      </c>
      <c r="F351" s="78">
        <f t="shared" si="25"/>
        <v>929.5</v>
      </c>
      <c r="G351" s="78">
        <f t="shared" si="25"/>
        <v>869.25</v>
      </c>
      <c r="H351" s="78">
        <f t="shared" si="25"/>
        <v>0</v>
      </c>
      <c r="I351" s="80">
        <f t="shared" si="25"/>
        <v>2339.75</v>
      </c>
      <c r="J351" s="73">
        <f>SUM(C351:H351)</f>
        <v>2339.75</v>
      </c>
    </row>
    <row r="353" spans="1:10" x14ac:dyDescent="0.3">
      <c r="C353" s="75"/>
    </row>
    <row r="354" spans="1:10" x14ac:dyDescent="0.3">
      <c r="A354" s="82" t="s">
        <v>286</v>
      </c>
      <c r="B354" s="75" t="s">
        <v>121</v>
      </c>
      <c r="C354" s="84">
        <v>700</v>
      </c>
      <c r="D354" s="84">
        <v>800</v>
      </c>
      <c r="E354" s="84">
        <v>1000</v>
      </c>
      <c r="F354" s="84">
        <v>1000</v>
      </c>
      <c r="G354" s="84">
        <v>1000</v>
      </c>
      <c r="H354" s="84">
        <v>1100</v>
      </c>
      <c r="I354" s="74">
        <f t="shared" si="23"/>
        <v>5600</v>
      </c>
    </row>
    <row r="355" spans="1:10" x14ac:dyDescent="0.3">
      <c r="B355" s="75" t="s">
        <v>287</v>
      </c>
      <c r="C355" s="84">
        <v>0</v>
      </c>
      <c r="D355" s="84">
        <v>0</v>
      </c>
      <c r="E355" s="84">
        <v>100</v>
      </c>
      <c r="F355" s="84">
        <v>50</v>
      </c>
      <c r="G355" s="84">
        <v>25</v>
      </c>
      <c r="H355" s="84">
        <v>0</v>
      </c>
      <c r="I355" s="74">
        <f t="shared" si="23"/>
        <v>175</v>
      </c>
    </row>
    <row r="356" spans="1:10" s="82" customFormat="1" x14ac:dyDescent="0.3">
      <c r="C356" s="78">
        <f t="shared" ref="C356:I356" si="26">SUM(C354:C355)</f>
        <v>700</v>
      </c>
      <c r="D356" s="78">
        <f t="shared" si="26"/>
        <v>800</v>
      </c>
      <c r="E356" s="78">
        <f t="shared" si="26"/>
        <v>1100</v>
      </c>
      <c r="F356" s="78">
        <f t="shared" si="26"/>
        <v>1050</v>
      </c>
      <c r="G356" s="78">
        <f t="shared" si="26"/>
        <v>1025</v>
      </c>
      <c r="H356" s="78">
        <f t="shared" si="26"/>
        <v>1100</v>
      </c>
      <c r="I356" s="80">
        <f t="shared" si="26"/>
        <v>5775</v>
      </c>
      <c r="J356" s="73">
        <f>SUM(C356:H356)</f>
        <v>5775</v>
      </c>
    </row>
    <row r="357" spans="1:10" s="82" customFormat="1" x14ac:dyDescent="0.3">
      <c r="B357" s="75"/>
      <c r="C357" s="81"/>
      <c r="D357" s="81"/>
      <c r="E357" s="81"/>
      <c r="F357" s="81"/>
      <c r="G357" s="81"/>
      <c r="H357" s="81"/>
      <c r="I357" s="74"/>
      <c r="J357" s="75"/>
    </row>
    <row r="358" spans="1:10" s="82" customFormat="1" x14ac:dyDescent="0.3">
      <c r="B358" s="75"/>
      <c r="C358" s="84"/>
      <c r="D358" s="84"/>
      <c r="E358" s="81"/>
      <c r="F358" s="81"/>
      <c r="G358" s="81"/>
      <c r="H358" s="81"/>
      <c r="I358" s="74"/>
      <c r="J358" s="75"/>
    </row>
    <row r="359" spans="1:10" ht="14.25" customHeight="1" x14ac:dyDescent="0.3">
      <c r="A359" s="82" t="s">
        <v>288</v>
      </c>
      <c r="B359" s="75" t="s">
        <v>121</v>
      </c>
      <c r="C359" s="84">
        <v>0</v>
      </c>
      <c r="D359" s="84">
        <v>0</v>
      </c>
      <c r="E359" s="84">
        <v>615</v>
      </c>
      <c r="F359" s="84">
        <f>711.74+141+90</f>
        <v>942.74</v>
      </c>
      <c r="G359" s="84">
        <f>670+40</f>
        <v>710</v>
      </c>
      <c r="H359" s="84">
        <v>610</v>
      </c>
      <c r="I359" s="74">
        <f t="shared" si="23"/>
        <v>2877.74</v>
      </c>
    </row>
    <row r="360" spans="1:10" ht="14.25" customHeight="1" x14ac:dyDescent="0.3">
      <c r="B360" s="75" t="s">
        <v>746</v>
      </c>
      <c r="C360" s="84">
        <v>0</v>
      </c>
      <c r="D360" s="84">
        <v>0</v>
      </c>
      <c r="E360" s="84">
        <v>0</v>
      </c>
      <c r="F360" s="84">
        <v>0</v>
      </c>
      <c r="G360" s="84">
        <v>0</v>
      </c>
      <c r="H360" s="84">
        <v>150</v>
      </c>
      <c r="I360" s="74">
        <f t="shared" ref="I360:I375" si="27">SUM(C360:H360)</f>
        <v>150</v>
      </c>
    </row>
    <row r="361" spans="1:10" ht="14.25" customHeight="1" x14ac:dyDescent="0.3">
      <c r="B361" s="75" t="s">
        <v>943</v>
      </c>
      <c r="C361" s="84">
        <v>0</v>
      </c>
      <c r="D361" s="84">
        <v>0</v>
      </c>
      <c r="E361" s="84">
        <v>0</v>
      </c>
      <c r="F361" s="84">
        <v>0</v>
      </c>
      <c r="G361" s="84">
        <v>0</v>
      </c>
      <c r="H361" s="84">
        <v>10</v>
      </c>
      <c r="I361" s="74">
        <f>SUM(C361:H361)</f>
        <v>10</v>
      </c>
    </row>
    <row r="362" spans="1:10" ht="14.25" customHeight="1" x14ac:dyDescent="0.3">
      <c r="B362" s="75" t="s">
        <v>740</v>
      </c>
      <c r="C362" s="84">
        <v>0</v>
      </c>
      <c r="D362" s="84">
        <v>0</v>
      </c>
      <c r="E362" s="84">
        <v>0</v>
      </c>
      <c r="F362" s="84">
        <v>0</v>
      </c>
      <c r="G362" s="84">
        <v>0</v>
      </c>
      <c r="H362" s="84">
        <v>10</v>
      </c>
      <c r="I362" s="74">
        <f t="shared" si="27"/>
        <v>10</v>
      </c>
    </row>
    <row r="363" spans="1:10" x14ac:dyDescent="0.3">
      <c r="B363" s="75" t="s">
        <v>745</v>
      </c>
      <c r="C363" s="84">
        <v>0</v>
      </c>
      <c r="D363" s="84">
        <v>0</v>
      </c>
      <c r="E363" s="84">
        <v>0</v>
      </c>
      <c r="F363" s="84">
        <v>0</v>
      </c>
      <c r="G363" s="84">
        <v>0</v>
      </c>
      <c r="H363" s="84">
        <v>10</v>
      </c>
      <c r="I363" s="74">
        <f t="shared" si="27"/>
        <v>10</v>
      </c>
    </row>
    <row r="364" spans="1:10" x14ac:dyDescent="0.3">
      <c r="B364" s="75" t="s">
        <v>747</v>
      </c>
      <c r="C364" s="84">
        <v>0</v>
      </c>
      <c r="D364" s="84">
        <v>0</v>
      </c>
      <c r="E364" s="84">
        <v>0</v>
      </c>
      <c r="F364" s="84">
        <v>0</v>
      </c>
      <c r="G364" s="84">
        <v>0</v>
      </c>
      <c r="H364" s="84">
        <v>40</v>
      </c>
      <c r="I364" s="74">
        <f t="shared" si="27"/>
        <v>40</v>
      </c>
    </row>
    <row r="365" spans="1:10" x14ac:dyDescent="0.3">
      <c r="B365" s="75" t="s">
        <v>611</v>
      </c>
      <c r="C365" s="84">
        <v>0</v>
      </c>
      <c r="D365" s="84">
        <v>0</v>
      </c>
      <c r="E365" s="84">
        <v>0</v>
      </c>
      <c r="F365" s="84">
        <v>50</v>
      </c>
      <c r="G365" s="84">
        <v>0</v>
      </c>
      <c r="H365" s="84">
        <v>200</v>
      </c>
      <c r="I365" s="74">
        <f t="shared" si="27"/>
        <v>250</v>
      </c>
    </row>
    <row r="366" spans="1:10" x14ac:dyDescent="0.3">
      <c r="B366" s="75" t="s">
        <v>739</v>
      </c>
      <c r="C366" s="84">
        <v>0</v>
      </c>
      <c r="D366" s="84">
        <v>0</v>
      </c>
      <c r="E366" s="84">
        <v>0</v>
      </c>
      <c r="F366" s="84">
        <v>50</v>
      </c>
      <c r="G366" s="84">
        <v>0</v>
      </c>
      <c r="H366" s="84">
        <v>200</v>
      </c>
      <c r="I366" s="74">
        <f t="shared" si="27"/>
        <v>250</v>
      </c>
    </row>
    <row r="367" spans="1:10" x14ac:dyDescent="0.3">
      <c r="B367" s="75" t="s">
        <v>944</v>
      </c>
      <c r="C367" s="84">
        <v>0</v>
      </c>
      <c r="D367" s="84">
        <v>0</v>
      </c>
      <c r="E367" s="84">
        <v>0</v>
      </c>
      <c r="F367" s="84">
        <v>0</v>
      </c>
      <c r="G367" s="84">
        <v>0</v>
      </c>
      <c r="H367" s="84">
        <v>10</v>
      </c>
      <c r="I367" s="74">
        <f t="shared" si="27"/>
        <v>10</v>
      </c>
    </row>
    <row r="368" spans="1:10" ht="14.4" customHeight="1" x14ac:dyDescent="0.3">
      <c r="B368" s="75" t="s">
        <v>748</v>
      </c>
      <c r="C368" s="84">
        <v>0</v>
      </c>
      <c r="D368" s="84">
        <v>0</v>
      </c>
      <c r="E368" s="84">
        <v>0</v>
      </c>
      <c r="F368" s="84">
        <v>0</v>
      </c>
      <c r="G368" s="84">
        <v>0</v>
      </c>
      <c r="H368" s="84">
        <v>10</v>
      </c>
      <c r="I368" s="74">
        <f t="shared" si="27"/>
        <v>10</v>
      </c>
    </row>
    <row r="369" spans="1:10" ht="14.4" customHeight="1" x14ac:dyDescent="0.3">
      <c r="B369" s="75" t="s">
        <v>945</v>
      </c>
      <c r="C369" s="84">
        <v>0</v>
      </c>
      <c r="D369" s="84">
        <v>0</v>
      </c>
      <c r="E369" s="84">
        <v>0</v>
      </c>
      <c r="F369" s="84">
        <v>0</v>
      </c>
      <c r="G369" s="84">
        <v>0</v>
      </c>
      <c r="H369" s="84">
        <v>10</v>
      </c>
      <c r="I369" s="74">
        <f t="shared" si="27"/>
        <v>10</v>
      </c>
    </row>
    <row r="370" spans="1:10" x14ac:dyDescent="0.3">
      <c r="B370" s="75" t="s">
        <v>743</v>
      </c>
      <c r="C370" s="84">
        <v>0</v>
      </c>
      <c r="D370" s="84">
        <v>0</v>
      </c>
      <c r="E370" s="84">
        <v>0</v>
      </c>
      <c r="F370" s="84">
        <v>0</v>
      </c>
      <c r="G370" s="84">
        <v>0</v>
      </c>
      <c r="H370" s="84">
        <v>20</v>
      </c>
      <c r="I370" s="74">
        <f t="shared" si="27"/>
        <v>20</v>
      </c>
    </row>
    <row r="371" spans="1:10" x14ac:dyDescent="0.3">
      <c r="B371" s="75" t="s">
        <v>742</v>
      </c>
      <c r="C371" s="84">
        <v>0</v>
      </c>
      <c r="D371" s="84">
        <v>0</v>
      </c>
      <c r="E371" s="84">
        <v>0</v>
      </c>
      <c r="F371" s="84">
        <v>0</v>
      </c>
      <c r="G371" s="84">
        <v>0</v>
      </c>
      <c r="H371" s="84">
        <v>10</v>
      </c>
      <c r="I371" s="74">
        <f t="shared" si="27"/>
        <v>10</v>
      </c>
    </row>
    <row r="372" spans="1:10" x14ac:dyDescent="0.3">
      <c r="B372" s="75" t="s">
        <v>741</v>
      </c>
      <c r="C372" s="84">
        <v>0</v>
      </c>
      <c r="D372" s="84">
        <v>0</v>
      </c>
      <c r="E372" s="84">
        <v>0</v>
      </c>
      <c r="F372" s="84">
        <v>0</v>
      </c>
      <c r="G372" s="84">
        <v>0</v>
      </c>
      <c r="H372" s="84">
        <v>10</v>
      </c>
      <c r="I372" s="74">
        <f t="shared" si="27"/>
        <v>10</v>
      </c>
    </row>
    <row r="373" spans="1:10" ht="15.6" customHeight="1" x14ac:dyDescent="0.3">
      <c r="B373" s="75" t="s">
        <v>744</v>
      </c>
      <c r="C373" s="84">
        <v>0</v>
      </c>
      <c r="D373" s="84">
        <v>0</v>
      </c>
      <c r="E373" s="84">
        <v>0</v>
      </c>
      <c r="F373" s="84">
        <v>0</v>
      </c>
      <c r="G373" s="84">
        <v>0</v>
      </c>
      <c r="H373" s="84">
        <v>10</v>
      </c>
      <c r="I373" s="74">
        <f t="shared" si="27"/>
        <v>10</v>
      </c>
    </row>
    <row r="374" spans="1:10" ht="15.6" customHeight="1" x14ac:dyDescent="0.3">
      <c r="B374" s="75" t="s">
        <v>946</v>
      </c>
      <c r="C374" s="84">
        <v>0</v>
      </c>
      <c r="D374" s="84">
        <v>0</v>
      </c>
      <c r="E374" s="84">
        <v>0</v>
      </c>
      <c r="F374" s="84">
        <v>0</v>
      </c>
      <c r="G374" s="84">
        <v>0</v>
      </c>
      <c r="H374" s="84">
        <v>10</v>
      </c>
      <c r="I374" s="74">
        <f t="shared" si="27"/>
        <v>10</v>
      </c>
    </row>
    <row r="375" spans="1:10" ht="15.6" customHeight="1" x14ac:dyDescent="0.3">
      <c r="B375" s="75" t="s">
        <v>947</v>
      </c>
      <c r="C375" s="84">
        <v>0</v>
      </c>
      <c r="D375" s="84">
        <v>0</v>
      </c>
      <c r="E375" s="84">
        <v>0</v>
      </c>
      <c r="F375" s="84">
        <v>0</v>
      </c>
      <c r="G375" s="84">
        <v>0</v>
      </c>
      <c r="H375" s="84">
        <v>10</v>
      </c>
      <c r="I375" s="74">
        <f t="shared" si="27"/>
        <v>10</v>
      </c>
    </row>
    <row r="376" spans="1:10" s="82" customFormat="1" x14ac:dyDescent="0.3">
      <c r="C376" s="78">
        <f>SUM(C359:C375)</f>
        <v>0</v>
      </c>
      <c r="D376" s="78">
        <f>SUM(D359:D375)</f>
        <v>0</v>
      </c>
      <c r="E376" s="78">
        <f>SUM(E359:E375)</f>
        <v>615</v>
      </c>
      <c r="F376" s="78">
        <f>SUM(F359:F375)</f>
        <v>1042.74</v>
      </c>
      <c r="G376" s="78">
        <f>SUM(G359:G375)</f>
        <v>710</v>
      </c>
      <c r="H376" s="78">
        <f>SUM(H359:H375)</f>
        <v>1330</v>
      </c>
      <c r="I376" s="80">
        <f>SUM(I359:I375)</f>
        <v>3697.74</v>
      </c>
      <c r="J376" s="73">
        <f>SUM(C376:H376)</f>
        <v>3697.74</v>
      </c>
    </row>
    <row r="377" spans="1:10" s="82" customFormat="1" x14ac:dyDescent="0.3">
      <c r="B377" s="75"/>
      <c r="C377" s="81"/>
      <c r="D377" s="81"/>
      <c r="E377" s="81"/>
      <c r="F377" s="81"/>
      <c r="G377" s="81"/>
      <c r="H377" s="81"/>
      <c r="I377" s="74"/>
      <c r="J377" s="75"/>
    </row>
    <row r="378" spans="1:10" x14ac:dyDescent="0.3">
      <c r="C378" s="81"/>
    </row>
    <row r="379" spans="1:10" x14ac:dyDescent="0.3">
      <c r="A379" s="82" t="s">
        <v>289</v>
      </c>
      <c r="B379" s="75" t="s">
        <v>121</v>
      </c>
      <c r="C379" s="84">
        <v>979.05</v>
      </c>
      <c r="D379" s="84">
        <v>988.2</v>
      </c>
      <c r="E379" s="84">
        <f>1000.4+988.2</f>
        <v>1988.6</v>
      </c>
      <c r="F379" s="84">
        <v>988.2</v>
      </c>
      <c r="G379" s="84">
        <v>0</v>
      </c>
      <c r="H379" s="84">
        <v>0</v>
      </c>
      <c r="I379" s="74">
        <f t="shared" si="23"/>
        <v>4944.05</v>
      </c>
    </row>
    <row r="380" spans="1:10" x14ac:dyDescent="0.3">
      <c r="B380" s="75" t="s">
        <v>942</v>
      </c>
      <c r="C380" s="84">
        <v>0</v>
      </c>
      <c r="D380" s="84">
        <v>0</v>
      </c>
      <c r="E380" s="84">
        <v>0</v>
      </c>
      <c r="F380" s="84">
        <v>0</v>
      </c>
      <c r="G380" s="84">
        <v>0</v>
      </c>
      <c r="H380" s="84">
        <v>25</v>
      </c>
      <c r="I380" s="74">
        <f>SUM(C380:H380)</f>
        <v>25</v>
      </c>
    </row>
    <row r="381" spans="1:10" x14ac:dyDescent="0.3">
      <c r="B381" s="75" t="s">
        <v>969</v>
      </c>
      <c r="C381" s="84">
        <v>0</v>
      </c>
      <c r="D381" s="84">
        <v>0</v>
      </c>
      <c r="E381" s="84">
        <v>0</v>
      </c>
      <c r="F381" s="84">
        <v>0</v>
      </c>
      <c r="G381" s="84">
        <v>0</v>
      </c>
      <c r="H381" s="84">
        <v>50</v>
      </c>
      <c r="I381" s="74">
        <f>SUM(B381:H381)</f>
        <v>50</v>
      </c>
    </row>
    <row r="382" spans="1:10" x14ac:dyDescent="0.3">
      <c r="B382" s="75" t="s">
        <v>658</v>
      </c>
      <c r="C382" s="84">
        <v>0</v>
      </c>
      <c r="D382" s="84">
        <v>0</v>
      </c>
      <c r="E382" s="84">
        <v>0</v>
      </c>
      <c r="F382" s="84">
        <v>0</v>
      </c>
      <c r="G382" s="84">
        <v>100</v>
      </c>
      <c r="H382" s="84">
        <v>700</v>
      </c>
      <c r="I382" s="74">
        <f>SUM(C382:H382)</f>
        <v>800</v>
      </c>
    </row>
    <row r="383" spans="1:10" x14ac:dyDescent="0.3">
      <c r="B383" s="75" t="s">
        <v>714</v>
      </c>
      <c r="C383" s="84">
        <v>0</v>
      </c>
      <c r="D383" s="84">
        <v>0</v>
      </c>
      <c r="E383" s="84">
        <v>0</v>
      </c>
      <c r="F383" s="84">
        <v>0</v>
      </c>
      <c r="G383" s="84">
        <v>0</v>
      </c>
      <c r="H383" s="84">
        <v>50</v>
      </c>
      <c r="I383" s="74">
        <f>SUM(C383:H383)</f>
        <v>50</v>
      </c>
    </row>
    <row r="384" spans="1:10" x14ac:dyDescent="0.3">
      <c r="B384" s="75" t="s">
        <v>698</v>
      </c>
      <c r="C384" s="84">
        <v>0</v>
      </c>
      <c r="D384" s="84">
        <v>0</v>
      </c>
      <c r="E384" s="84">
        <v>0</v>
      </c>
      <c r="F384" s="84">
        <v>0</v>
      </c>
      <c r="G384" s="84">
        <v>0</v>
      </c>
      <c r="H384" s="84">
        <v>25</v>
      </c>
      <c r="I384" s="74">
        <f>SUM(C384:H384)</f>
        <v>25</v>
      </c>
    </row>
    <row r="385" spans="1:10" x14ac:dyDescent="0.3">
      <c r="B385" s="75" t="s">
        <v>783</v>
      </c>
      <c r="C385" s="84">
        <v>0</v>
      </c>
      <c r="D385" s="84">
        <v>0</v>
      </c>
      <c r="E385" s="84">
        <v>0</v>
      </c>
      <c r="F385" s="84">
        <v>0</v>
      </c>
      <c r="G385" s="84">
        <v>0</v>
      </c>
      <c r="H385" s="84">
        <v>50</v>
      </c>
      <c r="I385" s="74">
        <f>SUM(C385:H385)</f>
        <v>50</v>
      </c>
    </row>
    <row r="386" spans="1:10" x14ac:dyDescent="0.3">
      <c r="B386" s="75" t="s">
        <v>700</v>
      </c>
      <c r="C386" s="84">
        <v>0</v>
      </c>
      <c r="D386" s="84">
        <v>0</v>
      </c>
      <c r="E386" s="84">
        <v>0</v>
      </c>
      <c r="F386" s="84">
        <v>0</v>
      </c>
      <c r="G386" s="84">
        <v>0</v>
      </c>
      <c r="H386" s="84">
        <v>100</v>
      </c>
      <c r="I386" s="74">
        <f>SUM(C386:H386)</f>
        <v>100</v>
      </c>
    </row>
    <row r="387" spans="1:10" s="82" customFormat="1" x14ac:dyDescent="0.3">
      <c r="C387" s="78">
        <f t="shared" ref="C387:I387" si="28">SUM(C379:C386)</f>
        <v>979.05</v>
      </c>
      <c r="D387" s="78">
        <f t="shared" si="28"/>
        <v>988.2</v>
      </c>
      <c r="E387" s="78">
        <f t="shared" si="28"/>
        <v>1988.6</v>
      </c>
      <c r="F387" s="78">
        <f t="shared" si="28"/>
        <v>988.2</v>
      </c>
      <c r="G387" s="78">
        <f t="shared" si="28"/>
        <v>100</v>
      </c>
      <c r="H387" s="78">
        <f t="shared" si="28"/>
        <v>1000</v>
      </c>
      <c r="I387" s="80">
        <f t="shared" si="28"/>
        <v>6044.05</v>
      </c>
      <c r="J387" s="73">
        <f>SUM(C387:H387)</f>
        <v>6044.05</v>
      </c>
    </row>
    <row r="388" spans="1:10" x14ac:dyDescent="0.3">
      <c r="C388" s="81"/>
    </row>
    <row r="389" spans="1:10" x14ac:dyDescent="0.3">
      <c r="C389" s="81"/>
    </row>
    <row r="390" spans="1:10" x14ac:dyDescent="0.3">
      <c r="A390" s="82" t="s">
        <v>290</v>
      </c>
      <c r="B390" s="75" t="s">
        <v>121</v>
      </c>
      <c r="C390" s="84">
        <f>400+393</f>
        <v>793</v>
      </c>
      <c r="D390" s="84">
        <v>830</v>
      </c>
      <c r="E390" s="84">
        <v>890</v>
      </c>
      <c r="F390" s="84">
        <v>925</v>
      </c>
      <c r="G390" s="84">
        <v>0</v>
      </c>
      <c r="H390" s="84">
        <v>1500</v>
      </c>
      <c r="I390" s="74">
        <f t="shared" si="23"/>
        <v>4938</v>
      </c>
    </row>
    <row r="391" spans="1:10" x14ac:dyDescent="0.3">
      <c r="B391" s="75" t="s">
        <v>749</v>
      </c>
      <c r="C391" s="84">
        <v>0</v>
      </c>
      <c r="D391" s="84">
        <v>0</v>
      </c>
      <c r="E391" s="84">
        <v>0</v>
      </c>
      <c r="F391" s="84">
        <v>0</v>
      </c>
      <c r="G391" s="84">
        <v>0</v>
      </c>
      <c r="H391" s="84">
        <v>100</v>
      </c>
      <c r="I391" s="74">
        <f t="shared" si="23"/>
        <v>100</v>
      </c>
    </row>
    <row r="392" spans="1:10" s="82" customFormat="1" x14ac:dyDescent="0.3">
      <c r="C392" s="78">
        <f t="shared" ref="C392:I392" si="29">SUM(C390:C391)</f>
        <v>793</v>
      </c>
      <c r="D392" s="78">
        <f t="shared" si="29"/>
        <v>830</v>
      </c>
      <c r="E392" s="78">
        <f t="shared" si="29"/>
        <v>890</v>
      </c>
      <c r="F392" s="78">
        <f t="shared" si="29"/>
        <v>925</v>
      </c>
      <c r="G392" s="78">
        <f t="shared" si="29"/>
        <v>0</v>
      </c>
      <c r="H392" s="78">
        <f t="shared" si="29"/>
        <v>1600</v>
      </c>
      <c r="I392" s="80">
        <f t="shared" si="29"/>
        <v>5038</v>
      </c>
      <c r="J392" s="73">
        <f>SUM(C392:H392)</f>
        <v>5038</v>
      </c>
    </row>
    <row r="395" spans="1:10" x14ac:dyDescent="0.3">
      <c r="A395" s="82" t="s">
        <v>291</v>
      </c>
      <c r="B395" s="76" t="s">
        <v>121</v>
      </c>
      <c r="C395" s="72">
        <v>1681</v>
      </c>
      <c r="D395" s="77">
        <v>1575</v>
      </c>
      <c r="E395" s="77">
        <f>857+100</f>
        <v>957</v>
      </c>
      <c r="F395" s="77">
        <v>1021</v>
      </c>
      <c r="G395" s="77">
        <v>1687</v>
      </c>
      <c r="H395" s="77">
        <v>0</v>
      </c>
      <c r="I395" s="74">
        <f t="shared" si="23"/>
        <v>6921</v>
      </c>
    </row>
    <row r="396" spans="1:10" x14ac:dyDescent="0.3">
      <c r="B396" s="76" t="s">
        <v>292</v>
      </c>
      <c r="C396" s="72">
        <v>0</v>
      </c>
      <c r="D396" s="84">
        <v>0</v>
      </c>
      <c r="E396" s="84">
        <v>60</v>
      </c>
      <c r="F396" s="84">
        <v>0</v>
      </c>
      <c r="G396" s="77">
        <v>0</v>
      </c>
      <c r="H396" s="77">
        <v>0</v>
      </c>
      <c r="I396" s="74">
        <f t="shared" si="23"/>
        <v>60</v>
      </c>
    </row>
    <row r="397" spans="1:10" x14ac:dyDescent="0.3">
      <c r="B397" s="76" t="s">
        <v>293</v>
      </c>
      <c r="C397" s="72">
        <v>0</v>
      </c>
      <c r="D397" s="84">
        <v>0</v>
      </c>
      <c r="E397" s="84">
        <v>0</v>
      </c>
      <c r="F397" s="84">
        <v>25</v>
      </c>
      <c r="G397" s="77">
        <v>0</v>
      </c>
      <c r="H397" s="77">
        <v>0</v>
      </c>
      <c r="I397" s="74">
        <f t="shared" si="23"/>
        <v>25</v>
      </c>
    </row>
    <row r="398" spans="1:10" x14ac:dyDescent="0.3">
      <c r="B398" s="76" t="s">
        <v>294</v>
      </c>
      <c r="C398" s="72">
        <v>0</v>
      </c>
      <c r="D398" s="77">
        <v>10</v>
      </c>
      <c r="E398" s="77">
        <v>0</v>
      </c>
      <c r="F398" s="77">
        <v>0</v>
      </c>
      <c r="G398" s="77">
        <v>0</v>
      </c>
      <c r="H398" s="77">
        <v>0</v>
      </c>
      <c r="I398" s="74">
        <f t="shared" ref="I398:I461" si="30">SUM(C398:H398)</f>
        <v>10</v>
      </c>
    </row>
    <row r="399" spans="1:10" x14ac:dyDescent="0.3">
      <c r="A399" s="75"/>
      <c r="B399" s="76" t="s">
        <v>295</v>
      </c>
      <c r="C399" s="72">
        <v>0</v>
      </c>
      <c r="D399" s="84">
        <v>0</v>
      </c>
      <c r="E399" s="84">
        <v>25</v>
      </c>
      <c r="F399" s="84">
        <v>25</v>
      </c>
      <c r="G399" s="77">
        <v>0</v>
      </c>
      <c r="H399" s="77">
        <v>0</v>
      </c>
      <c r="I399" s="74">
        <f t="shared" si="30"/>
        <v>50</v>
      </c>
    </row>
    <row r="400" spans="1:10" x14ac:dyDescent="0.3">
      <c r="A400" s="75"/>
      <c r="B400" s="76" t="s">
        <v>296</v>
      </c>
      <c r="C400" s="72">
        <v>0</v>
      </c>
      <c r="D400" s="84">
        <v>0</v>
      </c>
      <c r="E400" s="84">
        <v>7.5</v>
      </c>
      <c r="F400" s="84">
        <v>0</v>
      </c>
      <c r="G400" s="77">
        <v>0</v>
      </c>
      <c r="H400" s="77">
        <v>0</v>
      </c>
      <c r="I400" s="74">
        <f t="shared" si="30"/>
        <v>7.5</v>
      </c>
    </row>
    <row r="401" spans="1:9" x14ac:dyDescent="0.3">
      <c r="A401" s="75"/>
      <c r="B401" s="76" t="s">
        <v>297</v>
      </c>
      <c r="C401" s="72">
        <v>0</v>
      </c>
      <c r="D401" s="84">
        <v>0</v>
      </c>
      <c r="E401" s="84">
        <v>25</v>
      </c>
      <c r="F401" s="84">
        <v>25</v>
      </c>
      <c r="G401" s="77">
        <v>0</v>
      </c>
      <c r="H401" s="77">
        <v>0</v>
      </c>
      <c r="I401" s="74">
        <f t="shared" si="30"/>
        <v>50</v>
      </c>
    </row>
    <row r="402" spans="1:9" x14ac:dyDescent="0.3">
      <c r="A402" s="75"/>
      <c r="B402" s="76" t="s">
        <v>298</v>
      </c>
      <c r="C402" s="72">
        <v>0</v>
      </c>
      <c r="D402" s="84">
        <v>0</v>
      </c>
      <c r="E402" s="84">
        <v>10</v>
      </c>
      <c r="F402" s="84">
        <v>10</v>
      </c>
      <c r="G402" s="77">
        <v>0</v>
      </c>
      <c r="H402" s="77">
        <v>0</v>
      </c>
      <c r="I402" s="74">
        <f t="shared" si="30"/>
        <v>20</v>
      </c>
    </row>
    <row r="403" spans="1:9" x14ac:dyDescent="0.3">
      <c r="A403" s="75"/>
      <c r="B403" s="76" t="s">
        <v>299</v>
      </c>
      <c r="C403" s="72">
        <v>0</v>
      </c>
      <c r="D403" s="84">
        <v>0</v>
      </c>
      <c r="E403" s="84">
        <v>0</v>
      </c>
      <c r="F403" s="84">
        <v>25</v>
      </c>
      <c r="G403" s="77">
        <v>0</v>
      </c>
      <c r="H403" s="77">
        <v>0</v>
      </c>
      <c r="I403" s="74">
        <f t="shared" si="30"/>
        <v>25</v>
      </c>
    </row>
    <row r="404" spans="1:9" x14ac:dyDescent="0.3">
      <c r="A404" s="75"/>
      <c r="B404" s="76" t="s">
        <v>300</v>
      </c>
      <c r="C404" s="72">
        <v>0</v>
      </c>
      <c r="D404" s="84">
        <v>0</v>
      </c>
      <c r="E404" s="84">
        <v>10</v>
      </c>
      <c r="F404" s="84">
        <v>0</v>
      </c>
      <c r="G404" s="77">
        <v>0</v>
      </c>
      <c r="H404" s="77">
        <v>0</v>
      </c>
      <c r="I404" s="74">
        <f t="shared" si="30"/>
        <v>10</v>
      </c>
    </row>
    <row r="405" spans="1:9" x14ac:dyDescent="0.3">
      <c r="A405" s="75"/>
      <c r="B405" s="76" t="s">
        <v>301</v>
      </c>
      <c r="C405" s="72">
        <v>0</v>
      </c>
      <c r="D405" s="84">
        <v>0</v>
      </c>
      <c r="E405" s="84">
        <v>7.5</v>
      </c>
      <c r="F405" s="84">
        <v>5</v>
      </c>
      <c r="G405" s="77">
        <v>0</v>
      </c>
      <c r="H405" s="77">
        <v>0</v>
      </c>
      <c r="I405" s="74">
        <f t="shared" si="30"/>
        <v>12.5</v>
      </c>
    </row>
    <row r="406" spans="1:9" x14ac:dyDescent="0.3">
      <c r="A406" s="75"/>
      <c r="B406" s="76" t="s">
        <v>302</v>
      </c>
      <c r="C406" s="72">
        <v>0</v>
      </c>
      <c r="D406" s="84">
        <v>0</v>
      </c>
      <c r="E406" s="84">
        <v>0</v>
      </c>
      <c r="F406" s="84">
        <v>10</v>
      </c>
      <c r="G406" s="77">
        <v>0</v>
      </c>
      <c r="H406" s="77">
        <v>0</v>
      </c>
      <c r="I406" s="74">
        <f t="shared" si="30"/>
        <v>10</v>
      </c>
    </row>
    <row r="407" spans="1:9" x14ac:dyDescent="0.3">
      <c r="A407" s="75"/>
      <c r="B407" s="76" t="s">
        <v>303</v>
      </c>
      <c r="C407" s="72">
        <v>0</v>
      </c>
      <c r="D407" s="84">
        <v>0</v>
      </c>
      <c r="E407" s="84">
        <v>9</v>
      </c>
      <c r="F407" s="84">
        <v>0</v>
      </c>
      <c r="G407" s="77">
        <v>0</v>
      </c>
      <c r="H407" s="77">
        <v>0</v>
      </c>
      <c r="I407" s="74">
        <f t="shared" si="30"/>
        <v>9</v>
      </c>
    </row>
    <row r="408" spans="1:9" x14ac:dyDescent="0.3">
      <c r="A408" s="75"/>
      <c r="B408" s="76" t="s">
        <v>304</v>
      </c>
      <c r="C408" s="72">
        <v>0</v>
      </c>
      <c r="D408" s="84">
        <v>0</v>
      </c>
      <c r="E408" s="84">
        <v>0</v>
      </c>
      <c r="F408" s="84">
        <v>15</v>
      </c>
      <c r="G408" s="77">
        <v>0</v>
      </c>
      <c r="H408" s="77">
        <v>0</v>
      </c>
      <c r="I408" s="74">
        <f t="shared" si="30"/>
        <v>15</v>
      </c>
    </row>
    <row r="409" spans="1:9" x14ac:dyDescent="0.3">
      <c r="A409" s="75"/>
      <c r="B409" s="76" t="s">
        <v>305</v>
      </c>
      <c r="C409" s="72">
        <v>0</v>
      </c>
      <c r="D409" s="84">
        <v>0</v>
      </c>
      <c r="E409" s="84">
        <v>7.5</v>
      </c>
      <c r="F409" s="84">
        <v>0</v>
      </c>
      <c r="G409" s="77">
        <v>0</v>
      </c>
      <c r="H409" s="77">
        <v>0</v>
      </c>
      <c r="I409" s="74">
        <f t="shared" si="30"/>
        <v>7.5</v>
      </c>
    </row>
    <row r="410" spans="1:9" x14ac:dyDescent="0.3">
      <c r="A410" s="75"/>
      <c r="B410" s="76" t="s">
        <v>306</v>
      </c>
      <c r="C410" s="72">
        <v>0</v>
      </c>
      <c r="D410" s="84">
        <v>0</v>
      </c>
      <c r="E410" s="84">
        <v>0</v>
      </c>
      <c r="F410" s="84">
        <v>25</v>
      </c>
      <c r="G410" s="77">
        <v>0</v>
      </c>
      <c r="H410" s="77">
        <v>0</v>
      </c>
      <c r="I410" s="74">
        <f t="shared" si="30"/>
        <v>25</v>
      </c>
    </row>
    <row r="411" spans="1:9" x14ac:dyDescent="0.3">
      <c r="A411" s="75"/>
      <c r="B411" s="76" t="s">
        <v>307</v>
      </c>
      <c r="C411" s="72">
        <v>0</v>
      </c>
      <c r="D411" s="84">
        <v>0</v>
      </c>
      <c r="E411" s="84">
        <v>25</v>
      </c>
      <c r="F411" s="84">
        <v>0</v>
      </c>
      <c r="G411" s="77">
        <v>0</v>
      </c>
      <c r="H411" s="77">
        <v>0</v>
      </c>
      <c r="I411" s="74">
        <f t="shared" si="30"/>
        <v>25</v>
      </c>
    </row>
    <row r="412" spans="1:9" x14ac:dyDescent="0.3">
      <c r="A412" s="75"/>
      <c r="B412" s="76" t="s">
        <v>308</v>
      </c>
      <c r="C412" s="72">
        <v>170</v>
      </c>
      <c r="D412" s="77">
        <v>150</v>
      </c>
      <c r="E412" s="77">
        <v>0</v>
      </c>
      <c r="F412" s="77">
        <v>205</v>
      </c>
      <c r="G412" s="77">
        <v>270</v>
      </c>
      <c r="H412" s="77">
        <v>0</v>
      </c>
      <c r="I412" s="74">
        <f t="shared" si="30"/>
        <v>795</v>
      </c>
    </row>
    <row r="413" spans="1:9" x14ac:dyDescent="0.3">
      <c r="A413" s="75"/>
      <c r="B413" s="76" t="s">
        <v>309</v>
      </c>
      <c r="C413" s="72">
        <v>0</v>
      </c>
      <c r="D413" s="84">
        <v>0</v>
      </c>
      <c r="E413" s="84">
        <v>100</v>
      </c>
      <c r="F413" s="84">
        <v>200</v>
      </c>
      <c r="G413" s="77">
        <v>0</v>
      </c>
      <c r="H413" s="77">
        <v>100</v>
      </c>
      <c r="I413" s="74">
        <f t="shared" si="30"/>
        <v>400</v>
      </c>
    </row>
    <row r="414" spans="1:9" x14ac:dyDescent="0.3">
      <c r="A414" s="75"/>
      <c r="B414" s="75" t="s">
        <v>310</v>
      </c>
      <c r="C414" s="84">
        <v>17</v>
      </c>
      <c r="D414" s="84">
        <v>0</v>
      </c>
      <c r="E414" s="77">
        <v>0</v>
      </c>
      <c r="F414" s="77">
        <v>0</v>
      </c>
      <c r="G414" s="77">
        <v>0</v>
      </c>
      <c r="H414" s="77">
        <v>0</v>
      </c>
      <c r="I414" s="74">
        <f t="shared" si="30"/>
        <v>17</v>
      </c>
    </row>
    <row r="415" spans="1:9" x14ac:dyDescent="0.3">
      <c r="A415" s="75"/>
      <c r="B415" s="76" t="s">
        <v>311</v>
      </c>
      <c r="C415" s="84">
        <v>0</v>
      </c>
      <c r="D415" s="84">
        <v>0</v>
      </c>
      <c r="E415" s="77">
        <v>0</v>
      </c>
      <c r="F415" s="77">
        <v>20</v>
      </c>
      <c r="G415" s="77">
        <v>0</v>
      </c>
      <c r="H415" s="77">
        <v>0</v>
      </c>
      <c r="I415" s="74">
        <f t="shared" si="30"/>
        <v>20</v>
      </c>
    </row>
    <row r="416" spans="1:9" x14ac:dyDescent="0.3">
      <c r="A416" s="75"/>
      <c r="B416" s="76" t="s">
        <v>312</v>
      </c>
      <c r="C416" s="84">
        <v>0</v>
      </c>
      <c r="D416" s="84">
        <v>0</v>
      </c>
      <c r="E416" s="77">
        <v>0</v>
      </c>
      <c r="F416" s="77">
        <v>25</v>
      </c>
      <c r="G416" s="77">
        <v>0</v>
      </c>
      <c r="H416" s="77">
        <v>0</v>
      </c>
      <c r="I416" s="74">
        <f t="shared" si="30"/>
        <v>25</v>
      </c>
    </row>
    <row r="417" spans="1:9" x14ac:dyDescent="0.3">
      <c r="A417" s="75"/>
      <c r="B417" s="76" t="s">
        <v>313</v>
      </c>
      <c r="C417" s="72">
        <v>0</v>
      </c>
      <c r="D417" s="84">
        <v>0</v>
      </c>
      <c r="E417" s="84">
        <v>10</v>
      </c>
      <c r="F417" s="84">
        <v>0</v>
      </c>
      <c r="G417" s="77">
        <v>0</v>
      </c>
      <c r="H417" s="77">
        <v>0</v>
      </c>
      <c r="I417" s="74">
        <f t="shared" si="30"/>
        <v>10</v>
      </c>
    </row>
    <row r="418" spans="1:9" x14ac:dyDescent="0.3">
      <c r="A418" s="75"/>
      <c r="B418" s="76" t="s">
        <v>314</v>
      </c>
      <c r="C418" s="72">
        <v>0</v>
      </c>
      <c r="D418" s="84">
        <v>0</v>
      </c>
      <c r="E418" s="84">
        <v>5</v>
      </c>
      <c r="F418" s="84">
        <v>0</v>
      </c>
      <c r="G418" s="77">
        <v>0</v>
      </c>
      <c r="H418" s="77">
        <v>0</v>
      </c>
      <c r="I418" s="74">
        <f t="shared" si="30"/>
        <v>5</v>
      </c>
    </row>
    <row r="419" spans="1:9" x14ac:dyDescent="0.3">
      <c r="A419" s="75"/>
      <c r="B419" s="76" t="s">
        <v>315</v>
      </c>
      <c r="C419" s="72">
        <v>0</v>
      </c>
      <c r="D419" s="84">
        <v>0</v>
      </c>
      <c r="E419" s="84">
        <v>0</v>
      </c>
      <c r="F419" s="84">
        <v>20</v>
      </c>
      <c r="G419" s="77">
        <v>0</v>
      </c>
      <c r="H419" s="77">
        <v>0</v>
      </c>
      <c r="I419" s="74">
        <f t="shared" si="30"/>
        <v>20</v>
      </c>
    </row>
    <row r="420" spans="1:9" x14ac:dyDescent="0.3">
      <c r="A420" s="75"/>
      <c r="B420" s="76" t="s">
        <v>316</v>
      </c>
      <c r="C420" s="72">
        <v>0</v>
      </c>
      <c r="D420" s="84">
        <v>0</v>
      </c>
      <c r="E420" s="84">
        <v>0</v>
      </c>
      <c r="F420" s="84">
        <v>45</v>
      </c>
      <c r="G420" s="77">
        <v>0</v>
      </c>
      <c r="H420" s="77">
        <v>0</v>
      </c>
      <c r="I420" s="74">
        <f t="shared" si="30"/>
        <v>45</v>
      </c>
    </row>
    <row r="421" spans="1:9" x14ac:dyDescent="0.3">
      <c r="A421" s="75"/>
      <c r="B421" s="76" t="s">
        <v>317</v>
      </c>
      <c r="C421" s="72">
        <v>0</v>
      </c>
      <c r="D421" s="84">
        <v>0</v>
      </c>
      <c r="E421" s="84">
        <v>5</v>
      </c>
      <c r="F421" s="84">
        <v>0</v>
      </c>
      <c r="G421" s="77">
        <v>0</v>
      </c>
      <c r="H421" s="77">
        <v>0</v>
      </c>
      <c r="I421" s="74">
        <f t="shared" si="30"/>
        <v>5</v>
      </c>
    </row>
    <row r="422" spans="1:9" x14ac:dyDescent="0.3">
      <c r="A422" s="75"/>
      <c r="B422" s="76" t="s">
        <v>318</v>
      </c>
      <c r="C422" s="72">
        <v>0</v>
      </c>
      <c r="D422" s="84">
        <v>0</v>
      </c>
      <c r="E422" s="84">
        <v>5</v>
      </c>
      <c r="F422" s="84">
        <v>10</v>
      </c>
      <c r="G422" s="77">
        <v>0</v>
      </c>
      <c r="H422" s="77">
        <v>0</v>
      </c>
      <c r="I422" s="74">
        <f t="shared" si="30"/>
        <v>15</v>
      </c>
    </row>
    <row r="423" spans="1:9" x14ac:dyDescent="0.3">
      <c r="A423" s="75"/>
      <c r="B423" s="76" t="s">
        <v>319</v>
      </c>
      <c r="C423" s="72">
        <v>0</v>
      </c>
      <c r="D423" s="84">
        <v>0</v>
      </c>
      <c r="E423" s="84">
        <v>10</v>
      </c>
      <c r="F423" s="84">
        <v>10</v>
      </c>
      <c r="G423" s="77">
        <v>0</v>
      </c>
      <c r="H423" s="77">
        <v>0</v>
      </c>
      <c r="I423" s="74">
        <f t="shared" si="30"/>
        <v>20</v>
      </c>
    </row>
    <row r="424" spans="1:9" x14ac:dyDescent="0.3">
      <c r="A424" s="75"/>
      <c r="B424" s="76" t="s">
        <v>320</v>
      </c>
      <c r="C424" s="72">
        <v>0</v>
      </c>
      <c r="D424" s="84">
        <v>0</v>
      </c>
      <c r="E424" s="84">
        <v>10</v>
      </c>
      <c r="F424" s="84">
        <v>0</v>
      </c>
      <c r="G424" s="77">
        <v>0</v>
      </c>
      <c r="H424" s="77">
        <v>0</v>
      </c>
      <c r="I424" s="74">
        <f t="shared" si="30"/>
        <v>10</v>
      </c>
    </row>
    <row r="425" spans="1:9" x14ac:dyDescent="0.3">
      <c r="A425" s="75"/>
      <c r="B425" s="75" t="s">
        <v>321</v>
      </c>
      <c r="C425" s="72">
        <v>0</v>
      </c>
      <c r="D425" s="84">
        <v>0</v>
      </c>
      <c r="E425" s="84">
        <v>0</v>
      </c>
      <c r="F425" s="84">
        <v>20</v>
      </c>
      <c r="G425" s="77">
        <v>0</v>
      </c>
      <c r="H425" s="77">
        <v>0</v>
      </c>
      <c r="I425" s="74">
        <f t="shared" si="30"/>
        <v>20</v>
      </c>
    </row>
    <row r="426" spans="1:9" x14ac:dyDescent="0.3">
      <c r="A426" s="75"/>
      <c r="B426" s="76" t="s">
        <v>322</v>
      </c>
      <c r="C426" s="72">
        <v>0</v>
      </c>
      <c r="D426" s="84">
        <v>0</v>
      </c>
      <c r="E426" s="84">
        <v>25</v>
      </c>
      <c r="F426" s="84">
        <v>0</v>
      </c>
      <c r="G426" s="77">
        <v>0</v>
      </c>
      <c r="H426" s="77">
        <v>0</v>
      </c>
      <c r="I426" s="74">
        <f t="shared" si="30"/>
        <v>25</v>
      </c>
    </row>
    <row r="427" spans="1:9" x14ac:dyDescent="0.3">
      <c r="A427" s="75"/>
      <c r="B427" s="76" t="s">
        <v>323</v>
      </c>
      <c r="C427" s="72">
        <v>0</v>
      </c>
      <c r="D427" s="84">
        <v>0</v>
      </c>
      <c r="E427" s="84">
        <v>5</v>
      </c>
      <c r="F427" s="84">
        <v>0</v>
      </c>
      <c r="G427" s="77">
        <v>0</v>
      </c>
      <c r="H427" s="77">
        <v>0</v>
      </c>
      <c r="I427" s="74">
        <f t="shared" si="30"/>
        <v>5</v>
      </c>
    </row>
    <row r="428" spans="1:9" x14ac:dyDescent="0.3">
      <c r="A428" s="75"/>
      <c r="B428" s="76" t="s">
        <v>324</v>
      </c>
      <c r="C428" s="72">
        <v>0</v>
      </c>
      <c r="D428" s="84">
        <v>0</v>
      </c>
      <c r="E428" s="84">
        <v>0</v>
      </c>
      <c r="F428" s="84">
        <v>25</v>
      </c>
      <c r="G428" s="77">
        <v>0</v>
      </c>
      <c r="H428" s="77">
        <v>0</v>
      </c>
      <c r="I428" s="74">
        <f t="shared" si="30"/>
        <v>25</v>
      </c>
    </row>
    <row r="429" spans="1:9" x14ac:dyDescent="0.3">
      <c r="A429" s="75"/>
      <c r="B429" s="76" t="s">
        <v>325</v>
      </c>
      <c r="C429" s="72">
        <v>0</v>
      </c>
      <c r="D429" s="84">
        <v>10</v>
      </c>
      <c r="E429" s="84">
        <v>70.5</v>
      </c>
      <c r="F429" s="84">
        <v>20</v>
      </c>
      <c r="G429" s="77">
        <v>0</v>
      </c>
      <c r="H429" s="77">
        <v>0</v>
      </c>
      <c r="I429" s="74">
        <f t="shared" si="30"/>
        <v>100.5</v>
      </c>
    </row>
    <row r="430" spans="1:9" x14ac:dyDescent="0.3">
      <c r="A430" s="75"/>
      <c r="B430" s="76" t="s">
        <v>326</v>
      </c>
      <c r="C430" s="72">
        <v>0</v>
      </c>
      <c r="D430" s="84">
        <v>0</v>
      </c>
      <c r="E430" s="84">
        <v>5</v>
      </c>
      <c r="F430" s="84">
        <v>7.5</v>
      </c>
      <c r="G430" s="77">
        <v>0</v>
      </c>
      <c r="H430" s="77">
        <v>0</v>
      </c>
      <c r="I430" s="74">
        <f t="shared" si="30"/>
        <v>12.5</v>
      </c>
    </row>
    <row r="431" spans="1:9" x14ac:dyDescent="0.3">
      <c r="A431" s="75"/>
      <c r="B431" s="76" t="s">
        <v>327</v>
      </c>
      <c r="C431" s="72">
        <v>0</v>
      </c>
      <c r="D431" s="84">
        <v>0</v>
      </c>
      <c r="E431" s="84">
        <v>0</v>
      </c>
      <c r="F431" s="84">
        <v>10</v>
      </c>
      <c r="G431" s="77">
        <v>0</v>
      </c>
      <c r="H431" s="77">
        <v>0</v>
      </c>
      <c r="I431" s="74">
        <f t="shared" si="30"/>
        <v>10</v>
      </c>
    </row>
    <row r="432" spans="1:9" x14ac:dyDescent="0.3">
      <c r="A432" s="75"/>
      <c r="B432" s="76" t="s">
        <v>328</v>
      </c>
      <c r="C432" s="72">
        <v>0</v>
      </c>
      <c r="D432" s="84">
        <v>0</v>
      </c>
      <c r="E432" s="84">
        <v>7.5</v>
      </c>
      <c r="F432" s="84">
        <v>0</v>
      </c>
      <c r="G432" s="77">
        <v>0</v>
      </c>
      <c r="H432" s="77">
        <v>0</v>
      </c>
      <c r="I432" s="74">
        <f t="shared" si="30"/>
        <v>7.5</v>
      </c>
    </row>
    <row r="433" spans="1:9" x14ac:dyDescent="0.3">
      <c r="A433" s="75"/>
      <c r="B433" s="76" t="s">
        <v>329</v>
      </c>
      <c r="C433" s="72">
        <v>0</v>
      </c>
      <c r="D433" s="84">
        <v>0</v>
      </c>
      <c r="E433" s="84">
        <v>5</v>
      </c>
      <c r="F433" s="84">
        <v>0</v>
      </c>
      <c r="G433" s="77">
        <v>0</v>
      </c>
      <c r="H433" s="77">
        <v>0</v>
      </c>
      <c r="I433" s="74">
        <f t="shared" si="30"/>
        <v>5</v>
      </c>
    </row>
    <row r="434" spans="1:9" x14ac:dyDescent="0.3">
      <c r="A434" s="75"/>
      <c r="B434" s="76" t="s">
        <v>330</v>
      </c>
      <c r="C434" s="72">
        <v>0</v>
      </c>
      <c r="D434" s="84">
        <v>0</v>
      </c>
      <c r="E434" s="84">
        <v>5</v>
      </c>
      <c r="F434" s="84">
        <v>0</v>
      </c>
      <c r="G434" s="77">
        <v>0</v>
      </c>
      <c r="H434" s="77">
        <v>0</v>
      </c>
      <c r="I434" s="74">
        <f t="shared" si="30"/>
        <v>5</v>
      </c>
    </row>
    <row r="435" spans="1:9" x14ac:dyDescent="0.3">
      <c r="A435" s="75"/>
      <c r="B435" s="76" t="s">
        <v>331</v>
      </c>
      <c r="C435" s="72">
        <v>0</v>
      </c>
      <c r="D435" s="84">
        <v>0</v>
      </c>
      <c r="E435" s="84">
        <v>10</v>
      </c>
      <c r="F435" s="84">
        <v>0</v>
      </c>
      <c r="G435" s="77">
        <v>0</v>
      </c>
      <c r="H435" s="77">
        <v>0</v>
      </c>
      <c r="I435" s="74">
        <f t="shared" si="30"/>
        <v>10</v>
      </c>
    </row>
    <row r="436" spans="1:9" x14ac:dyDescent="0.3">
      <c r="A436" s="75"/>
      <c r="B436" s="76" t="s">
        <v>332</v>
      </c>
      <c r="C436" s="72">
        <v>0</v>
      </c>
      <c r="D436" s="84">
        <v>10</v>
      </c>
      <c r="E436" s="84">
        <v>40</v>
      </c>
      <c r="F436" s="84">
        <v>0</v>
      </c>
      <c r="G436" s="77">
        <v>0</v>
      </c>
      <c r="H436" s="77">
        <v>0</v>
      </c>
      <c r="I436" s="74">
        <f t="shared" si="30"/>
        <v>50</v>
      </c>
    </row>
    <row r="437" spans="1:9" x14ac:dyDescent="0.3">
      <c r="A437" s="75"/>
      <c r="B437" s="76" t="s">
        <v>333</v>
      </c>
      <c r="C437" s="72">
        <v>0</v>
      </c>
      <c r="D437" s="84">
        <v>0</v>
      </c>
      <c r="E437" s="84">
        <v>10</v>
      </c>
      <c r="F437" s="84">
        <v>0</v>
      </c>
      <c r="G437" s="77">
        <v>0</v>
      </c>
      <c r="H437" s="77">
        <v>0</v>
      </c>
      <c r="I437" s="74">
        <f t="shared" si="30"/>
        <v>10</v>
      </c>
    </row>
    <row r="438" spans="1:9" x14ac:dyDescent="0.3">
      <c r="A438" s="75"/>
      <c r="B438" s="76" t="s">
        <v>334</v>
      </c>
      <c r="C438" s="72">
        <v>0</v>
      </c>
      <c r="D438" s="84">
        <v>0</v>
      </c>
      <c r="E438" s="84">
        <v>10</v>
      </c>
      <c r="F438" s="84">
        <v>0</v>
      </c>
      <c r="G438" s="77">
        <v>0</v>
      </c>
      <c r="H438" s="77">
        <v>0</v>
      </c>
      <c r="I438" s="74">
        <f t="shared" si="30"/>
        <v>10</v>
      </c>
    </row>
    <row r="439" spans="1:9" x14ac:dyDescent="0.3">
      <c r="A439" s="75"/>
      <c r="B439" s="76" t="s">
        <v>335</v>
      </c>
      <c r="C439" s="72">
        <v>0</v>
      </c>
      <c r="D439" s="84">
        <v>0</v>
      </c>
      <c r="E439" s="84">
        <v>25</v>
      </c>
      <c r="F439" s="84">
        <v>25</v>
      </c>
      <c r="G439" s="77">
        <v>0</v>
      </c>
      <c r="H439" s="77">
        <v>0</v>
      </c>
      <c r="I439" s="74">
        <f t="shared" si="30"/>
        <v>50</v>
      </c>
    </row>
    <row r="440" spans="1:9" x14ac:dyDescent="0.3">
      <c r="A440" s="75"/>
      <c r="B440" s="76" t="s">
        <v>336</v>
      </c>
      <c r="C440" s="72">
        <v>0</v>
      </c>
      <c r="D440" s="84">
        <v>0</v>
      </c>
      <c r="E440" s="84">
        <v>0</v>
      </c>
      <c r="F440" s="84">
        <v>5</v>
      </c>
      <c r="G440" s="77">
        <v>0</v>
      </c>
      <c r="H440" s="77">
        <v>0</v>
      </c>
      <c r="I440" s="74">
        <f t="shared" si="30"/>
        <v>5</v>
      </c>
    </row>
    <row r="441" spans="1:9" x14ac:dyDescent="0.3">
      <c r="A441" s="75"/>
      <c r="B441" s="76" t="s">
        <v>337</v>
      </c>
      <c r="C441" s="72">
        <v>0</v>
      </c>
      <c r="D441" s="84">
        <v>0</v>
      </c>
      <c r="E441" s="84">
        <v>0</v>
      </c>
      <c r="F441" s="84">
        <v>25</v>
      </c>
      <c r="G441" s="77">
        <v>0</v>
      </c>
      <c r="H441" s="77">
        <v>0</v>
      </c>
      <c r="I441" s="74">
        <f t="shared" si="30"/>
        <v>25</v>
      </c>
    </row>
    <row r="442" spans="1:9" x14ac:dyDescent="0.3">
      <c r="A442" s="75"/>
      <c r="B442" s="76" t="s">
        <v>338</v>
      </c>
      <c r="C442" s="72">
        <v>0</v>
      </c>
      <c r="D442" s="84">
        <v>0</v>
      </c>
      <c r="E442" s="84">
        <v>0</v>
      </c>
      <c r="F442" s="84">
        <v>5</v>
      </c>
      <c r="G442" s="77">
        <v>0</v>
      </c>
      <c r="H442" s="77">
        <v>0</v>
      </c>
      <c r="I442" s="74">
        <f t="shared" si="30"/>
        <v>5</v>
      </c>
    </row>
    <row r="443" spans="1:9" x14ac:dyDescent="0.3">
      <c r="A443" s="75"/>
      <c r="B443" s="76" t="s">
        <v>339</v>
      </c>
      <c r="C443" s="72">
        <v>0</v>
      </c>
      <c r="D443" s="84">
        <v>11</v>
      </c>
      <c r="E443" s="84">
        <v>7.5</v>
      </c>
      <c r="F443" s="84">
        <v>10</v>
      </c>
      <c r="G443" s="77">
        <v>0</v>
      </c>
      <c r="H443" s="77">
        <v>0</v>
      </c>
      <c r="I443" s="74">
        <f t="shared" si="30"/>
        <v>28.5</v>
      </c>
    </row>
    <row r="444" spans="1:9" x14ac:dyDescent="0.3">
      <c r="A444" s="75"/>
      <c r="B444" s="76" t="s">
        <v>340</v>
      </c>
      <c r="C444" s="72">
        <v>0</v>
      </c>
      <c r="D444" s="84">
        <v>0</v>
      </c>
      <c r="E444" s="84">
        <v>10</v>
      </c>
      <c r="F444" s="84">
        <v>0</v>
      </c>
      <c r="G444" s="77">
        <v>0</v>
      </c>
      <c r="H444" s="77">
        <v>0</v>
      </c>
      <c r="I444" s="74">
        <f t="shared" si="30"/>
        <v>10</v>
      </c>
    </row>
    <row r="445" spans="1:9" x14ac:dyDescent="0.3">
      <c r="A445" s="75"/>
      <c r="B445" s="76" t="s">
        <v>341</v>
      </c>
      <c r="C445" s="72">
        <v>0</v>
      </c>
      <c r="D445" s="84">
        <v>0</v>
      </c>
      <c r="E445" s="84">
        <v>5</v>
      </c>
      <c r="F445" s="84">
        <v>0</v>
      </c>
      <c r="G445" s="77">
        <v>0</v>
      </c>
      <c r="H445" s="77">
        <v>0</v>
      </c>
      <c r="I445" s="74">
        <f t="shared" si="30"/>
        <v>5</v>
      </c>
    </row>
    <row r="446" spans="1:9" x14ac:dyDescent="0.3">
      <c r="A446" s="75"/>
      <c r="B446" s="76" t="s">
        <v>342</v>
      </c>
      <c r="C446" s="72">
        <v>0</v>
      </c>
      <c r="D446" s="84">
        <v>0</v>
      </c>
      <c r="E446" s="84">
        <v>12.5</v>
      </c>
      <c r="F446" s="84">
        <v>0</v>
      </c>
      <c r="G446" s="77">
        <v>0</v>
      </c>
      <c r="H446" s="77">
        <v>0</v>
      </c>
      <c r="I446" s="74">
        <f t="shared" si="30"/>
        <v>12.5</v>
      </c>
    </row>
    <row r="447" spans="1:9" x14ac:dyDescent="0.3">
      <c r="B447" s="76" t="s">
        <v>343</v>
      </c>
      <c r="C447" s="72">
        <v>0</v>
      </c>
      <c r="D447" s="84">
        <v>0</v>
      </c>
      <c r="E447" s="84">
        <v>0</v>
      </c>
      <c r="F447" s="84">
        <v>5</v>
      </c>
      <c r="G447" s="77">
        <v>0</v>
      </c>
      <c r="H447" s="77">
        <v>0</v>
      </c>
      <c r="I447" s="74">
        <f t="shared" si="30"/>
        <v>5</v>
      </c>
    </row>
    <row r="448" spans="1:9" x14ac:dyDescent="0.3">
      <c r="B448" s="76" t="s">
        <v>344</v>
      </c>
      <c r="C448" s="72">
        <v>0</v>
      </c>
      <c r="D448" s="84">
        <v>0</v>
      </c>
      <c r="E448" s="84">
        <v>0</v>
      </c>
      <c r="F448" s="84">
        <v>12.5</v>
      </c>
      <c r="G448" s="77">
        <v>0</v>
      </c>
      <c r="H448" s="77">
        <v>0</v>
      </c>
      <c r="I448" s="74">
        <f t="shared" si="30"/>
        <v>12.5</v>
      </c>
    </row>
    <row r="449" spans="1:10" x14ac:dyDescent="0.3">
      <c r="B449" s="76" t="s">
        <v>345</v>
      </c>
      <c r="C449" s="72">
        <v>0</v>
      </c>
      <c r="D449" s="84">
        <v>0</v>
      </c>
      <c r="E449" s="84">
        <v>0</v>
      </c>
      <c r="F449" s="84">
        <v>10</v>
      </c>
      <c r="G449" s="77">
        <v>0</v>
      </c>
      <c r="H449" s="77">
        <v>0</v>
      </c>
      <c r="I449" s="74">
        <f t="shared" si="30"/>
        <v>10</v>
      </c>
    </row>
    <row r="450" spans="1:10" x14ac:dyDescent="0.3">
      <c r="B450" s="76" t="s">
        <v>346</v>
      </c>
      <c r="C450" s="72">
        <v>0</v>
      </c>
      <c r="D450" s="84">
        <v>0</v>
      </c>
      <c r="E450" s="84">
        <v>5</v>
      </c>
      <c r="F450" s="84">
        <v>0</v>
      </c>
      <c r="G450" s="77">
        <v>0</v>
      </c>
      <c r="H450" s="77">
        <v>0</v>
      </c>
      <c r="I450" s="74">
        <f t="shared" si="30"/>
        <v>5</v>
      </c>
    </row>
    <row r="451" spans="1:10" x14ac:dyDescent="0.3">
      <c r="B451" s="76" t="s">
        <v>347</v>
      </c>
      <c r="C451" s="72">
        <v>0</v>
      </c>
      <c r="D451" s="84">
        <v>0</v>
      </c>
      <c r="E451" s="84">
        <v>25</v>
      </c>
      <c r="F451" s="84">
        <v>0</v>
      </c>
      <c r="G451" s="77">
        <v>0</v>
      </c>
      <c r="H451" s="77">
        <v>0</v>
      </c>
      <c r="I451" s="74">
        <f t="shared" si="30"/>
        <v>25</v>
      </c>
    </row>
    <row r="452" spans="1:10" x14ac:dyDescent="0.3">
      <c r="B452" s="76" t="s">
        <v>348</v>
      </c>
      <c r="C452" s="72">
        <v>0</v>
      </c>
      <c r="D452" s="84">
        <v>0</v>
      </c>
      <c r="E452" s="84">
        <v>0</v>
      </c>
      <c r="F452" s="84">
        <v>2.5</v>
      </c>
      <c r="G452" s="77">
        <v>0</v>
      </c>
      <c r="H452" s="77">
        <v>0</v>
      </c>
      <c r="I452" s="74">
        <f t="shared" si="30"/>
        <v>2.5</v>
      </c>
    </row>
    <row r="453" spans="1:10" x14ac:dyDescent="0.3">
      <c r="B453" s="76" t="s">
        <v>349</v>
      </c>
      <c r="C453" s="72">
        <v>0</v>
      </c>
      <c r="D453" s="84">
        <v>0</v>
      </c>
      <c r="E453" s="84">
        <v>5</v>
      </c>
      <c r="F453" s="84">
        <v>0</v>
      </c>
      <c r="G453" s="77">
        <v>0</v>
      </c>
      <c r="H453" s="77">
        <v>0</v>
      </c>
      <c r="I453" s="74">
        <f t="shared" si="30"/>
        <v>5</v>
      </c>
    </row>
    <row r="454" spans="1:10" x14ac:dyDescent="0.3">
      <c r="B454" s="76" t="s">
        <v>350</v>
      </c>
      <c r="C454" s="72">
        <v>0</v>
      </c>
      <c r="D454" s="84">
        <v>0</v>
      </c>
      <c r="E454" s="84">
        <v>5</v>
      </c>
      <c r="F454" s="84">
        <v>10</v>
      </c>
      <c r="G454" s="77">
        <v>0</v>
      </c>
      <c r="H454" s="77">
        <v>0</v>
      </c>
      <c r="I454" s="74">
        <f t="shared" si="30"/>
        <v>15</v>
      </c>
    </row>
    <row r="455" spans="1:10" s="82" customFormat="1" x14ac:dyDescent="0.3">
      <c r="B455" s="87"/>
      <c r="C455" s="78">
        <f>SUM(C395:C454)</f>
        <v>1868</v>
      </c>
      <c r="D455" s="78">
        <f t="shared" ref="D455:G455" si="31">SUM(D395:D454)</f>
        <v>1766</v>
      </c>
      <c r="E455" s="78">
        <f t="shared" si="31"/>
        <v>1581.5</v>
      </c>
      <c r="F455" s="78">
        <f t="shared" si="31"/>
        <v>1913.5</v>
      </c>
      <c r="G455" s="78">
        <f t="shared" si="31"/>
        <v>1957</v>
      </c>
      <c r="H455" s="78">
        <f>SUM(H395:H454)</f>
        <v>100</v>
      </c>
      <c r="I455" s="80">
        <f>SUM(I395:I454)</f>
        <v>9186</v>
      </c>
      <c r="J455" s="73">
        <f>SUM(C455:H455)</f>
        <v>9186</v>
      </c>
    </row>
    <row r="458" spans="1:10" x14ac:dyDescent="0.3">
      <c r="A458" s="82" t="s">
        <v>351</v>
      </c>
      <c r="B458" s="75" t="s">
        <v>121</v>
      </c>
      <c r="C458" s="72">
        <f>210+45</f>
        <v>255</v>
      </c>
      <c r="D458" s="73">
        <v>75</v>
      </c>
      <c r="E458" s="77">
        <v>1200</v>
      </c>
      <c r="F458" s="77">
        <f>235+492+300</f>
        <v>1027</v>
      </c>
      <c r="G458" s="77">
        <f>1000+1000+450</f>
        <v>2450</v>
      </c>
      <c r="H458" s="77">
        <v>1000</v>
      </c>
      <c r="I458" s="74">
        <f t="shared" si="30"/>
        <v>6007</v>
      </c>
    </row>
    <row r="459" spans="1:10" x14ac:dyDescent="0.3">
      <c r="B459" s="75" t="s">
        <v>565</v>
      </c>
      <c r="C459" s="72">
        <v>0</v>
      </c>
      <c r="D459" s="73">
        <v>0</v>
      </c>
      <c r="E459" s="77">
        <v>0</v>
      </c>
      <c r="F459" s="77">
        <v>10</v>
      </c>
      <c r="G459" s="77">
        <v>0</v>
      </c>
      <c r="H459" s="77">
        <v>0</v>
      </c>
      <c r="I459" s="74">
        <f t="shared" si="30"/>
        <v>10</v>
      </c>
    </row>
    <row r="460" spans="1:10" x14ac:dyDescent="0.3">
      <c r="B460" s="75" t="s">
        <v>352</v>
      </c>
      <c r="C460" s="72">
        <v>10</v>
      </c>
      <c r="D460" s="73">
        <v>0</v>
      </c>
      <c r="E460" s="73">
        <v>0</v>
      </c>
      <c r="F460" s="73">
        <v>0</v>
      </c>
      <c r="G460" s="77">
        <v>0</v>
      </c>
      <c r="H460" s="77">
        <v>0</v>
      </c>
      <c r="I460" s="74">
        <f t="shared" si="30"/>
        <v>10</v>
      </c>
    </row>
    <row r="461" spans="1:10" x14ac:dyDescent="0.3">
      <c r="B461" s="75" t="s">
        <v>353</v>
      </c>
      <c r="C461" s="72">
        <v>10</v>
      </c>
      <c r="D461" s="73">
        <v>0</v>
      </c>
      <c r="E461" s="73">
        <v>0</v>
      </c>
      <c r="F461" s="73">
        <v>0</v>
      </c>
      <c r="G461" s="77">
        <v>0</v>
      </c>
      <c r="H461" s="77">
        <v>0</v>
      </c>
      <c r="I461" s="74">
        <f t="shared" si="30"/>
        <v>10</v>
      </c>
    </row>
    <row r="462" spans="1:10" x14ac:dyDescent="0.3">
      <c r="B462" s="75" t="s">
        <v>354</v>
      </c>
      <c r="C462" s="72">
        <v>10</v>
      </c>
      <c r="D462" s="73">
        <v>0</v>
      </c>
      <c r="E462" s="73">
        <v>0</v>
      </c>
      <c r="F462" s="73">
        <v>0</v>
      </c>
      <c r="G462" s="77">
        <v>0</v>
      </c>
      <c r="H462" s="77">
        <v>0</v>
      </c>
      <c r="I462" s="74">
        <f t="shared" ref="I462:I525" si="32">SUM(C462:H462)</f>
        <v>10</v>
      </c>
    </row>
    <row r="463" spans="1:10" x14ac:dyDescent="0.3">
      <c r="A463" s="75"/>
      <c r="B463" s="75" t="s">
        <v>355</v>
      </c>
      <c r="C463" s="72">
        <v>10</v>
      </c>
      <c r="D463" s="73">
        <v>0</v>
      </c>
      <c r="E463" s="73">
        <v>0</v>
      </c>
      <c r="F463" s="73">
        <v>10</v>
      </c>
      <c r="G463" s="77">
        <v>0</v>
      </c>
      <c r="H463" s="77">
        <v>0</v>
      </c>
      <c r="I463" s="74">
        <f t="shared" si="32"/>
        <v>20</v>
      </c>
    </row>
    <row r="464" spans="1:10" x14ac:dyDescent="0.3">
      <c r="A464" s="75"/>
      <c r="B464" s="75" t="s">
        <v>553</v>
      </c>
      <c r="C464" s="72">
        <v>0</v>
      </c>
      <c r="D464" s="73">
        <v>0</v>
      </c>
      <c r="E464" s="73">
        <v>0</v>
      </c>
      <c r="F464" s="73">
        <v>10</v>
      </c>
      <c r="G464" s="77">
        <v>0</v>
      </c>
      <c r="H464" s="77">
        <v>0</v>
      </c>
      <c r="I464" s="74">
        <f t="shared" si="32"/>
        <v>10</v>
      </c>
    </row>
    <row r="465" spans="1:9" x14ac:dyDescent="0.3">
      <c r="A465" s="75"/>
      <c r="B465" s="75" t="s">
        <v>356</v>
      </c>
      <c r="C465" s="72">
        <v>10</v>
      </c>
      <c r="D465" s="73">
        <v>0</v>
      </c>
      <c r="E465" s="73">
        <v>0</v>
      </c>
      <c r="F465" s="73">
        <v>0</v>
      </c>
      <c r="G465" s="77">
        <v>0</v>
      </c>
      <c r="H465" s="77">
        <v>0</v>
      </c>
      <c r="I465" s="74">
        <f t="shared" si="32"/>
        <v>10</v>
      </c>
    </row>
    <row r="466" spans="1:9" x14ac:dyDescent="0.3">
      <c r="A466" s="75"/>
      <c r="B466" s="75" t="s">
        <v>357</v>
      </c>
      <c r="C466" s="72">
        <v>10</v>
      </c>
      <c r="D466" s="73">
        <v>0</v>
      </c>
      <c r="E466" s="73">
        <v>0</v>
      </c>
      <c r="F466" s="73">
        <v>0</v>
      </c>
      <c r="G466" s="77">
        <v>0</v>
      </c>
      <c r="H466" s="77">
        <v>0</v>
      </c>
      <c r="I466" s="74">
        <f t="shared" si="32"/>
        <v>10</v>
      </c>
    </row>
    <row r="467" spans="1:9" x14ac:dyDescent="0.3">
      <c r="A467" s="75"/>
      <c r="B467" s="75" t="s">
        <v>358</v>
      </c>
      <c r="C467" s="72">
        <v>0</v>
      </c>
      <c r="D467" s="73">
        <v>10</v>
      </c>
      <c r="E467" s="73">
        <v>0</v>
      </c>
      <c r="F467" s="73">
        <v>0</v>
      </c>
      <c r="G467" s="77">
        <v>0</v>
      </c>
      <c r="H467" s="77">
        <v>0</v>
      </c>
      <c r="I467" s="74">
        <f t="shared" si="32"/>
        <v>10</v>
      </c>
    </row>
    <row r="468" spans="1:9" x14ac:dyDescent="0.3">
      <c r="A468" s="75"/>
      <c r="B468" s="75" t="s">
        <v>359</v>
      </c>
      <c r="C468" s="72">
        <v>0</v>
      </c>
      <c r="D468" s="73">
        <v>0</v>
      </c>
      <c r="E468" s="73">
        <v>0</v>
      </c>
      <c r="F468" s="73">
        <v>0</v>
      </c>
      <c r="G468" s="77">
        <v>0</v>
      </c>
      <c r="H468" s="77">
        <v>0</v>
      </c>
      <c r="I468" s="74">
        <f t="shared" si="32"/>
        <v>0</v>
      </c>
    </row>
    <row r="469" spans="1:9" x14ac:dyDescent="0.3">
      <c r="A469" s="75"/>
      <c r="B469" s="75" t="s">
        <v>582</v>
      </c>
      <c r="C469" s="72">
        <v>0</v>
      </c>
      <c r="D469" s="73">
        <v>0</v>
      </c>
      <c r="E469" s="73">
        <v>0</v>
      </c>
      <c r="F469" s="73">
        <v>10</v>
      </c>
      <c r="G469" s="77">
        <v>0</v>
      </c>
      <c r="H469" s="77">
        <v>0</v>
      </c>
      <c r="I469" s="74">
        <f t="shared" si="32"/>
        <v>10</v>
      </c>
    </row>
    <row r="470" spans="1:9" x14ac:dyDescent="0.3">
      <c r="A470" s="75"/>
      <c r="B470" s="75" t="s">
        <v>360</v>
      </c>
      <c r="C470" s="72">
        <v>10</v>
      </c>
      <c r="D470" s="73">
        <v>0</v>
      </c>
      <c r="E470" s="73">
        <v>0</v>
      </c>
      <c r="F470" s="73">
        <v>0</v>
      </c>
      <c r="G470" s="77">
        <v>0</v>
      </c>
      <c r="H470" s="77">
        <v>0</v>
      </c>
      <c r="I470" s="74">
        <f t="shared" si="32"/>
        <v>10</v>
      </c>
    </row>
    <row r="471" spans="1:9" x14ac:dyDescent="0.3">
      <c r="A471" s="75"/>
      <c r="B471" s="76" t="s">
        <v>550</v>
      </c>
      <c r="C471" s="72">
        <v>0</v>
      </c>
      <c r="D471" s="73">
        <v>0</v>
      </c>
      <c r="E471" s="73">
        <v>0</v>
      </c>
      <c r="F471" s="73">
        <v>10</v>
      </c>
      <c r="G471" s="77">
        <v>0</v>
      </c>
      <c r="H471" s="77">
        <v>0</v>
      </c>
      <c r="I471" s="74">
        <f t="shared" si="32"/>
        <v>10</v>
      </c>
    </row>
    <row r="472" spans="1:9" x14ac:dyDescent="0.3">
      <c r="A472" s="75"/>
      <c r="B472" s="76" t="s">
        <v>361</v>
      </c>
      <c r="C472" s="72">
        <v>0</v>
      </c>
      <c r="D472" s="73">
        <v>10</v>
      </c>
      <c r="E472" s="73">
        <v>0</v>
      </c>
      <c r="F472" s="73">
        <v>0</v>
      </c>
      <c r="G472" s="77">
        <v>0</v>
      </c>
      <c r="H472" s="77">
        <v>0</v>
      </c>
      <c r="I472" s="74">
        <f t="shared" si="32"/>
        <v>10</v>
      </c>
    </row>
    <row r="473" spans="1:9" x14ac:dyDescent="0.3">
      <c r="A473" s="75"/>
      <c r="B473" s="76" t="s">
        <v>558</v>
      </c>
      <c r="C473" s="72">
        <v>0</v>
      </c>
      <c r="D473" s="73">
        <v>0</v>
      </c>
      <c r="E473" s="73">
        <v>0</v>
      </c>
      <c r="F473" s="73">
        <v>10</v>
      </c>
      <c r="G473" s="77">
        <v>0</v>
      </c>
      <c r="H473" s="77">
        <v>0</v>
      </c>
      <c r="I473" s="74">
        <f t="shared" si="32"/>
        <v>10</v>
      </c>
    </row>
    <row r="474" spans="1:9" x14ac:dyDescent="0.3">
      <c r="A474" s="75"/>
      <c r="B474" s="76" t="s">
        <v>555</v>
      </c>
      <c r="C474" s="72">
        <v>0</v>
      </c>
      <c r="D474" s="73">
        <v>0</v>
      </c>
      <c r="E474" s="73">
        <v>0</v>
      </c>
      <c r="F474" s="73">
        <v>10</v>
      </c>
      <c r="G474" s="77">
        <v>0</v>
      </c>
      <c r="H474" s="77">
        <v>0</v>
      </c>
      <c r="I474" s="74">
        <f t="shared" si="32"/>
        <v>10</v>
      </c>
    </row>
    <row r="475" spans="1:9" x14ac:dyDescent="0.3">
      <c r="A475" s="75"/>
      <c r="B475" s="76" t="s">
        <v>549</v>
      </c>
      <c r="C475" s="72">
        <v>0</v>
      </c>
      <c r="D475" s="73">
        <v>0</v>
      </c>
      <c r="E475" s="73">
        <v>0</v>
      </c>
      <c r="F475" s="73">
        <v>10</v>
      </c>
      <c r="G475" s="77">
        <v>0</v>
      </c>
      <c r="H475" s="77">
        <v>0</v>
      </c>
      <c r="I475" s="74">
        <f t="shared" si="32"/>
        <v>10</v>
      </c>
    </row>
    <row r="476" spans="1:9" x14ac:dyDescent="0.3">
      <c r="A476" s="75"/>
      <c r="B476" s="75" t="s">
        <v>362</v>
      </c>
      <c r="C476" s="72">
        <v>50</v>
      </c>
      <c r="D476" s="73">
        <v>50</v>
      </c>
      <c r="E476" s="73">
        <v>0</v>
      </c>
      <c r="F476" s="73">
        <v>50</v>
      </c>
      <c r="G476" s="77">
        <v>50</v>
      </c>
      <c r="H476" s="77">
        <v>0</v>
      </c>
      <c r="I476" s="74">
        <f t="shared" si="32"/>
        <v>200</v>
      </c>
    </row>
    <row r="477" spans="1:9" x14ac:dyDescent="0.3">
      <c r="A477" s="75"/>
      <c r="B477" s="75" t="s">
        <v>363</v>
      </c>
      <c r="C477" s="72">
        <v>10</v>
      </c>
      <c r="D477" s="73">
        <v>0</v>
      </c>
      <c r="E477" s="73">
        <v>0</v>
      </c>
      <c r="F477" s="73">
        <v>10</v>
      </c>
      <c r="G477" s="77">
        <v>0</v>
      </c>
      <c r="H477" s="77">
        <v>0</v>
      </c>
      <c r="I477" s="74">
        <f t="shared" si="32"/>
        <v>20</v>
      </c>
    </row>
    <row r="478" spans="1:9" x14ac:dyDescent="0.3">
      <c r="A478" s="75"/>
      <c r="B478" s="75" t="s">
        <v>364</v>
      </c>
      <c r="C478" s="72">
        <f>10</f>
        <v>10</v>
      </c>
      <c r="D478" s="73">
        <v>0</v>
      </c>
      <c r="E478" s="73">
        <v>0</v>
      </c>
      <c r="F478" s="73">
        <v>0</v>
      </c>
      <c r="G478" s="77">
        <v>0</v>
      </c>
      <c r="H478" s="77">
        <v>0</v>
      </c>
      <c r="I478" s="74">
        <f t="shared" si="32"/>
        <v>10</v>
      </c>
    </row>
    <row r="479" spans="1:9" x14ac:dyDescent="0.3">
      <c r="A479" s="75"/>
      <c r="B479" s="75" t="s">
        <v>365</v>
      </c>
      <c r="C479" s="72">
        <v>10</v>
      </c>
      <c r="D479" s="73">
        <v>0</v>
      </c>
      <c r="E479" s="73">
        <v>0</v>
      </c>
      <c r="F479" s="73">
        <v>0</v>
      </c>
      <c r="G479" s="77">
        <v>0</v>
      </c>
      <c r="H479" s="77">
        <v>0</v>
      </c>
      <c r="I479" s="74">
        <f t="shared" si="32"/>
        <v>10</v>
      </c>
    </row>
    <row r="480" spans="1:9" x14ac:dyDescent="0.3">
      <c r="A480" s="75"/>
      <c r="B480" s="75" t="s">
        <v>366</v>
      </c>
      <c r="C480" s="72">
        <v>0</v>
      </c>
      <c r="D480" s="73">
        <v>10</v>
      </c>
      <c r="E480" s="73">
        <v>0</v>
      </c>
      <c r="F480" s="73">
        <v>0</v>
      </c>
      <c r="G480" s="77">
        <v>0</v>
      </c>
      <c r="H480" s="77">
        <v>0</v>
      </c>
      <c r="I480" s="74">
        <f t="shared" si="32"/>
        <v>10</v>
      </c>
    </row>
    <row r="481" spans="1:9" x14ac:dyDescent="0.3">
      <c r="A481" s="75"/>
      <c r="B481" s="75" t="s">
        <v>367</v>
      </c>
      <c r="C481" s="72">
        <v>10</v>
      </c>
      <c r="D481" s="73">
        <v>0</v>
      </c>
      <c r="E481" s="73">
        <v>0</v>
      </c>
      <c r="F481" s="73">
        <v>0</v>
      </c>
      <c r="G481" s="77">
        <v>0</v>
      </c>
      <c r="H481" s="77">
        <v>0</v>
      </c>
      <c r="I481" s="74">
        <f t="shared" si="32"/>
        <v>10</v>
      </c>
    </row>
    <row r="482" spans="1:9" x14ac:dyDescent="0.3">
      <c r="A482" s="75"/>
      <c r="B482" s="75" t="s">
        <v>557</v>
      </c>
      <c r="C482" s="72">
        <v>0</v>
      </c>
      <c r="D482" s="73">
        <v>0</v>
      </c>
      <c r="E482" s="73">
        <v>0</v>
      </c>
      <c r="F482" s="73">
        <v>10</v>
      </c>
      <c r="G482" s="77">
        <v>0</v>
      </c>
      <c r="H482" s="77">
        <v>0</v>
      </c>
      <c r="I482" s="74">
        <f t="shared" si="32"/>
        <v>10</v>
      </c>
    </row>
    <row r="483" spans="1:9" x14ac:dyDescent="0.3">
      <c r="A483" s="75"/>
      <c r="B483" s="75" t="s">
        <v>368</v>
      </c>
      <c r="C483" s="72">
        <v>10</v>
      </c>
      <c r="D483" s="73">
        <v>0</v>
      </c>
      <c r="E483" s="73">
        <v>0</v>
      </c>
      <c r="F483" s="73">
        <v>0</v>
      </c>
      <c r="G483" s="77">
        <v>0</v>
      </c>
      <c r="H483" s="77">
        <v>0</v>
      </c>
      <c r="I483" s="74">
        <f t="shared" si="32"/>
        <v>10</v>
      </c>
    </row>
    <row r="484" spans="1:9" x14ac:dyDescent="0.3">
      <c r="A484" s="75"/>
      <c r="B484" s="75" t="s">
        <v>551</v>
      </c>
      <c r="C484" s="72">
        <v>0</v>
      </c>
      <c r="D484" s="73">
        <v>0</v>
      </c>
      <c r="E484" s="73">
        <v>0</v>
      </c>
      <c r="F484" s="73">
        <v>10</v>
      </c>
      <c r="G484" s="77">
        <v>0</v>
      </c>
      <c r="H484" s="77">
        <v>0</v>
      </c>
      <c r="I484" s="74">
        <f t="shared" si="32"/>
        <v>10</v>
      </c>
    </row>
    <row r="485" spans="1:9" x14ac:dyDescent="0.3">
      <c r="A485" s="75"/>
      <c r="B485" s="75" t="s">
        <v>369</v>
      </c>
      <c r="C485" s="72">
        <v>10</v>
      </c>
      <c r="D485" s="73">
        <v>0</v>
      </c>
      <c r="E485" s="73">
        <v>0</v>
      </c>
      <c r="F485" s="73">
        <v>0</v>
      </c>
      <c r="G485" s="77">
        <v>0</v>
      </c>
      <c r="H485" s="77">
        <v>0</v>
      </c>
      <c r="I485" s="74">
        <f t="shared" si="32"/>
        <v>10</v>
      </c>
    </row>
    <row r="486" spans="1:9" x14ac:dyDescent="0.3">
      <c r="A486" s="75"/>
      <c r="B486" s="75" t="s">
        <v>370</v>
      </c>
      <c r="C486" s="72">
        <v>10</v>
      </c>
      <c r="D486" s="73">
        <v>0</v>
      </c>
      <c r="E486" s="73">
        <v>0</v>
      </c>
      <c r="F486" s="73">
        <v>0</v>
      </c>
      <c r="G486" s="77">
        <v>0</v>
      </c>
      <c r="H486" s="77">
        <v>0</v>
      </c>
      <c r="I486" s="74">
        <f t="shared" si="32"/>
        <v>10</v>
      </c>
    </row>
    <row r="487" spans="1:9" x14ac:dyDescent="0.3">
      <c r="A487" s="75"/>
      <c r="B487" s="75" t="s">
        <v>371</v>
      </c>
      <c r="C487" s="72">
        <v>10</v>
      </c>
      <c r="D487" s="73">
        <v>0</v>
      </c>
      <c r="E487" s="73">
        <v>0</v>
      </c>
      <c r="F487" s="73">
        <v>0</v>
      </c>
      <c r="G487" s="77">
        <v>0</v>
      </c>
      <c r="H487" s="77">
        <v>0</v>
      </c>
      <c r="I487" s="74">
        <f t="shared" si="32"/>
        <v>10</v>
      </c>
    </row>
    <row r="488" spans="1:9" x14ac:dyDescent="0.3">
      <c r="A488" s="75"/>
      <c r="B488" s="75" t="s">
        <v>372</v>
      </c>
      <c r="C488" s="72">
        <v>10</v>
      </c>
      <c r="D488" s="73">
        <v>0</v>
      </c>
      <c r="E488" s="73">
        <v>0</v>
      </c>
      <c r="F488" s="73">
        <v>0</v>
      </c>
      <c r="G488" s="77">
        <v>0</v>
      </c>
      <c r="H488" s="77">
        <v>0</v>
      </c>
      <c r="I488" s="74">
        <f t="shared" si="32"/>
        <v>10</v>
      </c>
    </row>
    <row r="489" spans="1:9" x14ac:dyDescent="0.3">
      <c r="A489" s="75"/>
      <c r="B489" s="75" t="s">
        <v>373</v>
      </c>
      <c r="C489" s="72">
        <v>10</v>
      </c>
      <c r="D489" s="73">
        <v>0</v>
      </c>
      <c r="E489" s="73">
        <v>0</v>
      </c>
      <c r="F489" s="73">
        <v>0</v>
      </c>
      <c r="G489" s="77">
        <v>0</v>
      </c>
      <c r="H489" s="77">
        <v>0</v>
      </c>
      <c r="I489" s="74">
        <f t="shared" si="32"/>
        <v>10</v>
      </c>
    </row>
    <row r="490" spans="1:9" x14ac:dyDescent="0.3">
      <c r="A490" s="75"/>
      <c r="B490" s="75" t="s">
        <v>552</v>
      </c>
      <c r="C490" s="72">
        <v>0</v>
      </c>
      <c r="D490" s="73">
        <v>0</v>
      </c>
      <c r="E490" s="73">
        <v>0</v>
      </c>
      <c r="F490" s="73">
        <v>10</v>
      </c>
      <c r="G490" s="77">
        <v>0</v>
      </c>
      <c r="H490" s="77">
        <v>0</v>
      </c>
      <c r="I490" s="74">
        <f t="shared" si="32"/>
        <v>10</v>
      </c>
    </row>
    <row r="491" spans="1:9" x14ac:dyDescent="0.3">
      <c r="A491" s="75"/>
      <c r="B491" s="75" t="s">
        <v>374</v>
      </c>
      <c r="C491" s="72">
        <v>10</v>
      </c>
      <c r="D491" s="73">
        <v>0</v>
      </c>
      <c r="E491" s="73">
        <v>0</v>
      </c>
      <c r="F491" s="73">
        <v>0</v>
      </c>
      <c r="G491" s="77">
        <v>0</v>
      </c>
      <c r="H491" s="77">
        <v>0</v>
      </c>
      <c r="I491" s="74">
        <f t="shared" si="32"/>
        <v>10</v>
      </c>
    </row>
    <row r="492" spans="1:9" x14ac:dyDescent="0.3">
      <c r="A492" s="75"/>
      <c r="B492" s="75" t="s">
        <v>375</v>
      </c>
      <c r="C492" s="72">
        <v>10</v>
      </c>
      <c r="D492" s="73">
        <v>0</v>
      </c>
      <c r="E492" s="73">
        <v>0</v>
      </c>
      <c r="F492" s="73">
        <v>0</v>
      </c>
      <c r="G492" s="77">
        <v>0</v>
      </c>
      <c r="H492" s="77">
        <v>0</v>
      </c>
      <c r="I492" s="74">
        <f t="shared" si="32"/>
        <v>10</v>
      </c>
    </row>
    <row r="493" spans="1:9" x14ac:dyDescent="0.3">
      <c r="A493" s="75"/>
      <c r="B493" s="75" t="s">
        <v>376</v>
      </c>
      <c r="C493" s="72">
        <v>20</v>
      </c>
      <c r="D493" s="73">
        <v>0</v>
      </c>
      <c r="E493" s="73">
        <v>0</v>
      </c>
      <c r="F493" s="73">
        <v>0</v>
      </c>
      <c r="G493" s="77">
        <v>0</v>
      </c>
      <c r="H493" s="77">
        <v>0</v>
      </c>
      <c r="I493" s="74">
        <f t="shared" si="32"/>
        <v>20</v>
      </c>
    </row>
    <row r="494" spans="1:9" x14ac:dyDescent="0.3">
      <c r="A494" s="75"/>
      <c r="B494" s="76" t="s">
        <v>377</v>
      </c>
      <c r="C494" s="72">
        <v>0</v>
      </c>
      <c r="D494" s="73">
        <v>10</v>
      </c>
      <c r="E494" s="73">
        <v>0</v>
      </c>
      <c r="F494" s="73">
        <v>0</v>
      </c>
      <c r="G494" s="77">
        <v>0</v>
      </c>
      <c r="H494" s="77">
        <v>0</v>
      </c>
      <c r="I494" s="74">
        <f t="shared" si="32"/>
        <v>10</v>
      </c>
    </row>
    <row r="495" spans="1:9" x14ac:dyDescent="0.3">
      <c r="A495" s="75"/>
      <c r="B495" s="76" t="s">
        <v>574</v>
      </c>
      <c r="C495" s="72">
        <v>0</v>
      </c>
      <c r="D495" s="73">
        <v>0</v>
      </c>
      <c r="E495" s="73">
        <v>0</v>
      </c>
      <c r="F495" s="73">
        <v>10</v>
      </c>
      <c r="G495" s="77">
        <v>0</v>
      </c>
      <c r="H495" s="77">
        <v>0</v>
      </c>
      <c r="I495" s="74">
        <f t="shared" si="32"/>
        <v>10</v>
      </c>
    </row>
    <row r="496" spans="1:9" x14ac:dyDescent="0.3">
      <c r="A496" s="75"/>
      <c r="B496" s="75" t="s">
        <v>378</v>
      </c>
      <c r="C496" s="72">
        <v>10</v>
      </c>
      <c r="D496" s="73">
        <v>0</v>
      </c>
      <c r="E496" s="73">
        <v>0</v>
      </c>
      <c r="F496" s="73">
        <v>0</v>
      </c>
      <c r="G496" s="77">
        <v>0</v>
      </c>
      <c r="H496" s="77">
        <v>0</v>
      </c>
      <c r="I496" s="74">
        <f t="shared" si="32"/>
        <v>10</v>
      </c>
    </row>
    <row r="497" spans="1:9" x14ac:dyDescent="0.3">
      <c r="A497" s="75"/>
      <c r="B497" s="75" t="s">
        <v>568</v>
      </c>
      <c r="C497" s="72">
        <v>0</v>
      </c>
      <c r="D497" s="73">
        <v>0</v>
      </c>
      <c r="E497" s="73">
        <v>0</v>
      </c>
      <c r="F497" s="73">
        <v>10</v>
      </c>
      <c r="G497" s="77">
        <v>0</v>
      </c>
      <c r="H497" s="77">
        <v>0</v>
      </c>
      <c r="I497" s="74">
        <f t="shared" si="32"/>
        <v>10</v>
      </c>
    </row>
    <row r="498" spans="1:9" x14ac:dyDescent="0.3">
      <c r="A498" s="75"/>
      <c r="B498" s="75" t="s">
        <v>577</v>
      </c>
      <c r="C498" s="72">
        <v>0</v>
      </c>
      <c r="D498" s="73">
        <v>0</v>
      </c>
      <c r="E498" s="73">
        <v>0</v>
      </c>
      <c r="F498" s="73">
        <v>10</v>
      </c>
      <c r="G498" s="77">
        <v>0</v>
      </c>
      <c r="H498" s="77">
        <v>0</v>
      </c>
      <c r="I498" s="74">
        <f t="shared" si="32"/>
        <v>10</v>
      </c>
    </row>
    <row r="499" spans="1:9" x14ac:dyDescent="0.3">
      <c r="A499" s="75"/>
      <c r="B499" s="75" t="s">
        <v>576</v>
      </c>
      <c r="C499" s="72">
        <v>0</v>
      </c>
      <c r="D499" s="73">
        <v>0</v>
      </c>
      <c r="E499" s="73">
        <v>0</v>
      </c>
      <c r="F499" s="73">
        <v>10</v>
      </c>
      <c r="G499" s="77">
        <v>0</v>
      </c>
      <c r="H499" s="77">
        <v>0</v>
      </c>
      <c r="I499" s="74">
        <f t="shared" si="32"/>
        <v>10</v>
      </c>
    </row>
    <row r="500" spans="1:9" x14ac:dyDescent="0.3">
      <c r="A500" s="75"/>
      <c r="B500" s="75" t="s">
        <v>379</v>
      </c>
      <c r="C500" s="72">
        <v>10</v>
      </c>
      <c r="D500" s="73">
        <v>0</v>
      </c>
      <c r="E500" s="73">
        <v>0</v>
      </c>
      <c r="F500" s="73">
        <v>10</v>
      </c>
      <c r="G500" s="77">
        <v>0</v>
      </c>
      <c r="H500" s="77">
        <v>0</v>
      </c>
      <c r="I500" s="74">
        <f t="shared" si="32"/>
        <v>20</v>
      </c>
    </row>
    <row r="501" spans="1:9" x14ac:dyDescent="0.3">
      <c r="A501" s="75"/>
      <c r="B501" s="75" t="s">
        <v>380</v>
      </c>
      <c r="C501" s="72">
        <v>10</v>
      </c>
      <c r="D501" s="73">
        <v>0</v>
      </c>
      <c r="E501" s="73">
        <v>0</v>
      </c>
      <c r="F501" s="73">
        <v>0</v>
      </c>
      <c r="G501" s="77">
        <v>0</v>
      </c>
      <c r="H501" s="77">
        <v>0</v>
      </c>
      <c r="I501" s="74">
        <f t="shared" si="32"/>
        <v>10</v>
      </c>
    </row>
    <row r="502" spans="1:9" x14ac:dyDescent="0.3">
      <c r="A502" s="75"/>
      <c r="B502" s="75" t="s">
        <v>381</v>
      </c>
      <c r="C502" s="72">
        <v>10</v>
      </c>
      <c r="D502" s="73">
        <v>0</v>
      </c>
      <c r="E502" s="73">
        <v>0</v>
      </c>
      <c r="F502" s="73">
        <v>0</v>
      </c>
      <c r="G502" s="77">
        <v>0</v>
      </c>
      <c r="H502" s="77">
        <v>0</v>
      </c>
      <c r="I502" s="74">
        <f t="shared" si="32"/>
        <v>10</v>
      </c>
    </row>
    <row r="503" spans="1:9" x14ac:dyDescent="0.3">
      <c r="A503" s="75"/>
      <c r="B503" s="75" t="s">
        <v>382</v>
      </c>
      <c r="C503" s="72">
        <v>10</v>
      </c>
      <c r="D503" s="73">
        <v>0</v>
      </c>
      <c r="E503" s="73">
        <v>0</v>
      </c>
      <c r="F503" s="73">
        <v>10</v>
      </c>
      <c r="G503" s="77">
        <v>0</v>
      </c>
      <c r="H503" s="77">
        <v>0</v>
      </c>
      <c r="I503" s="74">
        <f t="shared" si="32"/>
        <v>20</v>
      </c>
    </row>
    <row r="504" spans="1:9" x14ac:dyDescent="0.3">
      <c r="A504" s="75"/>
      <c r="B504" s="75" t="s">
        <v>569</v>
      </c>
      <c r="C504" s="72">
        <v>0</v>
      </c>
      <c r="D504" s="73">
        <v>0</v>
      </c>
      <c r="E504" s="73">
        <v>0</v>
      </c>
      <c r="F504" s="73">
        <v>10</v>
      </c>
      <c r="G504" s="77">
        <v>0</v>
      </c>
      <c r="H504" s="77">
        <v>0</v>
      </c>
      <c r="I504" s="74">
        <f t="shared" si="32"/>
        <v>10</v>
      </c>
    </row>
    <row r="505" spans="1:9" x14ac:dyDescent="0.3">
      <c r="A505" s="75"/>
      <c r="B505" s="75" t="s">
        <v>383</v>
      </c>
      <c r="C505" s="72">
        <v>10</v>
      </c>
      <c r="D505" s="73">
        <v>0</v>
      </c>
      <c r="E505" s="73">
        <v>0</v>
      </c>
      <c r="F505" s="73">
        <v>0</v>
      </c>
      <c r="G505" s="77">
        <v>0</v>
      </c>
      <c r="H505" s="77">
        <v>0</v>
      </c>
      <c r="I505" s="74">
        <f t="shared" si="32"/>
        <v>10</v>
      </c>
    </row>
    <row r="506" spans="1:9" x14ac:dyDescent="0.3">
      <c r="A506" s="75"/>
      <c r="B506" s="75" t="s">
        <v>385</v>
      </c>
      <c r="C506" s="72">
        <v>10</v>
      </c>
      <c r="D506" s="73">
        <v>0</v>
      </c>
      <c r="E506" s="73">
        <v>0</v>
      </c>
      <c r="F506" s="73">
        <v>0</v>
      </c>
      <c r="G506" s="77">
        <v>0</v>
      </c>
      <c r="H506" s="77">
        <v>0</v>
      </c>
      <c r="I506" s="74">
        <f t="shared" si="32"/>
        <v>10</v>
      </c>
    </row>
    <row r="507" spans="1:9" x14ac:dyDescent="0.3">
      <c r="A507" s="75"/>
      <c r="B507" s="75" t="s">
        <v>384</v>
      </c>
      <c r="C507" s="72">
        <v>10</v>
      </c>
      <c r="D507" s="73">
        <v>0</v>
      </c>
      <c r="E507" s="73">
        <v>0</v>
      </c>
      <c r="F507" s="73">
        <v>0</v>
      </c>
      <c r="G507" s="77">
        <v>0</v>
      </c>
      <c r="H507" s="77">
        <v>0</v>
      </c>
      <c r="I507" s="74">
        <f t="shared" si="32"/>
        <v>10</v>
      </c>
    </row>
    <row r="508" spans="1:9" x14ac:dyDescent="0.3">
      <c r="A508" s="75"/>
      <c r="B508" s="75" t="s">
        <v>559</v>
      </c>
      <c r="C508" s="72">
        <v>0</v>
      </c>
      <c r="D508" s="73">
        <v>0</v>
      </c>
      <c r="E508" s="73">
        <v>0</v>
      </c>
      <c r="F508" s="73">
        <v>10</v>
      </c>
      <c r="G508" s="77">
        <v>0</v>
      </c>
      <c r="H508" s="77">
        <v>0</v>
      </c>
      <c r="I508" s="74">
        <f t="shared" si="32"/>
        <v>10</v>
      </c>
    </row>
    <row r="509" spans="1:9" x14ac:dyDescent="0.3">
      <c r="A509" s="75"/>
      <c r="B509" s="75" t="s">
        <v>578</v>
      </c>
      <c r="C509" s="72">
        <v>0</v>
      </c>
      <c r="D509" s="73">
        <v>0</v>
      </c>
      <c r="E509" s="73">
        <v>0</v>
      </c>
      <c r="F509" s="73">
        <v>10</v>
      </c>
      <c r="G509" s="77">
        <v>0</v>
      </c>
      <c r="H509" s="77">
        <v>0</v>
      </c>
      <c r="I509" s="74">
        <f t="shared" si="32"/>
        <v>10</v>
      </c>
    </row>
    <row r="510" spans="1:9" x14ac:dyDescent="0.3">
      <c r="A510" s="75"/>
      <c r="B510" s="75" t="s">
        <v>386</v>
      </c>
      <c r="C510" s="72">
        <f>10+20</f>
        <v>30</v>
      </c>
      <c r="D510" s="73">
        <v>0</v>
      </c>
      <c r="E510" s="73">
        <v>0</v>
      </c>
      <c r="F510" s="73">
        <v>0</v>
      </c>
      <c r="G510" s="77">
        <v>0</v>
      </c>
      <c r="H510" s="77">
        <v>0</v>
      </c>
      <c r="I510" s="74">
        <f t="shared" si="32"/>
        <v>30</v>
      </c>
    </row>
    <row r="511" spans="1:9" x14ac:dyDescent="0.3">
      <c r="A511" s="75"/>
      <c r="B511" s="75" t="s">
        <v>387</v>
      </c>
      <c r="C511" s="72">
        <v>10</v>
      </c>
      <c r="D511" s="73">
        <v>0</v>
      </c>
      <c r="E511" s="73">
        <v>0</v>
      </c>
      <c r="F511" s="73">
        <v>0</v>
      </c>
      <c r="G511" s="77">
        <v>0</v>
      </c>
      <c r="H511" s="77">
        <v>0</v>
      </c>
      <c r="I511" s="74">
        <f t="shared" si="32"/>
        <v>10</v>
      </c>
    </row>
    <row r="512" spans="1:9" x14ac:dyDescent="0.3">
      <c r="A512" s="75"/>
      <c r="B512" s="76" t="s">
        <v>388</v>
      </c>
      <c r="C512" s="72">
        <v>0</v>
      </c>
      <c r="D512" s="73">
        <v>10</v>
      </c>
      <c r="E512" s="73">
        <v>0</v>
      </c>
      <c r="F512" s="73">
        <v>0</v>
      </c>
      <c r="G512" s="77">
        <v>0</v>
      </c>
      <c r="H512" s="77">
        <v>0</v>
      </c>
      <c r="I512" s="74">
        <f t="shared" si="32"/>
        <v>10</v>
      </c>
    </row>
    <row r="513" spans="1:9" x14ac:dyDescent="0.3">
      <c r="A513" s="75"/>
      <c r="B513" s="75" t="s">
        <v>389</v>
      </c>
      <c r="C513" s="72">
        <v>10</v>
      </c>
      <c r="D513" s="73">
        <v>0</v>
      </c>
      <c r="E513" s="73">
        <v>0</v>
      </c>
      <c r="F513" s="73">
        <v>0</v>
      </c>
      <c r="G513" s="77">
        <v>0</v>
      </c>
      <c r="H513" s="77">
        <v>0</v>
      </c>
      <c r="I513" s="74">
        <f t="shared" si="32"/>
        <v>10</v>
      </c>
    </row>
    <row r="514" spans="1:9" x14ac:dyDescent="0.3">
      <c r="A514" s="75"/>
      <c r="B514" s="75" t="s">
        <v>390</v>
      </c>
      <c r="C514" s="72">
        <v>10</v>
      </c>
      <c r="D514" s="73">
        <v>0</v>
      </c>
      <c r="E514" s="73">
        <v>0</v>
      </c>
      <c r="F514" s="73">
        <v>0</v>
      </c>
      <c r="G514" s="77">
        <v>0</v>
      </c>
      <c r="H514" s="77">
        <v>0</v>
      </c>
      <c r="I514" s="74">
        <f t="shared" si="32"/>
        <v>10</v>
      </c>
    </row>
    <row r="515" spans="1:9" x14ac:dyDescent="0.3">
      <c r="A515" s="75"/>
      <c r="B515" s="75" t="s">
        <v>391</v>
      </c>
      <c r="C515" s="72">
        <v>10</v>
      </c>
      <c r="D515" s="73">
        <v>0</v>
      </c>
      <c r="E515" s="73">
        <v>0</v>
      </c>
      <c r="F515" s="73">
        <v>0</v>
      </c>
      <c r="G515" s="77">
        <v>0</v>
      </c>
      <c r="H515" s="77">
        <v>0</v>
      </c>
      <c r="I515" s="74">
        <f t="shared" si="32"/>
        <v>10</v>
      </c>
    </row>
    <row r="516" spans="1:9" x14ac:dyDescent="0.3">
      <c r="A516" s="75"/>
      <c r="B516" s="75" t="s">
        <v>392</v>
      </c>
      <c r="C516" s="72">
        <v>10</v>
      </c>
      <c r="D516" s="73">
        <v>0</v>
      </c>
      <c r="E516" s="73">
        <v>0</v>
      </c>
      <c r="F516" s="73">
        <v>10</v>
      </c>
      <c r="G516" s="77">
        <v>0</v>
      </c>
      <c r="H516" s="77">
        <v>0</v>
      </c>
      <c r="I516" s="74">
        <f t="shared" si="32"/>
        <v>20</v>
      </c>
    </row>
    <row r="517" spans="1:9" x14ac:dyDescent="0.3">
      <c r="A517" s="75"/>
      <c r="B517" s="75" t="s">
        <v>603</v>
      </c>
      <c r="C517" s="72">
        <v>0</v>
      </c>
      <c r="D517" s="73">
        <v>0</v>
      </c>
      <c r="E517" s="73">
        <v>0</v>
      </c>
      <c r="F517" s="73">
        <v>10</v>
      </c>
      <c r="G517" s="77">
        <v>0</v>
      </c>
      <c r="H517" s="77">
        <v>0</v>
      </c>
      <c r="I517" s="74">
        <f t="shared" si="32"/>
        <v>10</v>
      </c>
    </row>
    <row r="518" spans="1:9" x14ac:dyDescent="0.3">
      <c r="A518" s="75"/>
      <c r="B518" s="75" t="s">
        <v>393</v>
      </c>
      <c r="C518" s="72">
        <v>10</v>
      </c>
      <c r="D518" s="73">
        <v>0</v>
      </c>
      <c r="E518" s="73">
        <v>0</v>
      </c>
      <c r="F518" s="73">
        <v>0</v>
      </c>
      <c r="G518" s="77">
        <v>0</v>
      </c>
      <c r="H518" s="77">
        <v>0</v>
      </c>
      <c r="I518" s="74">
        <f t="shared" si="32"/>
        <v>10</v>
      </c>
    </row>
    <row r="519" spans="1:9" x14ac:dyDescent="0.3">
      <c r="A519" s="75"/>
      <c r="B519" s="75" t="s">
        <v>580</v>
      </c>
      <c r="C519" s="72">
        <v>0</v>
      </c>
      <c r="D519" s="73">
        <v>0</v>
      </c>
      <c r="E519" s="73">
        <v>0</v>
      </c>
      <c r="F519" s="73">
        <v>10</v>
      </c>
      <c r="G519" s="77">
        <v>0</v>
      </c>
      <c r="H519" s="77">
        <v>0</v>
      </c>
      <c r="I519" s="74">
        <f t="shared" si="32"/>
        <v>10</v>
      </c>
    </row>
    <row r="520" spans="1:9" x14ac:dyDescent="0.3">
      <c r="A520" s="75"/>
      <c r="B520" s="75" t="s">
        <v>394</v>
      </c>
      <c r="C520" s="72">
        <v>10</v>
      </c>
      <c r="D520" s="73">
        <v>0</v>
      </c>
      <c r="E520" s="73">
        <v>0</v>
      </c>
      <c r="F520" s="73">
        <v>0</v>
      </c>
      <c r="G520" s="77">
        <v>0</v>
      </c>
      <c r="H520" s="77">
        <v>0</v>
      </c>
      <c r="I520" s="74">
        <f t="shared" si="32"/>
        <v>10</v>
      </c>
    </row>
    <row r="521" spans="1:9" x14ac:dyDescent="0.3">
      <c r="A521" s="75"/>
      <c r="B521" s="75" t="s">
        <v>395</v>
      </c>
      <c r="C521" s="72">
        <v>10</v>
      </c>
      <c r="D521" s="73">
        <v>0</v>
      </c>
      <c r="E521" s="73">
        <v>0</v>
      </c>
      <c r="F521" s="73">
        <v>10</v>
      </c>
      <c r="G521" s="77">
        <v>0</v>
      </c>
      <c r="H521" s="77">
        <v>0</v>
      </c>
      <c r="I521" s="74">
        <f t="shared" si="32"/>
        <v>20</v>
      </c>
    </row>
    <row r="522" spans="1:9" x14ac:dyDescent="0.3">
      <c r="A522" s="75"/>
      <c r="B522" s="75" t="s">
        <v>396</v>
      </c>
      <c r="C522" s="72">
        <v>10</v>
      </c>
      <c r="D522" s="73">
        <v>0</v>
      </c>
      <c r="E522" s="73">
        <v>0</v>
      </c>
      <c r="F522" s="73">
        <v>0</v>
      </c>
      <c r="G522" s="77">
        <v>0</v>
      </c>
      <c r="H522" s="77">
        <v>0</v>
      </c>
      <c r="I522" s="74">
        <f t="shared" si="32"/>
        <v>10</v>
      </c>
    </row>
    <row r="523" spans="1:9" x14ac:dyDescent="0.3">
      <c r="A523" s="75"/>
      <c r="B523" s="75" t="s">
        <v>397</v>
      </c>
      <c r="C523" s="72">
        <v>10</v>
      </c>
      <c r="D523" s="73">
        <v>0</v>
      </c>
      <c r="E523" s="73">
        <v>0</v>
      </c>
      <c r="F523" s="73">
        <v>0</v>
      </c>
      <c r="G523" s="77">
        <v>0</v>
      </c>
      <c r="H523" s="77">
        <v>0</v>
      </c>
      <c r="I523" s="74">
        <f t="shared" si="32"/>
        <v>10</v>
      </c>
    </row>
    <row r="524" spans="1:9" x14ac:dyDescent="0.3">
      <c r="A524" s="75"/>
      <c r="B524" s="75" t="s">
        <v>573</v>
      </c>
      <c r="C524" s="72">
        <v>0</v>
      </c>
      <c r="D524" s="73">
        <v>0</v>
      </c>
      <c r="E524" s="73">
        <v>0</v>
      </c>
      <c r="F524" s="73">
        <v>10</v>
      </c>
      <c r="G524" s="77">
        <v>0</v>
      </c>
      <c r="H524" s="77">
        <v>0</v>
      </c>
      <c r="I524" s="74">
        <f t="shared" si="32"/>
        <v>10</v>
      </c>
    </row>
    <row r="525" spans="1:9" x14ac:dyDescent="0.3">
      <c r="A525" s="75"/>
      <c r="B525" s="75" t="s">
        <v>398</v>
      </c>
      <c r="C525" s="72">
        <v>10</v>
      </c>
      <c r="D525" s="73">
        <v>0</v>
      </c>
      <c r="E525" s="73">
        <v>0</v>
      </c>
      <c r="F525" s="73">
        <v>0</v>
      </c>
      <c r="G525" s="77">
        <v>0</v>
      </c>
      <c r="H525" s="77">
        <v>0</v>
      </c>
      <c r="I525" s="74">
        <f t="shared" si="32"/>
        <v>10</v>
      </c>
    </row>
    <row r="526" spans="1:9" x14ac:dyDescent="0.3">
      <c r="A526" s="75"/>
      <c r="B526" s="75" t="s">
        <v>399</v>
      </c>
      <c r="C526" s="72">
        <v>10</v>
      </c>
      <c r="D526" s="73">
        <v>0</v>
      </c>
      <c r="E526" s="73">
        <v>0</v>
      </c>
      <c r="F526" s="73">
        <v>0</v>
      </c>
      <c r="G526" s="77">
        <v>0</v>
      </c>
      <c r="H526" s="77">
        <v>0</v>
      </c>
      <c r="I526" s="74">
        <f t="shared" ref="I526:I589" si="33">SUM(C526:H526)</f>
        <v>10</v>
      </c>
    </row>
    <row r="527" spans="1:9" x14ac:dyDescent="0.3">
      <c r="A527" s="75"/>
      <c r="B527" s="75" t="s">
        <v>575</v>
      </c>
      <c r="C527" s="72">
        <v>0</v>
      </c>
      <c r="D527" s="73">
        <v>0</v>
      </c>
      <c r="E527" s="73">
        <v>0</v>
      </c>
      <c r="F527" s="73">
        <v>10</v>
      </c>
      <c r="G527" s="77">
        <v>0</v>
      </c>
      <c r="H527" s="77">
        <v>0</v>
      </c>
      <c r="I527" s="74">
        <f t="shared" si="33"/>
        <v>10</v>
      </c>
    </row>
    <row r="528" spans="1:9" x14ac:dyDescent="0.3">
      <c r="A528" s="75"/>
      <c r="B528" s="75" t="s">
        <v>400</v>
      </c>
      <c r="C528" s="72">
        <v>10</v>
      </c>
      <c r="D528" s="73">
        <v>0</v>
      </c>
      <c r="E528" s="73">
        <v>0</v>
      </c>
      <c r="F528" s="73">
        <v>0</v>
      </c>
      <c r="G528" s="77">
        <v>0</v>
      </c>
      <c r="H528" s="77">
        <v>0</v>
      </c>
      <c r="I528" s="74">
        <f t="shared" si="33"/>
        <v>10</v>
      </c>
    </row>
    <row r="529" spans="1:9" x14ac:dyDescent="0.3">
      <c r="A529" s="75"/>
      <c r="B529" s="75" t="s">
        <v>604</v>
      </c>
      <c r="C529" s="72">
        <v>0</v>
      </c>
      <c r="D529" s="73">
        <v>0</v>
      </c>
      <c r="E529" s="73">
        <v>0</v>
      </c>
      <c r="F529" s="73">
        <v>10</v>
      </c>
      <c r="G529" s="77">
        <v>0</v>
      </c>
      <c r="H529" s="77">
        <v>0</v>
      </c>
      <c r="I529" s="74">
        <f t="shared" si="33"/>
        <v>10</v>
      </c>
    </row>
    <row r="530" spans="1:9" x14ac:dyDescent="0.3">
      <c r="A530" s="75"/>
      <c r="B530" s="75" t="s">
        <v>401</v>
      </c>
      <c r="C530" s="72">
        <v>10</v>
      </c>
      <c r="D530" s="73">
        <v>0</v>
      </c>
      <c r="E530" s="73">
        <v>0</v>
      </c>
      <c r="F530" s="73">
        <v>0</v>
      </c>
      <c r="G530" s="77">
        <v>0</v>
      </c>
      <c r="H530" s="77">
        <v>0</v>
      </c>
      <c r="I530" s="74">
        <f t="shared" si="33"/>
        <v>10</v>
      </c>
    </row>
    <row r="531" spans="1:9" x14ac:dyDescent="0.3">
      <c r="A531" s="75"/>
      <c r="B531" s="75" t="s">
        <v>607</v>
      </c>
      <c r="C531" s="72">
        <v>0</v>
      </c>
      <c r="D531" s="73">
        <v>0</v>
      </c>
      <c r="E531" s="73">
        <v>0</v>
      </c>
      <c r="F531" s="73">
        <v>10</v>
      </c>
      <c r="G531" s="77">
        <v>0</v>
      </c>
      <c r="H531" s="77">
        <v>0</v>
      </c>
      <c r="I531" s="74">
        <f t="shared" si="33"/>
        <v>10</v>
      </c>
    </row>
    <row r="532" spans="1:9" x14ac:dyDescent="0.3">
      <c r="A532" s="75"/>
      <c r="B532" s="75" t="s">
        <v>402</v>
      </c>
      <c r="C532" s="72">
        <v>10</v>
      </c>
      <c r="D532" s="73">
        <v>0</v>
      </c>
      <c r="E532" s="73">
        <v>0</v>
      </c>
      <c r="F532" s="73">
        <v>0</v>
      </c>
      <c r="G532" s="77">
        <v>0</v>
      </c>
      <c r="H532" s="77">
        <v>0</v>
      </c>
      <c r="I532" s="74">
        <f t="shared" si="33"/>
        <v>10</v>
      </c>
    </row>
    <row r="533" spans="1:9" x14ac:dyDescent="0.3">
      <c r="A533" s="75"/>
      <c r="B533" s="75" t="s">
        <v>605</v>
      </c>
      <c r="C533" s="72">
        <v>0</v>
      </c>
      <c r="D533" s="73">
        <v>0</v>
      </c>
      <c r="E533" s="73">
        <v>0</v>
      </c>
      <c r="F533" s="73">
        <v>10</v>
      </c>
      <c r="G533" s="77">
        <v>0</v>
      </c>
      <c r="H533" s="77">
        <v>0</v>
      </c>
      <c r="I533" s="74">
        <f t="shared" si="33"/>
        <v>10</v>
      </c>
    </row>
    <row r="534" spans="1:9" x14ac:dyDescent="0.3">
      <c r="A534" s="75"/>
      <c r="B534" s="75" t="s">
        <v>403</v>
      </c>
      <c r="C534" s="72">
        <v>10</v>
      </c>
      <c r="D534" s="73">
        <v>0</v>
      </c>
      <c r="E534" s="73">
        <v>0</v>
      </c>
      <c r="F534" s="73">
        <v>0</v>
      </c>
      <c r="G534" s="77">
        <v>0</v>
      </c>
      <c r="H534" s="77">
        <v>0</v>
      </c>
      <c r="I534" s="74">
        <f t="shared" si="33"/>
        <v>10</v>
      </c>
    </row>
    <row r="535" spans="1:9" x14ac:dyDescent="0.3">
      <c r="A535" s="75"/>
      <c r="B535" s="75" t="s">
        <v>404</v>
      </c>
      <c r="C535" s="72">
        <v>10</v>
      </c>
      <c r="D535" s="73">
        <v>0</v>
      </c>
      <c r="E535" s="73">
        <v>0</v>
      </c>
      <c r="F535" s="73">
        <v>0</v>
      </c>
      <c r="G535" s="77">
        <v>0</v>
      </c>
      <c r="H535" s="77">
        <v>0</v>
      </c>
      <c r="I535" s="74">
        <f t="shared" si="33"/>
        <v>10</v>
      </c>
    </row>
    <row r="536" spans="1:9" x14ac:dyDescent="0.3">
      <c r="A536" s="75"/>
      <c r="B536" s="75" t="s">
        <v>405</v>
      </c>
      <c r="C536" s="72">
        <v>10</v>
      </c>
      <c r="D536" s="73">
        <v>0</v>
      </c>
      <c r="E536" s="73">
        <v>0</v>
      </c>
      <c r="F536" s="73">
        <v>0</v>
      </c>
      <c r="G536" s="77">
        <v>0</v>
      </c>
      <c r="H536" s="77">
        <v>0</v>
      </c>
      <c r="I536" s="74">
        <f t="shared" si="33"/>
        <v>10</v>
      </c>
    </row>
    <row r="537" spans="1:9" x14ac:dyDescent="0.3">
      <c r="A537" s="75"/>
      <c r="B537" s="75" t="s">
        <v>554</v>
      </c>
      <c r="C537" s="72">
        <v>0</v>
      </c>
      <c r="D537" s="73">
        <v>0</v>
      </c>
      <c r="E537" s="73">
        <v>0</v>
      </c>
      <c r="F537" s="73">
        <v>10</v>
      </c>
      <c r="G537" s="77">
        <v>0</v>
      </c>
      <c r="H537" s="77">
        <v>0</v>
      </c>
      <c r="I537" s="74">
        <f t="shared" si="33"/>
        <v>10</v>
      </c>
    </row>
    <row r="538" spans="1:9" x14ac:dyDescent="0.3">
      <c r="A538" s="75"/>
      <c r="B538" s="76" t="s">
        <v>406</v>
      </c>
      <c r="C538" s="72">
        <v>0</v>
      </c>
      <c r="D538" s="73">
        <v>10</v>
      </c>
      <c r="E538" s="73">
        <v>0</v>
      </c>
      <c r="F538" s="73">
        <v>0</v>
      </c>
      <c r="G538" s="77">
        <v>0</v>
      </c>
      <c r="H538" s="77">
        <v>0</v>
      </c>
      <c r="I538" s="74">
        <f t="shared" si="33"/>
        <v>10</v>
      </c>
    </row>
    <row r="539" spans="1:9" x14ac:dyDescent="0.3">
      <c r="A539" s="75"/>
      <c r="B539" s="75" t="s">
        <v>407</v>
      </c>
      <c r="C539" s="72">
        <v>10</v>
      </c>
      <c r="D539" s="73">
        <v>0</v>
      </c>
      <c r="E539" s="73">
        <v>0</v>
      </c>
      <c r="F539" s="73">
        <v>0</v>
      </c>
      <c r="G539" s="77">
        <v>0</v>
      </c>
      <c r="H539" s="77">
        <v>0</v>
      </c>
      <c r="I539" s="74">
        <f t="shared" si="33"/>
        <v>10</v>
      </c>
    </row>
    <row r="540" spans="1:9" x14ac:dyDescent="0.3">
      <c r="A540" s="75"/>
      <c r="B540" s="75" t="s">
        <v>408</v>
      </c>
      <c r="C540" s="72">
        <v>10</v>
      </c>
      <c r="D540" s="73">
        <v>0</v>
      </c>
      <c r="E540" s="73">
        <v>0</v>
      </c>
      <c r="F540" s="73">
        <v>0</v>
      </c>
      <c r="G540" s="77">
        <v>0</v>
      </c>
      <c r="H540" s="77">
        <v>0</v>
      </c>
      <c r="I540" s="74">
        <f t="shared" si="33"/>
        <v>10</v>
      </c>
    </row>
    <row r="541" spans="1:9" x14ac:dyDescent="0.3">
      <c r="A541" s="75"/>
      <c r="B541" s="75" t="s">
        <v>409</v>
      </c>
      <c r="C541" s="72">
        <v>10</v>
      </c>
      <c r="D541" s="73">
        <v>0</v>
      </c>
      <c r="E541" s="73">
        <v>0</v>
      </c>
      <c r="F541" s="73">
        <v>0</v>
      </c>
      <c r="G541" s="77">
        <v>0</v>
      </c>
      <c r="H541" s="77">
        <v>0</v>
      </c>
      <c r="I541" s="74">
        <f t="shared" si="33"/>
        <v>10</v>
      </c>
    </row>
    <row r="542" spans="1:9" x14ac:dyDescent="0.3">
      <c r="A542" s="75"/>
      <c r="B542" s="75" t="s">
        <v>556</v>
      </c>
      <c r="C542" s="72">
        <v>0</v>
      </c>
      <c r="D542" s="73">
        <v>0</v>
      </c>
      <c r="E542" s="73">
        <v>0</v>
      </c>
      <c r="F542" s="73">
        <v>10</v>
      </c>
      <c r="G542" s="77">
        <v>0</v>
      </c>
      <c r="H542" s="77">
        <v>0</v>
      </c>
      <c r="I542" s="74">
        <f t="shared" si="33"/>
        <v>10</v>
      </c>
    </row>
    <row r="543" spans="1:9" x14ac:dyDescent="0.3">
      <c r="A543" s="75"/>
      <c r="B543" s="75" t="s">
        <v>410</v>
      </c>
      <c r="C543" s="72">
        <v>10</v>
      </c>
      <c r="D543" s="73">
        <v>0</v>
      </c>
      <c r="E543" s="73">
        <v>0</v>
      </c>
      <c r="F543" s="73">
        <v>0</v>
      </c>
      <c r="G543" s="77">
        <v>0</v>
      </c>
      <c r="H543" s="77">
        <v>0</v>
      </c>
      <c r="I543" s="74">
        <f t="shared" si="33"/>
        <v>10</v>
      </c>
    </row>
    <row r="544" spans="1:9" x14ac:dyDescent="0.3">
      <c r="A544" s="75"/>
      <c r="B544" s="75" t="s">
        <v>411</v>
      </c>
      <c r="C544" s="72">
        <v>10</v>
      </c>
      <c r="D544" s="73">
        <v>0</v>
      </c>
      <c r="E544" s="73">
        <v>0</v>
      </c>
      <c r="F544" s="73">
        <v>0</v>
      </c>
      <c r="G544" s="77">
        <v>0</v>
      </c>
      <c r="H544" s="77">
        <v>0</v>
      </c>
      <c r="I544" s="74">
        <f t="shared" si="33"/>
        <v>10</v>
      </c>
    </row>
    <row r="545" spans="1:9" x14ac:dyDescent="0.3">
      <c r="A545" s="75"/>
      <c r="B545" s="75" t="s">
        <v>564</v>
      </c>
      <c r="C545" s="72">
        <v>0</v>
      </c>
      <c r="D545" s="73">
        <v>0</v>
      </c>
      <c r="E545" s="73">
        <v>0</v>
      </c>
      <c r="F545" s="73">
        <v>10</v>
      </c>
      <c r="G545" s="77">
        <v>0</v>
      </c>
      <c r="H545" s="77">
        <v>0</v>
      </c>
      <c r="I545" s="74">
        <f t="shared" si="33"/>
        <v>10</v>
      </c>
    </row>
    <row r="546" spans="1:9" x14ac:dyDescent="0.3">
      <c r="A546" s="75"/>
      <c r="B546" s="75" t="s">
        <v>412</v>
      </c>
      <c r="C546" s="72">
        <v>10</v>
      </c>
      <c r="D546" s="73">
        <v>0</v>
      </c>
      <c r="E546" s="73">
        <v>0</v>
      </c>
      <c r="F546" s="73">
        <v>0</v>
      </c>
      <c r="G546" s="77">
        <v>0</v>
      </c>
      <c r="H546" s="77">
        <v>0</v>
      </c>
      <c r="I546" s="74">
        <f t="shared" si="33"/>
        <v>10</v>
      </c>
    </row>
    <row r="547" spans="1:9" x14ac:dyDescent="0.3">
      <c r="A547" s="75"/>
      <c r="B547" s="75" t="s">
        <v>413</v>
      </c>
      <c r="C547" s="72">
        <v>10</v>
      </c>
      <c r="D547" s="73">
        <v>0</v>
      </c>
      <c r="E547" s="73">
        <v>0</v>
      </c>
      <c r="F547" s="73">
        <v>0</v>
      </c>
      <c r="G547" s="77">
        <v>0</v>
      </c>
      <c r="H547" s="77">
        <v>0</v>
      </c>
      <c r="I547" s="74">
        <f t="shared" si="33"/>
        <v>10</v>
      </c>
    </row>
    <row r="548" spans="1:9" x14ac:dyDescent="0.3">
      <c r="A548" s="75"/>
      <c r="B548" s="76" t="s">
        <v>572</v>
      </c>
      <c r="C548" s="72">
        <v>0</v>
      </c>
      <c r="D548" s="73">
        <v>0</v>
      </c>
      <c r="E548" s="73">
        <v>0</v>
      </c>
      <c r="F548" s="73">
        <v>10</v>
      </c>
      <c r="G548" s="77">
        <v>0</v>
      </c>
      <c r="H548" s="77">
        <v>0</v>
      </c>
      <c r="I548" s="74">
        <f t="shared" si="33"/>
        <v>10</v>
      </c>
    </row>
    <row r="549" spans="1:9" x14ac:dyDescent="0.3">
      <c r="A549" s="75"/>
      <c r="B549" s="76" t="s">
        <v>417</v>
      </c>
      <c r="C549" s="72">
        <v>0</v>
      </c>
      <c r="D549" s="73">
        <v>10</v>
      </c>
      <c r="E549" s="73">
        <v>0</v>
      </c>
      <c r="F549" s="73">
        <v>0</v>
      </c>
      <c r="G549" s="77">
        <v>0</v>
      </c>
      <c r="H549" s="77">
        <v>0</v>
      </c>
      <c r="I549" s="74">
        <f t="shared" si="33"/>
        <v>10</v>
      </c>
    </row>
    <row r="550" spans="1:9" x14ac:dyDescent="0.3">
      <c r="A550" s="75"/>
      <c r="B550" s="75" t="s">
        <v>414</v>
      </c>
      <c r="C550" s="72">
        <v>10</v>
      </c>
      <c r="D550" s="73">
        <v>0</v>
      </c>
      <c r="E550" s="73">
        <v>0</v>
      </c>
      <c r="F550" s="73">
        <v>10</v>
      </c>
      <c r="G550" s="77">
        <v>0</v>
      </c>
      <c r="H550" s="77">
        <v>0</v>
      </c>
      <c r="I550" s="74">
        <f t="shared" si="33"/>
        <v>20</v>
      </c>
    </row>
    <row r="551" spans="1:9" x14ac:dyDescent="0.3">
      <c r="A551" s="75"/>
      <c r="B551" s="75" t="s">
        <v>415</v>
      </c>
      <c r="C551" s="72">
        <f>10+10</f>
        <v>20</v>
      </c>
      <c r="D551" s="73">
        <v>0</v>
      </c>
      <c r="E551" s="73">
        <v>0</v>
      </c>
      <c r="F551" s="73">
        <v>0</v>
      </c>
      <c r="G551" s="77">
        <v>0</v>
      </c>
      <c r="H551" s="77">
        <v>0</v>
      </c>
      <c r="I551" s="74">
        <f t="shared" si="33"/>
        <v>20</v>
      </c>
    </row>
    <row r="552" spans="1:9" x14ac:dyDescent="0.3">
      <c r="A552" s="75"/>
      <c r="B552" s="75" t="s">
        <v>416</v>
      </c>
      <c r="C552" s="72">
        <v>10</v>
      </c>
      <c r="D552" s="73">
        <v>0</v>
      </c>
      <c r="E552" s="73">
        <v>0</v>
      </c>
      <c r="F552" s="73">
        <v>10</v>
      </c>
      <c r="G552" s="77">
        <v>0</v>
      </c>
      <c r="H552" s="77">
        <v>0</v>
      </c>
      <c r="I552" s="74">
        <f t="shared" si="33"/>
        <v>20</v>
      </c>
    </row>
    <row r="553" spans="1:9" x14ac:dyDescent="0.3">
      <c r="A553" s="75"/>
      <c r="B553" s="76" t="s">
        <v>606</v>
      </c>
      <c r="C553" s="72">
        <v>0</v>
      </c>
      <c r="D553" s="73">
        <v>0</v>
      </c>
      <c r="E553" s="73">
        <v>0</v>
      </c>
      <c r="F553" s="73">
        <v>10</v>
      </c>
      <c r="G553" s="77">
        <v>0</v>
      </c>
      <c r="H553" s="77">
        <v>0</v>
      </c>
      <c r="I553" s="74">
        <f t="shared" si="33"/>
        <v>10</v>
      </c>
    </row>
    <row r="554" spans="1:9" x14ac:dyDescent="0.3">
      <c r="A554" s="75"/>
      <c r="B554" s="75" t="s">
        <v>418</v>
      </c>
      <c r="C554" s="72">
        <v>10</v>
      </c>
      <c r="D554" s="73">
        <v>0</v>
      </c>
      <c r="E554" s="73">
        <v>0</v>
      </c>
      <c r="F554" s="73">
        <v>0</v>
      </c>
      <c r="G554" s="77">
        <v>0</v>
      </c>
      <c r="H554" s="77">
        <v>0</v>
      </c>
      <c r="I554" s="74">
        <f t="shared" si="33"/>
        <v>10</v>
      </c>
    </row>
    <row r="555" spans="1:9" x14ac:dyDescent="0.3">
      <c r="A555" s="75"/>
      <c r="B555" s="75" t="s">
        <v>563</v>
      </c>
      <c r="C555" s="72">
        <v>0</v>
      </c>
      <c r="D555" s="73">
        <v>0</v>
      </c>
      <c r="E555" s="73">
        <v>0</v>
      </c>
      <c r="F555" s="73">
        <v>10</v>
      </c>
      <c r="G555" s="77">
        <v>0</v>
      </c>
      <c r="H555" s="77">
        <v>0</v>
      </c>
      <c r="I555" s="74">
        <f t="shared" si="33"/>
        <v>10</v>
      </c>
    </row>
    <row r="556" spans="1:9" x14ac:dyDescent="0.3">
      <c r="A556" s="75"/>
      <c r="B556" s="75" t="s">
        <v>419</v>
      </c>
      <c r="C556" s="72">
        <v>25</v>
      </c>
      <c r="D556" s="73">
        <v>0</v>
      </c>
      <c r="E556" s="73">
        <v>0</v>
      </c>
      <c r="F556" s="73">
        <v>0</v>
      </c>
      <c r="G556" s="77">
        <v>0</v>
      </c>
      <c r="H556" s="77">
        <v>0</v>
      </c>
      <c r="I556" s="74">
        <f t="shared" si="33"/>
        <v>25</v>
      </c>
    </row>
    <row r="557" spans="1:9" x14ac:dyDescent="0.3">
      <c r="A557" s="75"/>
      <c r="B557" s="75" t="s">
        <v>420</v>
      </c>
      <c r="C557" s="72">
        <v>10</v>
      </c>
      <c r="D557" s="73">
        <v>0</v>
      </c>
      <c r="E557" s="73">
        <v>0</v>
      </c>
      <c r="F557" s="73">
        <v>0</v>
      </c>
      <c r="G557" s="77">
        <v>0</v>
      </c>
      <c r="H557" s="77">
        <v>0</v>
      </c>
      <c r="I557" s="74">
        <f t="shared" si="33"/>
        <v>10</v>
      </c>
    </row>
    <row r="558" spans="1:9" x14ac:dyDescent="0.3">
      <c r="A558" s="75"/>
      <c r="B558" s="75" t="s">
        <v>581</v>
      </c>
      <c r="C558" s="72">
        <v>0</v>
      </c>
      <c r="D558" s="73">
        <v>0</v>
      </c>
      <c r="E558" s="73">
        <v>0</v>
      </c>
      <c r="F558" s="73">
        <v>10</v>
      </c>
      <c r="G558" s="77">
        <v>0</v>
      </c>
      <c r="H558" s="77">
        <v>0</v>
      </c>
      <c r="I558" s="74">
        <f t="shared" si="33"/>
        <v>10</v>
      </c>
    </row>
    <row r="559" spans="1:9" x14ac:dyDescent="0.3">
      <c r="A559" s="75"/>
      <c r="B559" s="75" t="s">
        <v>421</v>
      </c>
      <c r="C559" s="72">
        <v>10</v>
      </c>
      <c r="D559" s="73">
        <v>0</v>
      </c>
      <c r="E559" s="73">
        <v>0</v>
      </c>
      <c r="F559" s="73">
        <v>0</v>
      </c>
      <c r="G559" s="77">
        <v>0</v>
      </c>
      <c r="H559" s="77">
        <v>0</v>
      </c>
      <c r="I559" s="74">
        <f t="shared" si="33"/>
        <v>10</v>
      </c>
    </row>
    <row r="560" spans="1:9" x14ac:dyDescent="0.3">
      <c r="A560" s="75"/>
      <c r="B560" s="75" t="s">
        <v>422</v>
      </c>
      <c r="C560" s="72">
        <v>10</v>
      </c>
      <c r="D560" s="73">
        <v>0</v>
      </c>
      <c r="E560" s="73">
        <v>0</v>
      </c>
      <c r="F560" s="73">
        <v>0</v>
      </c>
      <c r="G560" s="77">
        <v>0</v>
      </c>
      <c r="H560" s="77">
        <v>0</v>
      </c>
      <c r="I560" s="74">
        <f t="shared" si="33"/>
        <v>10</v>
      </c>
    </row>
    <row r="561" spans="1:9" x14ac:dyDescent="0.3">
      <c r="A561" s="75"/>
      <c r="B561" s="76" t="s">
        <v>423</v>
      </c>
      <c r="C561" s="72">
        <v>0</v>
      </c>
      <c r="D561" s="73">
        <v>10</v>
      </c>
      <c r="E561" s="73">
        <v>0</v>
      </c>
      <c r="F561" s="73">
        <v>0</v>
      </c>
      <c r="G561" s="77">
        <v>0</v>
      </c>
      <c r="H561" s="77">
        <v>0</v>
      </c>
      <c r="I561" s="74">
        <f t="shared" si="33"/>
        <v>10</v>
      </c>
    </row>
    <row r="562" spans="1:9" x14ac:dyDescent="0.3">
      <c r="A562" s="75"/>
      <c r="B562" s="75" t="s">
        <v>424</v>
      </c>
      <c r="C562" s="72">
        <v>10</v>
      </c>
      <c r="D562" s="73">
        <v>0</v>
      </c>
      <c r="E562" s="73">
        <v>0</v>
      </c>
      <c r="F562" s="73">
        <v>0</v>
      </c>
      <c r="G562" s="77">
        <v>0</v>
      </c>
      <c r="H562" s="77">
        <v>0</v>
      </c>
      <c r="I562" s="74">
        <f t="shared" si="33"/>
        <v>10</v>
      </c>
    </row>
    <row r="563" spans="1:9" x14ac:dyDescent="0.3">
      <c r="A563" s="75"/>
      <c r="B563" s="75" t="s">
        <v>426</v>
      </c>
      <c r="C563" s="72">
        <v>10</v>
      </c>
      <c r="D563" s="73">
        <v>0</v>
      </c>
      <c r="E563" s="73">
        <v>0</v>
      </c>
      <c r="F563" s="73">
        <v>0</v>
      </c>
      <c r="G563" s="77">
        <v>0</v>
      </c>
      <c r="H563" s="77">
        <v>0</v>
      </c>
      <c r="I563" s="74">
        <f t="shared" si="33"/>
        <v>10</v>
      </c>
    </row>
    <row r="564" spans="1:9" x14ac:dyDescent="0.3">
      <c r="A564" s="75"/>
      <c r="B564" s="75" t="s">
        <v>425</v>
      </c>
      <c r="C564" s="72">
        <v>10</v>
      </c>
      <c r="D564" s="73">
        <v>0</v>
      </c>
      <c r="E564" s="73">
        <v>0</v>
      </c>
      <c r="F564" s="73">
        <v>0</v>
      </c>
      <c r="G564" s="77">
        <v>0</v>
      </c>
      <c r="H564" s="77">
        <v>0</v>
      </c>
      <c r="I564" s="74">
        <f t="shared" si="33"/>
        <v>10</v>
      </c>
    </row>
    <row r="565" spans="1:9" x14ac:dyDescent="0.3">
      <c r="A565" s="75"/>
      <c r="B565" s="75" t="s">
        <v>427</v>
      </c>
      <c r="C565" s="72">
        <v>10</v>
      </c>
      <c r="D565" s="73">
        <v>0</v>
      </c>
      <c r="E565" s="73">
        <v>0</v>
      </c>
      <c r="F565" s="73">
        <v>0</v>
      </c>
      <c r="G565" s="77">
        <v>0</v>
      </c>
      <c r="H565" s="77">
        <v>0</v>
      </c>
      <c r="I565" s="74">
        <f t="shared" si="33"/>
        <v>10</v>
      </c>
    </row>
    <row r="566" spans="1:9" x14ac:dyDescent="0.3">
      <c r="A566" s="75"/>
      <c r="B566" s="75" t="s">
        <v>428</v>
      </c>
      <c r="C566" s="72">
        <v>10</v>
      </c>
      <c r="D566" s="73">
        <v>0</v>
      </c>
      <c r="E566" s="73">
        <v>0</v>
      </c>
      <c r="F566" s="73">
        <v>0</v>
      </c>
      <c r="G566" s="77">
        <v>0</v>
      </c>
      <c r="H566" s="77">
        <v>0</v>
      </c>
      <c r="I566" s="74">
        <f t="shared" si="33"/>
        <v>10</v>
      </c>
    </row>
    <row r="567" spans="1:9" x14ac:dyDescent="0.3">
      <c r="A567" s="75"/>
      <c r="B567" s="75" t="s">
        <v>429</v>
      </c>
      <c r="C567" s="72">
        <v>10</v>
      </c>
      <c r="D567" s="73">
        <v>0</v>
      </c>
      <c r="E567" s="73">
        <v>0</v>
      </c>
      <c r="F567" s="73">
        <v>0</v>
      </c>
      <c r="G567" s="77">
        <v>0</v>
      </c>
      <c r="H567" s="77">
        <v>0</v>
      </c>
      <c r="I567" s="74">
        <f t="shared" si="33"/>
        <v>10</v>
      </c>
    </row>
    <row r="568" spans="1:9" x14ac:dyDescent="0.3">
      <c r="A568" s="75"/>
      <c r="B568" s="75" t="s">
        <v>430</v>
      </c>
      <c r="C568" s="72">
        <v>10</v>
      </c>
      <c r="D568" s="73">
        <v>0</v>
      </c>
      <c r="E568" s="73">
        <v>0</v>
      </c>
      <c r="F568" s="73">
        <v>0</v>
      </c>
      <c r="G568" s="77">
        <v>0</v>
      </c>
      <c r="H568" s="77">
        <v>0</v>
      </c>
      <c r="I568" s="74">
        <f t="shared" si="33"/>
        <v>10</v>
      </c>
    </row>
    <row r="569" spans="1:9" x14ac:dyDescent="0.3">
      <c r="A569" s="75"/>
      <c r="B569" s="75" t="s">
        <v>579</v>
      </c>
      <c r="C569" s="72">
        <v>0</v>
      </c>
      <c r="D569" s="73">
        <v>0</v>
      </c>
      <c r="E569" s="73">
        <v>0</v>
      </c>
      <c r="F569" s="73">
        <v>10</v>
      </c>
      <c r="G569" s="77">
        <v>0</v>
      </c>
      <c r="H569" s="77">
        <v>0</v>
      </c>
      <c r="I569" s="74">
        <f t="shared" si="33"/>
        <v>10</v>
      </c>
    </row>
    <row r="570" spans="1:9" x14ac:dyDescent="0.3">
      <c r="A570" s="75"/>
      <c r="B570" s="76" t="s">
        <v>431</v>
      </c>
      <c r="C570" s="72">
        <v>0</v>
      </c>
      <c r="D570" s="73">
        <v>10</v>
      </c>
      <c r="E570" s="73">
        <v>0</v>
      </c>
      <c r="F570" s="73">
        <v>0</v>
      </c>
      <c r="G570" s="77">
        <v>0</v>
      </c>
      <c r="H570" s="77">
        <v>0</v>
      </c>
      <c r="I570" s="74">
        <f t="shared" si="33"/>
        <v>10</v>
      </c>
    </row>
    <row r="571" spans="1:9" x14ac:dyDescent="0.3">
      <c r="A571" s="75"/>
      <c r="B571" s="75" t="s">
        <v>608</v>
      </c>
      <c r="C571" s="72">
        <v>0</v>
      </c>
      <c r="D571" s="73">
        <v>0</v>
      </c>
      <c r="E571" s="73">
        <v>0</v>
      </c>
      <c r="F571" s="73">
        <v>10</v>
      </c>
      <c r="G571" s="77">
        <v>0</v>
      </c>
      <c r="H571" s="77">
        <v>0</v>
      </c>
      <c r="I571" s="74">
        <f t="shared" si="33"/>
        <v>10</v>
      </c>
    </row>
    <row r="572" spans="1:9" x14ac:dyDescent="0.3">
      <c r="A572" s="75"/>
      <c r="B572" s="75" t="s">
        <v>432</v>
      </c>
      <c r="C572" s="72">
        <v>10</v>
      </c>
      <c r="D572" s="73">
        <v>0</v>
      </c>
      <c r="E572" s="73">
        <v>0</v>
      </c>
      <c r="F572" s="73">
        <v>10</v>
      </c>
      <c r="G572" s="77">
        <v>0</v>
      </c>
      <c r="H572" s="77">
        <v>0</v>
      </c>
      <c r="I572" s="74">
        <f t="shared" si="33"/>
        <v>20</v>
      </c>
    </row>
    <row r="573" spans="1:9" x14ac:dyDescent="0.3">
      <c r="A573" s="75"/>
      <c r="B573" s="75" t="s">
        <v>433</v>
      </c>
      <c r="C573" s="72">
        <v>10</v>
      </c>
      <c r="D573" s="73">
        <v>0</v>
      </c>
      <c r="E573" s="73">
        <v>0</v>
      </c>
      <c r="F573" s="73">
        <v>0</v>
      </c>
      <c r="G573" s="77">
        <v>0</v>
      </c>
      <c r="H573" s="77">
        <v>0</v>
      </c>
      <c r="I573" s="74">
        <f t="shared" si="33"/>
        <v>10</v>
      </c>
    </row>
    <row r="574" spans="1:9" x14ac:dyDescent="0.3">
      <c r="A574" s="75"/>
      <c r="B574" s="75" t="s">
        <v>570</v>
      </c>
      <c r="C574" s="72">
        <v>0</v>
      </c>
      <c r="D574" s="73">
        <v>0</v>
      </c>
      <c r="E574" s="73">
        <v>0</v>
      </c>
      <c r="F574" s="73">
        <v>10</v>
      </c>
      <c r="G574" s="77">
        <v>0</v>
      </c>
      <c r="H574" s="77">
        <v>0</v>
      </c>
      <c r="I574" s="74">
        <f t="shared" si="33"/>
        <v>10</v>
      </c>
    </row>
    <row r="575" spans="1:9" x14ac:dyDescent="0.3">
      <c r="A575" s="75"/>
      <c r="B575" s="75" t="s">
        <v>560</v>
      </c>
      <c r="C575" s="72">
        <v>0</v>
      </c>
      <c r="D575" s="73">
        <v>0</v>
      </c>
      <c r="E575" s="73">
        <v>0</v>
      </c>
      <c r="F575" s="73">
        <v>10</v>
      </c>
      <c r="G575" s="77">
        <v>0</v>
      </c>
      <c r="H575" s="77">
        <v>0</v>
      </c>
      <c r="I575" s="74">
        <f t="shared" si="33"/>
        <v>10</v>
      </c>
    </row>
    <row r="576" spans="1:9" x14ac:dyDescent="0.3">
      <c r="A576" s="75"/>
      <c r="B576" s="75" t="s">
        <v>434</v>
      </c>
      <c r="C576" s="72">
        <v>10</v>
      </c>
      <c r="D576" s="73">
        <v>0</v>
      </c>
      <c r="E576" s="73">
        <v>0</v>
      </c>
      <c r="F576" s="73">
        <v>0</v>
      </c>
      <c r="G576" s="77">
        <v>0</v>
      </c>
      <c r="H576" s="77">
        <v>0</v>
      </c>
      <c r="I576" s="74">
        <f t="shared" si="33"/>
        <v>10</v>
      </c>
    </row>
    <row r="577" spans="1:9" x14ac:dyDescent="0.3">
      <c r="A577" s="75"/>
      <c r="B577" s="75" t="s">
        <v>435</v>
      </c>
      <c r="C577" s="72">
        <v>10</v>
      </c>
      <c r="D577" s="73">
        <v>0</v>
      </c>
      <c r="E577" s="73">
        <v>0</v>
      </c>
      <c r="F577" s="73">
        <v>0</v>
      </c>
      <c r="G577" s="77">
        <v>0</v>
      </c>
      <c r="H577" s="77">
        <v>0</v>
      </c>
      <c r="I577" s="74">
        <f t="shared" si="33"/>
        <v>10</v>
      </c>
    </row>
    <row r="578" spans="1:9" x14ac:dyDescent="0.3">
      <c r="A578" s="75"/>
      <c r="B578" s="75" t="s">
        <v>436</v>
      </c>
      <c r="C578" s="72">
        <v>10</v>
      </c>
      <c r="D578" s="73">
        <v>0</v>
      </c>
      <c r="E578" s="73">
        <v>0</v>
      </c>
      <c r="F578" s="73">
        <v>0</v>
      </c>
      <c r="G578" s="77">
        <v>0</v>
      </c>
      <c r="H578" s="77">
        <v>0</v>
      </c>
      <c r="I578" s="74">
        <f t="shared" si="33"/>
        <v>10</v>
      </c>
    </row>
    <row r="579" spans="1:9" x14ac:dyDescent="0.3">
      <c r="A579" s="75"/>
      <c r="B579" s="75" t="s">
        <v>437</v>
      </c>
      <c r="C579" s="72">
        <v>10</v>
      </c>
      <c r="D579" s="73">
        <v>0</v>
      </c>
      <c r="E579" s="73">
        <v>0</v>
      </c>
      <c r="F579" s="73">
        <v>0</v>
      </c>
      <c r="G579" s="77">
        <v>0</v>
      </c>
      <c r="H579" s="77">
        <v>0</v>
      </c>
      <c r="I579" s="74">
        <f t="shared" si="33"/>
        <v>10</v>
      </c>
    </row>
    <row r="580" spans="1:9" x14ac:dyDescent="0.3">
      <c r="A580" s="75"/>
      <c r="B580" s="75" t="s">
        <v>438</v>
      </c>
      <c r="C580" s="72">
        <v>10</v>
      </c>
      <c r="D580" s="73">
        <v>0</v>
      </c>
      <c r="E580" s="73">
        <v>0</v>
      </c>
      <c r="F580" s="73">
        <v>0</v>
      </c>
      <c r="G580" s="77">
        <v>0</v>
      </c>
      <c r="H580" s="77">
        <v>0</v>
      </c>
      <c r="I580" s="74">
        <f t="shared" si="33"/>
        <v>10</v>
      </c>
    </row>
    <row r="581" spans="1:9" x14ac:dyDescent="0.3">
      <c r="A581" s="75"/>
      <c r="B581" s="75" t="s">
        <v>439</v>
      </c>
      <c r="C581" s="72">
        <v>25</v>
      </c>
      <c r="D581" s="73">
        <v>0</v>
      </c>
      <c r="E581" s="73">
        <v>0</v>
      </c>
      <c r="F581" s="73">
        <v>0</v>
      </c>
      <c r="G581" s="77">
        <v>0</v>
      </c>
      <c r="H581" s="77">
        <v>0</v>
      </c>
      <c r="I581" s="74">
        <f t="shared" si="33"/>
        <v>25</v>
      </c>
    </row>
    <row r="582" spans="1:9" x14ac:dyDescent="0.3">
      <c r="A582" s="75"/>
      <c r="B582" s="75" t="s">
        <v>440</v>
      </c>
      <c r="C582" s="72">
        <v>10</v>
      </c>
      <c r="D582" s="73">
        <v>0</v>
      </c>
      <c r="E582" s="73">
        <v>0</v>
      </c>
      <c r="F582" s="73">
        <v>0</v>
      </c>
      <c r="G582" s="77">
        <v>0</v>
      </c>
      <c r="H582" s="77">
        <v>0</v>
      </c>
      <c r="I582" s="74">
        <f t="shared" si="33"/>
        <v>10</v>
      </c>
    </row>
    <row r="583" spans="1:9" x14ac:dyDescent="0.3">
      <c r="A583" s="75"/>
      <c r="B583" s="75" t="s">
        <v>441</v>
      </c>
      <c r="C583" s="72">
        <v>10</v>
      </c>
      <c r="D583" s="73">
        <v>0</v>
      </c>
      <c r="E583" s="73">
        <v>0</v>
      </c>
      <c r="F583" s="73">
        <v>0</v>
      </c>
      <c r="G583" s="77">
        <v>0</v>
      </c>
      <c r="H583" s="77">
        <v>0</v>
      </c>
      <c r="I583" s="74">
        <f t="shared" si="33"/>
        <v>10</v>
      </c>
    </row>
    <row r="584" spans="1:9" x14ac:dyDescent="0.3">
      <c r="A584" s="75"/>
      <c r="B584" s="75" t="s">
        <v>442</v>
      </c>
      <c r="C584" s="72">
        <v>10</v>
      </c>
      <c r="D584" s="73">
        <v>0</v>
      </c>
      <c r="E584" s="73">
        <v>0</v>
      </c>
      <c r="F584" s="73">
        <v>0</v>
      </c>
      <c r="G584" s="77">
        <v>0</v>
      </c>
      <c r="H584" s="77">
        <v>0</v>
      </c>
      <c r="I584" s="74">
        <f t="shared" si="33"/>
        <v>10</v>
      </c>
    </row>
    <row r="585" spans="1:9" x14ac:dyDescent="0.3">
      <c r="A585" s="75"/>
      <c r="B585" s="75" t="s">
        <v>443</v>
      </c>
      <c r="C585" s="72">
        <v>10</v>
      </c>
      <c r="D585" s="73">
        <v>0</v>
      </c>
      <c r="E585" s="73">
        <v>0</v>
      </c>
      <c r="F585" s="73">
        <v>0</v>
      </c>
      <c r="G585" s="77">
        <v>0</v>
      </c>
      <c r="H585" s="77">
        <v>0</v>
      </c>
      <c r="I585" s="74">
        <f t="shared" si="33"/>
        <v>10</v>
      </c>
    </row>
    <row r="586" spans="1:9" x14ac:dyDescent="0.3">
      <c r="A586" s="75"/>
      <c r="B586" s="75" t="s">
        <v>443</v>
      </c>
      <c r="C586" s="72">
        <v>10</v>
      </c>
      <c r="D586" s="73">
        <v>0</v>
      </c>
      <c r="E586" s="73">
        <v>0</v>
      </c>
      <c r="F586" s="73">
        <v>0</v>
      </c>
      <c r="G586" s="77">
        <v>0</v>
      </c>
      <c r="H586" s="77">
        <v>0</v>
      </c>
      <c r="I586" s="74">
        <f t="shared" si="33"/>
        <v>10</v>
      </c>
    </row>
    <row r="587" spans="1:9" x14ac:dyDescent="0.3">
      <c r="A587" s="75"/>
      <c r="B587" s="75" t="s">
        <v>444</v>
      </c>
      <c r="C587" s="72">
        <v>10</v>
      </c>
      <c r="D587" s="73">
        <v>0</v>
      </c>
      <c r="E587" s="73">
        <v>0</v>
      </c>
      <c r="F587" s="73">
        <v>0</v>
      </c>
      <c r="G587" s="77">
        <v>0</v>
      </c>
      <c r="H587" s="77">
        <v>0</v>
      </c>
      <c r="I587" s="74">
        <f t="shared" si="33"/>
        <v>10</v>
      </c>
    </row>
    <row r="588" spans="1:9" x14ac:dyDescent="0.3">
      <c r="A588" s="75"/>
      <c r="B588" s="75" t="s">
        <v>445</v>
      </c>
      <c r="C588" s="72">
        <v>10</v>
      </c>
      <c r="D588" s="73">
        <v>0</v>
      </c>
      <c r="E588" s="73">
        <v>0</v>
      </c>
      <c r="F588" s="73">
        <v>0</v>
      </c>
      <c r="G588" s="77">
        <v>0</v>
      </c>
      <c r="H588" s="77">
        <v>0</v>
      </c>
      <c r="I588" s="74">
        <f t="shared" si="33"/>
        <v>10</v>
      </c>
    </row>
    <row r="589" spans="1:9" x14ac:dyDescent="0.3">
      <c r="A589" s="75"/>
      <c r="B589" s="75" t="s">
        <v>446</v>
      </c>
      <c r="C589" s="72">
        <v>10</v>
      </c>
      <c r="D589" s="73">
        <v>0</v>
      </c>
      <c r="E589" s="73">
        <v>0</v>
      </c>
      <c r="F589" s="73">
        <v>10</v>
      </c>
      <c r="G589" s="77">
        <v>0</v>
      </c>
      <c r="H589" s="77">
        <v>0</v>
      </c>
      <c r="I589" s="74">
        <f t="shared" si="33"/>
        <v>20</v>
      </c>
    </row>
    <row r="590" spans="1:9" x14ac:dyDescent="0.3">
      <c r="A590" s="75"/>
      <c r="B590" s="75" t="s">
        <v>447</v>
      </c>
      <c r="C590" s="72">
        <v>10</v>
      </c>
      <c r="D590" s="73">
        <v>0</v>
      </c>
      <c r="E590" s="73">
        <v>0</v>
      </c>
      <c r="F590" s="73">
        <v>0</v>
      </c>
      <c r="G590" s="77">
        <v>0</v>
      </c>
      <c r="H590" s="77">
        <v>0</v>
      </c>
      <c r="I590" s="74">
        <f t="shared" ref="I590:I657" si="34">SUM(C590:H590)</f>
        <v>10</v>
      </c>
    </row>
    <row r="591" spans="1:9" x14ac:dyDescent="0.3">
      <c r="A591" s="75"/>
      <c r="B591" s="75" t="s">
        <v>448</v>
      </c>
      <c r="C591" s="72">
        <v>10</v>
      </c>
      <c r="D591" s="73">
        <v>0</v>
      </c>
      <c r="E591" s="73">
        <v>0</v>
      </c>
      <c r="F591" s="73">
        <v>0</v>
      </c>
      <c r="G591" s="77">
        <v>0</v>
      </c>
      <c r="H591" s="77">
        <v>0</v>
      </c>
      <c r="I591" s="74">
        <f t="shared" si="34"/>
        <v>10</v>
      </c>
    </row>
    <row r="592" spans="1:9" x14ac:dyDescent="0.3">
      <c r="A592" s="75"/>
      <c r="B592" s="75" t="s">
        <v>449</v>
      </c>
      <c r="C592" s="72">
        <v>10</v>
      </c>
      <c r="D592" s="73">
        <v>0</v>
      </c>
      <c r="E592" s="73">
        <v>0</v>
      </c>
      <c r="F592" s="73">
        <v>0</v>
      </c>
      <c r="G592" s="77">
        <v>0</v>
      </c>
      <c r="H592" s="77">
        <v>0</v>
      </c>
      <c r="I592" s="74">
        <f t="shared" si="34"/>
        <v>10</v>
      </c>
    </row>
    <row r="593" spans="1:9" x14ac:dyDescent="0.3">
      <c r="A593" s="75"/>
      <c r="B593" s="75" t="s">
        <v>562</v>
      </c>
      <c r="C593" s="72">
        <v>0</v>
      </c>
      <c r="D593" s="73">
        <v>0</v>
      </c>
      <c r="E593" s="73">
        <v>0</v>
      </c>
      <c r="F593" s="73">
        <v>10</v>
      </c>
      <c r="G593" s="77">
        <v>0</v>
      </c>
      <c r="H593" s="77">
        <v>0</v>
      </c>
      <c r="I593" s="74">
        <f t="shared" si="34"/>
        <v>10</v>
      </c>
    </row>
    <row r="594" spans="1:9" x14ac:dyDescent="0.3">
      <c r="A594" s="75"/>
      <c r="B594" s="75" t="s">
        <v>452</v>
      </c>
      <c r="C594" s="72">
        <v>10</v>
      </c>
      <c r="D594" s="73">
        <v>0</v>
      </c>
      <c r="E594" s="73">
        <v>0</v>
      </c>
      <c r="F594" s="73">
        <v>0</v>
      </c>
      <c r="G594" s="77">
        <v>0</v>
      </c>
      <c r="H594" s="77">
        <v>0</v>
      </c>
      <c r="I594" s="74">
        <f t="shared" si="34"/>
        <v>10</v>
      </c>
    </row>
    <row r="595" spans="1:9" x14ac:dyDescent="0.3">
      <c r="A595" s="75"/>
      <c r="B595" s="76" t="s">
        <v>450</v>
      </c>
      <c r="C595" s="72">
        <v>0</v>
      </c>
      <c r="D595" s="73">
        <v>10</v>
      </c>
      <c r="E595" s="73">
        <v>0</v>
      </c>
      <c r="F595" s="73">
        <v>0</v>
      </c>
      <c r="G595" s="77">
        <v>0</v>
      </c>
      <c r="H595" s="77">
        <v>0</v>
      </c>
      <c r="I595" s="74">
        <f t="shared" si="34"/>
        <v>10</v>
      </c>
    </row>
    <row r="596" spans="1:9" x14ac:dyDescent="0.3">
      <c r="A596" s="75"/>
      <c r="B596" s="75" t="s">
        <v>451</v>
      </c>
      <c r="C596" s="72">
        <v>10</v>
      </c>
      <c r="D596" s="73">
        <v>0</v>
      </c>
      <c r="E596" s="73">
        <v>0</v>
      </c>
      <c r="F596" s="73">
        <v>0</v>
      </c>
      <c r="G596" s="77">
        <v>0</v>
      </c>
      <c r="H596" s="77">
        <v>0</v>
      </c>
      <c r="I596" s="74">
        <f t="shared" si="34"/>
        <v>10</v>
      </c>
    </row>
    <row r="597" spans="1:9" x14ac:dyDescent="0.3">
      <c r="A597" s="75"/>
      <c r="B597" s="75" t="s">
        <v>453</v>
      </c>
      <c r="C597" s="72">
        <v>10</v>
      </c>
      <c r="D597" s="73">
        <v>0</v>
      </c>
      <c r="E597" s="73">
        <v>0</v>
      </c>
      <c r="F597" s="73">
        <v>0</v>
      </c>
      <c r="G597" s="77">
        <v>0</v>
      </c>
      <c r="H597" s="77">
        <v>0</v>
      </c>
      <c r="I597" s="74">
        <f t="shared" si="34"/>
        <v>10</v>
      </c>
    </row>
    <row r="598" spans="1:9" x14ac:dyDescent="0.3">
      <c r="A598" s="75"/>
      <c r="B598" s="75" t="s">
        <v>571</v>
      </c>
      <c r="C598" s="72">
        <v>0</v>
      </c>
      <c r="D598" s="73">
        <v>0</v>
      </c>
      <c r="E598" s="73">
        <v>0</v>
      </c>
      <c r="F598" s="73">
        <v>10</v>
      </c>
      <c r="G598" s="77">
        <v>0</v>
      </c>
      <c r="H598" s="77">
        <v>0</v>
      </c>
      <c r="I598" s="74">
        <f t="shared" si="34"/>
        <v>10</v>
      </c>
    </row>
    <row r="599" spans="1:9" x14ac:dyDescent="0.3">
      <c r="A599" s="75"/>
      <c r="B599" s="75" t="s">
        <v>454</v>
      </c>
      <c r="C599" s="72">
        <v>10</v>
      </c>
      <c r="D599" s="73">
        <v>0</v>
      </c>
      <c r="E599" s="73">
        <v>0</v>
      </c>
      <c r="F599" s="73">
        <v>0</v>
      </c>
      <c r="G599" s="77">
        <v>0</v>
      </c>
      <c r="H599" s="77">
        <v>0</v>
      </c>
      <c r="I599" s="74">
        <f t="shared" si="34"/>
        <v>10</v>
      </c>
    </row>
    <row r="600" spans="1:9" x14ac:dyDescent="0.3">
      <c r="A600" s="75"/>
      <c r="B600" s="76" t="s">
        <v>455</v>
      </c>
      <c r="C600" s="72">
        <v>0</v>
      </c>
      <c r="D600" s="73">
        <v>10</v>
      </c>
      <c r="E600" s="73">
        <v>0</v>
      </c>
      <c r="F600" s="73">
        <v>0</v>
      </c>
      <c r="G600" s="77">
        <v>0</v>
      </c>
      <c r="H600" s="77">
        <v>0</v>
      </c>
      <c r="I600" s="74">
        <f t="shared" si="34"/>
        <v>10</v>
      </c>
    </row>
    <row r="601" spans="1:9" x14ac:dyDescent="0.3">
      <c r="A601" s="75"/>
      <c r="B601" s="76" t="s">
        <v>566</v>
      </c>
      <c r="C601" s="72">
        <v>0</v>
      </c>
      <c r="D601" s="73">
        <v>0</v>
      </c>
      <c r="E601" s="73">
        <v>0</v>
      </c>
      <c r="F601" s="73">
        <v>10</v>
      </c>
      <c r="G601" s="77">
        <v>0</v>
      </c>
      <c r="H601" s="77">
        <v>0</v>
      </c>
      <c r="I601" s="74">
        <f t="shared" si="34"/>
        <v>10</v>
      </c>
    </row>
    <row r="602" spans="1:9" x14ac:dyDescent="0.3">
      <c r="A602" s="75"/>
      <c r="B602" s="75" t="s">
        <v>456</v>
      </c>
      <c r="C602" s="72">
        <v>20</v>
      </c>
      <c r="D602" s="73">
        <v>0</v>
      </c>
      <c r="E602" s="73">
        <v>0</v>
      </c>
      <c r="F602" s="73">
        <v>0</v>
      </c>
      <c r="G602" s="77">
        <v>0</v>
      </c>
      <c r="H602" s="77">
        <v>0</v>
      </c>
      <c r="I602" s="74">
        <f t="shared" si="34"/>
        <v>20</v>
      </c>
    </row>
    <row r="603" spans="1:9" x14ac:dyDescent="0.3">
      <c r="A603" s="75"/>
      <c r="B603" s="75" t="s">
        <v>457</v>
      </c>
      <c r="C603" s="72">
        <v>10</v>
      </c>
      <c r="D603" s="73">
        <v>0</v>
      </c>
      <c r="E603" s="73">
        <v>0</v>
      </c>
      <c r="F603" s="73">
        <v>10</v>
      </c>
      <c r="G603" s="77">
        <v>0</v>
      </c>
      <c r="H603" s="77">
        <v>0</v>
      </c>
      <c r="I603" s="74">
        <f t="shared" si="34"/>
        <v>20</v>
      </c>
    </row>
    <row r="604" spans="1:9" x14ac:dyDescent="0.3">
      <c r="A604" s="75"/>
      <c r="B604" s="75" t="s">
        <v>458</v>
      </c>
      <c r="C604" s="72">
        <v>10</v>
      </c>
      <c r="D604" s="73">
        <v>0</v>
      </c>
      <c r="E604" s="73">
        <v>0</v>
      </c>
      <c r="F604" s="73">
        <v>0</v>
      </c>
      <c r="G604" s="77">
        <v>0</v>
      </c>
      <c r="H604" s="77">
        <v>0</v>
      </c>
      <c r="I604" s="74">
        <f t="shared" si="34"/>
        <v>10</v>
      </c>
    </row>
    <row r="605" spans="1:9" x14ac:dyDescent="0.3">
      <c r="A605" s="75"/>
      <c r="B605" s="75" t="s">
        <v>459</v>
      </c>
      <c r="C605" s="72">
        <v>10</v>
      </c>
      <c r="D605" s="73">
        <v>0</v>
      </c>
      <c r="E605" s="73">
        <v>0</v>
      </c>
      <c r="F605" s="73">
        <v>0</v>
      </c>
      <c r="G605" s="77">
        <v>0</v>
      </c>
      <c r="H605" s="77">
        <v>0</v>
      </c>
      <c r="I605" s="74">
        <f t="shared" si="34"/>
        <v>10</v>
      </c>
    </row>
    <row r="606" spans="1:9" x14ac:dyDescent="0.3">
      <c r="A606" s="75"/>
      <c r="B606" s="75" t="s">
        <v>460</v>
      </c>
      <c r="C606" s="72">
        <v>10</v>
      </c>
      <c r="D606" s="73">
        <v>0</v>
      </c>
      <c r="E606" s="73">
        <v>0</v>
      </c>
      <c r="F606" s="73">
        <v>0</v>
      </c>
      <c r="G606" s="77">
        <v>0</v>
      </c>
      <c r="H606" s="77">
        <v>0</v>
      </c>
      <c r="I606" s="74">
        <f t="shared" si="34"/>
        <v>10</v>
      </c>
    </row>
    <row r="607" spans="1:9" x14ac:dyDescent="0.3">
      <c r="A607" s="75"/>
      <c r="B607" s="75" t="s">
        <v>461</v>
      </c>
      <c r="C607" s="72">
        <v>10</v>
      </c>
      <c r="D607" s="73">
        <v>0</v>
      </c>
      <c r="E607" s="73">
        <v>0</v>
      </c>
      <c r="F607" s="73">
        <v>0</v>
      </c>
      <c r="G607" s="77">
        <v>0</v>
      </c>
      <c r="H607" s="77">
        <v>0</v>
      </c>
      <c r="I607" s="74">
        <f t="shared" si="34"/>
        <v>10</v>
      </c>
    </row>
    <row r="608" spans="1:9" x14ac:dyDescent="0.3">
      <c r="A608" s="75"/>
      <c r="B608" s="75" t="s">
        <v>462</v>
      </c>
      <c r="C608" s="72">
        <v>10</v>
      </c>
      <c r="D608" s="73">
        <v>0</v>
      </c>
      <c r="E608" s="73">
        <v>0</v>
      </c>
      <c r="F608" s="73">
        <v>0</v>
      </c>
      <c r="G608" s="77">
        <v>0</v>
      </c>
      <c r="H608" s="77">
        <v>0</v>
      </c>
      <c r="I608" s="74">
        <f t="shared" si="34"/>
        <v>10</v>
      </c>
    </row>
    <row r="609" spans="1:9" x14ac:dyDescent="0.3">
      <c r="A609" s="75"/>
      <c r="B609" s="75" t="s">
        <v>463</v>
      </c>
      <c r="C609" s="72">
        <v>10</v>
      </c>
      <c r="D609" s="73">
        <v>0</v>
      </c>
      <c r="E609" s="73">
        <v>0</v>
      </c>
      <c r="F609" s="73">
        <v>0</v>
      </c>
      <c r="G609" s="77">
        <v>0</v>
      </c>
      <c r="H609" s="77">
        <v>0</v>
      </c>
      <c r="I609" s="74">
        <f t="shared" si="34"/>
        <v>10</v>
      </c>
    </row>
    <row r="610" spans="1:9" x14ac:dyDescent="0.3">
      <c r="A610" s="75"/>
      <c r="B610" s="76" t="s">
        <v>464</v>
      </c>
      <c r="C610" s="72">
        <v>0</v>
      </c>
      <c r="D610" s="73">
        <v>10</v>
      </c>
      <c r="E610" s="73">
        <v>0</v>
      </c>
      <c r="F610" s="73">
        <v>0</v>
      </c>
      <c r="G610" s="77">
        <v>0</v>
      </c>
      <c r="H610" s="77">
        <v>0</v>
      </c>
      <c r="I610" s="74">
        <f t="shared" si="34"/>
        <v>10</v>
      </c>
    </row>
    <row r="611" spans="1:9" x14ac:dyDescent="0.3">
      <c r="A611" s="75"/>
      <c r="B611" s="75" t="s">
        <v>465</v>
      </c>
      <c r="C611" s="72">
        <v>100</v>
      </c>
      <c r="D611" s="73">
        <v>0</v>
      </c>
      <c r="E611" s="73">
        <v>0</v>
      </c>
      <c r="F611" s="73">
        <v>0</v>
      </c>
      <c r="G611" s="77">
        <v>0</v>
      </c>
      <c r="H611" s="77">
        <v>0</v>
      </c>
      <c r="I611" s="74">
        <f t="shared" si="34"/>
        <v>100</v>
      </c>
    </row>
    <row r="612" spans="1:9" x14ac:dyDescent="0.3">
      <c r="A612" s="75"/>
      <c r="B612" s="75" t="s">
        <v>561</v>
      </c>
      <c r="C612" s="72">
        <v>0</v>
      </c>
      <c r="D612" s="73">
        <v>0</v>
      </c>
      <c r="E612" s="73">
        <v>0</v>
      </c>
      <c r="F612" s="73">
        <v>10</v>
      </c>
      <c r="G612" s="77">
        <v>0</v>
      </c>
      <c r="H612" s="77">
        <v>0</v>
      </c>
      <c r="I612" s="74">
        <f t="shared" si="34"/>
        <v>10</v>
      </c>
    </row>
    <row r="613" spans="1:9" x14ac:dyDescent="0.3">
      <c r="A613" s="75"/>
      <c r="B613" s="75" t="s">
        <v>466</v>
      </c>
      <c r="C613" s="72">
        <v>10</v>
      </c>
      <c r="D613" s="73">
        <v>0</v>
      </c>
      <c r="E613" s="73">
        <v>0</v>
      </c>
      <c r="F613" s="73">
        <v>0</v>
      </c>
      <c r="G613" s="77">
        <v>0</v>
      </c>
      <c r="H613" s="77">
        <v>0</v>
      </c>
      <c r="I613" s="74">
        <f t="shared" si="34"/>
        <v>10</v>
      </c>
    </row>
    <row r="614" spans="1:9" x14ac:dyDescent="0.3">
      <c r="A614" s="75"/>
      <c r="B614" s="75" t="s">
        <v>467</v>
      </c>
      <c r="C614" s="72">
        <v>10</v>
      </c>
      <c r="D614" s="73">
        <v>0</v>
      </c>
      <c r="E614" s="73">
        <v>0</v>
      </c>
      <c r="F614" s="73">
        <v>0</v>
      </c>
      <c r="G614" s="77">
        <v>0</v>
      </c>
      <c r="H614" s="77">
        <v>0</v>
      </c>
      <c r="I614" s="74">
        <f t="shared" si="34"/>
        <v>10</v>
      </c>
    </row>
    <row r="615" spans="1:9" x14ac:dyDescent="0.3">
      <c r="A615" s="75"/>
      <c r="B615" s="76" t="s">
        <v>468</v>
      </c>
      <c r="C615" s="72">
        <v>0</v>
      </c>
      <c r="D615" s="73">
        <v>10</v>
      </c>
      <c r="E615" s="73">
        <v>0</v>
      </c>
      <c r="F615" s="73">
        <v>10</v>
      </c>
      <c r="G615" s="77">
        <v>0</v>
      </c>
      <c r="H615" s="77">
        <v>0</v>
      </c>
      <c r="I615" s="74">
        <f t="shared" si="34"/>
        <v>20</v>
      </c>
    </row>
    <row r="616" spans="1:9" x14ac:dyDescent="0.3">
      <c r="A616" s="75"/>
      <c r="B616" s="75" t="s">
        <v>469</v>
      </c>
      <c r="C616" s="72">
        <v>10</v>
      </c>
      <c r="D616" s="73">
        <v>0</v>
      </c>
      <c r="E616" s="73">
        <v>0</v>
      </c>
      <c r="F616" s="73">
        <v>0</v>
      </c>
      <c r="G616" s="77">
        <v>0</v>
      </c>
      <c r="H616" s="77">
        <v>0</v>
      </c>
      <c r="I616" s="74">
        <f t="shared" si="34"/>
        <v>10</v>
      </c>
    </row>
    <row r="617" spans="1:9" x14ac:dyDescent="0.3">
      <c r="A617" s="75"/>
      <c r="B617" s="75" t="s">
        <v>470</v>
      </c>
      <c r="C617" s="72">
        <v>10</v>
      </c>
      <c r="D617" s="73">
        <v>0</v>
      </c>
      <c r="E617" s="73">
        <v>0</v>
      </c>
      <c r="F617" s="73">
        <v>0</v>
      </c>
      <c r="G617" s="77">
        <v>0</v>
      </c>
      <c r="H617" s="77">
        <v>0</v>
      </c>
      <c r="I617" s="74">
        <f t="shared" si="34"/>
        <v>10</v>
      </c>
    </row>
    <row r="618" spans="1:9" x14ac:dyDescent="0.3">
      <c r="A618" s="75"/>
      <c r="B618" s="75" t="s">
        <v>471</v>
      </c>
      <c r="C618" s="72">
        <v>10</v>
      </c>
      <c r="D618" s="73">
        <v>0</v>
      </c>
      <c r="E618" s="73">
        <v>0</v>
      </c>
      <c r="F618" s="73">
        <v>0</v>
      </c>
      <c r="G618" s="77">
        <v>0</v>
      </c>
      <c r="H618" s="77">
        <v>0</v>
      </c>
      <c r="I618" s="74">
        <f t="shared" si="34"/>
        <v>10</v>
      </c>
    </row>
    <row r="619" spans="1:9" x14ac:dyDescent="0.3">
      <c r="A619" s="75"/>
      <c r="B619" s="75" t="s">
        <v>472</v>
      </c>
      <c r="C619" s="72">
        <v>10</v>
      </c>
      <c r="D619" s="73">
        <v>0</v>
      </c>
      <c r="E619" s="73">
        <v>0</v>
      </c>
      <c r="F619" s="73">
        <v>0</v>
      </c>
      <c r="G619" s="77">
        <v>0</v>
      </c>
      <c r="H619" s="77">
        <v>0</v>
      </c>
      <c r="I619" s="74">
        <f t="shared" si="34"/>
        <v>10</v>
      </c>
    </row>
    <row r="620" spans="1:9" x14ac:dyDescent="0.3">
      <c r="A620" s="75"/>
      <c r="B620" s="75" t="s">
        <v>610</v>
      </c>
      <c r="C620" s="72">
        <v>0</v>
      </c>
      <c r="D620" s="73">
        <v>0</v>
      </c>
      <c r="E620" s="73">
        <v>0</v>
      </c>
      <c r="F620" s="73">
        <v>10</v>
      </c>
      <c r="G620" s="77">
        <v>0</v>
      </c>
      <c r="H620" s="77">
        <v>0</v>
      </c>
      <c r="I620" s="74">
        <f t="shared" si="34"/>
        <v>10</v>
      </c>
    </row>
    <row r="621" spans="1:9" x14ac:dyDescent="0.3">
      <c r="A621" s="75"/>
      <c r="B621" s="75" t="s">
        <v>609</v>
      </c>
      <c r="C621" s="72">
        <v>0</v>
      </c>
      <c r="D621" s="73">
        <v>0</v>
      </c>
      <c r="E621" s="73">
        <v>0</v>
      </c>
      <c r="F621" s="73">
        <v>10</v>
      </c>
      <c r="G621" s="77">
        <v>0</v>
      </c>
      <c r="H621" s="77">
        <v>0</v>
      </c>
      <c r="I621" s="74">
        <f t="shared" si="34"/>
        <v>10</v>
      </c>
    </row>
    <row r="622" spans="1:9" x14ac:dyDescent="0.3">
      <c r="A622" s="75"/>
      <c r="B622" s="75" t="s">
        <v>473</v>
      </c>
      <c r="C622" s="72">
        <v>10</v>
      </c>
      <c r="D622" s="73">
        <v>0</v>
      </c>
      <c r="E622" s="73">
        <v>0</v>
      </c>
      <c r="F622" s="73">
        <v>0</v>
      </c>
      <c r="G622" s="77">
        <v>0</v>
      </c>
      <c r="H622" s="77">
        <v>0</v>
      </c>
      <c r="I622" s="74">
        <f t="shared" si="34"/>
        <v>10</v>
      </c>
    </row>
    <row r="623" spans="1:9" x14ac:dyDescent="0.3">
      <c r="B623" s="75" t="s">
        <v>474</v>
      </c>
      <c r="C623" s="72">
        <v>10</v>
      </c>
      <c r="D623" s="73">
        <v>0</v>
      </c>
      <c r="E623" s="73">
        <v>0</v>
      </c>
      <c r="F623" s="73">
        <v>10</v>
      </c>
      <c r="G623" s="77">
        <v>0</v>
      </c>
      <c r="H623" s="77">
        <v>0</v>
      </c>
      <c r="I623" s="74">
        <f t="shared" si="34"/>
        <v>20</v>
      </c>
    </row>
    <row r="624" spans="1:9" x14ac:dyDescent="0.3">
      <c r="B624" s="75" t="s">
        <v>567</v>
      </c>
      <c r="C624" s="72">
        <v>0</v>
      </c>
      <c r="D624" s="73">
        <v>0</v>
      </c>
      <c r="E624" s="73">
        <v>0</v>
      </c>
      <c r="F624" s="73">
        <v>10</v>
      </c>
      <c r="G624" s="77">
        <v>0</v>
      </c>
      <c r="H624" s="77">
        <v>0</v>
      </c>
      <c r="I624" s="74">
        <f t="shared" si="34"/>
        <v>10</v>
      </c>
    </row>
    <row r="625" spans="1:10" s="82" customFormat="1" x14ac:dyDescent="0.3">
      <c r="C625" s="78">
        <f>SUM(C458:C624)</f>
        <v>1565</v>
      </c>
      <c r="D625" s="79">
        <f t="shared" ref="D625:G625" si="35">SUM(D458:D624)</f>
        <v>255</v>
      </c>
      <c r="E625" s="79">
        <f t="shared" si="35"/>
        <v>1200</v>
      </c>
      <c r="F625" s="79">
        <f t="shared" si="35"/>
        <v>1627</v>
      </c>
      <c r="G625" s="79">
        <f t="shared" si="35"/>
        <v>2500</v>
      </c>
      <c r="H625" s="79">
        <f>SUM(H458:H624)</f>
        <v>1000</v>
      </c>
      <c r="I625" s="80">
        <f>SUM(I458:I624)</f>
        <v>8147</v>
      </c>
      <c r="J625" s="73">
        <f>SUM(C625:H625)</f>
        <v>8147</v>
      </c>
    </row>
    <row r="626" spans="1:10" s="82" customFormat="1" x14ac:dyDescent="0.3">
      <c r="B626" s="75"/>
      <c r="C626" s="81"/>
      <c r="D626" s="98"/>
      <c r="E626" s="98"/>
      <c r="F626" s="98"/>
      <c r="G626" s="98"/>
      <c r="H626" s="98"/>
      <c r="I626" s="74"/>
      <c r="J626" s="75"/>
    </row>
    <row r="627" spans="1:10" x14ac:dyDescent="0.3">
      <c r="C627" s="81"/>
    </row>
    <row r="628" spans="1:10" x14ac:dyDescent="0.3">
      <c r="A628" s="82" t="s">
        <v>475</v>
      </c>
      <c r="B628" s="76" t="s">
        <v>121</v>
      </c>
      <c r="C628" s="84">
        <f>595+680.15</f>
        <v>1275.1500000000001</v>
      </c>
      <c r="D628" s="77">
        <v>63</v>
      </c>
      <c r="E628" s="77">
        <f>399+170</f>
        <v>569</v>
      </c>
      <c r="F628" s="73">
        <v>0</v>
      </c>
      <c r="G628" s="73">
        <v>0</v>
      </c>
      <c r="H628" s="77">
        <v>0</v>
      </c>
      <c r="I628" s="74">
        <f t="shared" si="34"/>
        <v>1907.15</v>
      </c>
    </row>
    <row r="629" spans="1:10" x14ac:dyDescent="0.3">
      <c r="B629" s="76" t="s">
        <v>476</v>
      </c>
      <c r="C629" s="84">
        <v>0</v>
      </c>
      <c r="D629" s="77">
        <v>125</v>
      </c>
      <c r="E629" s="77">
        <v>0</v>
      </c>
      <c r="F629" s="73">
        <v>0</v>
      </c>
      <c r="G629" s="73">
        <v>0</v>
      </c>
      <c r="H629" s="77">
        <v>0</v>
      </c>
      <c r="I629" s="74">
        <f t="shared" si="34"/>
        <v>125</v>
      </c>
    </row>
    <row r="630" spans="1:10" x14ac:dyDescent="0.3">
      <c r="B630" s="76" t="s">
        <v>477</v>
      </c>
      <c r="C630" s="72">
        <v>0</v>
      </c>
      <c r="D630" s="84">
        <v>50</v>
      </c>
      <c r="E630" s="84">
        <v>0</v>
      </c>
      <c r="F630" s="73">
        <v>0</v>
      </c>
      <c r="G630" s="73">
        <v>0</v>
      </c>
      <c r="H630" s="77">
        <v>0</v>
      </c>
      <c r="I630" s="74">
        <f t="shared" si="34"/>
        <v>50</v>
      </c>
    </row>
    <row r="631" spans="1:10" x14ac:dyDescent="0.3">
      <c r="B631" s="76" t="s">
        <v>478</v>
      </c>
      <c r="C631" s="72">
        <v>0</v>
      </c>
      <c r="D631" s="84">
        <v>50</v>
      </c>
      <c r="E631" s="84">
        <v>0</v>
      </c>
      <c r="F631" s="73">
        <v>0</v>
      </c>
      <c r="G631" s="73">
        <v>0</v>
      </c>
      <c r="H631" s="77">
        <v>0</v>
      </c>
      <c r="I631" s="74">
        <f t="shared" si="34"/>
        <v>50</v>
      </c>
    </row>
    <row r="632" spans="1:10" x14ac:dyDescent="0.3">
      <c r="B632" s="76" t="s">
        <v>479</v>
      </c>
      <c r="C632" s="72">
        <v>0</v>
      </c>
      <c r="D632" s="84">
        <v>50</v>
      </c>
      <c r="E632" s="84">
        <v>0</v>
      </c>
      <c r="F632" s="73">
        <v>0</v>
      </c>
      <c r="G632" s="73">
        <v>0</v>
      </c>
      <c r="H632" s="77">
        <v>0</v>
      </c>
      <c r="I632" s="74">
        <f t="shared" si="34"/>
        <v>50</v>
      </c>
    </row>
    <row r="633" spans="1:10" x14ac:dyDescent="0.3">
      <c r="B633" s="76" t="s">
        <v>480</v>
      </c>
      <c r="C633" s="72">
        <v>0</v>
      </c>
      <c r="D633" s="84">
        <v>40</v>
      </c>
      <c r="E633" s="84">
        <v>0</v>
      </c>
      <c r="F633" s="73">
        <v>0</v>
      </c>
      <c r="G633" s="73">
        <v>0</v>
      </c>
      <c r="H633" s="77">
        <v>0</v>
      </c>
      <c r="I633" s="74">
        <f t="shared" si="34"/>
        <v>40</v>
      </c>
    </row>
    <row r="634" spans="1:10" x14ac:dyDescent="0.3">
      <c r="B634" s="76" t="s">
        <v>600</v>
      </c>
      <c r="C634" s="72">
        <v>0</v>
      </c>
      <c r="D634" s="84">
        <v>50</v>
      </c>
      <c r="E634" s="84">
        <v>0</v>
      </c>
      <c r="F634" s="73">
        <v>50</v>
      </c>
      <c r="G634" s="73">
        <v>0</v>
      </c>
      <c r="H634" s="77">
        <v>0</v>
      </c>
      <c r="I634" s="74">
        <f t="shared" si="34"/>
        <v>100</v>
      </c>
    </row>
    <row r="635" spans="1:10" x14ac:dyDescent="0.3">
      <c r="B635" s="76" t="s">
        <v>481</v>
      </c>
      <c r="C635" s="72">
        <v>0</v>
      </c>
      <c r="D635" s="84">
        <v>100</v>
      </c>
      <c r="E635" s="84">
        <v>0</v>
      </c>
      <c r="F635" s="73">
        <v>0</v>
      </c>
      <c r="G635" s="73">
        <v>0</v>
      </c>
      <c r="H635" s="77">
        <v>0</v>
      </c>
      <c r="I635" s="74">
        <f t="shared" si="34"/>
        <v>100</v>
      </c>
    </row>
    <row r="636" spans="1:10" x14ac:dyDescent="0.3">
      <c r="B636" s="76" t="s">
        <v>482</v>
      </c>
      <c r="C636" s="72">
        <v>0</v>
      </c>
      <c r="D636" s="84">
        <v>25</v>
      </c>
      <c r="E636" s="84">
        <v>0</v>
      </c>
      <c r="F636" s="73">
        <v>0</v>
      </c>
      <c r="G636" s="73">
        <v>0</v>
      </c>
      <c r="H636" s="77">
        <v>0</v>
      </c>
      <c r="I636" s="74">
        <f t="shared" si="34"/>
        <v>25</v>
      </c>
    </row>
    <row r="637" spans="1:10" x14ac:dyDescent="0.3">
      <c r="B637" s="76" t="s">
        <v>483</v>
      </c>
      <c r="C637" s="72">
        <v>0</v>
      </c>
      <c r="D637" s="84">
        <v>50</v>
      </c>
      <c r="E637" s="84">
        <v>0</v>
      </c>
      <c r="F637" s="73">
        <v>0</v>
      </c>
      <c r="G637" s="73">
        <v>0</v>
      </c>
      <c r="H637" s="77">
        <v>0</v>
      </c>
      <c r="I637" s="74">
        <f t="shared" si="34"/>
        <v>50</v>
      </c>
    </row>
    <row r="638" spans="1:10" x14ac:dyDescent="0.3">
      <c r="B638" s="76" t="s">
        <v>484</v>
      </c>
      <c r="C638" s="72">
        <v>0</v>
      </c>
      <c r="D638" s="84">
        <v>30</v>
      </c>
      <c r="E638" s="84">
        <v>0</v>
      </c>
      <c r="F638" s="73">
        <v>0</v>
      </c>
      <c r="G638" s="73">
        <v>0</v>
      </c>
      <c r="H638" s="77">
        <v>0</v>
      </c>
      <c r="I638" s="74">
        <f t="shared" si="34"/>
        <v>30</v>
      </c>
    </row>
    <row r="639" spans="1:10" s="82" customFormat="1" x14ac:dyDescent="0.3">
      <c r="B639" s="87"/>
      <c r="C639" s="78">
        <f t="shared" ref="C639:G639" si="36">SUM(C628:C638)</f>
        <v>1275.1500000000001</v>
      </c>
      <c r="D639" s="78">
        <f t="shared" si="36"/>
        <v>633</v>
      </c>
      <c r="E639" s="78">
        <f t="shared" si="36"/>
        <v>569</v>
      </c>
      <c r="F639" s="78">
        <f t="shared" si="36"/>
        <v>50</v>
      </c>
      <c r="G639" s="78">
        <f t="shared" si="36"/>
        <v>0</v>
      </c>
      <c r="H639" s="78">
        <f>SUM(H628:H638)</f>
        <v>0</v>
      </c>
      <c r="I639" s="80">
        <f>SUM(I628:I638)</f>
        <v>2527.15</v>
      </c>
      <c r="J639" s="73">
        <f>SUM(C639:H639)</f>
        <v>2527.15</v>
      </c>
    </row>
    <row r="640" spans="1:10" x14ac:dyDescent="0.3">
      <c r="C640" s="81"/>
    </row>
    <row r="641" spans="1:10" x14ac:dyDescent="0.3">
      <c r="C641" s="81"/>
    </row>
    <row r="642" spans="1:10" x14ac:dyDescent="0.3">
      <c r="A642" s="82" t="s">
        <v>485</v>
      </c>
      <c r="B642" s="75" t="s">
        <v>121</v>
      </c>
      <c r="C642" s="84">
        <v>606.29999999999995</v>
      </c>
      <c r="D642" s="84">
        <v>500</v>
      </c>
      <c r="E642" s="84">
        <v>603.25</v>
      </c>
      <c r="F642" s="73">
        <v>512.4</v>
      </c>
      <c r="G642" s="73">
        <v>550</v>
      </c>
      <c r="H642" s="77">
        <v>0</v>
      </c>
      <c r="I642" s="74">
        <f t="shared" si="34"/>
        <v>2771.95</v>
      </c>
    </row>
    <row r="643" spans="1:10" s="82" customFormat="1" x14ac:dyDescent="0.3">
      <c r="C643" s="78">
        <f t="shared" ref="C643:H643" si="37">SUM(C642)</f>
        <v>606.29999999999995</v>
      </c>
      <c r="D643" s="78">
        <f t="shared" si="37"/>
        <v>500</v>
      </c>
      <c r="E643" s="78">
        <f t="shared" si="37"/>
        <v>603.25</v>
      </c>
      <c r="F643" s="78">
        <f t="shared" si="37"/>
        <v>512.4</v>
      </c>
      <c r="G643" s="78">
        <f t="shared" si="37"/>
        <v>550</v>
      </c>
      <c r="H643" s="78">
        <f t="shared" si="37"/>
        <v>0</v>
      </c>
      <c r="I643" s="80">
        <f>SUM(I642)</f>
        <v>2771.95</v>
      </c>
      <c r="J643" s="73">
        <f>SUM(C643:H643)</f>
        <v>2771.95</v>
      </c>
    </row>
    <row r="646" spans="1:10" x14ac:dyDescent="0.3">
      <c r="A646" s="82" t="s">
        <v>486</v>
      </c>
      <c r="B646" s="75" t="s">
        <v>121</v>
      </c>
      <c r="C646" s="72">
        <f>199+200</f>
        <v>399</v>
      </c>
      <c r="D646" s="73">
        <v>4</v>
      </c>
      <c r="E646" s="73">
        <f>424+30+30+674</f>
        <v>1158</v>
      </c>
      <c r="F646" s="73">
        <f>635+650</f>
        <v>1285</v>
      </c>
      <c r="G646" s="73">
        <f>500+35+35+484.25</f>
        <v>1054.25</v>
      </c>
      <c r="H646" s="73">
        <v>105</v>
      </c>
      <c r="I646" s="74">
        <f t="shared" si="34"/>
        <v>4005.25</v>
      </c>
    </row>
    <row r="647" spans="1:10" x14ac:dyDescent="0.3">
      <c r="B647" s="75" t="s">
        <v>487</v>
      </c>
      <c r="C647" s="72">
        <v>0</v>
      </c>
      <c r="D647" s="73">
        <v>0</v>
      </c>
      <c r="E647" s="73">
        <v>50</v>
      </c>
      <c r="F647" s="73">
        <v>0</v>
      </c>
      <c r="G647" s="73">
        <v>0</v>
      </c>
      <c r="H647" s="77">
        <v>0</v>
      </c>
      <c r="I647" s="74">
        <f t="shared" si="34"/>
        <v>50</v>
      </c>
    </row>
    <row r="648" spans="1:10" x14ac:dyDescent="0.3">
      <c r="B648" s="75" t="s">
        <v>887</v>
      </c>
      <c r="C648" s="72">
        <v>0</v>
      </c>
      <c r="D648" s="73">
        <v>0</v>
      </c>
      <c r="E648" s="73">
        <v>0</v>
      </c>
      <c r="F648" s="73">
        <v>0</v>
      </c>
      <c r="G648" s="73">
        <v>0</v>
      </c>
      <c r="H648" s="77">
        <v>10</v>
      </c>
      <c r="I648" s="74">
        <f>SUM(B648:H648)</f>
        <v>10</v>
      </c>
    </row>
    <row r="649" spans="1:10" x14ac:dyDescent="0.3">
      <c r="B649" s="75" t="s">
        <v>880</v>
      </c>
      <c r="C649" s="72">
        <v>0</v>
      </c>
      <c r="D649" s="73">
        <v>0</v>
      </c>
      <c r="E649" s="73">
        <v>0</v>
      </c>
      <c r="F649" s="73">
        <v>0</v>
      </c>
      <c r="G649" s="73">
        <v>0</v>
      </c>
      <c r="H649" s="77">
        <v>10</v>
      </c>
      <c r="I649" s="74">
        <f>SUM(C649:H649)</f>
        <v>10</v>
      </c>
    </row>
    <row r="650" spans="1:10" x14ac:dyDescent="0.3">
      <c r="B650" s="75" t="s">
        <v>488</v>
      </c>
      <c r="C650" s="84">
        <f>100+45</f>
        <v>145</v>
      </c>
      <c r="D650" s="73">
        <v>100</v>
      </c>
      <c r="E650" s="73">
        <v>40</v>
      </c>
      <c r="F650" s="73">
        <v>12.5</v>
      </c>
      <c r="G650" s="73">
        <v>0</v>
      </c>
      <c r="H650" s="77">
        <v>25</v>
      </c>
      <c r="I650" s="74">
        <f t="shared" si="34"/>
        <v>322.5</v>
      </c>
    </row>
    <row r="651" spans="1:10" x14ac:dyDescent="0.3">
      <c r="B651" s="75" t="s">
        <v>489</v>
      </c>
      <c r="C651" s="84">
        <f>30+30+30+194+25</f>
        <v>309</v>
      </c>
      <c r="D651" s="73">
        <v>0</v>
      </c>
      <c r="E651" s="73">
        <v>40</v>
      </c>
      <c r="F651" s="73">
        <v>12.5</v>
      </c>
      <c r="G651" s="73">
        <v>0</v>
      </c>
      <c r="H651" s="77">
        <v>25</v>
      </c>
      <c r="I651" s="74">
        <f t="shared" si="34"/>
        <v>386.5</v>
      </c>
    </row>
    <row r="652" spans="1:10" x14ac:dyDescent="0.3">
      <c r="B652" s="75" t="s">
        <v>490</v>
      </c>
      <c r="C652" s="84">
        <v>0</v>
      </c>
      <c r="D652" s="73">
        <v>0</v>
      </c>
      <c r="E652" s="73">
        <v>10</v>
      </c>
      <c r="F652" s="73">
        <v>0</v>
      </c>
      <c r="G652" s="73">
        <v>0</v>
      </c>
      <c r="H652" s="77">
        <v>0</v>
      </c>
      <c r="I652" s="74">
        <f t="shared" si="34"/>
        <v>10</v>
      </c>
    </row>
    <row r="653" spans="1:10" x14ac:dyDescent="0.3">
      <c r="B653" s="75" t="s">
        <v>491</v>
      </c>
      <c r="C653" s="84">
        <v>10</v>
      </c>
      <c r="D653" s="73">
        <v>10</v>
      </c>
      <c r="E653" s="73">
        <v>0</v>
      </c>
      <c r="F653" s="73">
        <v>0</v>
      </c>
      <c r="G653" s="73">
        <v>0</v>
      </c>
      <c r="H653" s="77">
        <v>0</v>
      </c>
      <c r="I653" s="74">
        <f t="shared" si="34"/>
        <v>20</v>
      </c>
    </row>
    <row r="654" spans="1:10" x14ac:dyDescent="0.3">
      <c r="B654" s="75" t="s">
        <v>167</v>
      </c>
      <c r="C654" s="84">
        <v>0</v>
      </c>
      <c r="D654" s="73">
        <v>0</v>
      </c>
      <c r="E654" s="73">
        <v>0</v>
      </c>
      <c r="F654" s="73">
        <v>0</v>
      </c>
      <c r="G654" s="73">
        <v>0</v>
      </c>
      <c r="H654" s="77">
        <v>10</v>
      </c>
      <c r="I654" s="74">
        <f t="shared" si="34"/>
        <v>10</v>
      </c>
    </row>
    <row r="655" spans="1:10" x14ac:dyDescent="0.3">
      <c r="B655" s="75" t="s">
        <v>492</v>
      </c>
      <c r="C655" s="84">
        <v>0</v>
      </c>
      <c r="D655" s="73">
        <v>0</v>
      </c>
      <c r="E655" s="73">
        <v>10</v>
      </c>
      <c r="F655" s="73">
        <v>0</v>
      </c>
      <c r="G655" s="73">
        <v>0</v>
      </c>
      <c r="H655" s="77">
        <v>0</v>
      </c>
      <c r="I655" s="74">
        <f t="shared" si="34"/>
        <v>10</v>
      </c>
    </row>
    <row r="656" spans="1:10" x14ac:dyDescent="0.3">
      <c r="B656" s="77" t="s">
        <v>493</v>
      </c>
      <c r="C656" s="84">
        <v>0</v>
      </c>
      <c r="D656" s="73">
        <v>10</v>
      </c>
      <c r="E656" s="73">
        <v>0</v>
      </c>
      <c r="F656" s="73">
        <v>0</v>
      </c>
      <c r="G656" s="73">
        <v>0</v>
      </c>
      <c r="H656" s="77">
        <v>0</v>
      </c>
      <c r="I656" s="74">
        <f t="shared" si="34"/>
        <v>10</v>
      </c>
    </row>
    <row r="657" spans="1:9" x14ac:dyDescent="0.3">
      <c r="B657" s="77" t="s">
        <v>888</v>
      </c>
      <c r="C657" s="84">
        <v>0</v>
      </c>
      <c r="D657" s="73">
        <v>0</v>
      </c>
      <c r="E657" s="73">
        <v>0</v>
      </c>
      <c r="F657" s="73">
        <v>0</v>
      </c>
      <c r="G657" s="73">
        <v>0</v>
      </c>
      <c r="H657" s="77">
        <v>10</v>
      </c>
      <c r="I657" s="74">
        <f t="shared" si="34"/>
        <v>10</v>
      </c>
    </row>
    <row r="658" spans="1:9" x14ac:dyDescent="0.3">
      <c r="B658" s="77" t="s">
        <v>612</v>
      </c>
      <c r="C658" s="84">
        <v>0</v>
      </c>
      <c r="D658" s="73">
        <v>0</v>
      </c>
      <c r="E658" s="73">
        <v>0</v>
      </c>
      <c r="F658" s="73">
        <v>182</v>
      </c>
      <c r="G658" s="73">
        <v>0</v>
      </c>
      <c r="H658" s="77">
        <v>0</v>
      </c>
      <c r="I658" s="74">
        <f t="shared" ref="I658:I724" si="38">SUM(C658:H658)</f>
        <v>182</v>
      </c>
    </row>
    <row r="659" spans="1:9" x14ac:dyDescent="0.3">
      <c r="A659" s="75"/>
      <c r="B659" s="77" t="s">
        <v>494</v>
      </c>
      <c r="C659" s="84">
        <v>0</v>
      </c>
      <c r="D659" s="73">
        <v>154.5</v>
      </c>
      <c r="E659" s="73">
        <f>10+91</f>
        <v>101</v>
      </c>
      <c r="F659" s="73">
        <v>0</v>
      </c>
      <c r="G659" s="73">
        <v>0</v>
      </c>
      <c r="H659" s="77">
        <v>20</v>
      </c>
      <c r="I659" s="74">
        <f t="shared" si="38"/>
        <v>275.5</v>
      </c>
    </row>
    <row r="660" spans="1:9" x14ac:dyDescent="0.3">
      <c r="A660" s="75"/>
      <c r="B660" s="76" t="s">
        <v>495</v>
      </c>
      <c r="C660" s="84">
        <v>0</v>
      </c>
      <c r="D660" s="73">
        <v>35</v>
      </c>
      <c r="E660" s="73">
        <v>0</v>
      </c>
      <c r="F660" s="73">
        <v>0</v>
      </c>
      <c r="G660" s="73">
        <v>0</v>
      </c>
      <c r="H660" s="77">
        <v>0</v>
      </c>
      <c r="I660" s="74">
        <f t="shared" si="38"/>
        <v>35</v>
      </c>
    </row>
    <row r="661" spans="1:9" x14ac:dyDescent="0.3">
      <c r="A661" s="75"/>
      <c r="B661" s="76" t="s">
        <v>496</v>
      </c>
      <c r="C661" s="84">
        <v>0</v>
      </c>
      <c r="D661" s="73">
        <v>0</v>
      </c>
      <c r="E661" s="73">
        <v>10</v>
      </c>
      <c r="F661" s="73">
        <v>0</v>
      </c>
      <c r="G661" s="73">
        <v>0</v>
      </c>
      <c r="H661" s="77">
        <v>0</v>
      </c>
      <c r="I661" s="74">
        <f t="shared" si="38"/>
        <v>10</v>
      </c>
    </row>
    <row r="662" spans="1:9" x14ac:dyDescent="0.3">
      <c r="A662" s="75"/>
      <c r="B662" s="75" t="s">
        <v>497</v>
      </c>
      <c r="C662" s="84">
        <f>10+100</f>
        <v>110</v>
      </c>
      <c r="D662" s="73">
        <v>0</v>
      </c>
      <c r="E662" s="73">
        <v>0</v>
      </c>
      <c r="F662" s="73">
        <v>0</v>
      </c>
      <c r="G662" s="73">
        <v>0</v>
      </c>
      <c r="H662" s="77">
        <v>0</v>
      </c>
      <c r="I662" s="74">
        <f t="shared" si="38"/>
        <v>110</v>
      </c>
    </row>
    <row r="663" spans="1:9" x14ac:dyDescent="0.3">
      <c r="A663" s="75"/>
      <c r="B663" s="75" t="s">
        <v>498</v>
      </c>
      <c r="C663" s="84">
        <v>0</v>
      </c>
      <c r="D663" s="73">
        <v>0</v>
      </c>
      <c r="E663" s="73">
        <v>10</v>
      </c>
      <c r="F663" s="73">
        <v>0</v>
      </c>
      <c r="G663" s="73">
        <v>0</v>
      </c>
      <c r="H663" s="77">
        <v>0</v>
      </c>
      <c r="I663" s="74">
        <f t="shared" si="38"/>
        <v>10</v>
      </c>
    </row>
    <row r="664" spans="1:9" x14ac:dyDescent="0.3">
      <c r="A664" s="75"/>
      <c r="B664" s="76" t="s">
        <v>499</v>
      </c>
      <c r="C664" s="84">
        <v>0</v>
      </c>
      <c r="D664" s="84">
        <v>13</v>
      </c>
      <c r="E664" s="84">
        <v>0</v>
      </c>
      <c r="F664" s="73">
        <v>0</v>
      </c>
      <c r="G664" s="73">
        <v>0</v>
      </c>
      <c r="H664" s="77">
        <v>0</v>
      </c>
      <c r="I664" s="74">
        <f t="shared" si="38"/>
        <v>13</v>
      </c>
    </row>
    <row r="665" spans="1:9" x14ac:dyDescent="0.3">
      <c r="A665" s="75"/>
      <c r="B665" s="76" t="s">
        <v>500</v>
      </c>
      <c r="C665" s="84">
        <v>0</v>
      </c>
      <c r="D665" s="84">
        <v>0</v>
      </c>
      <c r="E665" s="84">
        <v>10</v>
      </c>
      <c r="F665" s="73">
        <v>0</v>
      </c>
      <c r="G665" s="73">
        <v>0</v>
      </c>
      <c r="H665" s="77">
        <v>0</v>
      </c>
      <c r="I665" s="74">
        <f t="shared" si="38"/>
        <v>10</v>
      </c>
    </row>
    <row r="666" spans="1:9" x14ac:dyDescent="0.3">
      <c r="A666" s="75"/>
      <c r="B666" s="76" t="s">
        <v>501</v>
      </c>
      <c r="C666" s="84">
        <v>0</v>
      </c>
      <c r="D666" s="84">
        <v>54</v>
      </c>
      <c r="E666" s="84">
        <v>0</v>
      </c>
      <c r="F666" s="73">
        <v>0</v>
      </c>
      <c r="G666" s="73">
        <v>0</v>
      </c>
      <c r="H666" s="77">
        <v>0</v>
      </c>
      <c r="I666" s="74">
        <f t="shared" si="38"/>
        <v>54</v>
      </c>
    </row>
    <row r="667" spans="1:9" x14ac:dyDescent="0.3">
      <c r="A667" s="75"/>
      <c r="B667" s="76" t="s">
        <v>502</v>
      </c>
      <c r="C667" s="84">
        <v>0</v>
      </c>
      <c r="D667" s="84">
        <v>0</v>
      </c>
      <c r="E667" s="84">
        <v>10</v>
      </c>
      <c r="F667" s="73">
        <v>0</v>
      </c>
      <c r="G667" s="73">
        <v>0</v>
      </c>
      <c r="H667" s="77">
        <v>0</v>
      </c>
      <c r="I667" s="74">
        <f t="shared" si="38"/>
        <v>10</v>
      </c>
    </row>
    <row r="668" spans="1:9" x14ac:dyDescent="0.3">
      <c r="A668" s="75"/>
      <c r="B668" s="76" t="s">
        <v>503</v>
      </c>
      <c r="C668" s="84">
        <v>0</v>
      </c>
      <c r="D668" s="84">
        <v>0</v>
      </c>
      <c r="E668" s="84">
        <v>10</v>
      </c>
      <c r="F668" s="73">
        <v>0</v>
      </c>
      <c r="G668" s="73">
        <v>0</v>
      </c>
      <c r="H668" s="77">
        <v>0</v>
      </c>
      <c r="I668" s="74">
        <f t="shared" si="38"/>
        <v>10</v>
      </c>
    </row>
    <row r="669" spans="1:9" x14ac:dyDescent="0.3">
      <c r="A669" s="75"/>
      <c r="B669" s="76" t="s">
        <v>504</v>
      </c>
      <c r="C669" s="84">
        <v>0</v>
      </c>
      <c r="D669" s="84">
        <v>0</v>
      </c>
      <c r="E669" s="84">
        <v>10</v>
      </c>
      <c r="F669" s="73">
        <v>0</v>
      </c>
      <c r="G669" s="73">
        <v>0</v>
      </c>
      <c r="H669" s="77">
        <v>0</v>
      </c>
      <c r="I669" s="74">
        <f t="shared" si="38"/>
        <v>10</v>
      </c>
    </row>
    <row r="670" spans="1:9" x14ac:dyDescent="0.3">
      <c r="A670" s="75"/>
      <c r="B670" s="76" t="s">
        <v>883</v>
      </c>
      <c r="C670" s="84">
        <v>0</v>
      </c>
      <c r="D670" s="84">
        <v>0</v>
      </c>
      <c r="E670" s="84">
        <v>0</v>
      </c>
      <c r="F670" s="73">
        <v>0</v>
      </c>
      <c r="G670" s="73">
        <v>0</v>
      </c>
      <c r="H670" s="77">
        <v>10</v>
      </c>
      <c r="I670" s="74">
        <f t="shared" si="38"/>
        <v>10</v>
      </c>
    </row>
    <row r="671" spans="1:9" x14ac:dyDescent="0.3">
      <c r="A671" s="75"/>
      <c r="B671" s="77" t="s">
        <v>505</v>
      </c>
      <c r="C671" s="84">
        <v>0</v>
      </c>
      <c r="D671" s="84">
        <v>10</v>
      </c>
      <c r="E671" s="84">
        <v>0</v>
      </c>
      <c r="F671" s="73">
        <v>0</v>
      </c>
      <c r="G671" s="73">
        <v>0</v>
      </c>
      <c r="H671" s="77">
        <v>0</v>
      </c>
      <c r="I671" s="74">
        <f t="shared" si="38"/>
        <v>10</v>
      </c>
    </row>
    <row r="672" spans="1:9" x14ac:dyDescent="0.3">
      <c r="A672" s="75"/>
      <c r="B672" s="77" t="s">
        <v>506</v>
      </c>
      <c r="C672" s="84">
        <v>0</v>
      </c>
      <c r="D672" s="84">
        <v>0</v>
      </c>
      <c r="E672" s="84">
        <v>10</v>
      </c>
      <c r="F672" s="73">
        <v>0</v>
      </c>
      <c r="G672" s="73">
        <v>0</v>
      </c>
      <c r="H672" s="77">
        <v>0</v>
      </c>
      <c r="I672" s="74">
        <f t="shared" si="38"/>
        <v>10</v>
      </c>
    </row>
    <row r="673" spans="1:9" x14ac:dyDescent="0.3">
      <c r="A673" s="75"/>
      <c r="B673" s="77" t="s">
        <v>507</v>
      </c>
      <c r="C673" s="84">
        <v>0</v>
      </c>
      <c r="D673" s="84">
        <v>158</v>
      </c>
      <c r="E673" s="84">
        <v>0</v>
      </c>
      <c r="F673" s="73">
        <v>0</v>
      </c>
      <c r="G673" s="73">
        <v>0</v>
      </c>
      <c r="H673" s="77">
        <v>0</v>
      </c>
      <c r="I673" s="74">
        <f t="shared" si="38"/>
        <v>158</v>
      </c>
    </row>
    <row r="674" spans="1:9" x14ac:dyDescent="0.3">
      <c r="A674" s="75"/>
      <c r="B674" s="77" t="s">
        <v>166</v>
      </c>
      <c r="C674" s="84">
        <v>0</v>
      </c>
      <c r="D674" s="84">
        <v>10</v>
      </c>
      <c r="E674" s="84">
        <v>0</v>
      </c>
      <c r="F674" s="73">
        <v>0</v>
      </c>
      <c r="G674" s="73">
        <v>0</v>
      </c>
      <c r="H674" s="77">
        <v>10</v>
      </c>
      <c r="I674" s="74">
        <f t="shared" si="38"/>
        <v>20</v>
      </c>
    </row>
    <row r="675" spans="1:9" x14ac:dyDescent="0.3">
      <c r="A675" s="75"/>
      <c r="B675" s="76" t="s">
        <v>508</v>
      </c>
      <c r="C675" s="84">
        <v>0</v>
      </c>
      <c r="D675" s="84">
        <v>7</v>
      </c>
      <c r="E675" s="84">
        <v>0</v>
      </c>
      <c r="F675" s="73">
        <v>0</v>
      </c>
      <c r="G675" s="73">
        <v>0</v>
      </c>
      <c r="H675" s="77">
        <v>0</v>
      </c>
      <c r="I675" s="74">
        <f t="shared" si="38"/>
        <v>7</v>
      </c>
    </row>
    <row r="676" spans="1:9" x14ac:dyDescent="0.3">
      <c r="A676" s="75"/>
      <c r="B676" s="76" t="s">
        <v>884</v>
      </c>
      <c r="C676" s="84">
        <v>0</v>
      </c>
      <c r="D676" s="84">
        <v>0</v>
      </c>
      <c r="E676" s="84">
        <v>0</v>
      </c>
      <c r="F676" s="73">
        <v>0</v>
      </c>
      <c r="G676" s="73">
        <v>0</v>
      </c>
      <c r="H676" s="77">
        <v>10</v>
      </c>
      <c r="I676" s="74">
        <f t="shared" si="38"/>
        <v>10</v>
      </c>
    </row>
    <row r="677" spans="1:9" x14ac:dyDescent="0.3">
      <c r="A677" s="75"/>
      <c r="B677" s="76" t="s">
        <v>509</v>
      </c>
      <c r="C677" s="84">
        <v>0</v>
      </c>
      <c r="D677" s="84">
        <v>0</v>
      </c>
      <c r="E677" s="84">
        <v>10</v>
      </c>
      <c r="F677" s="73">
        <v>0</v>
      </c>
      <c r="G677" s="73">
        <v>0</v>
      </c>
      <c r="H677" s="77">
        <v>0</v>
      </c>
      <c r="I677" s="74">
        <f t="shared" si="38"/>
        <v>10</v>
      </c>
    </row>
    <row r="678" spans="1:9" x14ac:dyDescent="0.3">
      <c r="A678" s="75"/>
      <c r="B678" s="76" t="s">
        <v>510</v>
      </c>
      <c r="C678" s="84">
        <v>0</v>
      </c>
      <c r="D678" s="84">
        <v>67</v>
      </c>
      <c r="E678" s="84">
        <v>0</v>
      </c>
      <c r="F678" s="73">
        <v>0</v>
      </c>
      <c r="G678" s="73">
        <v>0</v>
      </c>
      <c r="H678" s="77">
        <v>0</v>
      </c>
      <c r="I678" s="74">
        <f t="shared" si="38"/>
        <v>67</v>
      </c>
    </row>
    <row r="679" spans="1:9" x14ac:dyDescent="0.3">
      <c r="A679" s="75"/>
      <c r="B679" s="76" t="s">
        <v>613</v>
      </c>
      <c r="C679" s="84">
        <v>0</v>
      </c>
      <c r="D679" s="84">
        <v>0</v>
      </c>
      <c r="E679" s="84">
        <v>0</v>
      </c>
      <c r="F679" s="73">
        <v>71.5</v>
      </c>
      <c r="G679" s="73">
        <v>0</v>
      </c>
      <c r="H679" s="77">
        <v>0</v>
      </c>
      <c r="I679" s="74">
        <f t="shared" si="38"/>
        <v>71.5</v>
      </c>
    </row>
    <row r="680" spans="1:9" x14ac:dyDescent="0.3">
      <c r="A680" s="75"/>
      <c r="B680" s="76" t="s">
        <v>511</v>
      </c>
      <c r="C680" s="84">
        <v>0</v>
      </c>
      <c r="D680" s="84">
        <v>32</v>
      </c>
      <c r="E680" s="84">
        <v>0</v>
      </c>
      <c r="F680" s="73">
        <v>0</v>
      </c>
      <c r="G680" s="73">
        <v>0</v>
      </c>
      <c r="H680" s="77">
        <v>0</v>
      </c>
      <c r="I680" s="74">
        <f t="shared" si="38"/>
        <v>32</v>
      </c>
    </row>
    <row r="681" spans="1:9" x14ac:dyDescent="0.3">
      <c r="A681" s="75"/>
      <c r="B681" s="77" t="s">
        <v>512</v>
      </c>
      <c r="C681" s="84">
        <v>0</v>
      </c>
      <c r="D681" s="84">
        <v>10</v>
      </c>
      <c r="E681" s="84">
        <v>0</v>
      </c>
      <c r="F681" s="73">
        <v>0</v>
      </c>
      <c r="G681" s="73">
        <v>0</v>
      </c>
      <c r="H681" s="77">
        <v>0</v>
      </c>
      <c r="I681" s="74">
        <f t="shared" si="38"/>
        <v>10</v>
      </c>
    </row>
    <row r="682" spans="1:9" x14ac:dyDescent="0.3">
      <c r="A682" s="75"/>
      <c r="B682" s="77" t="s">
        <v>513</v>
      </c>
      <c r="C682" s="84">
        <v>0</v>
      </c>
      <c r="D682" s="84">
        <v>43</v>
      </c>
      <c r="E682" s="84">
        <v>0</v>
      </c>
      <c r="F682" s="73">
        <v>0</v>
      </c>
      <c r="G682" s="73">
        <v>0</v>
      </c>
      <c r="H682" s="77">
        <v>10</v>
      </c>
      <c r="I682" s="74">
        <f t="shared" si="38"/>
        <v>53</v>
      </c>
    </row>
    <row r="683" spans="1:9" x14ac:dyDescent="0.3">
      <c r="A683" s="75"/>
      <c r="B683" s="77" t="s">
        <v>514</v>
      </c>
      <c r="C683" s="84">
        <v>0</v>
      </c>
      <c r="D683" s="84">
        <v>0</v>
      </c>
      <c r="E683" s="84">
        <v>10</v>
      </c>
      <c r="F683" s="73">
        <v>0</v>
      </c>
      <c r="G683" s="73">
        <v>0</v>
      </c>
      <c r="H683" s="77">
        <v>0</v>
      </c>
      <c r="I683" s="74">
        <f t="shared" si="38"/>
        <v>10</v>
      </c>
    </row>
    <row r="684" spans="1:9" x14ac:dyDescent="0.3">
      <c r="A684" s="75"/>
      <c r="B684" s="77" t="s">
        <v>886</v>
      </c>
      <c r="C684" s="84">
        <v>0</v>
      </c>
      <c r="D684" s="84">
        <v>0</v>
      </c>
      <c r="E684" s="84">
        <v>0</v>
      </c>
      <c r="F684" s="73">
        <v>0</v>
      </c>
      <c r="G684" s="73">
        <v>0</v>
      </c>
      <c r="H684" s="77">
        <v>10</v>
      </c>
      <c r="I684" s="74">
        <f t="shared" si="38"/>
        <v>10</v>
      </c>
    </row>
    <row r="685" spans="1:9" x14ac:dyDescent="0.3">
      <c r="A685" s="75"/>
      <c r="B685" s="77" t="s">
        <v>515</v>
      </c>
      <c r="C685" s="84">
        <v>0</v>
      </c>
      <c r="D685" s="84">
        <v>0</v>
      </c>
      <c r="E685" s="84">
        <v>10</v>
      </c>
      <c r="F685" s="73">
        <v>0</v>
      </c>
      <c r="G685" s="73">
        <v>0</v>
      </c>
      <c r="H685" s="77">
        <v>0</v>
      </c>
      <c r="I685" s="74">
        <f t="shared" si="38"/>
        <v>10</v>
      </c>
    </row>
    <row r="686" spans="1:9" x14ac:dyDescent="0.3">
      <c r="A686" s="75"/>
      <c r="B686" s="77" t="s">
        <v>516</v>
      </c>
      <c r="C686" s="84">
        <v>0</v>
      </c>
      <c r="D686" s="84">
        <v>0</v>
      </c>
      <c r="E686" s="84">
        <v>10</v>
      </c>
      <c r="F686" s="73">
        <v>0</v>
      </c>
      <c r="G686" s="73">
        <v>0</v>
      </c>
      <c r="H686" s="77">
        <v>0</v>
      </c>
      <c r="I686" s="74">
        <f t="shared" si="38"/>
        <v>10</v>
      </c>
    </row>
    <row r="687" spans="1:9" x14ac:dyDescent="0.3">
      <c r="A687" s="75"/>
      <c r="B687" s="77" t="s">
        <v>517</v>
      </c>
      <c r="C687" s="84">
        <v>0</v>
      </c>
      <c r="D687" s="84">
        <v>10</v>
      </c>
      <c r="E687" s="84">
        <v>0</v>
      </c>
      <c r="F687" s="73">
        <v>0</v>
      </c>
      <c r="G687" s="73">
        <v>0</v>
      </c>
      <c r="H687" s="77">
        <v>0</v>
      </c>
      <c r="I687" s="74">
        <f t="shared" si="38"/>
        <v>10</v>
      </c>
    </row>
    <row r="688" spans="1:9" x14ac:dyDescent="0.3">
      <c r="A688" s="75"/>
      <c r="B688" s="77" t="s">
        <v>652</v>
      </c>
      <c r="C688" s="84">
        <v>0</v>
      </c>
      <c r="D688" s="84">
        <v>0</v>
      </c>
      <c r="E688" s="84">
        <v>0</v>
      </c>
      <c r="F688" s="73">
        <v>0</v>
      </c>
      <c r="G688" s="73">
        <v>50</v>
      </c>
      <c r="H688" s="77">
        <v>0</v>
      </c>
      <c r="I688" s="74">
        <f t="shared" si="38"/>
        <v>50</v>
      </c>
    </row>
    <row r="689" spans="1:9" x14ac:dyDescent="0.3">
      <c r="A689" s="75"/>
      <c r="B689" s="77" t="s">
        <v>518</v>
      </c>
      <c r="C689" s="72">
        <v>0</v>
      </c>
      <c r="D689" s="84">
        <v>10</v>
      </c>
      <c r="E689" s="84">
        <v>0</v>
      </c>
      <c r="F689" s="73">
        <v>0</v>
      </c>
      <c r="G689" s="73">
        <v>0</v>
      </c>
      <c r="H689" s="77">
        <v>0</v>
      </c>
      <c r="I689" s="74">
        <f t="shared" si="38"/>
        <v>10</v>
      </c>
    </row>
    <row r="690" spans="1:9" x14ac:dyDescent="0.3">
      <c r="A690" s="75"/>
      <c r="B690" s="77" t="s">
        <v>881</v>
      </c>
      <c r="C690" s="72">
        <v>0</v>
      </c>
      <c r="D690" s="84">
        <v>0</v>
      </c>
      <c r="E690" s="84">
        <v>0</v>
      </c>
      <c r="F690" s="73">
        <v>0</v>
      </c>
      <c r="G690" s="73">
        <v>0</v>
      </c>
      <c r="H690" s="77">
        <v>10</v>
      </c>
      <c r="I690" s="74">
        <f t="shared" si="38"/>
        <v>10</v>
      </c>
    </row>
    <row r="691" spans="1:9" x14ac:dyDescent="0.3">
      <c r="A691" s="75"/>
      <c r="B691" s="77" t="s">
        <v>519</v>
      </c>
      <c r="C691" s="72">
        <v>0</v>
      </c>
      <c r="D691" s="84">
        <v>0</v>
      </c>
      <c r="E691" s="84">
        <v>10</v>
      </c>
      <c r="F691" s="73">
        <v>0</v>
      </c>
      <c r="G691" s="73">
        <v>0</v>
      </c>
      <c r="H691" s="77">
        <v>0</v>
      </c>
      <c r="I691" s="74">
        <f t="shared" si="38"/>
        <v>10</v>
      </c>
    </row>
    <row r="692" spans="1:9" x14ac:dyDescent="0.3">
      <c r="A692" s="75"/>
      <c r="B692" s="75" t="s">
        <v>144</v>
      </c>
      <c r="C692" s="84">
        <v>50</v>
      </c>
      <c r="D692" s="73">
        <v>8</v>
      </c>
      <c r="E692" s="73">
        <v>0</v>
      </c>
      <c r="F692" s="73">
        <v>0</v>
      </c>
      <c r="G692" s="73">
        <v>0</v>
      </c>
      <c r="H692" s="77">
        <v>0</v>
      </c>
      <c r="I692" s="74">
        <f t="shared" si="38"/>
        <v>58</v>
      </c>
    </row>
    <row r="693" spans="1:9" x14ac:dyDescent="0.3">
      <c r="A693" s="75"/>
      <c r="B693" s="77" t="s">
        <v>520</v>
      </c>
      <c r="C693" s="84">
        <v>0</v>
      </c>
      <c r="D693" s="73">
        <v>0</v>
      </c>
      <c r="E693" s="73">
        <v>10</v>
      </c>
      <c r="F693" s="73">
        <v>0</v>
      </c>
      <c r="G693" s="73">
        <v>0</v>
      </c>
      <c r="H693" s="77">
        <v>0</v>
      </c>
      <c r="I693" s="74">
        <f t="shared" si="38"/>
        <v>10</v>
      </c>
    </row>
    <row r="694" spans="1:9" x14ac:dyDescent="0.3">
      <c r="A694" s="75"/>
      <c r="B694" s="77" t="s">
        <v>521</v>
      </c>
      <c r="C694" s="84">
        <v>0</v>
      </c>
      <c r="D694" s="73">
        <v>0</v>
      </c>
      <c r="E694" s="73">
        <v>10</v>
      </c>
      <c r="F694" s="73">
        <v>0</v>
      </c>
      <c r="G694" s="73">
        <v>0</v>
      </c>
      <c r="H694" s="77">
        <v>0</v>
      </c>
      <c r="I694" s="74">
        <f t="shared" si="38"/>
        <v>10</v>
      </c>
    </row>
    <row r="695" spans="1:9" x14ac:dyDescent="0.3">
      <c r="A695" s="75"/>
      <c r="B695" s="75" t="s">
        <v>522</v>
      </c>
      <c r="C695" s="84">
        <v>313</v>
      </c>
      <c r="D695" s="73">
        <v>0</v>
      </c>
      <c r="E695" s="73">
        <v>0</v>
      </c>
      <c r="F695" s="73">
        <v>0</v>
      </c>
      <c r="G695" s="73">
        <v>0</v>
      </c>
      <c r="H695" s="77">
        <v>0</v>
      </c>
      <c r="I695" s="74">
        <f t="shared" si="38"/>
        <v>313</v>
      </c>
    </row>
    <row r="696" spans="1:9" x14ac:dyDescent="0.3">
      <c r="A696" s="75"/>
      <c r="B696" s="77" t="s">
        <v>523</v>
      </c>
      <c r="C696" s="84">
        <v>0</v>
      </c>
      <c r="D696" s="73">
        <v>10</v>
      </c>
      <c r="E696" s="73">
        <v>0</v>
      </c>
      <c r="F696" s="73">
        <v>0</v>
      </c>
      <c r="G696" s="73">
        <v>0</v>
      </c>
      <c r="H696" s="77">
        <v>0</v>
      </c>
      <c r="I696" s="74">
        <f t="shared" si="38"/>
        <v>10</v>
      </c>
    </row>
    <row r="697" spans="1:9" x14ac:dyDescent="0.3">
      <c r="A697" s="75"/>
      <c r="B697" s="77" t="s">
        <v>524</v>
      </c>
      <c r="C697" s="84">
        <v>0</v>
      </c>
      <c r="D697" s="73">
        <v>10</v>
      </c>
      <c r="E697" s="73">
        <v>0</v>
      </c>
      <c r="F697" s="73">
        <v>0</v>
      </c>
      <c r="G697" s="73">
        <v>0</v>
      </c>
      <c r="H697" s="77">
        <v>0</v>
      </c>
      <c r="I697" s="74">
        <f t="shared" si="38"/>
        <v>10</v>
      </c>
    </row>
    <row r="698" spans="1:9" x14ac:dyDescent="0.3">
      <c r="A698" s="75"/>
      <c r="B698" s="77" t="s">
        <v>882</v>
      </c>
      <c r="C698" s="84">
        <v>0</v>
      </c>
      <c r="D698" s="73">
        <v>0</v>
      </c>
      <c r="E698" s="73">
        <v>0</v>
      </c>
      <c r="F698" s="73">
        <v>0</v>
      </c>
      <c r="G698" s="73">
        <v>0</v>
      </c>
      <c r="H698" s="77">
        <v>10</v>
      </c>
      <c r="I698" s="74">
        <f t="shared" si="38"/>
        <v>10</v>
      </c>
    </row>
    <row r="699" spans="1:9" x14ac:dyDescent="0.3">
      <c r="A699" s="75"/>
      <c r="B699" s="77" t="s">
        <v>525</v>
      </c>
      <c r="C699" s="84">
        <v>0</v>
      </c>
      <c r="D699" s="73">
        <v>15</v>
      </c>
      <c r="E699" s="73">
        <v>0</v>
      </c>
      <c r="F699" s="73">
        <v>0</v>
      </c>
      <c r="G699" s="73">
        <v>0</v>
      </c>
      <c r="H699" s="73">
        <v>100</v>
      </c>
      <c r="I699" s="74">
        <f t="shared" si="38"/>
        <v>115</v>
      </c>
    </row>
    <row r="700" spans="1:9" x14ac:dyDescent="0.3">
      <c r="A700" s="75"/>
      <c r="B700" s="75" t="s">
        <v>526</v>
      </c>
      <c r="C700" s="84">
        <f>30+27</f>
        <v>57</v>
      </c>
      <c r="D700" s="73">
        <v>0</v>
      </c>
      <c r="E700" s="73">
        <v>0</v>
      </c>
      <c r="F700" s="73">
        <v>0</v>
      </c>
      <c r="G700" s="73">
        <v>0</v>
      </c>
      <c r="H700" s="77">
        <v>0</v>
      </c>
      <c r="I700" s="74">
        <f t="shared" si="38"/>
        <v>57</v>
      </c>
    </row>
    <row r="701" spans="1:9" x14ac:dyDescent="0.3">
      <c r="A701" s="75"/>
      <c r="B701" s="75" t="s">
        <v>885</v>
      </c>
      <c r="C701" s="84">
        <v>0</v>
      </c>
      <c r="D701" s="73">
        <v>0</v>
      </c>
      <c r="E701" s="73">
        <v>0</v>
      </c>
      <c r="F701" s="73">
        <v>0</v>
      </c>
      <c r="G701" s="73">
        <v>0</v>
      </c>
      <c r="H701" s="77">
        <v>20</v>
      </c>
      <c r="I701" s="74">
        <f>SUM(C701:H701)</f>
        <v>20</v>
      </c>
    </row>
    <row r="702" spans="1:9" x14ac:dyDescent="0.3">
      <c r="A702" s="75"/>
      <c r="B702" s="76" t="s">
        <v>527</v>
      </c>
      <c r="C702" s="84">
        <v>0</v>
      </c>
      <c r="D702" s="73">
        <v>55</v>
      </c>
      <c r="E702" s="73">
        <v>0</v>
      </c>
      <c r="F702" s="73">
        <v>0</v>
      </c>
      <c r="G702" s="73">
        <v>0</v>
      </c>
      <c r="H702" s="77">
        <v>0</v>
      </c>
      <c r="I702" s="74">
        <f t="shared" si="38"/>
        <v>55</v>
      </c>
    </row>
    <row r="703" spans="1:9" x14ac:dyDescent="0.3">
      <c r="A703" s="75"/>
      <c r="B703" s="76" t="s">
        <v>528</v>
      </c>
      <c r="C703" s="84">
        <v>0</v>
      </c>
      <c r="D703" s="73">
        <v>36</v>
      </c>
      <c r="E703" s="73">
        <v>0</v>
      </c>
      <c r="F703" s="73">
        <v>200</v>
      </c>
      <c r="G703" s="73">
        <v>0</v>
      </c>
      <c r="H703" s="77">
        <v>74</v>
      </c>
      <c r="I703" s="74">
        <f t="shared" si="38"/>
        <v>310</v>
      </c>
    </row>
    <row r="704" spans="1:9" x14ac:dyDescent="0.3">
      <c r="A704" s="75"/>
      <c r="B704" s="76" t="s">
        <v>529</v>
      </c>
      <c r="C704" s="84">
        <v>0</v>
      </c>
      <c r="D704" s="73">
        <v>0</v>
      </c>
      <c r="E704" s="73">
        <v>10</v>
      </c>
      <c r="F704" s="73">
        <v>0</v>
      </c>
      <c r="G704" s="73">
        <v>0</v>
      </c>
      <c r="H704" s="77">
        <v>0</v>
      </c>
      <c r="I704" s="74">
        <f t="shared" si="38"/>
        <v>10</v>
      </c>
    </row>
    <row r="705" spans="1:10" x14ac:dyDescent="0.3">
      <c r="A705" s="75"/>
      <c r="B705" s="76" t="s">
        <v>530</v>
      </c>
      <c r="C705" s="84">
        <v>0</v>
      </c>
      <c r="D705" s="73">
        <v>49</v>
      </c>
      <c r="E705" s="73">
        <v>0</v>
      </c>
      <c r="F705" s="73">
        <v>0</v>
      </c>
      <c r="G705" s="73">
        <v>0</v>
      </c>
      <c r="H705" s="77">
        <v>0</v>
      </c>
      <c r="I705" s="74">
        <f t="shared" si="38"/>
        <v>49</v>
      </c>
    </row>
    <row r="706" spans="1:10" x14ac:dyDescent="0.3">
      <c r="A706" s="75"/>
      <c r="B706" s="77" t="s">
        <v>531</v>
      </c>
      <c r="C706" s="84">
        <v>0</v>
      </c>
      <c r="D706" s="73">
        <v>10</v>
      </c>
      <c r="E706" s="73">
        <v>0</v>
      </c>
      <c r="F706" s="73">
        <v>0</v>
      </c>
      <c r="G706" s="73">
        <v>0</v>
      </c>
      <c r="H706" s="77">
        <v>0</v>
      </c>
      <c r="I706" s="74">
        <f t="shared" si="38"/>
        <v>10</v>
      </c>
    </row>
    <row r="707" spans="1:10" x14ac:dyDescent="0.3">
      <c r="A707" s="75"/>
      <c r="B707" s="77" t="s">
        <v>532</v>
      </c>
      <c r="C707" s="84">
        <v>0</v>
      </c>
      <c r="D707" s="73">
        <v>10</v>
      </c>
      <c r="E707" s="73">
        <v>0</v>
      </c>
      <c r="F707" s="73">
        <v>0</v>
      </c>
      <c r="G707" s="73">
        <v>0</v>
      </c>
      <c r="H707" s="77">
        <v>0</v>
      </c>
      <c r="I707" s="74">
        <f t="shared" si="38"/>
        <v>10</v>
      </c>
    </row>
    <row r="708" spans="1:10" x14ac:dyDescent="0.3">
      <c r="A708" s="75"/>
      <c r="B708" s="77" t="s">
        <v>533</v>
      </c>
      <c r="C708" s="84">
        <v>0</v>
      </c>
      <c r="D708" s="73">
        <v>0</v>
      </c>
      <c r="E708" s="73">
        <v>10</v>
      </c>
      <c r="F708" s="73">
        <v>0</v>
      </c>
      <c r="G708" s="73">
        <v>0</v>
      </c>
      <c r="H708" s="77">
        <v>0</v>
      </c>
      <c r="I708" s="74">
        <f t="shared" si="38"/>
        <v>10</v>
      </c>
    </row>
    <row r="709" spans="1:10" x14ac:dyDescent="0.3">
      <c r="A709" s="75"/>
      <c r="B709" s="77" t="s">
        <v>601</v>
      </c>
      <c r="C709" s="84">
        <v>0</v>
      </c>
      <c r="D709" s="73">
        <v>0</v>
      </c>
      <c r="E709" s="73">
        <v>0</v>
      </c>
      <c r="F709" s="73">
        <v>424</v>
      </c>
      <c r="G709" s="73">
        <v>0</v>
      </c>
      <c r="H709" s="77">
        <v>0</v>
      </c>
      <c r="I709" s="74">
        <f t="shared" si="38"/>
        <v>424</v>
      </c>
    </row>
    <row r="710" spans="1:10" x14ac:dyDescent="0.3">
      <c r="A710" s="75"/>
      <c r="B710" s="77" t="s">
        <v>534</v>
      </c>
      <c r="C710" s="84">
        <v>0</v>
      </c>
      <c r="D710" s="73">
        <v>0</v>
      </c>
      <c r="E710" s="73">
        <v>10</v>
      </c>
      <c r="F710" s="73">
        <v>0</v>
      </c>
      <c r="G710" s="73">
        <v>0</v>
      </c>
      <c r="H710" s="77">
        <v>0</v>
      </c>
      <c r="I710" s="74">
        <f t="shared" si="38"/>
        <v>10</v>
      </c>
    </row>
    <row r="711" spans="1:10" x14ac:dyDescent="0.3">
      <c r="A711" s="75"/>
      <c r="B711" s="77" t="s">
        <v>535</v>
      </c>
      <c r="C711" s="84">
        <v>0</v>
      </c>
      <c r="D711" s="73">
        <v>0</v>
      </c>
      <c r="E711" s="73">
        <v>17</v>
      </c>
      <c r="F711" s="73">
        <v>0</v>
      </c>
      <c r="G711" s="73">
        <v>0</v>
      </c>
      <c r="H711" s="77">
        <v>0</v>
      </c>
      <c r="I711" s="74">
        <f t="shared" si="38"/>
        <v>17</v>
      </c>
    </row>
    <row r="712" spans="1:10" x14ac:dyDescent="0.3">
      <c r="A712" s="75"/>
      <c r="B712" s="75" t="s">
        <v>536</v>
      </c>
      <c r="C712" s="72">
        <v>31</v>
      </c>
      <c r="D712" s="73">
        <v>15</v>
      </c>
      <c r="E712" s="73">
        <v>0</v>
      </c>
      <c r="F712" s="73">
        <v>0</v>
      </c>
      <c r="G712" s="73">
        <v>0</v>
      </c>
      <c r="H712" s="77">
        <v>0</v>
      </c>
      <c r="I712" s="74">
        <f t="shared" si="38"/>
        <v>46</v>
      </c>
    </row>
    <row r="713" spans="1:10" x14ac:dyDescent="0.3">
      <c r="A713" s="75"/>
      <c r="B713" s="77" t="s">
        <v>537</v>
      </c>
      <c r="C713" s="84">
        <v>0</v>
      </c>
      <c r="D713" s="73">
        <v>0</v>
      </c>
      <c r="E713" s="73">
        <v>10</v>
      </c>
      <c r="F713" s="73">
        <v>0</v>
      </c>
      <c r="G713" s="73">
        <v>0</v>
      </c>
      <c r="H713" s="77">
        <v>0</v>
      </c>
      <c r="I713" s="74">
        <f t="shared" si="38"/>
        <v>10</v>
      </c>
    </row>
    <row r="714" spans="1:10" x14ac:dyDescent="0.3">
      <c r="B714" s="77" t="s">
        <v>538</v>
      </c>
      <c r="C714" s="84">
        <v>0</v>
      </c>
      <c r="D714" s="73">
        <v>0</v>
      </c>
      <c r="E714" s="73">
        <v>90</v>
      </c>
      <c r="F714" s="73">
        <v>0</v>
      </c>
      <c r="G714" s="73">
        <v>0</v>
      </c>
      <c r="H714" s="77">
        <v>0</v>
      </c>
      <c r="I714" s="74">
        <f t="shared" si="38"/>
        <v>90</v>
      </c>
    </row>
    <row r="715" spans="1:10" x14ac:dyDescent="0.3">
      <c r="B715" s="77" t="s">
        <v>539</v>
      </c>
      <c r="C715" s="84">
        <v>0</v>
      </c>
      <c r="D715" s="73">
        <v>0</v>
      </c>
      <c r="E715" s="73">
        <v>10</v>
      </c>
      <c r="F715" s="73">
        <v>0</v>
      </c>
      <c r="G715" s="73">
        <v>0</v>
      </c>
      <c r="H715" s="77">
        <v>0</v>
      </c>
      <c r="I715" s="74">
        <f t="shared" si="38"/>
        <v>10</v>
      </c>
    </row>
    <row r="716" spans="1:10" s="82" customFormat="1" x14ac:dyDescent="0.3">
      <c r="C716" s="78">
        <f>SUM(C646:C715)</f>
        <v>1424</v>
      </c>
      <c r="D716" s="79">
        <f>SUM(D646:D715)</f>
        <v>955.5</v>
      </c>
      <c r="E716" s="79">
        <f>SUM(E646:E715)</f>
        <v>1706</v>
      </c>
      <c r="F716" s="79">
        <f>SUM(F646:F715)</f>
        <v>2187.5</v>
      </c>
      <c r="G716" s="79">
        <f>SUM(G646:G715)</f>
        <v>1104.25</v>
      </c>
      <c r="H716" s="79">
        <f>SUM(H646:H715)</f>
        <v>479</v>
      </c>
      <c r="I716" s="80">
        <f>SUM(I646:I715)</f>
        <v>7856.25</v>
      </c>
      <c r="J716" s="73">
        <f>SUM(C716:H716)</f>
        <v>7856.25</v>
      </c>
    </row>
    <row r="719" spans="1:10" x14ac:dyDescent="0.3">
      <c r="A719" s="82" t="s">
        <v>540</v>
      </c>
      <c r="B719" s="75" t="s">
        <v>121</v>
      </c>
      <c r="C719" s="72">
        <f>1058.35+937.95</f>
        <v>1996.3</v>
      </c>
      <c r="D719" s="84">
        <v>1453.3</v>
      </c>
      <c r="E719" s="84">
        <v>1372.5</v>
      </c>
      <c r="F719" s="73">
        <f>332+994.85</f>
        <v>1326.85</v>
      </c>
      <c r="G719" s="73">
        <v>0</v>
      </c>
      <c r="H719" s="73">
        <v>0</v>
      </c>
      <c r="I719" s="74">
        <f t="shared" si="38"/>
        <v>6148.9500000000007</v>
      </c>
    </row>
    <row r="720" spans="1:10" s="82" customFormat="1" x14ac:dyDescent="0.3">
      <c r="C720" s="78">
        <f t="shared" ref="C720:G720" si="39">SUM(C719)</f>
        <v>1996.3</v>
      </c>
      <c r="D720" s="78">
        <f t="shared" si="39"/>
        <v>1453.3</v>
      </c>
      <c r="E720" s="78">
        <f t="shared" si="39"/>
        <v>1372.5</v>
      </c>
      <c r="F720" s="78">
        <f t="shared" si="39"/>
        <v>1326.85</v>
      </c>
      <c r="G720" s="78">
        <f t="shared" si="39"/>
        <v>0</v>
      </c>
      <c r="H720" s="78">
        <f>SUM(H719)</f>
        <v>0</v>
      </c>
      <c r="I720" s="80">
        <f>SUM(I719)</f>
        <v>6148.9500000000007</v>
      </c>
      <c r="J720" s="73">
        <f>SUM(C720:H720)</f>
        <v>6148.9500000000007</v>
      </c>
    </row>
    <row r="721" spans="1:10" x14ac:dyDescent="0.3">
      <c r="C721" s="81"/>
    </row>
    <row r="722" spans="1:10" x14ac:dyDescent="0.3">
      <c r="C722" s="81"/>
    </row>
    <row r="723" spans="1:10" x14ac:dyDescent="0.3">
      <c r="A723" s="82" t="s">
        <v>541</v>
      </c>
      <c r="B723" s="75" t="s">
        <v>121</v>
      </c>
      <c r="C723" s="72">
        <v>771.65</v>
      </c>
      <c r="D723" s="84">
        <v>150</v>
      </c>
      <c r="E723" s="84">
        <v>924.15</v>
      </c>
      <c r="F723" s="84">
        <v>896.7</v>
      </c>
      <c r="G723" s="84">
        <f>954.65+20</f>
        <v>974.65</v>
      </c>
      <c r="H723" s="84">
        <v>1015.65</v>
      </c>
      <c r="I723" s="74">
        <f t="shared" si="38"/>
        <v>4732.8</v>
      </c>
    </row>
    <row r="724" spans="1:10" x14ac:dyDescent="0.3">
      <c r="A724" s="75"/>
      <c r="B724" s="75" t="s">
        <v>614</v>
      </c>
      <c r="C724" s="72">
        <v>0</v>
      </c>
      <c r="D724" s="84">
        <v>0</v>
      </c>
      <c r="E724" s="84">
        <v>0</v>
      </c>
      <c r="F724" s="84">
        <v>20</v>
      </c>
      <c r="G724" s="84">
        <v>0</v>
      </c>
      <c r="H724" s="84">
        <v>0</v>
      </c>
      <c r="I724" s="74">
        <f t="shared" si="38"/>
        <v>20</v>
      </c>
    </row>
    <row r="725" spans="1:10" s="82" customFormat="1" x14ac:dyDescent="0.3">
      <c r="C725" s="78">
        <f t="shared" ref="C725:I725" si="40">SUM(C723:C724)</f>
        <v>771.65</v>
      </c>
      <c r="D725" s="78">
        <f t="shared" si="40"/>
        <v>150</v>
      </c>
      <c r="E725" s="78">
        <f t="shared" si="40"/>
        <v>924.15</v>
      </c>
      <c r="F725" s="78">
        <f t="shared" si="40"/>
        <v>916.7</v>
      </c>
      <c r="G725" s="78">
        <f t="shared" si="40"/>
        <v>974.65</v>
      </c>
      <c r="H725" s="78">
        <f t="shared" si="40"/>
        <v>1015.65</v>
      </c>
      <c r="I725" s="80">
        <f t="shared" si="40"/>
        <v>4752.8</v>
      </c>
      <c r="J725" s="73">
        <f>SUM(C725:H725)</f>
        <v>4752.8</v>
      </c>
    </row>
    <row r="726" spans="1:10" x14ac:dyDescent="0.3">
      <c r="C726" s="81"/>
      <c r="D726" s="81"/>
      <c r="E726" s="81"/>
      <c r="F726" s="81"/>
      <c r="G726" s="81"/>
      <c r="H726" s="81"/>
    </row>
    <row r="727" spans="1:10" x14ac:dyDescent="0.3">
      <c r="C727" s="81"/>
      <c r="D727" s="81"/>
      <c r="E727" s="81"/>
      <c r="F727" s="81"/>
      <c r="G727" s="81"/>
      <c r="H727" s="81"/>
    </row>
    <row r="728" spans="1:10" x14ac:dyDescent="0.3">
      <c r="A728" s="82" t="s">
        <v>542</v>
      </c>
      <c r="C728" s="75"/>
      <c r="D728" s="75"/>
      <c r="E728" s="75"/>
      <c r="F728" s="75"/>
      <c r="G728" s="75"/>
      <c r="H728" s="75"/>
      <c r="I728" s="75"/>
    </row>
    <row r="729" spans="1:10" x14ac:dyDescent="0.3">
      <c r="B729" s="75" t="s">
        <v>545</v>
      </c>
      <c r="C729" s="84">
        <v>0</v>
      </c>
      <c r="D729" s="73">
        <v>0</v>
      </c>
      <c r="E729" s="77">
        <v>0</v>
      </c>
      <c r="F729" s="77">
        <v>466</v>
      </c>
      <c r="G729" s="77">
        <v>115</v>
      </c>
      <c r="H729" s="77">
        <v>0</v>
      </c>
      <c r="I729" s="74">
        <f>SUM(C729:H729)</f>
        <v>581</v>
      </c>
    </row>
    <row r="730" spans="1:10" x14ac:dyDescent="0.3">
      <c r="B730" s="75" t="s">
        <v>960</v>
      </c>
      <c r="C730" s="84">
        <v>0</v>
      </c>
      <c r="D730" s="73">
        <v>0</v>
      </c>
      <c r="E730" s="77">
        <v>0</v>
      </c>
      <c r="F730" s="77">
        <v>0</v>
      </c>
      <c r="G730" s="77">
        <v>0</v>
      </c>
      <c r="H730" s="77">
        <v>200</v>
      </c>
      <c r="I730" s="74">
        <f>SUM(C730:H730)</f>
        <v>200</v>
      </c>
    </row>
    <row r="731" spans="1:10" x14ac:dyDescent="0.3">
      <c r="B731" s="75" t="s">
        <v>543</v>
      </c>
      <c r="C731" s="84">
        <v>0</v>
      </c>
      <c r="D731" s="73">
        <v>0</v>
      </c>
      <c r="E731" s="77">
        <v>40</v>
      </c>
      <c r="F731" s="77">
        <v>0</v>
      </c>
      <c r="G731" s="77">
        <v>0</v>
      </c>
      <c r="H731" s="77">
        <v>0</v>
      </c>
      <c r="I731" s="74">
        <f>SUM(C731:H731)</f>
        <v>40</v>
      </c>
    </row>
    <row r="732" spans="1:10" x14ac:dyDescent="0.3">
      <c r="B732" s="75" t="s">
        <v>592</v>
      </c>
      <c r="C732" s="84">
        <v>0</v>
      </c>
      <c r="D732" s="73">
        <v>0</v>
      </c>
      <c r="E732" s="77">
        <v>0</v>
      </c>
      <c r="F732" s="77">
        <v>172</v>
      </c>
      <c r="G732" s="77">
        <v>0</v>
      </c>
      <c r="H732" s="77">
        <v>0</v>
      </c>
      <c r="I732" s="74">
        <f>SUM(C732:H732)</f>
        <v>172</v>
      </c>
    </row>
    <row r="733" spans="1:10" x14ac:dyDescent="0.3">
      <c r="B733" s="75" t="s">
        <v>544</v>
      </c>
      <c r="C733" s="84">
        <v>0</v>
      </c>
      <c r="D733" s="73">
        <v>0</v>
      </c>
      <c r="E733" s="77">
        <v>150</v>
      </c>
      <c r="F733" s="77">
        <v>0</v>
      </c>
      <c r="G733" s="77">
        <v>0</v>
      </c>
      <c r="H733" s="77">
        <v>0</v>
      </c>
      <c r="I733" s="74">
        <f>SUM(C733:H733)</f>
        <v>150</v>
      </c>
    </row>
    <row r="734" spans="1:10" x14ac:dyDescent="0.3">
      <c r="B734" s="75" t="s">
        <v>701</v>
      </c>
      <c r="C734" s="84">
        <v>0</v>
      </c>
      <c r="D734" s="73">
        <v>0</v>
      </c>
      <c r="E734" s="77">
        <v>0</v>
      </c>
      <c r="F734" s="77">
        <v>0</v>
      </c>
      <c r="G734" s="77">
        <v>0</v>
      </c>
      <c r="H734" s="77">
        <v>100</v>
      </c>
      <c r="I734" s="74">
        <f>SUM(C734:H734)</f>
        <v>100</v>
      </c>
    </row>
    <row r="735" spans="1:10" x14ac:dyDescent="0.3">
      <c r="B735" s="75" t="s">
        <v>961</v>
      </c>
      <c r="C735" s="84">
        <v>0</v>
      </c>
      <c r="D735" s="73">
        <v>0</v>
      </c>
      <c r="E735" s="77">
        <v>0</v>
      </c>
      <c r="F735" s="77">
        <v>0</v>
      </c>
      <c r="G735" s="77">
        <v>0</v>
      </c>
      <c r="H735" s="77">
        <v>50</v>
      </c>
      <c r="I735" s="74">
        <f>SUM(C735:H735)</f>
        <v>50</v>
      </c>
    </row>
    <row r="736" spans="1:10" x14ac:dyDescent="0.3">
      <c r="B736" s="75" t="s">
        <v>962</v>
      </c>
      <c r="C736" s="84">
        <v>0</v>
      </c>
      <c r="D736" s="73">
        <v>0</v>
      </c>
      <c r="E736" s="77">
        <v>0</v>
      </c>
      <c r="F736" s="77">
        <v>0</v>
      </c>
      <c r="G736" s="77">
        <v>0</v>
      </c>
      <c r="H736" s="77">
        <v>20</v>
      </c>
      <c r="I736" s="74">
        <f>SUM(C736:H736)</f>
        <v>20</v>
      </c>
    </row>
    <row r="737" spans="1:11" x14ac:dyDescent="0.3">
      <c r="B737" s="75" t="s">
        <v>546</v>
      </c>
      <c r="C737" s="84">
        <v>0</v>
      </c>
      <c r="D737" s="73">
        <v>0</v>
      </c>
      <c r="E737" s="77">
        <v>353</v>
      </c>
      <c r="F737" s="77">
        <f>3318+75</f>
        <v>3393</v>
      </c>
      <c r="G737" s="77">
        <v>0</v>
      </c>
      <c r="H737" s="77">
        <v>0</v>
      </c>
      <c r="I737" s="74">
        <f>SUM(C737:H737)</f>
        <v>3746</v>
      </c>
    </row>
    <row r="738" spans="1:11" x14ac:dyDescent="0.3">
      <c r="B738" s="75" t="s">
        <v>547</v>
      </c>
      <c r="C738" s="84">
        <v>0</v>
      </c>
      <c r="D738" s="73">
        <v>0</v>
      </c>
      <c r="E738" s="77">
        <v>571</v>
      </c>
      <c r="F738" s="77">
        <v>0</v>
      </c>
      <c r="G738" s="77">
        <v>0</v>
      </c>
      <c r="H738" s="77">
        <v>0</v>
      </c>
      <c r="I738" s="74">
        <f>SUM(C738:H738)</f>
        <v>571</v>
      </c>
      <c r="K738" s="73"/>
    </row>
    <row r="739" spans="1:11" x14ac:dyDescent="0.3">
      <c r="B739" s="75" t="s">
        <v>105</v>
      </c>
      <c r="C739" s="84">
        <v>567</v>
      </c>
      <c r="D739" s="84">
        <v>600</v>
      </c>
      <c r="E739" s="84">
        <v>0</v>
      </c>
      <c r="F739" s="84">
        <v>500</v>
      </c>
      <c r="G739" s="84">
        <v>500</v>
      </c>
      <c r="H739" s="84">
        <v>500</v>
      </c>
      <c r="I739" s="74">
        <f>SUM(C739:H739)</f>
        <v>2667</v>
      </c>
    </row>
    <row r="740" spans="1:11" x14ac:dyDescent="0.3">
      <c r="B740" s="75" t="s">
        <v>702</v>
      </c>
      <c r="C740" s="84">
        <v>0</v>
      </c>
      <c r="D740" s="73">
        <v>0</v>
      </c>
      <c r="E740" s="77">
        <v>0</v>
      </c>
      <c r="F740" s="77">
        <v>0</v>
      </c>
      <c r="G740" s="77">
        <v>0</v>
      </c>
      <c r="H740" s="77">
        <v>50</v>
      </c>
      <c r="I740" s="74">
        <f>SUM(C740:H740)</f>
        <v>50</v>
      </c>
    </row>
    <row r="741" spans="1:11" s="82" customFormat="1" x14ac:dyDescent="0.3">
      <c r="C741" s="78">
        <f>SUM(C729:C740)</f>
        <v>567</v>
      </c>
      <c r="D741" s="78">
        <f>SUM(D729:D740)</f>
        <v>600</v>
      </c>
      <c r="E741" s="78">
        <f>SUM(E729:E740)</f>
        <v>1114</v>
      </c>
      <c r="F741" s="78">
        <f>SUM(F729:F740)</f>
        <v>4531</v>
      </c>
      <c r="G741" s="78">
        <f>SUM(G729:G740)</f>
        <v>615</v>
      </c>
      <c r="H741" s="78">
        <f>SUM(H729:H740)</f>
        <v>920</v>
      </c>
      <c r="I741" s="80">
        <f>SUM(I729:I740)</f>
        <v>8347</v>
      </c>
      <c r="J741" s="73">
        <f>SUM(C741:H741)</f>
        <v>8347</v>
      </c>
    </row>
    <row r="742" spans="1:11" x14ac:dyDescent="0.3">
      <c r="C742" s="81"/>
    </row>
    <row r="743" spans="1:11" s="82" customFormat="1" x14ac:dyDescent="0.3">
      <c r="B743" s="75"/>
      <c r="C743" s="72"/>
      <c r="D743" s="73"/>
      <c r="E743" s="73"/>
      <c r="F743" s="73"/>
      <c r="G743" s="73"/>
      <c r="H743" s="73"/>
      <c r="I743" s="74"/>
      <c r="J743" s="75"/>
    </row>
    <row r="744" spans="1:11" s="82" customFormat="1" ht="14.4" thickBot="1" x14ac:dyDescent="0.35">
      <c r="A744" s="93" t="s">
        <v>548</v>
      </c>
      <c r="B744" s="93"/>
      <c r="C744" s="96">
        <f>C27+C33+C66+C71+C76+C82+C102+C108+C201+C205+C274+C278+C282+C336+C340+C285+C292+C351+C356+C387+C392+C455+C625+C639+C643+C716+C720+C725+C741</f>
        <v>25737.95</v>
      </c>
      <c r="D744" s="96">
        <f>D27+D33+D66+D71+D76+D82+D102+D108+D201+D205+D274+D278+D282+D336+D340+D285+D292+D351+D356+D387+D392+D455+D625+D639+D643+D716+D720+D725+D741</f>
        <v>22045.710000000003</v>
      </c>
      <c r="E744" s="96">
        <f>E27+E33+E66+E71+E76+E82+E102+E108+E201+E205+E274+E278+E282+E336+E340+E285+E292+E351+E356+E387+E392+E455+E625+E639+E643+E716+E720+E725+E741</f>
        <v>24080</v>
      </c>
      <c r="F744" s="96">
        <f>F27+F33+F66+F71+F76+F82+F102+F108+F201+F205+F274+F278+F282+F336+F340+F285+F292+F351+F356+F387+F392+F455+F625+F639+F643+F716+F720+F725+F741</f>
        <v>33340.19</v>
      </c>
      <c r="G744" s="96">
        <f>G27+G33+G66+G71+G76+G82+G102+G108+G201+G205+G274+G278+G282+G336+G340+G285+G292+G351+G356+G387+G392+G455+G625+G639+G643+G716+G720+G725+G741</f>
        <v>31458.29</v>
      </c>
      <c r="H744" s="96">
        <f>H27+H33+H66+H71+H76+H82+H102+H108+H201+H205+H274+H278+H282+H336+H340+H285+H292+H351+H356+H376+H387+H392+H455+H625+H639+H643+H716+H720+H725+H741</f>
        <v>18773.650000000001</v>
      </c>
      <c r="I744" s="99">
        <f t="shared" ref="I744" si="41">SUM(C744:H744)</f>
        <v>155435.79</v>
      </c>
      <c r="J744" s="73">
        <f>SUM(C744:H744)</f>
        <v>155435.79</v>
      </c>
    </row>
    <row r="745" spans="1:11" ht="14.4" thickTop="1" x14ac:dyDescent="0.3"/>
  </sheetData>
  <sortState xmlns:xlrd2="http://schemas.microsoft.com/office/spreadsheetml/2017/richdata2" ref="B729:I740">
    <sortCondition ref="B729:B740"/>
  </sortState>
  <printOptions gridLines="1"/>
  <pageMargins left="0" right="0" top="0.75" bottom="0.75" header="0.3" footer="0.3"/>
  <pageSetup orientation="landscape" r:id="rId1"/>
  <headerFooter>
    <oddHeader>&amp;A</oddHead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9"/>
  <sheetViews>
    <sheetView workbookViewId="0">
      <pane ySplit="1" topLeftCell="A2" activePane="bottomLeft" state="frozen"/>
      <selection pane="bottomLeft" activeCell="H9" sqref="H9"/>
    </sheetView>
  </sheetViews>
  <sheetFormatPr defaultRowHeight="14.4" x14ac:dyDescent="0.3"/>
  <cols>
    <col min="1" max="1" width="40.6640625" style="23" bestFit="1" customWidth="1"/>
    <col min="2" max="2" width="40.6640625" style="23" customWidth="1"/>
    <col min="3" max="3" width="13" style="8" customWidth="1"/>
    <col min="4" max="4" width="33" style="23" bestFit="1" customWidth="1"/>
    <col min="5" max="5" width="23.88671875" hidden="1" customWidth="1"/>
    <col min="6" max="6" width="36.109375" style="23" bestFit="1" customWidth="1"/>
    <col min="7" max="7" width="28" style="23" customWidth="1"/>
    <col min="8" max="8" width="23.5546875" bestFit="1" customWidth="1"/>
    <col min="9" max="9" width="11.109375" bestFit="1" customWidth="1"/>
    <col min="10" max="10" width="10.33203125" bestFit="1" customWidth="1"/>
    <col min="12" max="12" width="20.109375" bestFit="1" customWidth="1"/>
  </cols>
  <sheetData>
    <row r="1" spans="1:10" s="1" customFormat="1" x14ac:dyDescent="0.3">
      <c r="A1" s="1" t="s">
        <v>121</v>
      </c>
      <c r="B1" s="1" t="s">
        <v>764</v>
      </c>
      <c r="C1" s="7" t="s">
        <v>122</v>
      </c>
      <c r="D1" s="1" t="s">
        <v>119</v>
      </c>
      <c r="E1" s="1" t="s">
        <v>120</v>
      </c>
      <c r="F1" s="1" t="s">
        <v>123</v>
      </c>
      <c r="G1" s="3"/>
    </row>
    <row r="2" spans="1:10" s="1" customFormat="1" x14ac:dyDescent="0.3">
      <c r="A2" s="23" t="s">
        <v>766</v>
      </c>
      <c r="B2" s="23" t="s">
        <v>765</v>
      </c>
      <c r="C2" s="8">
        <v>1000</v>
      </c>
      <c r="D2" s="23" t="s">
        <v>705</v>
      </c>
      <c r="E2" s="24"/>
      <c r="F2" s="23" t="s">
        <v>753</v>
      </c>
      <c r="G2" s="23" t="s">
        <v>754</v>
      </c>
      <c r="H2" s="23" t="s">
        <v>46</v>
      </c>
      <c r="I2" s="24" t="s">
        <v>755</v>
      </c>
      <c r="J2" s="24" t="s">
        <v>756</v>
      </c>
    </row>
    <row r="3" spans="1:10" ht="15.75" customHeight="1" x14ac:dyDescent="0.3">
      <c r="A3" s="9" t="s">
        <v>72</v>
      </c>
      <c r="B3" s="9" t="s">
        <v>767</v>
      </c>
      <c r="C3" s="8">
        <v>100</v>
      </c>
      <c r="D3" s="23" t="s">
        <v>705</v>
      </c>
      <c r="F3" s="23" t="s">
        <v>753</v>
      </c>
      <c r="G3" s="23" t="s">
        <v>754</v>
      </c>
      <c r="H3" s="23" t="s">
        <v>46</v>
      </c>
      <c r="I3" s="24" t="s">
        <v>755</v>
      </c>
      <c r="J3" s="24" t="s">
        <v>756</v>
      </c>
    </row>
    <row r="4" spans="1:10" ht="15.75" customHeight="1" x14ac:dyDescent="0.3">
      <c r="A4" s="9" t="s">
        <v>27</v>
      </c>
      <c r="B4" s="9" t="s">
        <v>768</v>
      </c>
      <c r="C4" s="8">
        <v>100</v>
      </c>
      <c r="D4" s="23" t="s">
        <v>705</v>
      </c>
      <c r="F4" s="23" t="s">
        <v>753</v>
      </c>
      <c r="G4" s="23" t="s">
        <v>754</v>
      </c>
      <c r="H4" s="23" t="s">
        <v>46</v>
      </c>
      <c r="I4" s="24" t="s">
        <v>755</v>
      </c>
      <c r="J4" s="24" t="s">
        <v>756</v>
      </c>
    </row>
    <row r="5" spans="1:10" ht="18" customHeight="1" x14ac:dyDescent="0.3">
      <c r="A5" s="9" t="s">
        <v>717</v>
      </c>
      <c r="B5" s="9" t="s">
        <v>781</v>
      </c>
      <c r="C5" s="8">
        <v>1200</v>
      </c>
      <c r="D5" s="23" t="s">
        <v>705</v>
      </c>
      <c r="F5" s="23" t="s">
        <v>753</v>
      </c>
      <c r="G5" s="23" t="s">
        <v>754</v>
      </c>
      <c r="H5" s="23" t="s">
        <v>46</v>
      </c>
      <c r="I5" s="24" t="s">
        <v>755</v>
      </c>
      <c r="J5" s="24" t="s">
        <v>756</v>
      </c>
    </row>
    <row r="6" spans="1:10" ht="15.75" customHeight="1" x14ac:dyDescent="0.3">
      <c r="A6" s="9" t="s">
        <v>75</v>
      </c>
      <c r="B6" s="9" t="s">
        <v>75</v>
      </c>
      <c r="C6" s="8">
        <v>1000</v>
      </c>
      <c r="D6" s="23" t="s">
        <v>705</v>
      </c>
      <c r="F6" s="23" t="s">
        <v>753</v>
      </c>
      <c r="G6" s="23" t="s">
        <v>754</v>
      </c>
      <c r="H6" s="23" t="s">
        <v>46</v>
      </c>
      <c r="I6" s="24" t="s">
        <v>755</v>
      </c>
      <c r="J6" s="24" t="s">
        <v>756</v>
      </c>
    </row>
    <row r="7" spans="1:10" x14ac:dyDescent="0.3">
      <c r="A7" s="9" t="s">
        <v>772</v>
      </c>
      <c r="B7" s="9" t="s">
        <v>771</v>
      </c>
      <c r="C7" s="8">
        <v>100</v>
      </c>
      <c r="D7" s="23" t="s">
        <v>705</v>
      </c>
      <c r="F7" s="23" t="s">
        <v>753</v>
      </c>
      <c r="G7" s="23" t="s">
        <v>754</v>
      </c>
      <c r="H7" s="23" t="s">
        <v>46</v>
      </c>
      <c r="I7" s="24" t="s">
        <v>755</v>
      </c>
      <c r="J7" s="24" t="s">
        <v>756</v>
      </c>
    </row>
    <row r="8" spans="1:10" x14ac:dyDescent="0.3">
      <c r="A8" s="9" t="s">
        <v>770</v>
      </c>
      <c r="B8" s="9" t="s">
        <v>769</v>
      </c>
      <c r="C8" s="8">
        <v>100</v>
      </c>
      <c r="D8" s="23" t="s">
        <v>705</v>
      </c>
      <c r="F8" s="23" t="s">
        <v>753</v>
      </c>
      <c r="G8" s="23" t="s">
        <v>754</v>
      </c>
      <c r="H8" s="23" t="s">
        <v>46</v>
      </c>
      <c r="I8" s="24" t="s">
        <v>755</v>
      </c>
      <c r="J8" s="24" t="s">
        <v>756</v>
      </c>
    </row>
    <row r="9" spans="1:10" x14ac:dyDescent="0.3">
      <c r="A9" s="9" t="s">
        <v>678</v>
      </c>
      <c r="B9" s="9" t="s">
        <v>985</v>
      </c>
      <c r="C9" s="8">
        <v>100</v>
      </c>
      <c r="D9" s="23" t="s">
        <v>705</v>
      </c>
      <c r="F9" s="23" t="s">
        <v>753</v>
      </c>
      <c r="G9" s="23" t="s">
        <v>982</v>
      </c>
      <c r="H9" s="23" t="s">
        <v>46</v>
      </c>
      <c r="I9" s="24" t="s">
        <v>755</v>
      </c>
      <c r="J9" s="24" t="s">
        <v>756</v>
      </c>
    </row>
    <row r="10" spans="1:10" x14ac:dyDescent="0.3">
      <c r="A10" s="9" t="s">
        <v>678</v>
      </c>
      <c r="B10" s="9" t="s">
        <v>774</v>
      </c>
      <c r="C10" s="8">
        <v>50</v>
      </c>
      <c r="D10" s="23" t="s">
        <v>705</v>
      </c>
      <c r="F10" s="23" t="s">
        <v>753</v>
      </c>
      <c r="G10" s="23" t="s">
        <v>754</v>
      </c>
      <c r="H10" s="23" t="s">
        <v>46</v>
      </c>
      <c r="I10" s="24" t="s">
        <v>755</v>
      </c>
      <c r="J10" s="24" t="s">
        <v>756</v>
      </c>
    </row>
    <row r="11" spans="1:10" x14ac:dyDescent="0.3">
      <c r="A11" s="9" t="s">
        <v>678</v>
      </c>
      <c r="B11" s="9" t="s">
        <v>775</v>
      </c>
      <c r="C11" s="37">
        <v>25</v>
      </c>
      <c r="D11" s="9" t="s">
        <v>705</v>
      </c>
      <c r="F11" s="23" t="s">
        <v>753</v>
      </c>
      <c r="G11" s="23" t="s">
        <v>754</v>
      </c>
      <c r="H11" s="23" t="s">
        <v>46</v>
      </c>
      <c r="I11" s="24" t="s">
        <v>755</v>
      </c>
      <c r="J11" s="24" t="s">
        <v>756</v>
      </c>
    </row>
    <row r="12" spans="1:10" x14ac:dyDescent="0.3">
      <c r="A12" s="9" t="s">
        <v>678</v>
      </c>
      <c r="B12" s="9" t="s">
        <v>776</v>
      </c>
      <c r="C12" s="37">
        <v>500</v>
      </c>
      <c r="D12" s="9" t="s">
        <v>705</v>
      </c>
      <c r="F12" s="23" t="s">
        <v>753</v>
      </c>
      <c r="G12" s="23" t="s">
        <v>754</v>
      </c>
      <c r="H12" s="23" t="s">
        <v>46</v>
      </c>
      <c r="I12" s="24" t="s">
        <v>755</v>
      </c>
      <c r="J12" s="24" t="s">
        <v>756</v>
      </c>
    </row>
    <row r="13" spans="1:10" x14ac:dyDescent="0.3">
      <c r="A13" s="9" t="s">
        <v>678</v>
      </c>
      <c r="B13" s="9" t="s">
        <v>782</v>
      </c>
      <c r="C13" s="37">
        <v>25</v>
      </c>
      <c r="D13" s="9" t="s">
        <v>705</v>
      </c>
      <c r="F13" s="23" t="s">
        <v>753</v>
      </c>
      <c r="G13" s="23" t="s">
        <v>754</v>
      </c>
      <c r="H13" s="23" t="s">
        <v>46</v>
      </c>
      <c r="I13" s="24"/>
      <c r="J13" s="24"/>
    </row>
    <row r="14" spans="1:10" x14ac:dyDescent="0.3">
      <c r="A14" s="9" t="s">
        <v>87</v>
      </c>
      <c r="B14" s="9" t="s">
        <v>87</v>
      </c>
      <c r="C14" s="8">
        <v>500</v>
      </c>
      <c r="D14" s="23" t="s">
        <v>705</v>
      </c>
      <c r="F14" s="23" t="s">
        <v>753</v>
      </c>
      <c r="G14" s="23" t="s">
        <v>754</v>
      </c>
      <c r="H14" s="23" t="s">
        <v>46</v>
      </c>
      <c r="I14" s="24" t="s">
        <v>755</v>
      </c>
      <c r="J14" s="24" t="s">
        <v>756</v>
      </c>
    </row>
    <row r="15" spans="1:10" x14ac:dyDescent="0.3">
      <c r="A15" s="9" t="s">
        <v>87</v>
      </c>
      <c r="B15" s="9" t="s">
        <v>779</v>
      </c>
      <c r="C15" s="8">
        <v>100</v>
      </c>
      <c r="D15" s="23" t="s">
        <v>705</v>
      </c>
      <c r="F15" s="23" t="s">
        <v>753</v>
      </c>
      <c r="G15" s="23" t="s">
        <v>754</v>
      </c>
      <c r="H15" s="23" t="s">
        <v>46</v>
      </c>
      <c r="I15" s="24" t="s">
        <v>755</v>
      </c>
      <c r="J15" s="24" t="s">
        <v>756</v>
      </c>
    </row>
    <row r="16" spans="1:10" ht="15.75" customHeight="1" x14ac:dyDescent="0.3">
      <c r="A16" s="9" t="s">
        <v>706</v>
      </c>
      <c r="B16" s="9" t="s">
        <v>706</v>
      </c>
      <c r="C16" s="8">
        <v>50</v>
      </c>
      <c r="D16" s="23" t="s">
        <v>705</v>
      </c>
      <c r="F16" s="23" t="s">
        <v>753</v>
      </c>
      <c r="G16" s="23" t="s">
        <v>754</v>
      </c>
      <c r="H16" s="23" t="s">
        <v>46</v>
      </c>
      <c r="I16" s="24" t="s">
        <v>755</v>
      </c>
      <c r="J16" s="24" t="s">
        <v>756</v>
      </c>
    </row>
    <row r="17" spans="1:10" ht="15.75" customHeight="1" x14ac:dyDescent="0.3">
      <c r="A17" s="9" t="s">
        <v>31</v>
      </c>
      <c r="B17" s="9" t="s">
        <v>780</v>
      </c>
      <c r="C17" s="8">
        <v>100</v>
      </c>
      <c r="D17" s="23" t="s">
        <v>752</v>
      </c>
      <c r="F17" s="23" t="s">
        <v>753</v>
      </c>
      <c r="G17" s="23" t="s">
        <v>754</v>
      </c>
      <c r="H17" s="23" t="s">
        <v>46</v>
      </c>
      <c r="I17" s="24" t="s">
        <v>755</v>
      </c>
      <c r="J17" s="24" t="s">
        <v>756</v>
      </c>
    </row>
    <row r="18" spans="1:10" ht="15.75" customHeight="1" x14ac:dyDescent="0.3">
      <c r="A18" s="9" t="s">
        <v>63</v>
      </c>
      <c r="B18" s="9" t="s">
        <v>63</v>
      </c>
      <c r="C18" s="8">
        <v>35</v>
      </c>
      <c r="D18" s="23" t="s">
        <v>758</v>
      </c>
      <c r="F18" s="23" t="s">
        <v>753</v>
      </c>
      <c r="G18" s="23" t="s">
        <v>754</v>
      </c>
      <c r="H18" s="23" t="s">
        <v>46</v>
      </c>
      <c r="I18" s="24" t="s">
        <v>755</v>
      </c>
      <c r="J18" s="24" t="s">
        <v>756</v>
      </c>
    </row>
    <row r="19" spans="1:10" ht="15.75" customHeight="1" x14ac:dyDescent="0.3">
      <c r="A19" s="9" t="s">
        <v>63</v>
      </c>
      <c r="B19" s="9" t="s">
        <v>784</v>
      </c>
      <c r="C19" s="37">
        <v>100</v>
      </c>
      <c r="D19" s="9" t="s">
        <v>705</v>
      </c>
      <c r="F19" s="23" t="s">
        <v>753</v>
      </c>
      <c r="G19" s="23" t="s">
        <v>754</v>
      </c>
      <c r="H19" s="23" t="s">
        <v>46</v>
      </c>
      <c r="I19" s="24" t="s">
        <v>757</v>
      </c>
      <c r="J19">
        <v>37091</v>
      </c>
    </row>
    <row r="20" spans="1:10" ht="15.75" customHeight="1" x14ac:dyDescent="0.3">
      <c r="A20" s="9" t="s">
        <v>75</v>
      </c>
      <c r="B20" s="9" t="s">
        <v>950</v>
      </c>
      <c r="C20" s="37">
        <v>100</v>
      </c>
      <c r="D20" s="9" t="s">
        <v>978</v>
      </c>
      <c r="F20" s="23" t="s">
        <v>753</v>
      </c>
      <c r="G20" s="23" t="s">
        <v>754</v>
      </c>
      <c r="H20" s="23" t="s">
        <v>46</v>
      </c>
      <c r="I20" s="24" t="s">
        <v>755</v>
      </c>
      <c r="J20" s="24" t="s">
        <v>756</v>
      </c>
    </row>
    <row r="21" spans="1:10" ht="15.75" customHeight="1" x14ac:dyDescent="0.3">
      <c r="A21" s="9" t="s">
        <v>63</v>
      </c>
      <c r="B21" s="9" t="s">
        <v>63</v>
      </c>
      <c r="C21" s="8">
        <v>35</v>
      </c>
      <c r="D21" s="23" t="s">
        <v>759</v>
      </c>
      <c r="F21" s="23" t="s">
        <v>760</v>
      </c>
      <c r="G21" s="23" t="s">
        <v>761</v>
      </c>
      <c r="H21" s="23" t="s">
        <v>762</v>
      </c>
      <c r="I21" s="24" t="s">
        <v>757</v>
      </c>
      <c r="J21" s="24" t="s">
        <v>763</v>
      </c>
    </row>
    <row r="22" spans="1:10" x14ac:dyDescent="0.3">
      <c r="A22" s="9" t="s">
        <v>678</v>
      </c>
      <c r="B22" s="9" t="s">
        <v>972</v>
      </c>
      <c r="C22" s="37">
        <v>25</v>
      </c>
      <c r="D22" s="9" t="s">
        <v>773</v>
      </c>
      <c r="F22" s="23" t="s">
        <v>981</v>
      </c>
      <c r="G22" s="23" t="s">
        <v>982</v>
      </c>
      <c r="H22" s="23" t="s">
        <v>46</v>
      </c>
      <c r="I22" s="24" t="s">
        <v>757</v>
      </c>
      <c r="J22">
        <v>37091</v>
      </c>
    </row>
    <row r="23" spans="1:10" ht="15.75" customHeight="1" x14ac:dyDescent="0.3">
      <c r="A23" s="9" t="s">
        <v>678</v>
      </c>
      <c r="B23" s="9" t="s">
        <v>710</v>
      </c>
      <c r="C23" s="37">
        <v>25</v>
      </c>
      <c r="D23" s="9" t="s">
        <v>773</v>
      </c>
      <c r="F23" s="23" t="s">
        <v>981</v>
      </c>
      <c r="G23" s="23" t="s">
        <v>982</v>
      </c>
      <c r="H23" s="23" t="s">
        <v>46</v>
      </c>
      <c r="I23" s="24" t="s">
        <v>757</v>
      </c>
      <c r="J23">
        <v>37091</v>
      </c>
    </row>
    <row r="24" spans="1:10" x14ac:dyDescent="0.3">
      <c r="A24" s="9" t="s">
        <v>974</v>
      </c>
      <c r="B24" s="9" t="s">
        <v>975</v>
      </c>
      <c r="C24" s="37">
        <v>50</v>
      </c>
      <c r="D24" s="9" t="s">
        <v>773</v>
      </c>
      <c r="F24" s="23" t="s">
        <v>981</v>
      </c>
      <c r="G24" s="23" t="s">
        <v>982</v>
      </c>
      <c r="H24" s="23" t="s">
        <v>46</v>
      </c>
      <c r="I24" s="24" t="s">
        <v>757</v>
      </c>
      <c r="J24">
        <v>37091</v>
      </c>
    </row>
    <row r="25" spans="1:10" x14ac:dyDescent="0.3">
      <c r="A25" s="9" t="s">
        <v>678</v>
      </c>
      <c r="B25" s="9" t="s">
        <v>709</v>
      </c>
      <c r="C25" s="37">
        <v>100</v>
      </c>
      <c r="D25" s="9" t="s">
        <v>773</v>
      </c>
      <c r="F25" s="23" t="s">
        <v>981</v>
      </c>
      <c r="G25" s="23" t="s">
        <v>982</v>
      </c>
      <c r="H25" s="23" t="s">
        <v>46</v>
      </c>
      <c r="I25" s="24" t="s">
        <v>757</v>
      </c>
      <c r="J25">
        <v>37091</v>
      </c>
    </row>
    <row r="26" spans="1:10" x14ac:dyDescent="0.3">
      <c r="A26" s="23" t="s">
        <v>72</v>
      </c>
      <c r="B26" s="9" t="s">
        <v>976</v>
      </c>
      <c r="C26" s="37">
        <v>100</v>
      </c>
      <c r="D26" s="9" t="s">
        <v>773</v>
      </c>
      <c r="F26" s="23" t="s">
        <v>981</v>
      </c>
      <c r="G26" s="23" t="s">
        <v>982</v>
      </c>
      <c r="H26" s="23" t="s">
        <v>46</v>
      </c>
      <c r="I26" s="24" t="s">
        <v>757</v>
      </c>
      <c r="J26">
        <v>37091</v>
      </c>
    </row>
    <row r="27" spans="1:10" x14ac:dyDescent="0.3">
      <c r="A27" s="9" t="s">
        <v>974</v>
      </c>
      <c r="B27" s="9" t="s">
        <v>977</v>
      </c>
      <c r="C27" s="37">
        <v>200</v>
      </c>
      <c r="D27" s="9" t="s">
        <v>773</v>
      </c>
      <c r="F27" s="23" t="s">
        <v>981</v>
      </c>
      <c r="G27" s="23" t="s">
        <v>982</v>
      </c>
      <c r="H27" s="23" t="s">
        <v>46</v>
      </c>
      <c r="I27" s="24" t="s">
        <v>757</v>
      </c>
      <c r="J27">
        <v>37091</v>
      </c>
    </row>
    <row r="28" spans="1:10" x14ac:dyDescent="0.3">
      <c r="A28" s="9" t="s">
        <v>678</v>
      </c>
      <c r="B28" s="9" t="s">
        <v>979</v>
      </c>
      <c r="C28" s="37">
        <v>50</v>
      </c>
      <c r="D28" s="9" t="s">
        <v>773</v>
      </c>
      <c r="F28" s="23" t="s">
        <v>981</v>
      </c>
      <c r="G28" s="23" t="s">
        <v>982</v>
      </c>
      <c r="H28" s="23" t="s">
        <v>46</v>
      </c>
      <c r="I28" s="24" t="s">
        <v>757</v>
      </c>
      <c r="J28">
        <v>37091</v>
      </c>
    </row>
    <row r="29" spans="1:10" x14ac:dyDescent="0.3">
      <c r="A29" s="9" t="s">
        <v>27</v>
      </c>
      <c r="B29" s="9" t="s">
        <v>27</v>
      </c>
      <c r="C29" s="37">
        <v>10</v>
      </c>
      <c r="D29" s="9" t="s">
        <v>973</v>
      </c>
      <c r="F29" s="23" t="s">
        <v>970</v>
      </c>
      <c r="G29" s="23" t="s">
        <v>971</v>
      </c>
      <c r="H29" s="23" t="s">
        <v>57</v>
      </c>
      <c r="I29" s="24" t="s">
        <v>757</v>
      </c>
      <c r="J29">
        <v>38225</v>
      </c>
    </row>
    <row r="30" spans="1:10" x14ac:dyDescent="0.3">
      <c r="A30" s="9" t="s">
        <v>92</v>
      </c>
      <c r="B30" s="9" t="s">
        <v>777</v>
      </c>
      <c r="C30" s="37">
        <v>10</v>
      </c>
      <c r="D30" s="9" t="s">
        <v>750</v>
      </c>
      <c r="F30" s="23" t="s">
        <v>751</v>
      </c>
    </row>
    <row r="31" spans="1:10" x14ac:dyDescent="0.3">
      <c r="A31" s="9" t="s">
        <v>92</v>
      </c>
      <c r="B31" s="9" t="s">
        <v>778</v>
      </c>
      <c r="C31" s="37">
        <v>10</v>
      </c>
      <c r="D31" s="9" t="s">
        <v>750</v>
      </c>
      <c r="F31" s="23" t="s">
        <v>751</v>
      </c>
    </row>
    <row r="32" spans="1:10" x14ac:dyDescent="0.3">
      <c r="A32" s="9" t="s">
        <v>678</v>
      </c>
      <c r="B32" s="9" t="s">
        <v>776</v>
      </c>
      <c r="C32" s="37">
        <v>100</v>
      </c>
      <c r="D32" s="9" t="s">
        <v>980</v>
      </c>
      <c r="F32" s="23" t="s">
        <v>983</v>
      </c>
      <c r="G32" s="23" t="s">
        <v>984</v>
      </c>
      <c r="H32" s="23" t="s">
        <v>46</v>
      </c>
      <c r="I32" s="24" t="s">
        <v>757</v>
      </c>
      <c r="J32">
        <v>37091</v>
      </c>
    </row>
    <row r="33" spans="1:7" x14ac:dyDescent="0.3">
      <c r="A33" s="9"/>
      <c r="B33" s="9"/>
      <c r="C33" s="37"/>
      <c r="D33" s="9"/>
    </row>
    <row r="34" spans="1:7" x14ac:dyDescent="0.3">
      <c r="A34" s="9"/>
      <c r="B34" s="9"/>
      <c r="C34" s="37"/>
      <c r="D34" s="9"/>
    </row>
    <row r="35" spans="1:7" x14ac:dyDescent="0.3">
      <c r="A35" s="9"/>
      <c r="B35" s="9"/>
      <c r="C35" s="37"/>
      <c r="D35" s="9"/>
    </row>
    <row r="36" spans="1:7" x14ac:dyDescent="0.3">
      <c r="A36" s="9"/>
      <c r="B36" s="9"/>
      <c r="C36" s="37"/>
    </row>
    <row r="37" spans="1:7" x14ac:dyDescent="0.3">
      <c r="A37" s="9"/>
      <c r="B37" s="9"/>
      <c r="C37" s="37"/>
      <c r="D37" s="9"/>
    </row>
    <row r="38" spans="1:7" x14ac:dyDescent="0.3">
      <c r="A38" s="9"/>
      <c r="B38" s="9"/>
      <c r="C38" s="37"/>
      <c r="D38" s="9"/>
    </row>
    <row r="40" spans="1:7" x14ac:dyDescent="0.3">
      <c r="A40" s="9"/>
      <c r="B40" s="9"/>
      <c r="C40" s="37"/>
      <c r="D40" s="9"/>
    </row>
    <row r="41" spans="1:7" x14ac:dyDescent="0.3">
      <c r="A41" s="9"/>
      <c r="B41" s="9"/>
      <c r="C41" s="37"/>
      <c r="D41" s="9"/>
      <c r="G41" s="64"/>
    </row>
    <row r="42" spans="1:7" x14ac:dyDescent="0.3">
      <c r="A42" s="9"/>
      <c r="B42" s="9"/>
      <c r="C42" s="37"/>
      <c r="D42" s="9"/>
    </row>
    <row r="43" spans="1:7" x14ac:dyDescent="0.3">
      <c r="A43" s="9"/>
      <c r="B43" s="9"/>
      <c r="C43" s="37"/>
      <c r="D43" s="9"/>
    </row>
    <row r="44" spans="1:7" x14ac:dyDescent="0.3">
      <c r="A44" s="9"/>
      <c r="B44" s="9"/>
      <c r="C44" s="37"/>
      <c r="D44" s="9"/>
    </row>
    <row r="45" spans="1:7" x14ac:dyDescent="0.3">
      <c r="A45" s="9"/>
      <c r="B45" s="9"/>
      <c r="C45" s="37"/>
      <c r="D45" s="9"/>
    </row>
    <row r="46" spans="1:7" x14ac:dyDescent="0.3">
      <c r="A46" s="9"/>
      <c r="B46" s="9"/>
      <c r="C46" s="37"/>
      <c r="D46" s="9"/>
    </row>
    <row r="48" spans="1:7" x14ac:dyDescent="0.3">
      <c r="A48" s="9"/>
      <c r="B48" s="9"/>
    </row>
    <row r="49" spans="1:4" x14ac:dyDescent="0.3">
      <c r="A49" s="9"/>
      <c r="B49" s="9"/>
      <c r="C49" s="37"/>
      <c r="D49" s="9"/>
    </row>
    <row r="50" spans="1:4" x14ac:dyDescent="0.3">
      <c r="A50" s="9"/>
      <c r="B50" s="9"/>
      <c r="C50" s="37"/>
      <c r="D50" s="9"/>
    </row>
    <row r="52" spans="1:4" x14ac:dyDescent="0.3">
      <c r="A52" s="9"/>
      <c r="B52" s="9"/>
    </row>
    <row r="53" spans="1:4" x14ac:dyDescent="0.3">
      <c r="A53" s="9"/>
      <c r="B53" s="9"/>
    </row>
    <row r="55" spans="1:4" x14ac:dyDescent="0.3">
      <c r="A55" s="9"/>
      <c r="B55" s="9"/>
    </row>
    <row r="56" spans="1:4" x14ac:dyDescent="0.3">
      <c r="A56" s="9"/>
      <c r="B56" s="9"/>
    </row>
    <row r="58" spans="1:4" x14ac:dyDescent="0.3">
      <c r="A58" s="9"/>
      <c r="B58" s="9"/>
    </row>
    <row r="59" spans="1:4" x14ac:dyDescent="0.3">
      <c r="A59" s="9"/>
      <c r="B59" s="9"/>
    </row>
  </sheetData>
  <sortState xmlns:xlrd2="http://schemas.microsoft.com/office/spreadsheetml/2017/richdata2" ref="A2:J32">
    <sortCondition ref="F2:F32"/>
  </sortState>
  <printOptions gridLines="1"/>
  <pageMargins left="0" right="0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"/>
  <sheetViews>
    <sheetView workbookViewId="0">
      <selection activeCell="A2" sqref="A2"/>
    </sheetView>
  </sheetViews>
  <sheetFormatPr defaultRowHeight="14.4" x14ac:dyDescent="0.3"/>
  <cols>
    <col min="1" max="1" width="21.33203125" bestFit="1" customWidth="1"/>
    <col min="2" max="2" width="10.44140625" bestFit="1" customWidth="1"/>
    <col min="3" max="3" width="8.88671875" style="8"/>
    <col min="4" max="4" width="20.6640625" bestFit="1" customWidth="1"/>
    <col min="5" max="5" width="8.6640625" bestFit="1" customWidth="1"/>
    <col min="6" max="6" width="17.33203125" bestFit="1" customWidth="1"/>
    <col min="7" max="7" width="22.5546875" bestFit="1" customWidth="1"/>
    <col min="8" max="8" width="10.44140625" bestFit="1" customWidth="1"/>
    <col min="9" max="9" width="3.33203125" bestFit="1" customWidth="1"/>
    <col min="10" max="10" width="10.6640625" bestFit="1" customWidth="1"/>
  </cols>
  <sheetData>
    <row r="1" spans="1:7" s="2" customFormat="1" x14ac:dyDescent="0.3">
      <c r="A1" s="2" t="s">
        <v>13</v>
      </c>
      <c r="B1" s="2" t="s">
        <v>19</v>
      </c>
      <c r="C1" s="6" t="s">
        <v>16</v>
      </c>
      <c r="D1" s="2" t="s">
        <v>14</v>
      </c>
      <c r="E1" s="2" t="s">
        <v>15</v>
      </c>
      <c r="F1" s="2" t="s">
        <v>17</v>
      </c>
      <c r="G1" s="2" t="s">
        <v>18</v>
      </c>
    </row>
  </sheetData>
  <pageMargins left="0" right="0" top="0.75" bottom="0.75" header="0.3" footer="0.3"/>
  <pageSetup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47"/>
  <sheetViews>
    <sheetView workbookViewId="0">
      <selection activeCell="C1" sqref="C1"/>
    </sheetView>
  </sheetViews>
  <sheetFormatPr defaultRowHeight="14.4" x14ac:dyDescent="0.3"/>
  <cols>
    <col min="1" max="1" width="21.44140625" bestFit="1" customWidth="1"/>
    <col min="2" max="2" width="14.33203125" customWidth="1"/>
  </cols>
  <sheetData>
    <row r="1" spans="1:2" x14ac:dyDescent="0.3">
      <c r="A1" s="9" t="s">
        <v>21</v>
      </c>
      <c r="B1" s="19">
        <v>1927</v>
      </c>
    </row>
    <row r="2" spans="1:2" x14ac:dyDescent="0.3">
      <c r="A2" s="13" t="s">
        <v>22</v>
      </c>
      <c r="B2" s="19">
        <v>91</v>
      </c>
    </row>
    <row r="3" spans="1:2" x14ac:dyDescent="0.3">
      <c r="A3" s="13" t="s">
        <v>23</v>
      </c>
      <c r="B3" s="19">
        <v>1944</v>
      </c>
    </row>
    <row r="4" spans="1:2" x14ac:dyDescent="0.3">
      <c r="A4" s="13" t="s">
        <v>24</v>
      </c>
      <c r="B4" s="19">
        <v>1847</v>
      </c>
    </row>
    <row r="5" spans="1:2" x14ac:dyDescent="0.3">
      <c r="A5" s="13" t="s">
        <v>25</v>
      </c>
      <c r="B5" s="19">
        <v>1985</v>
      </c>
    </row>
    <row r="6" spans="1:2" x14ac:dyDescent="0.3">
      <c r="A6" s="13" t="s">
        <v>37</v>
      </c>
      <c r="B6" s="19">
        <v>1925</v>
      </c>
    </row>
    <row r="7" spans="1:2" x14ac:dyDescent="0.3">
      <c r="A7" s="13" t="s">
        <v>38</v>
      </c>
      <c r="B7" s="19">
        <v>825</v>
      </c>
    </row>
    <row r="8" spans="1:2" x14ac:dyDescent="0.3">
      <c r="A8" s="13" t="s">
        <v>39</v>
      </c>
      <c r="B8" s="19">
        <v>160</v>
      </c>
    </row>
    <row r="9" spans="1:2" x14ac:dyDescent="0.3">
      <c r="A9" s="13" t="s">
        <v>40</v>
      </c>
      <c r="B9" s="19">
        <v>1667</v>
      </c>
    </row>
    <row r="10" spans="1:2" x14ac:dyDescent="0.3">
      <c r="A10" s="13" t="s">
        <v>41</v>
      </c>
      <c r="B10" s="19">
        <v>1684</v>
      </c>
    </row>
    <row r="11" spans="1:2" x14ac:dyDescent="0.3">
      <c r="A11" s="12" t="s">
        <v>5</v>
      </c>
      <c r="B11" s="14"/>
    </row>
    <row r="12" spans="1:2" x14ac:dyDescent="0.3">
      <c r="A12" s="13"/>
      <c r="B12" s="19"/>
    </row>
    <row r="13" spans="1:2" x14ac:dyDescent="0.3">
      <c r="A13" s="13"/>
      <c r="B13" s="19"/>
    </row>
    <row r="14" spans="1:2" x14ac:dyDescent="0.3">
      <c r="A14" s="13" t="s">
        <v>43</v>
      </c>
      <c r="B14" s="19">
        <v>686</v>
      </c>
    </row>
    <row r="15" spans="1:2" x14ac:dyDescent="0.3">
      <c r="A15" s="13" t="s">
        <v>50</v>
      </c>
      <c r="B15" s="19">
        <v>2751</v>
      </c>
    </row>
    <row r="16" spans="1:2" x14ac:dyDescent="0.3">
      <c r="A16" s="13" t="s">
        <v>44</v>
      </c>
      <c r="B16" s="19">
        <v>1792</v>
      </c>
    </row>
    <row r="17" spans="1:2" x14ac:dyDescent="0.3">
      <c r="A17" s="13" t="s">
        <v>49</v>
      </c>
      <c r="B17" s="19">
        <v>2547</v>
      </c>
    </row>
    <row r="18" spans="1:2" x14ac:dyDescent="0.3">
      <c r="A18" s="13" t="s">
        <v>47</v>
      </c>
      <c r="B18" s="19">
        <v>2206</v>
      </c>
    </row>
    <row r="19" spans="1:2" x14ac:dyDescent="0.3">
      <c r="A19" s="13" t="s">
        <v>34</v>
      </c>
      <c r="B19" s="19">
        <v>2883</v>
      </c>
    </row>
    <row r="20" spans="1:2" x14ac:dyDescent="0.3">
      <c r="A20" s="13" t="s">
        <v>46</v>
      </c>
      <c r="B20" s="19">
        <v>1990</v>
      </c>
    </row>
    <row r="21" spans="1:2" x14ac:dyDescent="0.3">
      <c r="A21" s="13" t="s">
        <v>48</v>
      </c>
      <c r="B21" s="19">
        <v>2473</v>
      </c>
    </row>
    <row r="22" spans="1:2" x14ac:dyDescent="0.3">
      <c r="A22" s="13" t="s">
        <v>42</v>
      </c>
      <c r="B22" s="19">
        <v>72</v>
      </c>
    </row>
    <row r="23" spans="1:2" x14ac:dyDescent="0.3">
      <c r="A23" s="13" t="s">
        <v>45</v>
      </c>
      <c r="B23" s="19">
        <v>1827</v>
      </c>
    </row>
    <row r="24" spans="1:2" x14ac:dyDescent="0.3">
      <c r="A24" s="12" t="s">
        <v>7</v>
      </c>
      <c r="B24" s="14"/>
    </row>
    <row r="25" spans="1:2" x14ac:dyDescent="0.3">
      <c r="A25" s="12"/>
      <c r="B25" s="14"/>
    </row>
    <row r="26" spans="1:2" x14ac:dyDescent="0.3">
      <c r="A26" s="12"/>
      <c r="B26" s="14"/>
    </row>
    <row r="27" spans="1:2" x14ac:dyDescent="0.3">
      <c r="A27" s="12"/>
      <c r="B27" s="14"/>
    </row>
    <row r="28" spans="1:2" x14ac:dyDescent="0.3">
      <c r="A28" s="13"/>
      <c r="B28" s="19"/>
    </row>
    <row r="29" spans="1:2" x14ac:dyDescent="0.3">
      <c r="A29" s="13"/>
      <c r="B29" s="19"/>
    </row>
    <row r="30" spans="1:2" x14ac:dyDescent="0.3">
      <c r="A30" s="13"/>
      <c r="B30" s="19"/>
    </row>
    <row r="31" spans="1:2" x14ac:dyDescent="0.3">
      <c r="A31" s="13" t="s">
        <v>55</v>
      </c>
      <c r="B31" s="19">
        <v>2156</v>
      </c>
    </row>
    <row r="32" spans="1:2" x14ac:dyDescent="0.3">
      <c r="A32" s="13" t="s">
        <v>59</v>
      </c>
      <c r="B32" s="19">
        <v>2641</v>
      </c>
    </row>
    <row r="33" spans="1:2" x14ac:dyDescent="0.3">
      <c r="A33" s="9" t="s">
        <v>57</v>
      </c>
      <c r="B33" s="19">
        <v>2373</v>
      </c>
    </row>
    <row r="34" spans="1:2" x14ac:dyDescent="0.3">
      <c r="A34" s="13" t="s">
        <v>58</v>
      </c>
      <c r="B34" s="19">
        <v>2459</v>
      </c>
    </row>
    <row r="35" spans="1:2" x14ac:dyDescent="0.3">
      <c r="A35" s="13" t="s">
        <v>54</v>
      </c>
      <c r="B35" s="19">
        <v>2152</v>
      </c>
    </row>
    <row r="36" spans="1:2" x14ac:dyDescent="0.3">
      <c r="A36" s="13" t="s">
        <v>51</v>
      </c>
      <c r="B36" s="19">
        <v>192</v>
      </c>
    </row>
    <row r="37" spans="1:2" x14ac:dyDescent="0.3">
      <c r="A37" s="13" t="s">
        <v>52</v>
      </c>
      <c r="B37" s="19">
        <v>816</v>
      </c>
    </row>
    <row r="38" spans="1:2" x14ac:dyDescent="0.3">
      <c r="A38" s="13" t="s">
        <v>53</v>
      </c>
      <c r="B38" s="19">
        <v>1279</v>
      </c>
    </row>
    <row r="39" spans="1:2" x14ac:dyDescent="0.3">
      <c r="A39" s="13" t="s">
        <v>56</v>
      </c>
      <c r="B39" s="19">
        <v>2289</v>
      </c>
    </row>
    <row r="40" spans="1:2" x14ac:dyDescent="0.3">
      <c r="A40" s="12" t="s">
        <v>9</v>
      </c>
      <c r="B40" s="14"/>
    </row>
    <row r="41" spans="1:2" x14ac:dyDescent="0.3">
      <c r="A41" s="12"/>
      <c r="B41" s="14"/>
    </row>
    <row r="42" spans="1:2" x14ac:dyDescent="0.3">
      <c r="A42" s="13"/>
      <c r="B42" s="19"/>
    </row>
    <row r="43" spans="1:2" x14ac:dyDescent="0.3">
      <c r="A43" s="13" t="s">
        <v>10</v>
      </c>
      <c r="B43" s="19"/>
    </row>
    <row r="44" spans="1:2" x14ac:dyDescent="0.3">
      <c r="A44" s="13" t="s">
        <v>11</v>
      </c>
      <c r="B44" s="19"/>
    </row>
    <row r="45" spans="1:2" x14ac:dyDescent="0.3">
      <c r="A45" s="13" t="s">
        <v>12</v>
      </c>
      <c r="B45" s="19"/>
    </row>
    <row r="46" spans="1:2" x14ac:dyDescent="0.3">
      <c r="A46" s="13" t="s">
        <v>584</v>
      </c>
      <c r="B46" s="19"/>
    </row>
    <row r="47" spans="1:2" x14ac:dyDescent="0.3">
      <c r="A47" s="13" t="s">
        <v>638</v>
      </c>
      <c r="B47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ANNOUNCEMENTS</vt:lpstr>
      <vt:lpstr>by deposit</vt:lpstr>
      <vt:lpstr>by lodge</vt:lpstr>
      <vt:lpstr>by member - by lodge</vt:lpstr>
      <vt:lpstr>Running Total by Member</vt:lpstr>
      <vt:lpstr>Acknowledgements</vt:lpstr>
      <vt:lpstr>in memory or honor of </vt:lpstr>
      <vt:lpstr>Sheet1</vt:lpstr>
      <vt:lpstr>'by deposit'!Print_Titles</vt:lpstr>
      <vt:lpstr>'by lodge'!Print_Titles</vt:lpstr>
      <vt:lpstr>'by member - by lodge'!Print_Titles</vt:lpstr>
      <vt:lpstr>'Running Total by Member'!Print_Titles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lnally</dc:creator>
  <cp:lastModifiedBy>Elks Lodge</cp:lastModifiedBy>
  <cp:lastPrinted>2023-12-26T21:24:50Z</cp:lastPrinted>
  <dcterms:created xsi:type="dcterms:W3CDTF">2018-08-27T11:52:14Z</dcterms:created>
  <dcterms:modified xsi:type="dcterms:W3CDTF">2023-12-26T22:34:45Z</dcterms:modified>
</cp:coreProperties>
</file>