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eam Form" sheetId="1" r:id="rId4"/>
    <sheet state="visible" name="All Star Team Scores" sheetId="2" r:id="rId5"/>
    <sheet state="visible" name="All Star Standings" sheetId="3" r:id="rId6"/>
    <sheet state="visible" name="All Tournament Team" sheetId="4" r:id="rId7"/>
    <sheet state="hidden" name="Copy of OLD All Star Team Score" sheetId="5" r:id="rId8"/>
    <sheet state="hidden" name="All Star Player Standings" sheetId="6" r:id="rId9"/>
  </sheets>
  <definedNames>
    <definedName hidden="1" localSheetId="1" name="_xlnm._FilterDatabase">'All Star Team Scores'!$F$54:$I$64</definedName>
    <definedName hidden="1" localSheetId="5" name="_xlnm._FilterDatabase">'All Star Player Standings'!$A$1:$G$22</definedName>
  </definedNames>
  <calcPr/>
</workbook>
</file>

<file path=xl/sharedStrings.xml><?xml version="1.0" encoding="utf-8"?>
<sst xmlns="http://schemas.openxmlformats.org/spreadsheetml/2006/main" count="863" uniqueCount="161">
  <si>
    <t>Singles R1</t>
  </si>
  <si>
    <t>Doubles R1</t>
  </si>
  <si>
    <t>Team</t>
  </si>
  <si>
    <t>Boys Team 1</t>
  </si>
  <si>
    <t>Rylee Schwartz</t>
  </si>
  <si>
    <t>Robert Vater</t>
  </si>
  <si>
    <t>Braden Mallasch</t>
  </si>
  <si>
    <t>Aubin Williams</t>
  </si>
  <si>
    <t>Levi Gabrielse</t>
  </si>
  <si>
    <t>Trae Henrichsmeyer</t>
  </si>
  <si>
    <t>Luke Winter</t>
  </si>
  <si>
    <t>Gavin Suprenand</t>
  </si>
  <si>
    <t>Cale Rusch</t>
  </si>
  <si>
    <t>Carter Wescott</t>
  </si>
  <si>
    <t>Boys Team 2</t>
  </si>
  <si>
    <t>Girls</t>
  </si>
  <si>
    <t>Girls Team 1</t>
  </si>
  <si>
    <t>Abigail Starkey</t>
  </si>
  <si>
    <t>Allison Roberts</t>
  </si>
  <si>
    <t>Addison Kohl</t>
  </si>
  <si>
    <t>Barbara Lunsford</t>
  </si>
  <si>
    <t>Payton Rowley</t>
  </si>
  <si>
    <t>McKenzie Mattice</t>
  </si>
  <si>
    <t>Gianna Brandolino</t>
  </si>
  <si>
    <t>Isabella Colon</t>
  </si>
  <si>
    <t>Hannah Zubke</t>
  </si>
  <si>
    <t>Monica Darrow</t>
  </si>
  <si>
    <t>Girls Team 2</t>
  </si>
  <si>
    <t>Singles Round 1</t>
  </si>
  <si>
    <t>Singles Round 2 (Re-Seeded)</t>
  </si>
  <si>
    <t>Doubles Round 1</t>
  </si>
  <si>
    <t>Team Round 1</t>
  </si>
  <si>
    <t>Lane</t>
  </si>
  <si>
    <t>WYBT</t>
  </si>
  <si>
    <t>Game 1</t>
  </si>
  <si>
    <t>Game 2</t>
  </si>
  <si>
    <t>Total</t>
  </si>
  <si>
    <t>MJBT</t>
  </si>
  <si>
    <t>Team Total</t>
  </si>
  <si>
    <t>Zach Andresen</t>
  </si>
  <si>
    <t>Drake Wait</t>
  </si>
  <si>
    <t>Dawson Kohl</t>
  </si>
  <si>
    <t>Lucas Hersrud</t>
  </si>
  <si>
    <t>Dakota France</t>
  </si>
  <si>
    <t>Clark Bonnewell</t>
  </si>
  <si>
    <t>Blake Hansen</t>
  </si>
  <si>
    <t>Trevor Rauma</t>
  </si>
  <si>
    <t>Henry Leichey</t>
  </si>
  <si>
    <t>Cody Adams</t>
  </si>
  <si>
    <t>Dylan McCauley</t>
  </si>
  <si>
    <t>19-20</t>
  </si>
  <si>
    <t>Joseph Woods-Weisman</t>
  </si>
  <si>
    <t>Adam Azeltine</t>
  </si>
  <si>
    <t>RaeAnne Kalsto</t>
  </si>
  <si>
    <t>Maggie Porter</t>
  </si>
  <si>
    <t>Kalli Triske</t>
  </si>
  <si>
    <t>Zoe Skinner</t>
  </si>
  <si>
    <t>Isa Colon</t>
  </si>
  <si>
    <t>Ashley Bowe</t>
  </si>
  <si>
    <t>Lily Topinka</t>
  </si>
  <si>
    <t>Claire Jacobson</t>
  </si>
  <si>
    <t>13-14</t>
  </si>
  <si>
    <t>Angie Steinke</t>
  </si>
  <si>
    <t>Ashley Kozel</t>
  </si>
  <si>
    <t>Alyssa Hessler</t>
  </si>
  <si>
    <t>Taylor Lietha</t>
  </si>
  <si>
    <t>17-18</t>
  </si>
  <si>
    <t>Hanna Hale</t>
  </si>
  <si>
    <t>Addison Johnson</t>
  </si>
  <si>
    <t>Emma Dirksen</t>
  </si>
  <si>
    <t>21-22</t>
  </si>
  <si>
    <t>Alivia Baskin</t>
  </si>
  <si>
    <t>Jenna Rieder</t>
  </si>
  <si>
    <t>Ashley Gorman</t>
  </si>
  <si>
    <t>Doubles Round 2 (Re-Seeded)</t>
  </si>
  <si>
    <t>n</t>
  </si>
  <si>
    <t>23-24</t>
  </si>
  <si>
    <t>Worksheet for sorting scores</t>
  </si>
  <si>
    <t>Joseph Wood-Weisman</t>
  </si>
  <si>
    <t>Clair Jacobson</t>
  </si>
  <si>
    <t>Singles Round 1 (.5 pt each)</t>
  </si>
  <si>
    <t>Points Earned</t>
  </si>
  <si>
    <t>Total Points</t>
  </si>
  <si>
    <t>Team (10 pt each)</t>
  </si>
  <si>
    <t>Doubles Round 1 (1 pt each)</t>
  </si>
  <si>
    <t>TEAM WIN POINTS</t>
  </si>
  <si>
    <t>15-16</t>
  </si>
  <si>
    <t>DO NOT TYPE ANYTHING INTO THIS STANDINGS SHEET</t>
  </si>
  <si>
    <t>MEN POINTS EARNED</t>
  </si>
  <si>
    <t>Doubles Round 2 (1 pt each)</t>
  </si>
  <si>
    <t>Singles Round 2 (.5 pt each)</t>
  </si>
  <si>
    <t>WOMEN POINTS EARNED</t>
  </si>
  <si>
    <t>Total Team Points Earned</t>
  </si>
  <si>
    <t>Total Doubles Points Earned</t>
  </si>
  <si>
    <t>Total Singles Points Earned</t>
  </si>
  <si>
    <t>Boys</t>
  </si>
  <si>
    <t>Scholarships:</t>
  </si>
  <si>
    <t>Boy's High Avg</t>
  </si>
  <si>
    <t>Boy's Top 5 Pts</t>
  </si>
  <si>
    <t>50ea</t>
  </si>
  <si>
    <t>Girl's High Avg</t>
  </si>
  <si>
    <t>Girl's Top 5 Pts</t>
  </si>
  <si>
    <t>WYBT Boys Most Pts</t>
  </si>
  <si>
    <t>MJBT Boys Most Pts</t>
  </si>
  <si>
    <t>WYBT Girls Most Pts</t>
  </si>
  <si>
    <t>MJBT Girls Most Pts</t>
  </si>
  <si>
    <t>Men</t>
  </si>
  <si>
    <t>S1 Pins</t>
  </si>
  <si>
    <t>Pts</t>
  </si>
  <si>
    <t>S2</t>
  </si>
  <si>
    <t>D1</t>
  </si>
  <si>
    <t>D2</t>
  </si>
  <si>
    <t>Total Pins</t>
  </si>
  <si>
    <t>Avg</t>
  </si>
  <si>
    <t>S1</t>
  </si>
  <si>
    <t>Scores</t>
  </si>
  <si>
    <t>Singles Round 2</t>
  </si>
  <si>
    <t>Brendan Holl</t>
  </si>
  <si>
    <t>Noah Clayson</t>
  </si>
  <si>
    <t>Ryan Dreikosen</t>
  </si>
  <si>
    <t>Gabe Staude</t>
  </si>
  <si>
    <t>Chase Swenson</t>
  </si>
  <si>
    <t>Brady Gustafson</t>
  </si>
  <si>
    <t>Austin Anderson</t>
  </si>
  <si>
    <t>Dawson Unrath</t>
  </si>
  <si>
    <t>Braden Mallach</t>
  </si>
  <si>
    <t>Rory Clark</t>
  </si>
  <si>
    <t>Aubrey Kiddle</t>
  </si>
  <si>
    <t>Trista Rauma</t>
  </si>
  <si>
    <t>Kelly Whipple</t>
  </si>
  <si>
    <t>Gaby Silva</t>
  </si>
  <si>
    <t>Maddy Wallace</t>
  </si>
  <si>
    <t>Jade Oelke</t>
  </si>
  <si>
    <t>Elizabeth Rittenour</t>
  </si>
  <si>
    <t>Brystal Beyer</t>
  </si>
  <si>
    <t>Hailey Triske</t>
  </si>
  <si>
    <t>Zoey Darwin</t>
  </si>
  <si>
    <t>Natalie Curtis</t>
  </si>
  <si>
    <t>Brittany Kreyer</t>
  </si>
  <si>
    <t>Total Singles Pins</t>
  </si>
  <si>
    <t>Singles Averages</t>
  </si>
  <si>
    <t>Total Boys Singles Pins</t>
  </si>
  <si>
    <t>Boys Singles Averages</t>
  </si>
  <si>
    <t>Total Team Pins</t>
  </si>
  <si>
    <t>Team Averages</t>
  </si>
  <si>
    <t>Total Girls Singles Pins</t>
  </si>
  <si>
    <t>Girls Singles Averages</t>
  </si>
  <si>
    <t>Total Boys Team Pins</t>
  </si>
  <si>
    <t>Total Doubles Pins</t>
  </si>
  <si>
    <t>Boys Team Averages</t>
  </si>
  <si>
    <t>Doubles Averages</t>
  </si>
  <si>
    <t>Total Girls Team Pins</t>
  </si>
  <si>
    <t>Total Boys Doubles Pins</t>
  </si>
  <si>
    <t>Girls Team Averages</t>
  </si>
  <si>
    <t>Boys Doubles Averages</t>
  </si>
  <si>
    <t>Total Girls Doubles Pins</t>
  </si>
  <si>
    <t>Girls Doubles Averages</t>
  </si>
  <si>
    <t>Name</t>
  </si>
  <si>
    <t>Singles</t>
  </si>
  <si>
    <t>Doubles</t>
  </si>
  <si>
    <t>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</si>
</sst>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-d"/>
    <numFmt numFmtId="165" formatCode="&quot;$&quot;#,##0"/>
    <numFmt numFmtId="166" formatCode="0.0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14.0"/>
      <color theme="1"/>
      <name val="Arial"/>
    </font>
    <font/>
    <font>
      <b/>
      <color theme="1"/>
      <name val="Arial"/>
    </font>
    <font>
      <b/>
      <color theme="1"/>
      <name val="Arial"/>
      <scheme val="minor"/>
    </font>
    <font>
      <sz val="35.0"/>
      <color theme="1"/>
      <name val="Arial"/>
    </font>
    <font>
      <b/>
      <sz val="13.0"/>
      <color theme="1"/>
      <name val="Arial"/>
    </font>
    <font>
      <sz val="4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4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left style="hair">
        <color rgb="FF000000"/>
      </left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dotted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dotted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horizontal="center" readingOrder="0" vertical="bottom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vertical="bottom"/>
    </xf>
    <xf borderId="5" fillId="0" fontId="3" numFmtId="0" xfId="0" applyAlignment="1" applyBorder="1" applyFont="1">
      <alignment horizontal="center" vertical="bottom"/>
    </xf>
    <xf borderId="6" fillId="0" fontId="2" numFmtId="0" xfId="0" applyAlignment="1" applyBorder="1" applyFont="1">
      <alignment horizontal="center" vertical="bottom"/>
    </xf>
    <xf borderId="0" fillId="0" fontId="5" numFmtId="0" xfId="0" applyAlignment="1" applyFont="1">
      <alignment horizontal="center" vertical="bottom"/>
    </xf>
    <xf borderId="7" fillId="0" fontId="1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/>
    </xf>
    <xf borderId="7" fillId="0" fontId="6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 vertical="bottom"/>
    </xf>
    <xf borderId="7" fillId="0" fontId="1" numFmtId="0" xfId="0" applyAlignment="1" applyBorder="1" applyFont="1">
      <alignment horizontal="center"/>
    </xf>
    <xf borderId="0" fillId="2" fontId="2" numFmtId="0" xfId="0" applyAlignment="1" applyFill="1" applyFont="1">
      <alignment horizontal="center" vertical="bottom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7" fillId="4" fontId="1" numFmtId="0" xfId="0" applyAlignment="1" applyBorder="1" applyFont="1">
      <alignment horizontal="center" readingOrder="0"/>
    </xf>
    <xf borderId="6" fillId="0" fontId="2" numFmtId="164" xfId="0" applyAlignment="1" applyBorder="1" applyFont="1" applyNumberFormat="1">
      <alignment horizontal="center" vertical="bottom"/>
    </xf>
    <xf borderId="0" fillId="3" fontId="6" numFmtId="0" xfId="0" applyAlignment="1" applyFont="1">
      <alignment horizontal="center" readingOrder="0"/>
    </xf>
    <xf borderId="7" fillId="4" fontId="6" numFmtId="0" xfId="0" applyAlignment="1" applyBorder="1" applyFont="1">
      <alignment horizontal="center" readingOrder="0"/>
    </xf>
    <xf borderId="6" fillId="0" fontId="2" numFmtId="164" xfId="0" applyAlignment="1" applyBorder="1" applyFont="1" applyNumberFormat="1">
      <alignment horizontal="center" readingOrder="0" vertical="bottom"/>
    </xf>
    <xf borderId="0" fillId="2" fontId="2" numFmtId="0" xfId="0" applyAlignment="1" applyFont="1">
      <alignment horizontal="center" vertical="bottom"/>
    </xf>
    <xf borderId="6" fillId="0" fontId="1" numFmtId="0" xfId="0" applyAlignment="1" applyBorder="1" applyFont="1">
      <alignment horizontal="center"/>
    </xf>
    <xf borderId="0" fillId="2" fontId="2" numFmtId="0" xfId="0" applyAlignment="1" applyFont="1">
      <alignment horizontal="center" readingOrder="0" vertical="bottom"/>
    </xf>
    <xf borderId="0" fillId="5" fontId="1" numFmtId="0" xfId="0" applyAlignment="1" applyFill="1" applyFont="1">
      <alignment horizontal="center"/>
    </xf>
    <xf borderId="6" fillId="0" fontId="2" numFmtId="0" xfId="0" applyAlignment="1" applyBorder="1" applyFont="1">
      <alignment horizontal="center" readingOrder="0" vertical="bottom"/>
    </xf>
    <xf borderId="8" fillId="0" fontId="1" numFmtId="0" xfId="0" applyBorder="1" applyFont="1"/>
    <xf borderId="9" fillId="0" fontId="1" numFmtId="0" xfId="0" applyBorder="1" applyFont="1"/>
    <xf borderId="9" fillId="5" fontId="1" numFmtId="0" xfId="0" applyAlignment="1" applyBorder="1" applyFont="1">
      <alignment horizontal="center"/>
    </xf>
    <xf borderId="0" fillId="5" fontId="1" numFmtId="0" xfId="0" applyAlignment="1" applyFont="1">
      <alignment horizontal="center" readingOrder="0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0" fillId="5" fontId="1" numFmtId="0" xfId="0" applyAlignment="1" applyBorder="1" applyFont="1">
      <alignment horizontal="center"/>
    </xf>
    <xf borderId="11" fillId="0" fontId="2" numFmtId="0" xfId="0" applyAlignment="1" applyBorder="1" applyFont="1">
      <alignment vertical="bottom"/>
    </xf>
    <xf borderId="4" fillId="0" fontId="3" numFmtId="0" xfId="0" applyAlignment="1" applyBorder="1" applyFont="1">
      <alignment horizontal="center" readingOrder="0" vertical="bottom"/>
    </xf>
    <xf borderId="4" fillId="0" fontId="4" numFmtId="0" xfId="0" applyBorder="1" applyFont="1"/>
    <xf borderId="5" fillId="0" fontId="4" numFmtId="0" xfId="0" applyBorder="1" applyFont="1"/>
    <xf borderId="1" fillId="6" fontId="3" numFmtId="0" xfId="0" applyAlignment="1" applyBorder="1" applyFill="1" applyFont="1">
      <alignment horizontal="center" readingOrder="0" vertical="bottom"/>
    </xf>
    <xf borderId="11" fillId="0" fontId="3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12" fillId="0" fontId="2" numFmtId="0" xfId="0" applyAlignment="1" applyBorder="1" applyFont="1">
      <alignment horizontal="center" vertical="bottom"/>
    </xf>
    <xf borderId="9" fillId="3" fontId="5" numFmtId="0" xfId="0" applyAlignment="1" applyBorder="1" applyFont="1">
      <alignment horizontal="center" vertical="bottom"/>
    </xf>
    <xf borderId="13" fillId="4" fontId="5" numFmtId="0" xfId="0" applyAlignment="1" applyBorder="1" applyFont="1">
      <alignment horizontal="center" vertical="bottom"/>
    </xf>
    <xf borderId="14" fillId="6" fontId="5" numFmtId="0" xfId="0" applyAlignment="1" applyBorder="1" applyFont="1">
      <alignment horizontal="center" vertical="bottom"/>
    </xf>
    <xf borderId="15" fillId="0" fontId="4" numFmtId="0" xfId="0" applyBorder="1" applyFont="1"/>
    <xf borderId="16" fillId="6" fontId="5" numFmtId="0" xfId="0" applyAlignment="1" applyBorder="1" applyFont="1">
      <alignment horizontal="center" vertical="bottom"/>
    </xf>
    <xf borderId="12" fillId="0" fontId="2" numFmtId="0" xfId="0" applyAlignment="1" applyBorder="1" applyFont="1">
      <alignment vertical="bottom"/>
    </xf>
    <xf borderId="0" fillId="0" fontId="3" numFmtId="0" xfId="0" applyAlignment="1" applyFont="1">
      <alignment horizontal="center" readingOrder="0" vertical="bottom"/>
    </xf>
    <xf borderId="17" fillId="0" fontId="4" numFmtId="0" xfId="0" applyBorder="1" applyFont="1"/>
    <xf borderId="12" fillId="0" fontId="2" numFmtId="0" xfId="0" applyAlignment="1" applyBorder="1" applyFont="1">
      <alignment horizontal="right" vertical="bottom"/>
    </xf>
    <xf borderId="17" fillId="4" fontId="1" numFmtId="0" xfId="0" applyAlignment="1" applyBorder="1" applyFont="1">
      <alignment horizontal="center" readingOrder="0"/>
    </xf>
    <xf borderId="6" fillId="6" fontId="7" numFmtId="0" xfId="0" applyAlignment="1" applyBorder="1" applyFont="1">
      <alignment horizontal="center" vertical="center"/>
    </xf>
    <xf borderId="18" fillId="0" fontId="4" numFmtId="0" xfId="0" applyBorder="1" applyFont="1"/>
    <xf borderId="7" fillId="0" fontId="4" numFmtId="0" xfId="0" applyBorder="1" applyFont="1"/>
    <xf borderId="12" fillId="0" fontId="2" numFmtId="164" xfId="0" applyAlignment="1" applyBorder="1" applyFont="1" applyNumberFormat="1">
      <alignment readingOrder="0" vertical="bottom"/>
    </xf>
    <xf borderId="6" fillId="0" fontId="4" numFmtId="0" xfId="0" applyBorder="1" applyFont="1"/>
    <xf borderId="8" fillId="0" fontId="4" numFmtId="0" xfId="0" applyBorder="1" applyFont="1"/>
    <xf borderId="19" fillId="0" fontId="4" numFmtId="0" xfId="0" applyBorder="1" applyFont="1"/>
    <xf borderId="10" fillId="0" fontId="4" numFmtId="0" xfId="0" applyBorder="1" applyFont="1"/>
    <xf borderId="12" fillId="0" fontId="1" numFmtId="0" xfId="0" applyBorder="1" applyFont="1"/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horizontal="center"/>
    </xf>
    <xf borderId="12" fillId="0" fontId="2" numFmtId="164" xfId="0" applyAlignment="1" applyBorder="1" applyFont="1" applyNumberFormat="1">
      <alignment horizontal="right" vertical="bottom"/>
    </xf>
    <xf borderId="17" fillId="4" fontId="1" numFmtId="0" xfId="0" applyAlignment="1" applyBorder="1" applyFont="1">
      <alignment horizontal="center"/>
    </xf>
    <xf borderId="17" fillId="5" fontId="1" numFmtId="0" xfId="0" applyAlignment="1" applyBorder="1" applyFont="1">
      <alignment horizontal="center"/>
    </xf>
    <xf borderId="0" fillId="7" fontId="8" numFmtId="0" xfId="0" applyAlignment="1" applyFill="1" applyFont="1">
      <alignment horizontal="center" readingOrder="0" vertical="bottom"/>
    </xf>
    <xf borderId="12" fillId="0" fontId="2" numFmtId="164" xfId="0" applyAlignment="1" applyBorder="1" applyFont="1" applyNumberFormat="1">
      <alignment vertical="bottom"/>
    </xf>
    <xf borderId="0" fillId="5" fontId="6" numFmtId="0" xfId="0" applyAlignment="1" applyFont="1">
      <alignment horizontal="center"/>
    </xf>
    <xf borderId="20" fillId="0" fontId="1" numFmtId="0" xfId="0" applyBorder="1" applyFont="1"/>
    <xf borderId="21" fillId="0" fontId="1" numFmtId="0" xfId="0" applyBorder="1" applyFont="1"/>
    <xf borderId="21" fillId="5" fontId="1" numFmtId="0" xfId="0" applyAlignment="1" applyBorder="1" applyFont="1">
      <alignment horizontal="center"/>
    </xf>
    <xf borderId="22" fillId="5" fontId="1" numFmtId="0" xfId="0" applyAlignment="1" applyBorder="1" applyFont="1">
      <alignment horizontal="center"/>
    </xf>
    <xf borderId="0" fillId="4" fontId="1" numFmtId="0" xfId="0" applyAlignment="1" applyFont="1">
      <alignment horizontal="center"/>
    </xf>
    <xf borderId="8" fillId="6" fontId="3" numFmtId="0" xfId="0" applyAlignment="1" applyBorder="1" applyFont="1">
      <alignment horizontal="center" readingOrder="0" vertical="bottom"/>
    </xf>
    <xf borderId="9" fillId="0" fontId="4" numFmtId="0" xfId="0" applyBorder="1" applyFont="1"/>
    <xf borderId="9" fillId="3" fontId="6" numFmtId="0" xfId="0" applyAlignment="1" applyBorder="1" applyFont="1">
      <alignment horizontal="center"/>
    </xf>
    <xf borderId="10" fillId="4" fontId="6" numFmtId="0" xfId="0" applyAlignment="1" applyBorder="1" applyFont="1">
      <alignment horizontal="center"/>
    </xf>
    <xf borderId="23" fillId="6" fontId="3" numFmtId="0" xfId="0" applyAlignment="1" applyBorder="1" applyFont="1">
      <alignment horizontal="center" readingOrder="0" vertical="bottom"/>
    </xf>
    <xf borderId="24" fillId="0" fontId="4" numFmtId="0" xfId="0" applyBorder="1" applyFont="1"/>
    <xf borderId="24" fillId="3" fontId="6" numFmtId="0" xfId="0" applyAlignment="1" applyBorder="1" applyFont="1">
      <alignment horizontal="center"/>
    </xf>
    <xf borderId="24" fillId="4" fontId="6" numFmtId="0" xfId="0" applyAlignment="1" applyBorder="1" applyFont="1">
      <alignment horizontal="center"/>
    </xf>
    <xf borderId="13" fillId="4" fontId="6" numFmtId="0" xfId="0" applyAlignment="1" applyBorder="1" applyFont="1">
      <alignment horizontal="center"/>
    </xf>
    <xf borderId="0" fillId="0" fontId="1" numFmtId="2" xfId="0" applyAlignment="1" applyFont="1" applyNumberFormat="1">
      <alignment horizontal="center" readingOrder="0"/>
    </xf>
    <xf borderId="0" fillId="0" fontId="9" numFmtId="0" xfId="0" applyAlignment="1" applyFont="1">
      <alignment horizontal="center" readingOrder="0"/>
    </xf>
    <xf borderId="0" fillId="8" fontId="1" numFmtId="0" xfId="0" applyAlignment="1" applyFill="1" applyFont="1">
      <alignment horizontal="center"/>
    </xf>
    <xf borderId="0" fillId="0" fontId="1" numFmtId="165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2" xfId="0" applyAlignment="1" applyFont="1" applyNumberFormat="1">
      <alignment horizontal="center" readingOrder="0" vertical="bottom"/>
    </xf>
    <xf borderId="0" fillId="0" fontId="5" numFmtId="2" xfId="0" applyAlignment="1" applyFont="1" applyNumberFormat="1">
      <alignment horizontal="center" shrinkToFit="0" vertical="bottom" wrapText="0"/>
    </xf>
    <xf borderId="18" fillId="0" fontId="1" numFmtId="2" xfId="0" applyAlignment="1" applyBorder="1" applyFont="1" applyNumberFormat="1">
      <alignment horizontal="center" readingOrder="0"/>
    </xf>
    <xf borderId="18" fillId="0" fontId="1" numFmtId="0" xfId="0" applyAlignment="1" applyBorder="1" applyFont="1">
      <alignment horizontal="center" readingOrder="0"/>
    </xf>
    <xf borderId="18" fillId="0" fontId="1" numFmtId="2" xfId="0" applyAlignment="1" applyBorder="1" applyFont="1" applyNumberFormat="1">
      <alignment horizontal="center"/>
    </xf>
    <xf borderId="18" fillId="0" fontId="1" numFmtId="0" xfId="0" applyAlignment="1" applyBorder="1" applyFont="1">
      <alignment horizontal="center"/>
    </xf>
    <xf borderId="0" fillId="0" fontId="1" numFmtId="2" xfId="0" applyAlignment="1" applyFont="1" applyNumberFormat="1">
      <alignment horizontal="center"/>
    </xf>
    <xf borderId="11" fillId="0" fontId="3" numFmtId="0" xfId="0" applyAlignment="1" applyBorder="1" applyFont="1">
      <alignment horizontal="center" vertical="bottom"/>
    </xf>
    <xf borderId="9" fillId="4" fontId="5" numFmtId="0" xfId="0" applyAlignment="1" applyBorder="1" applyFont="1">
      <alignment horizontal="center" vertical="bottom"/>
    </xf>
    <xf borderId="0" fillId="3" fontId="1" numFmtId="0" xfId="0" applyAlignment="1" applyFont="1">
      <alignment horizontal="center"/>
    </xf>
    <xf borderId="17" fillId="0" fontId="1" numFmtId="0" xfId="0" applyBorder="1" applyFont="1"/>
    <xf borderId="25" fillId="3" fontId="6" numFmtId="0" xfId="0" applyAlignment="1" applyBorder="1" applyFont="1">
      <alignment horizontal="center"/>
    </xf>
    <xf borderId="25" fillId="4" fontId="6" numFmtId="0" xfId="0" applyAlignment="1" applyBorder="1" applyFont="1">
      <alignment horizontal="center"/>
    </xf>
    <xf borderId="25" fillId="3" fontId="6" numFmtId="166" xfId="0" applyAlignment="1" applyBorder="1" applyFont="1" applyNumberFormat="1">
      <alignment horizontal="center"/>
    </xf>
    <xf borderId="25" fillId="4" fontId="6" numFmtId="166" xfId="0" applyAlignment="1" applyBorder="1" applyFont="1" applyNumberFormat="1">
      <alignment horizontal="center"/>
    </xf>
    <xf borderId="9" fillId="4" fontId="6" numFmtId="0" xfId="0" applyAlignment="1" applyBorder="1" applyFont="1">
      <alignment horizontal="center"/>
    </xf>
    <xf borderId="26" fillId="3" fontId="6" numFmtId="0" xfId="0" applyAlignment="1" applyBorder="1" applyFont="1">
      <alignment horizontal="center"/>
    </xf>
    <xf borderId="27" fillId="0" fontId="4" numFmtId="0" xfId="0" applyBorder="1" applyFont="1"/>
    <xf borderId="28" fillId="4" fontId="6" numFmtId="0" xfId="0" applyAlignment="1" applyBorder="1" applyFont="1">
      <alignment horizontal="center"/>
    </xf>
    <xf borderId="28" fillId="0" fontId="4" numFmtId="0" xfId="0" applyBorder="1" applyFont="1"/>
    <xf borderId="29" fillId="0" fontId="4" numFmtId="0" xfId="0" applyBorder="1" applyFont="1"/>
    <xf borderId="26" fillId="3" fontId="6" numFmtId="166" xfId="0" applyAlignment="1" applyBorder="1" applyFont="1" applyNumberFormat="1">
      <alignment horizontal="center"/>
    </xf>
    <xf borderId="28" fillId="4" fontId="6" numFmtId="166" xfId="0" applyAlignment="1" applyBorder="1" applyFont="1" applyNumberFormat="1">
      <alignment horizontal="center"/>
    </xf>
    <xf borderId="30" fillId="0" fontId="6" numFmtId="0" xfId="0" applyAlignment="1" applyBorder="1" applyFont="1">
      <alignment horizontal="center" readingOrder="0"/>
    </xf>
    <xf borderId="31" fillId="0" fontId="4" numFmtId="0" xfId="0" applyBorder="1" applyFont="1"/>
    <xf borderId="32" fillId="0" fontId="4" numFmtId="0" xfId="0" applyBorder="1" applyFont="1"/>
    <xf borderId="33" fillId="0" fontId="1" numFmtId="0" xfId="0" applyAlignment="1" applyBorder="1" applyFont="1">
      <alignment horizontal="center" readingOrder="0"/>
    </xf>
    <xf borderId="34" fillId="0" fontId="1" numFmtId="0" xfId="0" applyAlignment="1" applyBorder="1" applyFont="1">
      <alignment horizontal="center" readingOrder="0"/>
    </xf>
    <xf borderId="35" fillId="0" fontId="1" numFmtId="0" xfId="0" applyAlignment="1" applyBorder="1" applyFont="1">
      <alignment horizontal="center" readingOrder="0"/>
    </xf>
    <xf borderId="33" fillId="9" fontId="1" numFmtId="0" xfId="0" applyAlignment="1" applyBorder="1" applyFill="1" applyFont="1">
      <alignment horizontal="center"/>
    </xf>
    <xf borderId="0" fillId="9" fontId="1" numFmtId="0" xfId="0" applyAlignment="1" applyFont="1">
      <alignment horizontal="center" readingOrder="0"/>
    </xf>
    <xf borderId="34" fillId="9" fontId="1" numFmtId="0" xfId="0" applyAlignment="1" applyBorder="1" applyFont="1">
      <alignment horizontal="center"/>
    </xf>
    <xf borderId="35" fillId="9" fontId="1" numFmtId="0" xfId="0" applyAlignment="1" applyBorder="1" applyFont="1">
      <alignment horizontal="center" readingOrder="0"/>
    </xf>
    <xf borderId="35" fillId="9" fontId="1" numFmtId="0" xfId="0" applyAlignment="1" applyBorder="1" applyFont="1">
      <alignment horizontal="center"/>
    </xf>
    <xf borderId="33" fillId="0" fontId="1" numFmtId="0" xfId="0" applyAlignment="1" applyBorder="1" applyFont="1">
      <alignment horizontal="center"/>
    </xf>
    <xf borderId="34" fillId="0" fontId="1" numFmtId="0" xfId="0" applyAlignment="1" applyBorder="1" applyFont="1">
      <alignment horizontal="center"/>
    </xf>
    <xf borderId="35" fillId="0" fontId="1" numFmtId="0" xfId="0" applyAlignment="1" applyBorder="1" applyFont="1">
      <alignment horizontal="center"/>
    </xf>
    <xf borderId="36" fillId="0" fontId="1" numFmtId="0" xfId="0" applyAlignment="1" applyBorder="1" applyFont="1">
      <alignment horizontal="center"/>
    </xf>
    <xf borderId="37" fillId="0" fontId="1" numFmtId="0" xfId="0" applyAlignment="1" applyBorder="1" applyFont="1">
      <alignment horizontal="center" readingOrder="0"/>
    </xf>
    <xf borderId="37" fillId="0" fontId="1" numFmtId="0" xfId="0" applyAlignment="1" applyBorder="1" applyFont="1">
      <alignment horizontal="center"/>
    </xf>
    <xf borderId="38" fillId="0" fontId="1" numFmtId="0" xfId="0" applyAlignment="1" applyBorder="1" applyFont="1">
      <alignment horizontal="center"/>
    </xf>
    <xf borderId="39" fillId="0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  <col customWidth="1" min="2" max="2" width="18.38"/>
    <col customWidth="1" min="3" max="3" width="9.75"/>
    <col customWidth="1" min="4" max="4" width="16.0"/>
    <col customWidth="1" min="5" max="5" width="14.75"/>
    <col customWidth="1" min="8" max="9" width="16.0"/>
  </cols>
  <sheetData>
    <row r="1">
      <c r="A1" s="1" t="s">
        <v>0</v>
      </c>
      <c r="C1" s="1"/>
      <c r="D1" s="1" t="s">
        <v>1</v>
      </c>
      <c r="F1" s="2"/>
      <c r="G1" s="1" t="s">
        <v>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1"/>
      <c r="B2" s="2"/>
      <c r="C2" s="1"/>
      <c r="D2" s="1"/>
      <c r="E2" s="1"/>
      <c r="F2" s="1"/>
      <c r="G2" s="1" t="s">
        <v>3</v>
      </c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1">
        <v>1.0</v>
      </c>
      <c r="B3" s="3" t="s">
        <v>4</v>
      </c>
      <c r="C3" s="1">
        <v>1.0</v>
      </c>
      <c r="D3" s="1" t="s">
        <v>5</v>
      </c>
      <c r="E3" s="1" t="s">
        <v>6</v>
      </c>
      <c r="F3" s="2"/>
      <c r="G3" s="1">
        <v>1.0</v>
      </c>
      <c r="H3" s="1" t="s">
        <v>5</v>
      </c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1">
        <v>2.0</v>
      </c>
      <c r="B4" s="3" t="s">
        <v>7</v>
      </c>
      <c r="C4" s="1">
        <v>2.0</v>
      </c>
      <c r="D4" s="1" t="s">
        <v>7</v>
      </c>
      <c r="E4" s="1" t="s">
        <v>8</v>
      </c>
      <c r="F4" s="2"/>
      <c r="G4" s="1">
        <v>2.0</v>
      </c>
      <c r="H4" s="1" t="s">
        <v>7</v>
      </c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1">
        <v>3.0</v>
      </c>
      <c r="B5" s="3" t="s">
        <v>6</v>
      </c>
      <c r="C5" s="1">
        <v>3.0</v>
      </c>
      <c r="D5" s="1" t="s">
        <v>9</v>
      </c>
      <c r="E5" s="1" t="s">
        <v>10</v>
      </c>
      <c r="F5" s="2"/>
      <c r="G5" s="1">
        <v>3.0</v>
      </c>
      <c r="H5" s="1" t="s">
        <v>10</v>
      </c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1">
        <v>4.0</v>
      </c>
      <c r="B6" s="3" t="s">
        <v>8</v>
      </c>
      <c r="C6" s="1">
        <v>4.0</v>
      </c>
      <c r="D6" s="1" t="s">
        <v>11</v>
      </c>
      <c r="E6" s="1" t="s">
        <v>4</v>
      </c>
      <c r="F6" s="2"/>
      <c r="G6" s="1">
        <v>4.0</v>
      </c>
      <c r="H6" s="1" t="s">
        <v>12</v>
      </c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1">
        <v>5.0</v>
      </c>
      <c r="B7" s="3" t="s">
        <v>9</v>
      </c>
      <c r="C7" s="1">
        <v>5.0</v>
      </c>
      <c r="D7" s="1" t="s">
        <v>13</v>
      </c>
      <c r="E7" s="1" t="s">
        <v>12</v>
      </c>
      <c r="F7" s="2"/>
      <c r="G7" s="1">
        <v>5.0</v>
      </c>
      <c r="H7" s="1" t="s">
        <v>6</v>
      </c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1">
        <v>6.0</v>
      </c>
      <c r="B8" s="3" t="s">
        <v>10</v>
      </c>
      <c r="C8" s="1"/>
      <c r="D8" s="2"/>
      <c r="E8" s="2"/>
      <c r="F8" s="2"/>
      <c r="G8" s="2"/>
      <c r="H8" s="2"/>
      <c r="I8" s="3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1">
        <v>7.0</v>
      </c>
      <c r="B9" s="3" t="s">
        <v>5</v>
      </c>
      <c r="C9" s="1"/>
      <c r="D9" s="2"/>
      <c r="E9" s="2"/>
      <c r="F9" s="2"/>
      <c r="G9" s="1" t="s">
        <v>14</v>
      </c>
      <c r="H9" s="2"/>
      <c r="I9" s="3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1">
        <v>8.0</v>
      </c>
      <c r="B10" s="3" t="s">
        <v>11</v>
      </c>
      <c r="C10" s="1"/>
      <c r="D10" s="2"/>
      <c r="E10" s="2"/>
      <c r="F10" s="2"/>
      <c r="G10" s="1">
        <v>1.0</v>
      </c>
      <c r="H10" s="1" t="s">
        <v>9</v>
      </c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1">
        <v>9.0</v>
      </c>
      <c r="B11" s="3" t="s">
        <v>13</v>
      </c>
      <c r="C11" s="1"/>
      <c r="D11" s="2"/>
      <c r="E11" s="2"/>
      <c r="F11" s="2"/>
      <c r="G11" s="1">
        <v>2.0</v>
      </c>
      <c r="H11" s="1" t="s">
        <v>8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1">
        <v>10.0</v>
      </c>
      <c r="B12" s="3" t="s">
        <v>12</v>
      </c>
      <c r="C12" s="1"/>
      <c r="D12" s="2"/>
      <c r="E12" s="2"/>
      <c r="F12" s="2"/>
      <c r="G12" s="1">
        <v>3.0</v>
      </c>
      <c r="H12" s="1" t="s">
        <v>4</v>
      </c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2"/>
      <c r="B13" s="2"/>
      <c r="C13" s="2"/>
      <c r="D13" s="2"/>
      <c r="E13" s="2"/>
      <c r="F13" s="2"/>
      <c r="G13" s="1">
        <v>4.0</v>
      </c>
      <c r="H13" s="1" t="s">
        <v>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F14" s="2"/>
      <c r="G14" s="1">
        <v>5.0</v>
      </c>
      <c r="H14" s="1" t="s">
        <v>11</v>
      </c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F15" s="2"/>
      <c r="G15" s="2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1" t="s">
        <v>15</v>
      </c>
      <c r="B16" s="2"/>
      <c r="C16" s="1" t="s">
        <v>15</v>
      </c>
      <c r="D16" s="2"/>
      <c r="E16" s="2"/>
      <c r="F16" s="2"/>
      <c r="G16" s="1" t="s">
        <v>16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1">
        <v>1.0</v>
      </c>
      <c r="B17" s="3" t="s">
        <v>17</v>
      </c>
      <c r="C17" s="1">
        <v>1.0</v>
      </c>
      <c r="D17" s="1" t="s">
        <v>18</v>
      </c>
      <c r="E17" s="1" t="s">
        <v>19</v>
      </c>
      <c r="F17" s="2"/>
      <c r="G17" s="1">
        <v>1.0</v>
      </c>
      <c r="H17" s="1" t="s">
        <v>17</v>
      </c>
      <c r="I17" s="3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1">
        <v>2.0</v>
      </c>
      <c r="B18" s="3" t="s">
        <v>20</v>
      </c>
      <c r="C18" s="1">
        <v>2.0</v>
      </c>
      <c r="D18" s="1" t="s">
        <v>21</v>
      </c>
      <c r="E18" s="1" t="s">
        <v>22</v>
      </c>
      <c r="F18" s="2"/>
      <c r="G18" s="1">
        <v>2.0</v>
      </c>
      <c r="H18" s="1" t="s">
        <v>18</v>
      </c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1">
        <v>3.0</v>
      </c>
      <c r="B19" s="3" t="s">
        <v>23</v>
      </c>
      <c r="C19" s="1">
        <v>3.0</v>
      </c>
      <c r="D19" s="1" t="s">
        <v>17</v>
      </c>
      <c r="E19" s="3" t="s">
        <v>23</v>
      </c>
      <c r="F19" s="2"/>
      <c r="G19" s="1">
        <v>3.0</v>
      </c>
      <c r="H19" s="1" t="s">
        <v>24</v>
      </c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1">
        <v>4.0</v>
      </c>
      <c r="B20" s="3" t="s">
        <v>25</v>
      </c>
      <c r="C20" s="1">
        <v>4.0</v>
      </c>
      <c r="D20" s="1" t="s">
        <v>26</v>
      </c>
      <c r="E20" s="1" t="s">
        <v>24</v>
      </c>
      <c r="F20" s="2"/>
      <c r="G20" s="1">
        <v>4.0</v>
      </c>
      <c r="H20" s="1" t="s">
        <v>20</v>
      </c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>
      <c r="A21" s="1">
        <v>5.0</v>
      </c>
      <c r="B21" s="3" t="s">
        <v>22</v>
      </c>
      <c r="C21" s="1">
        <v>5.0</v>
      </c>
      <c r="D21" s="1" t="s">
        <v>20</v>
      </c>
      <c r="E21" s="3" t="s">
        <v>25</v>
      </c>
      <c r="F21" s="2"/>
      <c r="G21" s="1">
        <v>5.0</v>
      </c>
      <c r="H21" s="1" t="s">
        <v>23</v>
      </c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>
      <c r="A22" s="1">
        <v>6.0</v>
      </c>
      <c r="B22" s="3" t="s">
        <v>18</v>
      </c>
      <c r="C22" s="1"/>
      <c r="D22" s="2"/>
      <c r="E22" s="3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1">
        <v>7.0</v>
      </c>
      <c r="B23" s="3" t="s">
        <v>26</v>
      </c>
      <c r="C23" s="1"/>
      <c r="D23" s="2"/>
      <c r="E23" s="4"/>
      <c r="F23" s="2"/>
      <c r="G23" s="1" t="s">
        <v>27</v>
      </c>
      <c r="H23" s="2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>
      <c r="A24" s="1">
        <v>8.0</v>
      </c>
      <c r="B24" s="3" t="s">
        <v>21</v>
      </c>
      <c r="C24" s="1"/>
      <c r="D24" s="2"/>
      <c r="E24" s="3"/>
      <c r="F24" s="2"/>
      <c r="G24" s="1">
        <v>1.0</v>
      </c>
      <c r="H24" s="1" t="s">
        <v>26</v>
      </c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>
      <c r="A25" s="1">
        <v>9.0</v>
      </c>
      <c r="B25" s="3" t="s">
        <v>24</v>
      </c>
      <c r="C25" s="1"/>
      <c r="D25" s="2"/>
      <c r="E25" s="3"/>
      <c r="F25" s="2"/>
      <c r="G25" s="1">
        <v>2.0</v>
      </c>
      <c r="H25" s="1" t="s">
        <v>21</v>
      </c>
      <c r="I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>
      <c r="A26" s="1">
        <v>10.0</v>
      </c>
      <c r="B26" s="3" t="s">
        <v>19</v>
      </c>
      <c r="C26" s="1"/>
      <c r="D26" s="2"/>
      <c r="E26" s="4"/>
      <c r="F26" s="2"/>
      <c r="G26" s="1">
        <v>3.0</v>
      </c>
      <c r="H26" s="1" t="s">
        <v>25</v>
      </c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>
      <c r="A27" s="2"/>
      <c r="B27" s="2"/>
      <c r="C27" s="2"/>
      <c r="D27" s="2"/>
      <c r="E27" s="3"/>
      <c r="F27" s="2"/>
      <c r="G27" s="1">
        <v>4.0</v>
      </c>
      <c r="H27" s="1" t="s">
        <v>19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>
      <c r="A28" s="2"/>
      <c r="B28" s="2"/>
      <c r="C28" s="2"/>
      <c r="D28" s="2"/>
      <c r="E28" s="3"/>
      <c r="F28" s="2"/>
      <c r="G28" s="1">
        <v>5.0</v>
      </c>
      <c r="H28" s="1" t="s">
        <v>22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>
      <c r="A29" s="2"/>
      <c r="B29" s="2"/>
      <c r="C29" s="2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">
    <mergeCell ref="A1:B1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6.0"/>
    <col customWidth="1" min="3" max="5" width="6.88"/>
    <col customWidth="1" min="6" max="6" width="19.5"/>
    <col customWidth="1" min="7" max="8" width="6.88"/>
    <col customWidth="1" min="9" max="9" width="6.63"/>
    <col customWidth="1" min="10" max="10" width="6.38"/>
    <col customWidth="1" min="11" max="11" width="16.0"/>
    <col customWidth="1" min="12" max="14" width="6.88"/>
    <col customWidth="1" min="15" max="15" width="19.5"/>
    <col customWidth="1" min="16" max="17" width="6.88"/>
    <col customWidth="1" min="18" max="18" width="6.63"/>
    <col customWidth="1" min="19" max="19" width="2.5"/>
    <col customWidth="1" min="20" max="20" width="5.13"/>
    <col customWidth="1" min="21" max="21" width="20.13"/>
    <col customWidth="1" min="22" max="24" width="6.88"/>
    <col customWidth="1" min="25" max="25" width="19.5"/>
    <col customWidth="1" min="26" max="28" width="6.88"/>
    <col customWidth="1" min="29" max="29" width="9.5"/>
    <col customWidth="1" min="30" max="30" width="19.75"/>
    <col customWidth="1" min="31" max="33" width="6.88"/>
    <col customWidth="1" min="34" max="34" width="19.5"/>
    <col customWidth="1" min="35" max="37" width="6.88"/>
    <col customWidth="1" min="38" max="38" width="9.5"/>
    <col customWidth="1" min="40" max="40" width="17.88"/>
    <col customWidth="1" min="41" max="41" width="9.63"/>
    <col customWidth="1" min="42" max="42" width="19.5"/>
    <col customWidth="1" min="43" max="43" width="9.63"/>
    <col customWidth="1" min="44" max="44" width="9.88"/>
    <col customWidth="1" min="45" max="45" width="10.13"/>
    <col customWidth="1" min="46" max="46" width="10.75"/>
    <col customWidth="1" min="47" max="47" width="12.0"/>
    <col customWidth="1" min="48" max="48" width="10.5"/>
  </cols>
  <sheetData>
    <row r="1">
      <c r="A1" s="5" t="s">
        <v>28</v>
      </c>
      <c r="B1" s="6"/>
      <c r="C1" s="6"/>
      <c r="D1" s="6"/>
      <c r="E1" s="6"/>
      <c r="F1" s="6"/>
      <c r="G1" s="6"/>
      <c r="H1" s="6"/>
      <c r="I1" s="7"/>
      <c r="J1" s="5" t="s">
        <v>29</v>
      </c>
      <c r="K1" s="6"/>
      <c r="L1" s="6"/>
      <c r="M1" s="6"/>
      <c r="N1" s="6"/>
      <c r="O1" s="6"/>
      <c r="P1" s="6"/>
      <c r="Q1" s="6"/>
      <c r="R1" s="7"/>
      <c r="S1" s="2"/>
      <c r="T1" s="5" t="s">
        <v>30</v>
      </c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7"/>
      <c r="AM1" s="5" t="s">
        <v>31</v>
      </c>
      <c r="AN1" s="6"/>
      <c r="AO1" s="6"/>
      <c r="AP1" s="6"/>
      <c r="AQ1" s="7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2"/>
      <c r="BE1" s="2"/>
      <c r="BF1" s="2"/>
      <c r="BG1" s="2"/>
      <c r="BH1" s="2"/>
      <c r="BI1" s="2"/>
      <c r="BJ1" s="2"/>
    </row>
    <row r="2">
      <c r="A2" s="10" t="s">
        <v>32</v>
      </c>
      <c r="B2" s="11" t="s">
        <v>33</v>
      </c>
      <c r="C2" s="1" t="s">
        <v>34</v>
      </c>
      <c r="D2" s="1" t="s">
        <v>35</v>
      </c>
      <c r="E2" s="1" t="s">
        <v>36</v>
      </c>
      <c r="F2" s="11" t="s">
        <v>37</v>
      </c>
      <c r="G2" s="1" t="s">
        <v>34</v>
      </c>
      <c r="H2" s="1" t="s">
        <v>35</v>
      </c>
      <c r="I2" s="12" t="s">
        <v>36</v>
      </c>
      <c r="J2" s="10" t="s">
        <v>32</v>
      </c>
      <c r="K2" s="11" t="s">
        <v>33</v>
      </c>
      <c r="L2" s="1" t="s">
        <v>34</v>
      </c>
      <c r="M2" s="1" t="s">
        <v>35</v>
      </c>
      <c r="N2" s="1" t="s">
        <v>36</v>
      </c>
      <c r="O2" s="11" t="s">
        <v>37</v>
      </c>
      <c r="P2" s="1" t="s">
        <v>34</v>
      </c>
      <c r="Q2" s="1" t="s">
        <v>35</v>
      </c>
      <c r="R2" s="12" t="s">
        <v>36</v>
      </c>
      <c r="S2" s="2"/>
      <c r="T2" s="10" t="s">
        <v>32</v>
      </c>
      <c r="U2" s="11" t="s">
        <v>33</v>
      </c>
      <c r="V2" s="1" t="s">
        <v>34</v>
      </c>
      <c r="W2" s="1" t="s">
        <v>35</v>
      </c>
      <c r="X2" s="1" t="s">
        <v>36</v>
      </c>
      <c r="Y2" s="11" t="s">
        <v>33</v>
      </c>
      <c r="Z2" s="1" t="s">
        <v>34</v>
      </c>
      <c r="AA2" s="1" t="s">
        <v>35</v>
      </c>
      <c r="AB2" s="1" t="s">
        <v>36</v>
      </c>
      <c r="AC2" s="13" t="s">
        <v>38</v>
      </c>
      <c r="AD2" s="11" t="s">
        <v>37</v>
      </c>
      <c r="AE2" s="1" t="s">
        <v>34</v>
      </c>
      <c r="AF2" s="1" t="s">
        <v>35</v>
      </c>
      <c r="AG2" s="1" t="s">
        <v>36</v>
      </c>
      <c r="AH2" s="11" t="s">
        <v>37</v>
      </c>
      <c r="AI2" s="1" t="s">
        <v>34</v>
      </c>
      <c r="AJ2" s="1" t="s">
        <v>35</v>
      </c>
      <c r="AK2" s="1" t="s">
        <v>36</v>
      </c>
      <c r="AL2" s="14" t="s">
        <v>38</v>
      </c>
      <c r="AM2" s="10" t="s">
        <v>32</v>
      </c>
      <c r="AN2" s="15" t="s">
        <v>33</v>
      </c>
      <c r="AO2" s="2"/>
      <c r="AP2" s="15" t="s">
        <v>37</v>
      </c>
      <c r="AQ2" s="16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>
      <c r="A3" s="10">
        <v>3.0</v>
      </c>
      <c r="B3" s="17" t="s">
        <v>10</v>
      </c>
      <c r="C3" s="18">
        <v>209.0</v>
      </c>
      <c r="D3" s="18">
        <v>235.0</v>
      </c>
      <c r="E3" s="18">
        <f t="shared" ref="E3:E12" si="1">C3+D3</f>
        <v>444</v>
      </c>
      <c r="F3" s="17" t="s">
        <v>39</v>
      </c>
      <c r="G3" s="19">
        <v>202.0</v>
      </c>
      <c r="H3" s="19">
        <v>235.0</v>
      </c>
      <c r="I3" s="20">
        <f t="shared" ref="I3:I12" si="2">G3+H3</f>
        <v>437</v>
      </c>
      <c r="J3" s="10">
        <v>5.0</v>
      </c>
      <c r="K3" s="17" t="s">
        <v>9</v>
      </c>
      <c r="L3" s="18">
        <v>243.0</v>
      </c>
      <c r="M3" s="18">
        <v>256.0</v>
      </c>
      <c r="N3" s="18">
        <f t="shared" ref="N3:N12" si="3">L3+M3</f>
        <v>499</v>
      </c>
      <c r="O3" s="17" t="s">
        <v>40</v>
      </c>
      <c r="P3" s="19">
        <v>217.0</v>
      </c>
      <c r="Q3" s="19">
        <v>256.0</v>
      </c>
      <c r="R3" s="20">
        <f t="shared" ref="R3:R12" si="4">P3+Q3</f>
        <v>473</v>
      </c>
      <c r="S3" s="2"/>
      <c r="T3" s="21">
        <v>44989.0</v>
      </c>
      <c r="U3" s="17" t="s">
        <v>41</v>
      </c>
      <c r="V3" s="18">
        <v>227.0</v>
      </c>
      <c r="W3" s="18">
        <v>189.0</v>
      </c>
      <c r="X3" s="18">
        <f t="shared" ref="X3:X7" si="5">SUM(V3:W3)</f>
        <v>416</v>
      </c>
      <c r="Y3" s="17" t="s">
        <v>7</v>
      </c>
      <c r="Z3" s="18">
        <v>180.0</v>
      </c>
      <c r="AA3" s="18">
        <v>224.0</v>
      </c>
      <c r="AB3" s="18">
        <f t="shared" ref="AB3:AB7" si="6">SUM(Z3:AA3)</f>
        <v>404</v>
      </c>
      <c r="AC3" s="22">
        <f t="shared" ref="AC3:AC7" si="7">AB3+X3</f>
        <v>820</v>
      </c>
      <c r="AD3" s="17" t="s">
        <v>42</v>
      </c>
      <c r="AE3" s="19">
        <v>234.0</v>
      </c>
      <c r="AF3" s="19">
        <v>220.0</v>
      </c>
      <c r="AG3" s="19">
        <f t="shared" ref="AG3:AG7" si="8">AE3+AF3</f>
        <v>454</v>
      </c>
      <c r="AH3" s="17" t="s">
        <v>39</v>
      </c>
      <c r="AI3" s="19">
        <v>226.0</v>
      </c>
      <c r="AJ3" s="19">
        <v>194.0</v>
      </c>
      <c r="AK3" s="19">
        <f t="shared" ref="AK3:AK7" si="9">AI3+AJ3</f>
        <v>420</v>
      </c>
      <c r="AL3" s="23">
        <f t="shared" ref="AL3:AL7" si="10">AK3+AG3</f>
        <v>874</v>
      </c>
      <c r="AM3" s="24">
        <v>45910.0</v>
      </c>
      <c r="AN3" s="17" t="s">
        <v>8</v>
      </c>
      <c r="AO3" s="18">
        <v>234.0</v>
      </c>
      <c r="AP3" s="17" t="s">
        <v>43</v>
      </c>
      <c r="AQ3" s="20">
        <v>223.0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>
      <c r="A4" s="10">
        <v>4.0</v>
      </c>
      <c r="B4" s="17" t="s">
        <v>44</v>
      </c>
      <c r="C4" s="18">
        <v>218.0</v>
      </c>
      <c r="D4" s="18">
        <v>166.0</v>
      </c>
      <c r="E4" s="18">
        <f t="shared" si="1"/>
        <v>384</v>
      </c>
      <c r="F4" s="17" t="s">
        <v>42</v>
      </c>
      <c r="G4" s="19">
        <v>204.0</v>
      </c>
      <c r="H4" s="19">
        <v>234.0</v>
      </c>
      <c r="I4" s="20">
        <f t="shared" si="2"/>
        <v>438</v>
      </c>
      <c r="J4" s="10">
        <v>6.0</v>
      </c>
      <c r="K4" s="17" t="s">
        <v>10</v>
      </c>
      <c r="L4" s="18">
        <v>214.0</v>
      </c>
      <c r="M4" s="18">
        <v>204.0</v>
      </c>
      <c r="N4" s="18">
        <f t="shared" si="3"/>
        <v>418</v>
      </c>
      <c r="O4" s="17" t="s">
        <v>43</v>
      </c>
      <c r="P4" s="19">
        <v>235.0</v>
      </c>
      <c r="Q4" s="19">
        <v>144.0</v>
      </c>
      <c r="R4" s="20">
        <f t="shared" si="4"/>
        <v>379</v>
      </c>
      <c r="S4" s="2"/>
      <c r="T4" s="21">
        <v>45115.0</v>
      </c>
      <c r="U4" s="25" t="s">
        <v>8</v>
      </c>
      <c r="V4" s="18">
        <v>167.0</v>
      </c>
      <c r="W4" s="18">
        <v>247.0</v>
      </c>
      <c r="X4" s="18">
        <f t="shared" si="5"/>
        <v>414</v>
      </c>
      <c r="Y4" s="25" t="s">
        <v>44</v>
      </c>
      <c r="Z4" s="18">
        <v>186.0</v>
      </c>
      <c r="AA4" s="18">
        <v>257.0</v>
      </c>
      <c r="AB4" s="18">
        <f t="shared" si="6"/>
        <v>443</v>
      </c>
      <c r="AC4" s="22">
        <f t="shared" si="7"/>
        <v>857</v>
      </c>
      <c r="AD4" s="25" t="s">
        <v>43</v>
      </c>
      <c r="AE4" s="19">
        <v>204.0</v>
      </c>
      <c r="AF4" s="19">
        <v>290.0</v>
      </c>
      <c r="AG4" s="19">
        <f t="shared" si="8"/>
        <v>494</v>
      </c>
      <c r="AH4" s="25" t="s">
        <v>45</v>
      </c>
      <c r="AI4" s="19">
        <v>244.0</v>
      </c>
      <c r="AJ4" s="19">
        <v>243.0</v>
      </c>
      <c r="AK4" s="19">
        <f t="shared" si="9"/>
        <v>487</v>
      </c>
      <c r="AL4" s="23">
        <f t="shared" si="10"/>
        <v>981</v>
      </c>
      <c r="AM4" s="10"/>
      <c r="AN4" s="17" t="s">
        <v>41</v>
      </c>
      <c r="AO4" s="18">
        <v>192.0</v>
      </c>
      <c r="AP4" s="17" t="s">
        <v>45</v>
      </c>
      <c r="AQ4" s="20">
        <v>200.0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>
      <c r="A5" s="10">
        <v>7.0</v>
      </c>
      <c r="B5" s="17" t="s">
        <v>8</v>
      </c>
      <c r="C5" s="18">
        <v>169.0</v>
      </c>
      <c r="D5" s="18">
        <v>267.0</v>
      </c>
      <c r="E5" s="18">
        <f t="shared" si="1"/>
        <v>436</v>
      </c>
      <c r="F5" s="17" t="s">
        <v>40</v>
      </c>
      <c r="G5" s="19">
        <v>258.0</v>
      </c>
      <c r="H5" s="19">
        <v>279.0</v>
      </c>
      <c r="I5" s="20">
        <f t="shared" si="2"/>
        <v>537</v>
      </c>
      <c r="J5" s="10">
        <v>9.0</v>
      </c>
      <c r="K5" s="17" t="s">
        <v>8</v>
      </c>
      <c r="L5" s="18">
        <v>201.0</v>
      </c>
      <c r="M5" s="18">
        <v>268.0</v>
      </c>
      <c r="N5" s="18">
        <f t="shared" si="3"/>
        <v>469</v>
      </c>
      <c r="O5" s="17" t="s">
        <v>46</v>
      </c>
      <c r="P5" s="19">
        <v>190.0</v>
      </c>
      <c r="Q5" s="19">
        <v>192.0</v>
      </c>
      <c r="R5" s="20">
        <f t="shared" si="4"/>
        <v>382</v>
      </c>
      <c r="S5" s="2"/>
      <c r="T5" s="21">
        <v>45242.0</v>
      </c>
      <c r="U5" s="25" t="s">
        <v>9</v>
      </c>
      <c r="V5" s="18">
        <v>227.0</v>
      </c>
      <c r="W5" s="18">
        <v>234.0</v>
      </c>
      <c r="X5" s="18">
        <f t="shared" si="5"/>
        <v>461</v>
      </c>
      <c r="Y5" s="25" t="s">
        <v>47</v>
      </c>
      <c r="Z5" s="18">
        <v>221.0</v>
      </c>
      <c r="AA5" s="18">
        <v>153.0</v>
      </c>
      <c r="AB5" s="18">
        <f t="shared" si="6"/>
        <v>374</v>
      </c>
      <c r="AC5" s="22">
        <f t="shared" si="7"/>
        <v>835</v>
      </c>
      <c r="AD5" s="25" t="s">
        <v>46</v>
      </c>
      <c r="AE5" s="19">
        <v>175.0</v>
      </c>
      <c r="AF5" s="19">
        <v>185.0</v>
      </c>
      <c r="AG5" s="19">
        <f t="shared" si="8"/>
        <v>360</v>
      </c>
      <c r="AH5" s="25" t="s">
        <v>40</v>
      </c>
      <c r="AI5" s="19">
        <v>258.0</v>
      </c>
      <c r="AJ5" s="19">
        <v>203.0</v>
      </c>
      <c r="AK5" s="19">
        <f t="shared" si="9"/>
        <v>461</v>
      </c>
      <c r="AL5" s="23">
        <f t="shared" si="10"/>
        <v>821</v>
      </c>
      <c r="AM5" s="10"/>
      <c r="AN5" s="17" t="s">
        <v>7</v>
      </c>
      <c r="AO5" s="18">
        <v>156.0</v>
      </c>
      <c r="AP5" s="17" t="s">
        <v>40</v>
      </c>
      <c r="AQ5" s="20">
        <v>163.0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>
      <c r="A6" s="10">
        <v>8.0</v>
      </c>
      <c r="B6" s="17" t="s">
        <v>7</v>
      </c>
      <c r="C6" s="18">
        <v>202.0</v>
      </c>
      <c r="D6" s="18">
        <v>187.0</v>
      </c>
      <c r="E6" s="18">
        <f t="shared" si="1"/>
        <v>389</v>
      </c>
      <c r="F6" s="17" t="s">
        <v>43</v>
      </c>
      <c r="G6" s="19">
        <v>266.0</v>
      </c>
      <c r="H6" s="19">
        <v>244.0</v>
      </c>
      <c r="I6" s="20">
        <f t="shared" si="2"/>
        <v>510</v>
      </c>
      <c r="J6" s="10">
        <v>10.0</v>
      </c>
      <c r="K6" s="17" t="s">
        <v>5</v>
      </c>
      <c r="L6" s="18">
        <v>242.0</v>
      </c>
      <c r="M6" s="18">
        <v>238.0</v>
      </c>
      <c r="N6" s="18">
        <f t="shared" si="3"/>
        <v>480</v>
      </c>
      <c r="O6" s="17" t="s">
        <v>48</v>
      </c>
      <c r="P6" s="19">
        <v>221.0</v>
      </c>
      <c r="Q6" s="19">
        <v>215.0</v>
      </c>
      <c r="R6" s="20">
        <f t="shared" si="4"/>
        <v>436</v>
      </c>
      <c r="S6" s="2"/>
      <c r="T6" s="24">
        <v>45659.0</v>
      </c>
      <c r="U6" s="25" t="s">
        <v>13</v>
      </c>
      <c r="V6" s="18">
        <v>225.0</v>
      </c>
      <c r="W6" s="18">
        <v>195.0</v>
      </c>
      <c r="X6" s="18">
        <f t="shared" si="5"/>
        <v>420</v>
      </c>
      <c r="Y6" s="25" t="s">
        <v>10</v>
      </c>
      <c r="Z6" s="18">
        <v>169.0</v>
      </c>
      <c r="AA6" s="18">
        <v>203.0</v>
      </c>
      <c r="AB6" s="18">
        <f t="shared" si="6"/>
        <v>372</v>
      </c>
      <c r="AC6" s="22">
        <f t="shared" si="7"/>
        <v>792</v>
      </c>
      <c r="AD6" s="25" t="s">
        <v>48</v>
      </c>
      <c r="AE6" s="19">
        <v>194.0</v>
      </c>
      <c r="AF6" s="19">
        <v>190.0</v>
      </c>
      <c r="AG6" s="19">
        <f t="shared" si="8"/>
        <v>384</v>
      </c>
      <c r="AH6" s="25" t="s">
        <v>49</v>
      </c>
      <c r="AI6" s="19">
        <v>188.0</v>
      </c>
      <c r="AJ6" s="19">
        <v>200.0</v>
      </c>
      <c r="AK6" s="19">
        <f t="shared" si="9"/>
        <v>388</v>
      </c>
      <c r="AL6" s="23">
        <f t="shared" si="10"/>
        <v>772</v>
      </c>
      <c r="AM6" s="26"/>
      <c r="AN6" s="17" t="s">
        <v>44</v>
      </c>
      <c r="AO6" s="18">
        <v>188.0</v>
      </c>
      <c r="AP6" s="17" t="s">
        <v>42</v>
      </c>
      <c r="AQ6" s="20">
        <v>197.0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>
      <c r="A7" s="10">
        <v>11.0</v>
      </c>
      <c r="B7" s="17" t="s">
        <v>9</v>
      </c>
      <c r="C7" s="18">
        <v>222.0</v>
      </c>
      <c r="D7" s="18">
        <v>267.0</v>
      </c>
      <c r="E7" s="18">
        <f t="shared" si="1"/>
        <v>489</v>
      </c>
      <c r="F7" s="17" t="s">
        <v>49</v>
      </c>
      <c r="G7" s="19">
        <v>199.0</v>
      </c>
      <c r="H7" s="19">
        <v>151.0</v>
      </c>
      <c r="I7" s="20">
        <f t="shared" si="2"/>
        <v>350</v>
      </c>
      <c r="J7" s="10">
        <v>13.0</v>
      </c>
      <c r="K7" s="17" t="s">
        <v>41</v>
      </c>
      <c r="L7" s="18">
        <v>169.0</v>
      </c>
      <c r="M7" s="18">
        <v>189.0</v>
      </c>
      <c r="N7" s="18">
        <f t="shared" si="3"/>
        <v>358</v>
      </c>
      <c r="O7" s="17" t="s">
        <v>42</v>
      </c>
      <c r="P7" s="19">
        <v>243.0</v>
      </c>
      <c r="Q7" s="19">
        <v>299.0</v>
      </c>
      <c r="R7" s="20">
        <f t="shared" si="4"/>
        <v>542</v>
      </c>
      <c r="S7" s="2"/>
      <c r="T7" s="10" t="s">
        <v>50</v>
      </c>
      <c r="U7" s="25" t="s">
        <v>5</v>
      </c>
      <c r="V7" s="18">
        <v>252.0</v>
      </c>
      <c r="W7" s="18">
        <v>247.0</v>
      </c>
      <c r="X7" s="18">
        <f t="shared" si="5"/>
        <v>499</v>
      </c>
      <c r="Y7" s="25" t="s">
        <v>6</v>
      </c>
      <c r="Z7" s="18">
        <v>248.0</v>
      </c>
      <c r="AA7" s="18">
        <v>224.0</v>
      </c>
      <c r="AB7" s="18">
        <f t="shared" si="6"/>
        <v>472</v>
      </c>
      <c r="AC7" s="22">
        <f t="shared" si="7"/>
        <v>971</v>
      </c>
      <c r="AD7" s="27" t="s">
        <v>51</v>
      </c>
      <c r="AE7" s="19">
        <v>225.0</v>
      </c>
      <c r="AF7" s="19">
        <v>213.0</v>
      </c>
      <c r="AG7" s="19">
        <f t="shared" si="8"/>
        <v>438</v>
      </c>
      <c r="AH7" s="25" t="s">
        <v>52</v>
      </c>
      <c r="AI7" s="19">
        <v>246.0</v>
      </c>
      <c r="AJ7" s="19">
        <v>189.0</v>
      </c>
      <c r="AK7" s="19">
        <f t="shared" si="9"/>
        <v>435</v>
      </c>
      <c r="AL7" s="23">
        <f t="shared" si="10"/>
        <v>873</v>
      </c>
      <c r="AM7" s="26"/>
      <c r="AN7" s="17" t="s">
        <v>9</v>
      </c>
      <c r="AO7" s="18">
        <v>216.0</v>
      </c>
      <c r="AP7" s="17" t="s">
        <v>39</v>
      </c>
      <c r="AQ7" s="20">
        <v>231.0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>
      <c r="A8" s="10">
        <v>12.0</v>
      </c>
      <c r="B8" s="17" t="s">
        <v>41</v>
      </c>
      <c r="C8" s="18">
        <v>184.0</v>
      </c>
      <c r="D8" s="18">
        <v>226.0</v>
      </c>
      <c r="E8" s="18">
        <f t="shared" si="1"/>
        <v>410</v>
      </c>
      <c r="F8" s="17" t="s">
        <v>46</v>
      </c>
      <c r="G8" s="19">
        <v>244.0</v>
      </c>
      <c r="H8" s="19">
        <v>255.0</v>
      </c>
      <c r="I8" s="20">
        <f t="shared" si="2"/>
        <v>499</v>
      </c>
      <c r="J8" s="10">
        <v>14.0</v>
      </c>
      <c r="K8" s="17" t="s">
        <v>47</v>
      </c>
      <c r="L8" s="18">
        <v>215.0</v>
      </c>
      <c r="M8" s="18">
        <v>209.0</v>
      </c>
      <c r="N8" s="18">
        <f t="shared" si="3"/>
        <v>424</v>
      </c>
      <c r="O8" s="17" t="s">
        <v>39</v>
      </c>
      <c r="P8" s="19">
        <v>192.0</v>
      </c>
      <c r="Q8" s="19">
        <v>220.0</v>
      </c>
      <c r="R8" s="20">
        <f t="shared" si="4"/>
        <v>412</v>
      </c>
      <c r="S8" s="2"/>
      <c r="T8" s="10" t="s">
        <v>32</v>
      </c>
      <c r="U8" s="11" t="s">
        <v>33</v>
      </c>
      <c r="V8" s="28"/>
      <c r="W8" s="28"/>
      <c r="X8" s="28"/>
      <c r="Y8" s="11" t="s">
        <v>33</v>
      </c>
      <c r="Z8" s="28"/>
      <c r="AA8" s="28"/>
      <c r="AB8" s="28"/>
      <c r="AC8" s="28">
        <f>sum(AC3:AC7)/20</f>
        <v>213.75</v>
      </c>
      <c r="AD8" s="11" t="s">
        <v>37</v>
      </c>
      <c r="AE8" s="28"/>
      <c r="AF8" s="28"/>
      <c r="AG8" s="28"/>
      <c r="AH8" s="11" t="s">
        <v>37</v>
      </c>
      <c r="AI8" s="28"/>
      <c r="AJ8" s="28"/>
      <c r="AK8" s="28"/>
      <c r="AL8" s="28">
        <f>sum(AL3:AL7)/20</f>
        <v>216.05</v>
      </c>
      <c r="AM8" s="26"/>
      <c r="AN8" s="2"/>
      <c r="AO8" s="2">
        <f>sum(AO3:AO7)</f>
        <v>986</v>
      </c>
      <c r="AP8" s="2"/>
      <c r="AQ8" s="16">
        <f>sum(AQ3:AQ7)</f>
        <v>1014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>
      <c r="A9" s="29">
        <v>15.0</v>
      </c>
      <c r="B9" s="17" t="s">
        <v>6</v>
      </c>
      <c r="C9" s="18">
        <v>230.0</v>
      </c>
      <c r="D9" s="18">
        <v>151.0</v>
      </c>
      <c r="E9" s="18">
        <f t="shared" si="1"/>
        <v>381</v>
      </c>
      <c r="F9" s="17" t="s">
        <v>45</v>
      </c>
      <c r="G9" s="19">
        <v>222.0</v>
      </c>
      <c r="H9" s="19">
        <v>174.0</v>
      </c>
      <c r="I9" s="20">
        <f t="shared" si="2"/>
        <v>396</v>
      </c>
      <c r="J9" s="10">
        <v>17.0</v>
      </c>
      <c r="K9" s="17" t="s">
        <v>13</v>
      </c>
      <c r="L9" s="18">
        <v>218.0</v>
      </c>
      <c r="M9" s="18">
        <v>196.0</v>
      </c>
      <c r="N9" s="18">
        <f t="shared" si="3"/>
        <v>414</v>
      </c>
      <c r="O9" s="27" t="s">
        <v>51</v>
      </c>
      <c r="P9" s="19">
        <v>175.0</v>
      </c>
      <c r="Q9" s="19">
        <v>256.0</v>
      </c>
      <c r="R9" s="20">
        <f t="shared" si="4"/>
        <v>431</v>
      </c>
      <c r="S9" s="2"/>
      <c r="T9" s="21">
        <v>45052.0</v>
      </c>
      <c r="U9" s="17" t="s">
        <v>53</v>
      </c>
      <c r="V9" s="18">
        <v>176.0</v>
      </c>
      <c r="W9" s="18">
        <v>210.0</v>
      </c>
      <c r="X9" s="18">
        <f t="shared" ref="X9:X13" si="11">SUM(V9:W9)</f>
        <v>386</v>
      </c>
      <c r="Y9" s="17" t="s">
        <v>54</v>
      </c>
      <c r="Z9" s="18">
        <v>178.0</v>
      </c>
      <c r="AA9" s="18">
        <v>247.0</v>
      </c>
      <c r="AB9" s="18">
        <f t="shared" ref="AB9:AB13" si="12">SUM(Z9:AA9)</f>
        <v>425</v>
      </c>
      <c r="AC9" s="22">
        <f t="shared" ref="AC9:AC13" si="13">AB9+X9</f>
        <v>811</v>
      </c>
      <c r="AD9" s="25" t="s">
        <v>55</v>
      </c>
      <c r="AE9" s="19">
        <v>195.0</v>
      </c>
      <c r="AF9" s="19">
        <v>204.0</v>
      </c>
      <c r="AG9" s="19">
        <f t="shared" ref="AG9:AG13" si="14">AE9+AF9</f>
        <v>399</v>
      </c>
      <c r="AH9" s="25" t="s">
        <v>56</v>
      </c>
      <c r="AI9" s="19">
        <v>199.0</v>
      </c>
      <c r="AJ9" s="19">
        <v>219.0</v>
      </c>
      <c r="AK9" s="19">
        <f t="shared" ref="AK9:AK13" si="15">AI9+AJ9</f>
        <v>418</v>
      </c>
      <c r="AL9" s="23">
        <f t="shared" ref="AL9:AL13" si="16">AK9+AG9</f>
        <v>817</v>
      </c>
      <c r="AM9" s="24">
        <v>45783.0</v>
      </c>
      <c r="AN9" s="17" t="s">
        <v>10</v>
      </c>
      <c r="AO9" s="18">
        <v>223.0</v>
      </c>
      <c r="AP9" s="27" t="s">
        <v>51</v>
      </c>
      <c r="AQ9" s="20">
        <v>192.0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>
      <c r="A10" s="29">
        <v>16.0</v>
      </c>
      <c r="B10" s="17" t="s">
        <v>47</v>
      </c>
      <c r="C10" s="18">
        <v>203.0</v>
      </c>
      <c r="D10" s="18">
        <v>194.0</v>
      </c>
      <c r="E10" s="18">
        <f t="shared" si="1"/>
        <v>397</v>
      </c>
      <c r="F10" s="17" t="s">
        <v>52</v>
      </c>
      <c r="G10" s="19">
        <v>178.0</v>
      </c>
      <c r="H10" s="19">
        <v>174.0</v>
      </c>
      <c r="I10" s="20">
        <f t="shared" si="2"/>
        <v>352</v>
      </c>
      <c r="J10" s="10">
        <v>18.0</v>
      </c>
      <c r="K10" s="17" t="s">
        <v>7</v>
      </c>
      <c r="L10" s="18">
        <v>184.0</v>
      </c>
      <c r="M10" s="18">
        <v>201.0</v>
      </c>
      <c r="N10" s="18">
        <f t="shared" si="3"/>
        <v>385</v>
      </c>
      <c r="O10" s="17" t="s">
        <v>45</v>
      </c>
      <c r="P10" s="19">
        <v>207.0</v>
      </c>
      <c r="Q10" s="19">
        <v>234.0</v>
      </c>
      <c r="R10" s="20">
        <f t="shared" si="4"/>
        <v>441</v>
      </c>
      <c r="S10" s="2"/>
      <c r="T10" s="21">
        <v>45179.0</v>
      </c>
      <c r="U10" s="25" t="s">
        <v>57</v>
      </c>
      <c r="V10" s="18">
        <v>203.0</v>
      </c>
      <c r="W10" s="18">
        <v>213.0</v>
      </c>
      <c r="X10" s="18">
        <f t="shared" si="11"/>
        <v>416</v>
      </c>
      <c r="Y10" s="25" t="s">
        <v>58</v>
      </c>
      <c r="Z10" s="18">
        <v>178.0</v>
      </c>
      <c r="AA10" s="18">
        <v>183.0</v>
      </c>
      <c r="AB10" s="18">
        <f t="shared" si="12"/>
        <v>361</v>
      </c>
      <c r="AC10" s="22">
        <f t="shared" si="13"/>
        <v>777</v>
      </c>
      <c r="AD10" s="25" t="s">
        <v>59</v>
      </c>
      <c r="AE10" s="19">
        <v>177.0</v>
      </c>
      <c r="AF10" s="19">
        <v>205.0</v>
      </c>
      <c r="AG10" s="19">
        <f t="shared" si="14"/>
        <v>382</v>
      </c>
      <c r="AH10" s="27" t="s">
        <v>60</v>
      </c>
      <c r="AI10" s="19">
        <v>246.0</v>
      </c>
      <c r="AJ10" s="19">
        <v>208.0</v>
      </c>
      <c r="AK10" s="19">
        <f t="shared" si="15"/>
        <v>454</v>
      </c>
      <c r="AL10" s="23">
        <f t="shared" si="16"/>
        <v>836</v>
      </c>
      <c r="AM10" s="26"/>
      <c r="AN10" s="17" t="s">
        <v>13</v>
      </c>
      <c r="AO10" s="18">
        <v>182.0</v>
      </c>
      <c r="AP10" s="17" t="s">
        <v>52</v>
      </c>
      <c r="AQ10" s="20">
        <v>146.0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>
      <c r="A11" s="10">
        <v>19.0</v>
      </c>
      <c r="B11" s="17" t="s">
        <v>5</v>
      </c>
      <c r="C11" s="18">
        <v>200.0</v>
      </c>
      <c r="D11" s="18">
        <v>226.0</v>
      </c>
      <c r="E11" s="18">
        <f t="shared" si="1"/>
        <v>426</v>
      </c>
      <c r="F11" s="17" t="s">
        <v>48</v>
      </c>
      <c r="G11" s="19">
        <v>225.0</v>
      </c>
      <c r="H11" s="19">
        <v>235.0</v>
      </c>
      <c r="I11" s="20">
        <f t="shared" si="2"/>
        <v>460</v>
      </c>
      <c r="J11" s="10">
        <v>21.0</v>
      </c>
      <c r="K11" s="17" t="s">
        <v>44</v>
      </c>
      <c r="L11" s="18">
        <v>146.0</v>
      </c>
      <c r="M11" s="18">
        <v>205.0</v>
      </c>
      <c r="N11" s="18">
        <f t="shared" si="3"/>
        <v>351</v>
      </c>
      <c r="O11" s="17" t="s">
        <v>52</v>
      </c>
      <c r="P11" s="19">
        <v>254.0</v>
      </c>
      <c r="Q11" s="19">
        <v>171.0</v>
      </c>
      <c r="R11" s="20">
        <f t="shared" si="4"/>
        <v>425</v>
      </c>
      <c r="S11" s="2"/>
      <c r="T11" s="10" t="s">
        <v>61</v>
      </c>
      <c r="U11" s="25" t="s">
        <v>62</v>
      </c>
      <c r="V11" s="18">
        <v>178.0</v>
      </c>
      <c r="W11" s="18">
        <v>181.0</v>
      </c>
      <c r="X11" s="18">
        <f t="shared" si="11"/>
        <v>359</v>
      </c>
      <c r="Y11" s="25" t="s">
        <v>63</v>
      </c>
      <c r="Z11" s="18">
        <v>192.0</v>
      </c>
      <c r="AA11" s="18">
        <v>185.0</v>
      </c>
      <c r="AB11" s="18">
        <f t="shared" si="12"/>
        <v>377</v>
      </c>
      <c r="AC11" s="22">
        <f t="shared" si="13"/>
        <v>736</v>
      </c>
      <c r="AD11" s="25" t="s">
        <v>64</v>
      </c>
      <c r="AE11" s="19">
        <v>178.0</v>
      </c>
      <c r="AF11" s="19">
        <v>181.0</v>
      </c>
      <c r="AG11" s="19">
        <f t="shared" si="14"/>
        <v>359</v>
      </c>
      <c r="AH11" s="25" t="s">
        <v>65</v>
      </c>
      <c r="AI11" s="19">
        <v>179.0</v>
      </c>
      <c r="AJ11" s="19">
        <v>158.0</v>
      </c>
      <c r="AK11" s="19">
        <f t="shared" si="15"/>
        <v>337</v>
      </c>
      <c r="AL11" s="23">
        <f t="shared" si="16"/>
        <v>696</v>
      </c>
      <c r="AM11" s="26"/>
      <c r="AN11" s="17" t="s">
        <v>47</v>
      </c>
      <c r="AO11" s="18">
        <v>178.0</v>
      </c>
      <c r="AP11" s="17" t="s">
        <v>48</v>
      </c>
      <c r="AQ11" s="20">
        <v>187.0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>
      <c r="A12" s="10">
        <v>20.0</v>
      </c>
      <c r="B12" s="17" t="s">
        <v>13</v>
      </c>
      <c r="C12" s="18">
        <v>182.0</v>
      </c>
      <c r="D12" s="18">
        <v>209.0</v>
      </c>
      <c r="E12" s="18">
        <f t="shared" si="1"/>
        <v>391</v>
      </c>
      <c r="F12" s="27" t="s">
        <v>51</v>
      </c>
      <c r="G12" s="19">
        <v>202.0</v>
      </c>
      <c r="H12" s="19">
        <v>196.0</v>
      </c>
      <c r="I12" s="20">
        <f t="shared" si="2"/>
        <v>398</v>
      </c>
      <c r="J12" s="10">
        <v>22.0</v>
      </c>
      <c r="K12" s="17" t="s">
        <v>6</v>
      </c>
      <c r="L12" s="18">
        <v>161.0</v>
      </c>
      <c r="M12" s="18">
        <v>187.0</v>
      </c>
      <c r="N12" s="18">
        <f t="shared" si="3"/>
        <v>348</v>
      </c>
      <c r="O12" s="17" t="s">
        <v>49</v>
      </c>
      <c r="P12" s="19">
        <v>225.0</v>
      </c>
      <c r="Q12" s="19">
        <v>191.0</v>
      </c>
      <c r="R12" s="20">
        <f t="shared" si="4"/>
        <v>416</v>
      </c>
      <c r="S12" s="2"/>
      <c r="T12" s="10" t="s">
        <v>66</v>
      </c>
      <c r="U12" s="25" t="s">
        <v>19</v>
      </c>
      <c r="V12" s="18">
        <v>156.0</v>
      </c>
      <c r="W12" s="18">
        <v>191.0</v>
      </c>
      <c r="X12" s="18">
        <f t="shared" si="11"/>
        <v>347</v>
      </c>
      <c r="Y12" s="25" t="s">
        <v>67</v>
      </c>
      <c r="Z12" s="18">
        <v>154.0</v>
      </c>
      <c r="AA12" s="18">
        <v>191.0</v>
      </c>
      <c r="AB12" s="18">
        <f t="shared" si="12"/>
        <v>345</v>
      </c>
      <c r="AC12" s="22">
        <f t="shared" si="13"/>
        <v>692</v>
      </c>
      <c r="AD12" s="25" t="s">
        <v>68</v>
      </c>
      <c r="AE12" s="19">
        <v>183.0</v>
      </c>
      <c r="AF12" s="19">
        <v>201.0</v>
      </c>
      <c r="AG12" s="19">
        <f t="shared" si="14"/>
        <v>384</v>
      </c>
      <c r="AH12" s="25" t="s">
        <v>69</v>
      </c>
      <c r="AI12" s="19">
        <v>201.0</v>
      </c>
      <c r="AJ12" s="19">
        <v>159.0</v>
      </c>
      <c r="AK12" s="19">
        <f t="shared" si="15"/>
        <v>360</v>
      </c>
      <c r="AL12" s="23">
        <f t="shared" si="16"/>
        <v>744</v>
      </c>
      <c r="AM12" s="26"/>
      <c r="AN12" s="17" t="s">
        <v>6</v>
      </c>
      <c r="AO12" s="18">
        <v>193.0</v>
      </c>
      <c r="AP12" s="17" t="s">
        <v>46</v>
      </c>
      <c r="AQ12" s="20">
        <v>189.0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>
      <c r="A13" s="10"/>
      <c r="B13" s="11" t="s">
        <v>33</v>
      </c>
      <c r="C13" s="28"/>
      <c r="D13" s="28"/>
      <c r="E13" s="28">
        <f>average(E3:E12)/2</f>
        <v>207.35</v>
      </c>
      <c r="F13" s="11" t="s">
        <v>37</v>
      </c>
      <c r="G13" s="28"/>
      <c r="H13" s="28"/>
      <c r="I13" s="28">
        <f>average(I3:I12)/2</f>
        <v>218.85</v>
      </c>
      <c r="J13" s="10"/>
      <c r="K13" s="11" t="s">
        <v>33</v>
      </c>
      <c r="L13" s="28"/>
      <c r="M13" s="28"/>
      <c r="N13" s="28">
        <f>average(N3:N12)/2</f>
        <v>207.3</v>
      </c>
      <c r="O13" s="11" t="s">
        <v>37</v>
      </c>
      <c r="P13" s="28"/>
      <c r="Q13" s="28"/>
      <c r="R13" s="28">
        <f>average(R3:R12)/2</f>
        <v>216.85</v>
      </c>
      <c r="S13" s="2"/>
      <c r="T13" s="10" t="s">
        <v>70</v>
      </c>
      <c r="U13" s="25" t="s">
        <v>22</v>
      </c>
      <c r="V13" s="18">
        <v>226.0</v>
      </c>
      <c r="W13" s="18">
        <v>179.0</v>
      </c>
      <c r="X13" s="18">
        <f t="shared" si="11"/>
        <v>405</v>
      </c>
      <c r="Y13" s="25" t="s">
        <v>71</v>
      </c>
      <c r="Z13" s="18">
        <v>202.0</v>
      </c>
      <c r="AA13" s="18">
        <v>213.0</v>
      </c>
      <c r="AB13" s="18">
        <f t="shared" si="12"/>
        <v>415</v>
      </c>
      <c r="AC13" s="22">
        <f t="shared" si="13"/>
        <v>820</v>
      </c>
      <c r="AD13" s="25" t="s">
        <v>72</v>
      </c>
      <c r="AE13" s="19">
        <v>156.0</v>
      </c>
      <c r="AF13" s="19">
        <v>169.0</v>
      </c>
      <c r="AG13" s="19">
        <f t="shared" si="14"/>
        <v>325</v>
      </c>
      <c r="AH13" s="25" t="s">
        <v>73</v>
      </c>
      <c r="AI13" s="19">
        <v>180.0</v>
      </c>
      <c r="AJ13" s="19">
        <v>169.0</v>
      </c>
      <c r="AK13" s="19">
        <f t="shared" si="15"/>
        <v>349</v>
      </c>
      <c r="AL13" s="23">
        <f t="shared" si="16"/>
        <v>674</v>
      </c>
      <c r="AM13" s="26"/>
      <c r="AN13" s="17" t="s">
        <v>5</v>
      </c>
      <c r="AO13" s="18">
        <v>150.0</v>
      </c>
      <c r="AP13" s="17" t="s">
        <v>49</v>
      </c>
      <c r="AQ13" s="20">
        <v>239.0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>
      <c r="A14" s="10">
        <v>5.0</v>
      </c>
      <c r="B14" s="17" t="s">
        <v>54</v>
      </c>
      <c r="C14" s="18">
        <v>156.0</v>
      </c>
      <c r="D14" s="18">
        <v>153.0</v>
      </c>
      <c r="E14" s="18">
        <f t="shared" ref="E14:E23" si="17">C14+D14</f>
        <v>309</v>
      </c>
      <c r="F14" s="17" t="s">
        <v>55</v>
      </c>
      <c r="G14" s="19">
        <v>243.0</v>
      </c>
      <c r="H14" s="19">
        <v>196.0</v>
      </c>
      <c r="I14" s="20">
        <f t="shared" ref="I14:I23" si="18">G14+H14</f>
        <v>439</v>
      </c>
      <c r="J14" s="10">
        <v>3.0</v>
      </c>
      <c r="K14" s="17" t="s">
        <v>71</v>
      </c>
      <c r="L14" s="18">
        <v>175.0</v>
      </c>
      <c r="M14" s="18">
        <v>222.0</v>
      </c>
      <c r="N14" s="18">
        <f t="shared" ref="N14:N23" si="19">L14+M14</f>
        <v>397</v>
      </c>
      <c r="O14" s="17" t="s">
        <v>55</v>
      </c>
      <c r="P14" s="19">
        <v>175.0</v>
      </c>
      <c r="Q14" s="19">
        <v>156.0</v>
      </c>
      <c r="R14" s="20">
        <f t="shared" ref="R14:R23" si="20">P14+Q14</f>
        <v>331</v>
      </c>
      <c r="S14" s="2"/>
      <c r="T14" s="30"/>
      <c r="U14" s="31"/>
      <c r="V14" s="32"/>
      <c r="W14" s="32"/>
      <c r="X14" s="32"/>
      <c r="Y14" s="31"/>
      <c r="Z14" s="32"/>
      <c r="AA14" s="32"/>
      <c r="AB14" s="32"/>
      <c r="AC14" s="28">
        <f>sum(AC9:AC13)/20</f>
        <v>191.8</v>
      </c>
      <c r="AD14" s="31"/>
      <c r="AE14" s="32"/>
      <c r="AF14" s="32"/>
      <c r="AG14" s="32"/>
      <c r="AH14" s="31"/>
      <c r="AI14" s="32"/>
      <c r="AJ14" s="32"/>
      <c r="AK14" s="32"/>
      <c r="AL14" s="28">
        <f>sum(AL9:AL13)/20</f>
        <v>188.35</v>
      </c>
      <c r="AM14" s="26"/>
      <c r="AN14" s="2"/>
      <c r="AO14" s="2">
        <f>sum(AO9:AO13)</f>
        <v>926</v>
      </c>
      <c r="AP14" s="2"/>
      <c r="AQ14" s="16">
        <f>sum(AQ9:AQ13)</f>
        <v>953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>
      <c r="A15" s="10">
        <v>6.0</v>
      </c>
      <c r="B15" s="17" t="s">
        <v>58</v>
      </c>
      <c r="C15" s="18">
        <v>127.0</v>
      </c>
      <c r="D15" s="18">
        <v>168.0</v>
      </c>
      <c r="E15" s="18">
        <f t="shared" si="17"/>
        <v>295</v>
      </c>
      <c r="F15" s="17" t="s">
        <v>59</v>
      </c>
      <c r="G15" s="19">
        <v>129.0</v>
      </c>
      <c r="H15" s="19">
        <v>158.0</v>
      </c>
      <c r="I15" s="20">
        <f t="shared" si="18"/>
        <v>287</v>
      </c>
      <c r="J15" s="10">
        <v>4.0</v>
      </c>
      <c r="K15" s="17" t="s">
        <v>22</v>
      </c>
      <c r="L15" s="18">
        <v>202.0</v>
      </c>
      <c r="M15" s="18">
        <v>224.0</v>
      </c>
      <c r="N15" s="18">
        <f t="shared" si="19"/>
        <v>426</v>
      </c>
      <c r="O15" s="17" t="s">
        <v>65</v>
      </c>
      <c r="P15" s="19">
        <v>177.0</v>
      </c>
      <c r="Q15" s="19">
        <v>170.0</v>
      </c>
      <c r="R15" s="20">
        <f t="shared" si="20"/>
        <v>347</v>
      </c>
      <c r="S15" s="2"/>
      <c r="T15" s="5" t="s">
        <v>74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  <c r="AM15" s="24">
        <v>45973.0</v>
      </c>
      <c r="AN15" s="17" t="s">
        <v>19</v>
      </c>
      <c r="AO15" s="18">
        <v>123.0</v>
      </c>
      <c r="AP15" s="27" t="s">
        <v>60</v>
      </c>
      <c r="AQ15" s="20">
        <v>202.0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>
      <c r="A16" s="10">
        <v>9.0</v>
      </c>
      <c r="B16" s="17" t="s">
        <v>19</v>
      </c>
      <c r="C16" s="18">
        <v>147.0</v>
      </c>
      <c r="D16" s="18">
        <v>201.0</v>
      </c>
      <c r="E16" s="18">
        <f t="shared" si="17"/>
        <v>348</v>
      </c>
      <c r="F16" s="17" t="s">
        <v>64</v>
      </c>
      <c r="G16" s="19">
        <v>162.0</v>
      </c>
      <c r="H16" s="19">
        <v>113.0</v>
      </c>
      <c r="I16" s="20">
        <f t="shared" si="18"/>
        <v>275</v>
      </c>
      <c r="J16" s="10">
        <v>7.0</v>
      </c>
      <c r="K16" s="17" t="s">
        <v>62</v>
      </c>
      <c r="L16" s="18">
        <v>186.0</v>
      </c>
      <c r="M16" s="18">
        <v>145.0</v>
      </c>
      <c r="N16" s="18">
        <f t="shared" si="19"/>
        <v>331</v>
      </c>
      <c r="O16" s="17" t="s">
        <v>69</v>
      </c>
      <c r="P16" s="19">
        <v>187.0</v>
      </c>
      <c r="Q16" s="19">
        <v>157.0</v>
      </c>
      <c r="R16" s="20">
        <f t="shared" si="20"/>
        <v>344</v>
      </c>
      <c r="S16" s="2"/>
      <c r="T16" s="10" t="s">
        <v>32</v>
      </c>
      <c r="U16" s="11" t="s">
        <v>33</v>
      </c>
      <c r="V16" s="1" t="s">
        <v>34</v>
      </c>
      <c r="W16" s="1" t="s">
        <v>35</v>
      </c>
      <c r="X16" s="1" t="s">
        <v>36</v>
      </c>
      <c r="Y16" s="11" t="s">
        <v>33</v>
      </c>
      <c r="Z16" s="1" t="s">
        <v>34</v>
      </c>
      <c r="AA16" s="1" t="s">
        <v>35</v>
      </c>
      <c r="AB16" s="1" t="s">
        <v>36</v>
      </c>
      <c r="AC16" s="13" t="s">
        <v>38</v>
      </c>
      <c r="AD16" s="11" t="s">
        <v>37</v>
      </c>
      <c r="AE16" s="1" t="s">
        <v>34</v>
      </c>
      <c r="AF16" s="1" t="s">
        <v>35</v>
      </c>
      <c r="AG16" s="1" t="s">
        <v>36</v>
      </c>
      <c r="AH16" s="11" t="s">
        <v>37</v>
      </c>
      <c r="AI16" s="1" t="s">
        <v>34</v>
      </c>
      <c r="AJ16" s="1" t="s">
        <v>35</v>
      </c>
      <c r="AK16" s="1" t="s">
        <v>36</v>
      </c>
      <c r="AL16" s="14" t="s">
        <v>38</v>
      </c>
      <c r="AM16" s="10"/>
      <c r="AN16" s="17" t="s">
        <v>63</v>
      </c>
      <c r="AO16" s="18">
        <v>223.0</v>
      </c>
      <c r="AP16" s="17" t="s">
        <v>65</v>
      </c>
      <c r="AQ16" s="20">
        <v>192.0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>
      <c r="A17" s="10">
        <v>10.0</v>
      </c>
      <c r="B17" s="17" t="s">
        <v>63</v>
      </c>
      <c r="C17" s="18">
        <v>134.0</v>
      </c>
      <c r="D17" s="18">
        <v>187.0</v>
      </c>
      <c r="E17" s="18">
        <f t="shared" si="17"/>
        <v>321</v>
      </c>
      <c r="F17" s="17" t="s">
        <v>68</v>
      </c>
      <c r="G17" s="19">
        <v>169.0</v>
      </c>
      <c r="H17" s="19">
        <v>180.0</v>
      </c>
      <c r="I17" s="20">
        <f t="shared" si="18"/>
        <v>349</v>
      </c>
      <c r="J17" s="10">
        <v>8.0</v>
      </c>
      <c r="K17" s="17" t="s">
        <v>67</v>
      </c>
      <c r="L17" s="18">
        <v>145.0</v>
      </c>
      <c r="M17" s="18">
        <v>181.0</v>
      </c>
      <c r="N17" s="18">
        <f t="shared" si="19"/>
        <v>326</v>
      </c>
      <c r="O17" s="17" t="s">
        <v>56</v>
      </c>
      <c r="P17" s="19">
        <v>181.0</v>
      </c>
      <c r="Q17" s="19">
        <v>188.0</v>
      </c>
      <c r="R17" s="20">
        <f t="shared" si="20"/>
        <v>369</v>
      </c>
      <c r="S17" s="2"/>
      <c r="T17" s="21">
        <v>45052.0</v>
      </c>
      <c r="U17" s="17" t="s">
        <v>5</v>
      </c>
      <c r="V17" s="18">
        <v>245.0</v>
      </c>
      <c r="W17" s="18">
        <v>212.0</v>
      </c>
      <c r="X17" s="18">
        <f t="shared" ref="X17:X21" si="21">SUM(V17:W17)</f>
        <v>457</v>
      </c>
      <c r="Y17" s="17" t="s">
        <v>6</v>
      </c>
      <c r="Z17" s="18">
        <v>207.0</v>
      </c>
      <c r="AA17" s="18">
        <v>176.0</v>
      </c>
      <c r="AB17" s="18">
        <f t="shared" ref="AB17:AB21" si="22">SUM(Z17:AA17)</f>
        <v>383</v>
      </c>
      <c r="AC17" s="22">
        <f t="shared" ref="AC17:AC21" si="23">AB17+X17</f>
        <v>840</v>
      </c>
      <c r="AD17" s="17" t="s">
        <v>43</v>
      </c>
      <c r="AE17" s="19">
        <v>200.0</v>
      </c>
      <c r="AF17" s="19">
        <v>166.0</v>
      </c>
      <c r="AG17" s="19">
        <f t="shared" ref="AG17:AG21" si="24">AE17+AF17</f>
        <v>366</v>
      </c>
      <c r="AH17" s="17" t="s">
        <v>45</v>
      </c>
      <c r="AI17" s="19">
        <v>130.0</v>
      </c>
      <c r="AJ17" s="19">
        <v>157.0</v>
      </c>
      <c r="AK17" s="19">
        <f t="shared" ref="AK17:AK21" si="25">AI17+AJ17</f>
        <v>287</v>
      </c>
      <c r="AL17" s="23">
        <f t="shared" ref="AL17:AL21" si="26">AK17+AG17</f>
        <v>653</v>
      </c>
      <c r="AM17" s="26"/>
      <c r="AN17" s="17" t="s">
        <v>67</v>
      </c>
      <c r="AO17" s="18">
        <v>204.0</v>
      </c>
      <c r="AP17" s="17" t="s">
        <v>59</v>
      </c>
      <c r="AQ17" s="20">
        <v>181.0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>
      <c r="A18" s="10">
        <v>13.0</v>
      </c>
      <c r="B18" s="17" t="s">
        <v>22</v>
      </c>
      <c r="C18" s="18">
        <v>217.0</v>
      </c>
      <c r="D18" s="18">
        <v>193.0</v>
      </c>
      <c r="E18" s="18">
        <f t="shared" si="17"/>
        <v>410</v>
      </c>
      <c r="F18" s="17" t="s">
        <v>72</v>
      </c>
      <c r="G18" s="19">
        <v>202.0</v>
      </c>
      <c r="H18" s="19">
        <v>156.0</v>
      </c>
      <c r="I18" s="20">
        <f t="shared" si="18"/>
        <v>358</v>
      </c>
      <c r="J18" s="10">
        <v>11.0</v>
      </c>
      <c r="K18" s="17" t="s">
        <v>57</v>
      </c>
      <c r="L18" s="18">
        <v>175.0</v>
      </c>
      <c r="M18" s="18">
        <v>211.0</v>
      </c>
      <c r="N18" s="18">
        <f t="shared" si="19"/>
        <v>386</v>
      </c>
      <c r="O18" s="27" t="s">
        <v>60</v>
      </c>
      <c r="P18" s="19">
        <v>189.0</v>
      </c>
      <c r="Q18" s="19">
        <v>217.0</v>
      </c>
      <c r="R18" s="20">
        <f t="shared" si="20"/>
        <v>406</v>
      </c>
      <c r="S18" s="2"/>
      <c r="T18" s="21">
        <v>45179.0</v>
      </c>
      <c r="U18" s="25" t="s">
        <v>8</v>
      </c>
      <c r="V18" s="18">
        <v>203.0</v>
      </c>
      <c r="W18" s="18">
        <v>233.0</v>
      </c>
      <c r="X18" s="18">
        <f t="shared" si="21"/>
        <v>436</v>
      </c>
      <c r="Y18" s="25" t="s">
        <v>44</v>
      </c>
      <c r="Z18" s="18">
        <v>257.0</v>
      </c>
      <c r="AA18" s="18">
        <v>170.0</v>
      </c>
      <c r="AB18" s="18">
        <f t="shared" si="22"/>
        <v>427</v>
      </c>
      <c r="AC18" s="22">
        <f t="shared" si="23"/>
        <v>863</v>
      </c>
      <c r="AD18" s="25" t="s">
        <v>42</v>
      </c>
      <c r="AE18" s="19">
        <v>234.0</v>
      </c>
      <c r="AF18" s="19">
        <v>246.0</v>
      </c>
      <c r="AG18" s="19">
        <f t="shared" si="24"/>
        <v>480</v>
      </c>
      <c r="AH18" s="25" t="s">
        <v>39</v>
      </c>
      <c r="AI18" s="19">
        <v>226.0</v>
      </c>
      <c r="AJ18" s="19">
        <v>203.0</v>
      </c>
      <c r="AK18" s="19">
        <f t="shared" si="25"/>
        <v>429</v>
      </c>
      <c r="AL18" s="23">
        <f t="shared" si="26"/>
        <v>909</v>
      </c>
      <c r="AM18" s="26"/>
      <c r="AN18" s="17" t="s">
        <v>58</v>
      </c>
      <c r="AO18" s="18">
        <v>171.0</v>
      </c>
      <c r="AP18" s="17" t="s">
        <v>56</v>
      </c>
      <c r="AQ18" s="20">
        <v>208.0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>
      <c r="A19" s="10">
        <v>14.0</v>
      </c>
      <c r="B19" s="17" t="s">
        <v>62</v>
      </c>
      <c r="C19" s="18">
        <v>185.0</v>
      </c>
      <c r="D19" s="18">
        <v>177.0</v>
      </c>
      <c r="E19" s="18">
        <f t="shared" si="17"/>
        <v>362</v>
      </c>
      <c r="F19" s="17" t="s">
        <v>56</v>
      </c>
      <c r="G19" s="19">
        <v>170.0</v>
      </c>
      <c r="H19" s="19">
        <v>214.0</v>
      </c>
      <c r="I19" s="20">
        <f t="shared" si="18"/>
        <v>384</v>
      </c>
      <c r="J19" s="10">
        <v>12.0</v>
      </c>
      <c r="K19" s="17" t="s">
        <v>19</v>
      </c>
      <c r="L19" s="18">
        <v>160.0</v>
      </c>
      <c r="M19" s="18">
        <v>206.0</v>
      </c>
      <c r="N19" s="18">
        <f t="shared" si="19"/>
        <v>366</v>
      </c>
      <c r="O19" s="17" t="s">
        <v>72</v>
      </c>
      <c r="P19" s="19">
        <v>223.0</v>
      </c>
      <c r="Q19" s="19">
        <v>223.0</v>
      </c>
      <c r="R19" s="20">
        <f t="shared" si="20"/>
        <v>446</v>
      </c>
      <c r="S19" s="2"/>
      <c r="T19" s="10" t="s">
        <v>61</v>
      </c>
      <c r="U19" s="25" t="s">
        <v>9</v>
      </c>
      <c r="V19" s="18">
        <v>233.0</v>
      </c>
      <c r="W19" s="18">
        <v>190.0</v>
      </c>
      <c r="X19" s="18">
        <f t="shared" si="21"/>
        <v>423</v>
      </c>
      <c r="Y19" s="25" t="s">
        <v>47</v>
      </c>
      <c r="Z19" s="18">
        <v>188.0</v>
      </c>
      <c r="AA19" s="18">
        <v>189.0</v>
      </c>
      <c r="AB19" s="18">
        <f t="shared" si="22"/>
        <v>377</v>
      </c>
      <c r="AC19" s="22">
        <f t="shared" si="23"/>
        <v>800</v>
      </c>
      <c r="AD19" s="27" t="s">
        <v>51</v>
      </c>
      <c r="AE19" s="19">
        <v>237.0</v>
      </c>
      <c r="AF19" s="19">
        <v>195.0</v>
      </c>
      <c r="AG19" s="19">
        <f t="shared" si="24"/>
        <v>432</v>
      </c>
      <c r="AH19" s="25" t="s">
        <v>52</v>
      </c>
      <c r="AI19" s="19">
        <v>170.0</v>
      </c>
      <c r="AJ19" s="19">
        <v>146.0</v>
      </c>
      <c r="AK19" s="19">
        <f t="shared" si="25"/>
        <v>316</v>
      </c>
      <c r="AL19" s="23">
        <f t="shared" si="26"/>
        <v>748</v>
      </c>
      <c r="AM19" s="26"/>
      <c r="AN19" s="17" t="s">
        <v>22</v>
      </c>
      <c r="AO19" s="18">
        <v>175.0</v>
      </c>
      <c r="AP19" s="17" t="s">
        <v>55</v>
      </c>
      <c r="AQ19" s="20">
        <v>204.0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>
      <c r="A20" s="10">
        <v>17.0</v>
      </c>
      <c r="B20" s="17" t="s">
        <v>71</v>
      </c>
      <c r="C20" s="18">
        <v>179.0</v>
      </c>
      <c r="D20" s="18">
        <v>234.0</v>
      </c>
      <c r="E20" s="18">
        <f t="shared" si="17"/>
        <v>413</v>
      </c>
      <c r="F20" s="17" t="s">
        <v>65</v>
      </c>
      <c r="G20" s="19">
        <v>184.0</v>
      </c>
      <c r="H20" s="19">
        <v>235.0</v>
      </c>
      <c r="I20" s="20">
        <f t="shared" si="18"/>
        <v>419</v>
      </c>
      <c r="J20" s="29">
        <v>15.0</v>
      </c>
      <c r="K20" s="17" t="s">
        <v>53</v>
      </c>
      <c r="L20" s="18">
        <v>204.0</v>
      </c>
      <c r="M20" s="18">
        <v>170.0</v>
      </c>
      <c r="N20" s="18">
        <f t="shared" si="19"/>
        <v>374</v>
      </c>
      <c r="O20" s="17" t="s">
        <v>68</v>
      </c>
      <c r="P20" s="19">
        <v>208.0</v>
      </c>
      <c r="Q20" s="19">
        <v>197.0</v>
      </c>
      <c r="R20" s="20">
        <f t="shared" si="20"/>
        <v>405</v>
      </c>
      <c r="S20" s="2"/>
      <c r="T20" s="10" t="s">
        <v>66</v>
      </c>
      <c r="U20" s="25" t="s">
        <v>41</v>
      </c>
      <c r="V20" s="18">
        <v>149.0</v>
      </c>
      <c r="W20" s="18">
        <v>205.0</v>
      </c>
      <c r="X20" s="18">
        <f t="shared" si="21"/>
        <v>354</v>
      </c>
      <c r="Y20" s="25" t="s">
        <v>7</v>
      </c>
      <c r="Z20" s="18">
        <v>211.0</v>
      </c>
      <c r="AA20" s="18">
        <v>139.0</v>
      </c>
      <c r="AB20" s="18">
        <f t="shared" si="22"/>
        <v>350</v>
      </c>
      <c r="AC20" s="22">
        <f t="shared" si="23"/>
        <v>704</v>
      </c>
      <c r="AD20" s="25" t="s">
        <v>46</v>
      </c>
      <c r="AE20" s="19">
        <v>213.0</v>
      </c>
      <c r="AF20" s="19">
        <v>267.0</v>
      </c>
      <c r="AG20" s="19">
        <f t="shared" si="24"/>
        <v>480</v>
      </c>
      <c r="AH20" s="25" t="s">
        <v>40</v>
      </c>
      <c r="AI20" s="19">
        <v>215.0</v>
      </c>
      <c r="AJ20" s="19">
        <v>203.0</v>
      </c>
      <c r="AK20" s="19">
        <f t="shared" si="25"/>
        <v>418</v>
      </c>
      <c r="AL20" s="23">
        <f t="shared" si="26"/>
        <v>898</v>
      </c>
      <c r="AM20" s="26"/>
      <c r="AN20" s="2"/>
      <c r="AO20" s="2">
        <f>sum(AO15:AO19)</f>
        <v>896</v>
      </c>
      <c r="AP20" s="2"/>
      <c r="AQ20" s="16">
        <f>sum(AQ15:AQ19)</f>
        <v>987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>
      <c r="A21" s="10">
        <v>18.0</v>
      </c>
      <c r="B21" s="17" t="s">
        <v>67</v>
      </c>
      <c r="C21" s="18">
        <v>173.0</v>
      </c>
      <c r="D21" s="18">
        <v>183.0</v>
      </c>
      <c r="E21" s="18">
        <f t="shared" si="17"/>
        <v>356</v>
      </c>
      <c r="F21" s="27" t="s">
        <v>60</v>
      </c>
      <c r="G21" s="19">
        <v>198.0</v>
      </c>
      <c r="H21" s="19">
        <v>163.0</v>
      </c>
      <c r="I21" s="20">
        <f t="shared" si="18"/>
        <v>361</v>
      </c>
      <c r="J21" s="29">
        <v>16.0</v>
      </c>
      <c r="K21" s="17" t="s">
        <v>63</v>
      </c>
      <c r="L21" s="18">
        <v>146.0</v>
      </c>
      <c r="M21" s="18">
        <v>208.0</v>
      </c>
      <c r="N21" s="18">
        <f t="shared" si="19"/>
        <v>354</v>
      </c>
      <c r="O21" s="17" t="s">
        <v>73</v>
      </c>
      <c r="P21" s="19">
        <v>182.0</v>
      </c>
      <c r="Q21" s="19">
        <v>184.0</v>
      </c>
      <c r="R21" s="20">
        <f t="shared" si="20"/>
        <v>366</v>
      </c>
      <c r="S21" s="2"/>
      <c r="T21" s="10" t="s">
        <v>70</v>
      </c>
      <c r="U21" s="25" t="s">
        <v>13</v>
      </c>
      <c r="V21" s="18">
        <v>208.0</v>
      </c>
      <c r="W21" s="18">
        <v>211.0</v>
      </c>
      <c r="X21" s="18">
        <f t="shared" si="21"/>
        <v>419</v>
      </c>
      <c r="Y21" s="25" t="s">
        <v>10</v>
      </c>
      <c r="Z21" s="18">
        <v>181.0</v>
      </c>
      <c r="AA21" s="18">
        <v>256.0</v>
      </c>
      <c r="AB21" s="18">
        <f t="shared" si="22"/>
        <v>437</v>
      </c>
      <c r="AC21" s="22">
        <f t="shared" si="23"/>
        <v>856</v>
      </c>
      <c r="AD21" s="25" t="s">
        <v>48</v>
      </c>
      <c r="AE21" s="19">
        <v>191.0</v>
      </c>
      <c r="AF21" s="19">
        <v>226.0</v>
      </c>
      <c r="AG21" s="19">
        <f t="shared" si="24"/>
        <v>417</v>
      </c>
      <c r="AH21" s="25" t="s">
        <v>49</v>
      </c>
      <c r="AI21" s="19">
        <v>198.0</v>
      </c>
      <c r="AJ21" s="19">
        <v>168.0</v>
      </c>
      <c r="AK21" s="19">
        <f t="shared" si="25"/>
        <v>366</v>
      </c>
      <c r="AL21" s="23">
        <f t="shared" si="26"/>
        <v>783</v>
      </c>
      <c r="AM21" s="24">
        <v>45846.0</v>
      </c>
      <c r="AN21" s="17" t="s">
        <v>57</v>
      </c>
      <c r="AO21" s="18">
        <v>277.0</v>
      </c>
      <c r="AP21" s="17" t="s">
        <v>68</v>
      </c>
      <c r="AQ21" s="20">
        <v>128.0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>
      <c r="A22" s="10">
        <v>21.0</v>
      </c>
      <c r="B22" s="17" t="s">
        <v>57</v>
      </c>
      <c r="C22" s="18">
        <v>132.0</v>
      </c>
      <c r="D22" s="18">
        <v>217.0</v>
      </c>
      <c r="E22" s="18">
        <f t="shared" si="17"/>
        <v>349</v>
      </c>
      <c r="F22" s="17" t="s">
        <v>69</v>
      </c>
      <c r="G22" s="19">
        <v>193.0</v>
      </c>
      <c r="H22" s="19">
        <v>193.0</v>
      </c>
      <c r="I22" s="20">
        <f t="shared" si="18"/>
        <v>386</v>
      </c>
      <c r="J22" s="10">
        <v>19.0</v>
      </c>
      <c r="K22" s="17" t="s">
        <v>54</v>
      </c>
      <c r="L22" s="18">
        <v>201.0</v>
      </c>
      <c r="M22" s="18">
        <v>200.0</v>
      </c>
      <c r="N22" s="18">
        <f t="shared" si="19"/>
        <v>401</v>
      </c>
      <c r="O22" s="17" t="s">
        <v>59</v>
      </c>
      <c r="P22" s="19">
        <v>162.0</v>
      </c>
      <c r="Q22" s="19">
        <v>166.0</v>
      </c>
      <c r="R22" s="20">
        <f t="shared" si="20"/>
        <v>328</v>
      </c>
      <c r="S22" s="2"/>
      <c r="T22" s="10" t="s">
        <v>32</v>
      </c>
      <c r="U22" s="11" t="s">
        <v>33</v>
      </c>
      <c r="V22" s="28"/>
      <c r="W22" s="33" t="s">
        <v>75</v>
      </c>
      <c r="X22" s="28"/>
      <c r="Y22" s="11" t="s">
        <v>33</v>
      </c>
      <c r="Z22" s="28"/>
      <c r="AA22" s="28"/>
      <c r="AB22" s="28"/>
      <c r="AC22" s="28">
        <f>sum(AC17:AC21)/20</f>
        <v>203.15</v>
      </c>
      <c r="AD22" s="11" t="s">
        <v>37</v>
      </c>
      <c r="AE22" s="28"/>
      <c r="AF22" s="28"/>
      <c r="AG22" s="28"/>
      <c r="AH22" s="11" t="s">
        <v>37</v>
      </c>
      <c r="AI22" s="28"/>
      <c r="AJ22" s="28"/>
      <c r="AK22" s="28"/>
      <c r="AL22" s="28">
        <f>sum(AL17:AL21)/20</f>
        <v>199.55</v>
      </c>
      <c r="AM22" s="10"/>
      <c r="AN22" s="17" t="s">
        <v>62</v>
      </c>
      <c r="AO22" s="18">
        <v>139.0</v>
      </c>
      <c r="AP22" s="17" t="s">
        <v>73</v>
      </c>
      <c r="AQ22" s="20">
        <v>144.0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>
      <c r="A23" s="10">
        <v>22.0</v>
      </c>
      <c r="B23" s="17" t="s">
        <v>53</v>
      </c>
      <c r="C23" s="18">
        <v>160.0</v>
      </c>
      <c r="D23" s="18">
        <v>165.0</v>
      </c>
      <c r="E23" s="18">
        <f t="shared" si="17"/>
        <v>325</v>
      </c>
      <c r="F23" s="17" t="s">
        <v>73</v>
      </c>
      <c r="G23" s="19">
        <v>182.0</v>
      </c>
      <c r="H23" s="19">
        <v>151.0</v>
      </c>
      <c r="I23" s="20">
        <f t="shared" si="18"/>
        <v>333</v>
      </c>
      <c r="J23" s="10">
        <v>20.0</v>
      </c>
      <c r="K23" s="17" t="s">
        <v>58</v>
      </c>
      <c r="L23" s="18">
        <v>175.0</v>
      </c>
      <c r="M23" s="18">
        <v>166.0</v>
      </c>
      <c r="N23" s="18">
        <f t="shared" si="19"/>
        <v>341</v>
      </c>
      <c r="O23" s="17" t="s">
        <v>64</v>
      </c>
      <c r="P23" s="19">
        <v>191.0</v>
      </c>
      <c r="Q23" s="19">
        <v>172.0</v>
      </c>
      <c r="R23" s="20">
        <f t="shared" si="20"/>
        <v>363</v>
      </c>
      <c r="S23" s="2"/>
      <c r="T23" s="21">
        <v>44989.0</v>
      </c>
      <c r="U23" s="17" t="s">
        <v>22</v>
      </c>
      <c r="V23" s="18">
        <v>184.0</v>
      </c>
      <c r="W23" s="18">
        <v>166.0</v>
      </c>
      <c r="X23" s="18">
        <f t="shared" ref="X23:X27" si="27">SUM(V23:W23)</f>
        <v>350</v>
      </c>
      <c r="Y23" s="17" t="s">
        <v>71</v>
      </c>
      <c r="Z23" s="18">
        <v>133.0</v>
      </c>
      <c r="AA23" s="18">
        <v>167.0</v>
      </c>
      <c r="AB23" s="18">
        <f t="shared" ref="AB23:AB27" si="28">SUM(Z23:AA23)</f>
        <v>300</v>
      </c>
      <c r="AC23" s="22">
        <f t="shared" ref="AC23:AC27" si="29">AB23+X23</f>
        <v>650</v>
      </c>
      <c r="AD23" s="25" t="s">
        <v>59</v>
      </c>
      <c r="AE23" s="19">
        <v>224.0</v>
      </c>
      <c r="AF23" s="19">
        <v>150.0</v>
      </c>
      <c r="AG23" s="19">
        <f t="shared" ref="AG23:AG27" si="30">AE23+AF23</f>
        <v>374</v>
      </c>
      <c r="AH23" s="27" t="s">
        <v>60</v>
      </c>
      <c r="AI23" s="19">
        <v>127.0</v>
      </c>
      <c r="AJ23" s="19">
        <v>127.0</v>
      </c>
      <c r="AK23" s="19">
        <f t="shared" ref="AK23:AK27" si="31">AI23+AJ23</f>
        <v>254</v>
      </c>
      <c r="AL23" s="23">
        <f t="shared" ref="AL23:AL27" si="32">AK23+AG23</f>
        <v>628</v>
      </c>
      <c r="AM23" s="26"/>
      <c r="AN23" s="17" t="s">
        <v>53</v>
      </c>
      <c r="AO23" s="18">
        <v>199.0</v>
      </c>
      <c r="AP23" s="17" t="s">
        <v>69</v>
      </c>
      <c r="AQ23" s="20">
        <v>182.0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>
      <c r="A24" s="34"/>
      <c r="B24" s="35"/>
      <c r="C24" s="32"/>
      <c r="D24" s="32"/>
      <c r="E24" s="28">
        <f>average(E14:E23)/2</f>
        <v>174.4</v>
      </c>
      <c r="F24" s="35"/>
      <c r="G24" s="32"/>
      <c r="H24" s="32"/>
      <c r="I24" s="28">
        <f>average(I14:I23)/2</f>
        <v>179.55</v>
      </c>
      <c r="J24" s="34"/>
      <c r="K24" s="35"/>
      <c r="L24" s="32"/>
      <c r="M24" s="32"/>
      <c r="N24" s="28">
        <f>average(N14:N23)/2</f>
        <v>185.1</v>
      </c>
      <c r="O24" s="35"/>
      <c r="P24" s="32"/>
      <c r="Q24" s="32"/>
      <c r="R24" s="28">
        <f>average(R14:R23)/2</f>
        <v>185.25</v>
      </c>
      <c r="S24" s="2"/>
      <c r="T24" s="21">
        <v>45115.0</v>
      </c>
      <c r="U24" s="25" t="s">
        <v>53</v>
      </c>
      <c r="V24" s="18">
        <v>181.0</v>
      </c>
      <c r="W24" s="18">
        <v>169.0</v>
      </c>
      <c r="X24" s="18">
        <f t="shared" si="27"/>
        <v>350</v>
      </c>
      <c r="Y24" s="25" t="s">
        <v>54</v>
      </c>
      <c r="Z24" s="18">
        <v>169.0</v>
      </c>
      <c r="AA24" s="18">
        <v>182.0</v>
      </c>
      <c r="AB24" s="18">
        <f t="shared" si="28"/>
        <v>351</v>
      </c>
      <c r="AC24" s="22">
        <f t="shared" si="29"/>
        <v>701</v>
      </c>
      <c r="AD24" s="25" t="s">
        <v>55</v>
      </c>
      <c r="AE24" s="19">
        <v>186.0</v>
      </c>
      <c r="AF24" s="19">
        <v>158.0</v>
      </c>
      <c r="AG24" s="19">
        <f t="shared" si="30"/>
        <v>344</v>
      </c>
      <c r="AH24" s="25" t="s">
        <v>56</v>
      </c>
      <c r="AI24" s="19">
        <v>191.0</v>
      </c>
      <c r="AJ24" s="19">
        <v>263.0</v>
      </c>
      <c r="AK24" s="19">
        <f t="shared" si="31"/>
        <v>454</v>
      </c>
      <c r="AL24" s="23">
        <f t="shared" si="32"/>
        <v>798</v>
      </c>
      <c r="AM24" s="26"/>
      <c r="AN24" s="17" t="s">
        <v>54</v>
      </c>
      <c r="AO24" s="18">
        <v>159.0</v>
      </c>
      <c r="AP24" s="17" t="s">
        <v>64</v>
      </c>
      <c r="AQ24" s="20">
        <v>164.0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1">
        <v>45242.0</v>
      </c>
      <c r="U25" s="25" t="s">
        <v>57</v>
      </c>
      <c r="V25" s="18">
        <v>191.0</v>
      </c>
      <c r="W25" s="18">
        <v>200.0</v>
      </c>
      <c r="X25" s="18">
        <f t="shared" si="27"/>
        <v>391</v>
      </c>
      <c r="Y25" s="25" t="s">
        <v>58</v>
      </c>
      <c r="Z25" s="18">
        <v>151.0</v>
      </c>
      <c r="AA25" s="18">
        <v>161.0</v>
      </c>
      <c r="AB25" s="18">
        <f t="shared" si="28"/>
        <v>312</v>
      </c>
      <c r="AC25" s="22">
        <f t="shared" si="29"/>
        <v>703</v>
      </c>
      <c r="AD25" s="25" t="s">
        <v>68</v>
      </c>
      <c r="AE25" s="19">
        <v>148.0</v>
      </c>
      <c r="AF25" s="19">
        <v>115.0</v>
      </c>
      <c r="AG25" s="19">
        <f t="shared" si="30"/>
        <v>263</v>
      </c>
      <c r="AH25" s="25" t="s">
        <v>69</v>
      </c>
      <c r="AI25" s="19">
        <v>149.0</v>
      </c>
      <c r="AJ25" s="19">
        <v>164.0</v>
      </c>
      <c r="AK25" s="19">
        <f t="shared" si="31"/>
        <v>313</v>
      </c>
      <c r="AL25" s="23">
        <f t="shared" si="32"/>
        <v>576</v>
      </c>
      <c r="AM25" s="26"/>
      <c r="AN25" s="17" t="s">
        <v>71</v>
      </c>
      <c r="AO25" s="18">
        <v>155.0</v>
      </c>
      <c r="AP25" s="17" t="s">
        <v>72</v>
      </c>
      <c r="AQ25" s="20">
        <v>167.0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>
      <c r="A26" s="2"/>
      <c r="B26" s="2"/>
      <c r="C26" s="2"/>
      <c r="I26" s="2"/>
      <c r="J26" s="2"/>
      <c r="K26" s="2"/>
      <c r="L26" s="2"/>
      <c r="R26" s="2"/>
      <c r="S26" s="2"/>
      <c r="T26" s="29" t="s">
        <v>76</v>
      </c>
      <c r="U26" s="25" t="s">
        <v>62</v>
      </c>
      <c r="V26" s="18">
        <v>166.0</v>
      </c>
      <c r="W26" s="18">
        <v>125.0</v>
      </c>
      <c r="X26" s="18">
        <f t="shared" si="27"/>
        <v>291</v>
      </c>
      <c r="Y26" s="25" t="s">
        <v>63</v>
      </c>
      <c r="Z26" s="18">
        <v>155.0</v>
      </c>
      <c r="AA26" s="18">
        <v>136.0</v>
      </c>
      <c r="AB26" s="18">
        <f t="shared" si="28"/>
        <v>291</v>
      </c>
      <c r="AC26" s="22">
        <f t="shared" si="29"/>
        <v>582</v>
      </c>
      <c r="AD26" s="25" t="s">
        <v>64</v>
      </c>
      <c r="AE26" s="19">
        <v>136.0</v>
      </c>
      <c r="AF26" s="19">
        <v>155.0</v>
      </c>
      <c r="AG26" s="19">
        <f t="shared" si="30"/>
        <v>291</v>
      </c>
      <c r="AH26" s="25" t="s">
        <v>65</v>
      </c>
      <c r="AI26" s="19">
        <v>128.0</v>
      </c>
      <c r="AJ26" s="19">
        <v>167.0</v>
      </c>
      <c r="AK26" s="19">
        <f t="shared" si="31"/>
        <v>295</v>
      </c>
      <c r="AL26" s="23">
        <f t="shared" si="32"/>
        <v>586</v>
      </c>
      <c r="AM26" s="34"/>
      <c r="AN26" s="35"/>
      <c r="AO26" s="35">
        <f>sum(AO21:AO25)</f>
        <v>929</v>
      </c>
      <c r="AP26" s="35"/>
      <c r="AQ26" s="36">
        <f>sum(AQ21:AQ25)</f>
        <v>785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2"/>
      <c r="R27" s="2"/>
      <c r="S27" s="2"/>
      <c r="T27" s="10" t="s">
        <v>50</v>
      </c>
      <c r="U27" s="25" t="s">
        <v>19</v>
      </c>
      <c r="V27" s="18">
        <v>183.0</v>
      </c>
      <c r="W27" s="18">
        <v>209.0</v>
      </c>
      <c r="X27" s="18">
        <f t="shared" si="27"/>
        <v>392</v>
      </c>
      <c r="Y27" s="25" t="s">
        <v>67</v>
      </c>
      <c r="Z27" s="18">
        <v>180.0</v>
      </c>
      <c r="AA27" s="18">
        <v>212.0</v>
      </c>
      <c r="AB27" s="18">
        <f t="shared" si="28"/>
        <v>392</v>
      </c>
      <c r="AC27" s="22">
        <f t="shared" si="29"/>
        <v>784</v>
      </c>
      <c r="AD27" s="25" t="s">
        <v>72</v>
      </c>
      <c r="AE27" s="19">
        <v>179.0</v>
      </c>
      <c r="AF27" s="19">
        <v>160.0</v>
      </c>
      <c r="AG27" s="19">
        <f t="shared" si="30"/>
        <v>339</v>
      </c>
      <c r="AH27" s="25" t="s">
        <v>73</v>
      </c>
      <c r="AI27" s="19">
        <v>148.0</v>
      </c>
      <c r="AJ27" s="19">
        <v>203.0</v>
      </c>
      <c r="AK27" s="19">
        <f t="shared" si="31"/>
        <v>351</v>
      </c>
      <c r="AL27" s="23">
        <f t="shared" si="32"/>
        <v>690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2"/>
      <c r="R28" s="2"/>
      <c r="S28" s="2"/>
      <c r="T28" s="30"/>
      <c r="U28" s="31"/>
      <c r="V28" s="32"/>
      <c r="W28" s="32"/>
      <c r="X28" s="32"/>
      <c r="Y28" s="31"/>
      <c r="Z28" s="32"/>
      <c r="AA28" s="32"/>
      <c r="AB28" s="32"/>
      <c r="AC28" s="28">
        <f>sum(AC23:AC27)/20</f>
        <v>171</v>
      </c>
      <c r="AD28" s="31"/>
      <c r="AE28" s="32"/>
      <c r="AF28" s="32"/>
      <c r="AG28" s="32"/>
      <c r="AH28" s="31"/>
      <c r="AI28" s="32"/>
      <c r="AJ28" s="32"/>
      <c r="AK28" s="32"/>
      <c r="AL28" s="37">
        <f>sum(AL23:AL27)/20</f>
        <v>163.9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>
      <c r="A40" s="2"/>
      <c r="B40" s="2"/>
      <c r="C40" s="2"/>
      <c r="D40" s="2"/>
      <c r="E40" s="2"/>
      <c r="F40" s="1" t="s">
        <v>77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>
      <c r="A42" s="2"/>
      <c r="B42" s="2"/>
      <c r="C42" s="13"/>
      <c r="D42" s="13"/>
      <c r="E42" s="13"/>
      <c r="F42" s="2"/>
      <c r="G42" s="13"/>
      <c r="H42" s="13"/>
      <c r="I42" s="13"/>
      <c r="J42" s="2"/>
      <c r="K42" s="2"/>
      <c r="L42" s="13"/>
      <c r="M42" s="13"/>
      <c r="N42" s="13"/>
      <c r="O42" s="2"/>
      <c r="P42" s="13"/>
      <c r="Q42" s="13"/>
      <c r="R42" s="13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>
      <c r="A43" s="2"/>
      <c r="B43" s="17" t="s">
        <v>9</v>
      </c>
      <c r="C43" s="18">
        <v>222.0</v>
      </c>
      <c r="D43" s="18">
        <v>267.0</v>
      </c>
      <c r="E43" s="18">
        <f t="shared" ref="E43:E52" si="33">C43+D43</f>
        <v>489</v>
      </c>
      <c r="F43" s="17" t="s">
        <v>40</v>
      </c>
      <c r="G43" s="19">
        <v>258.0</v>
      </c>
      <c r="H43" s="19">
        <v>279.0</v>
      </c>
      <c r="I43" s="20">
        <f t="shared" ref="I43:I52" si="34">G43+H43</f>
        <v>537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>
      <c r="A44" s="2"/>
      <c r="B44" s="17" t="s">
        <v>10</v>
      </c>
      <c r="C44" s="18">
        <v>209.0</v>
      </c>
      <c r="D44" s="18">
        <v>235.0</v>
      </c>
      <c r="E44" s="18">
        <f t="shared" si="33"/>
        <v>444</v>
      </c>
      <c r="F44" s="17" t="s">
        <v>43</v>
      </c>
      <c r="G44" s="19">
        <v>266.0</v>
      </c>
      <c r="H44" s="19">
        <v>244.0</v>
      </c>
      <c r="I44" s="20">
        <f t="shared" si="34"/>
        <v>510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>
      <c r="A45" s="2"/>
      <c r="B45" s="17" t="s">
        <v>8</v>
      </c>
      <c r="C45" s="18">
        <v>169.0</v>
      </c>
      <c r="D45" s="18">
        <v>267.0</v>
      </c>
      <c r="E45" s="18">
        <f t="shared" si="33"/>
        <v>436</v>
      </c>
      <c r="F45" s="17" t="s">
        <v>46</v>
      </c>
      <c r="G45" s="19">
        <v>244.0</v>
      </c>
      <c r="H45" s="19">
        <v>255.0</v>
      </c>
      <c r="I45" s="20">
        <f t="shared" si="34"/>
        <v>499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>
      <c r="A46" s="2"/>
      <c r="B46" s="17" t="s">
        <v>5</v>
      </c>
      <c r="C46" s="18">
        <v>200.0</v>
      </c>
      <c r="D46" s="18">
        <v>226.0</v>
      </c>
      <c r="E46" s="18">
        <f t="shared" si="33"/>
        <v>426</v>
      </c>
      <c r="F46" s="17" t="s">
        <v>48</v>
      </c>
      <c r="G46" s="19">
        <v>225.0</v>
      </c>
      <c r="H46" s="19">
        <v>235.0</v>
      </c>
      <c r="I46" s="20">
        <f t="shared" si="34"/>
        <v>460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>
      <c r="A47" s="2"/>
      <c r="B47" s="17" t="s">
        <v>41</v>
      </c>
      <c r="C47" s="18">
        <v>184.0</v>
      </c>
      <c r="D47" s="18">
        <v>226.0</v>
      </c>
      <c r="E47" s="18">
        <f t="shared" si="33"/>
        <v>410</v>
      </c>
      <c r="F47" s="17" t="s">
        <v>42</v>
      </c>
      <c r="G47" s="19">
        <v>204.0</v>
      </c>
      <c r="H47" s="19">
        <v>234.0</v>
      </c>
      <c r="I47" s="20">
        <f t="shared" si="34"/>
        <v>438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>
      <c r="A48" s="2"/>
      <c r="B48" s="17" t="s">
        <v>47</v>
      </c>
      <c r="C48" s="18">
        <v>203.0</v>
      </c>
      <c r="D48" s="18">
        <v>194.0</v>
      </c>
      <c r="E48" s="18">
        <f t="shared" si="33"/>
        <v>397</v>
      </c>
      <c r="F48" s="17" t="s">
        <v>39</v>
      </c>
      <c r="G48" s="19">
        <v>202.0</v>
      </c>
      <c r="H48" s="19">
        <v>235.0</v>
      </c>
      <c r="I48" s="20">
        <f t="shared" si="34"/>
        <v>437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>
      <c r="A49" s="2"/>
      <c r="B49" s="17" t="s">
        <v>13</v>
      </c>
      <c r="C49" s="18">
        <v>182.0</v>
      </c>
      <c r="D49" s="18">
        <v>209.0</v>
      </c>
      <c r="E49" s="18">
        <f t="shared" si="33"/>
        <v>391</v>
      </c>
      <c r="F49" s="17" t="s">
        <v>78</v>
      </c>
      <c r="G49" s="19">
        <v>202.0</v>
      </c>
      <c r="H49" s="19">
        <v>196.0</v>
      </c>
      <c r="I49" s="20">
        <f t="shared" si="34"/>
        <v>398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>
      <c r="A50" s="2"/>
      <c r="B50" s="17" t="s">
        <v>7</v>
      </c>
      <c r="C50" s="18">
        <v>202.0</v>
      </c>
      <c r="D50" s="18">
        <v>187.0</v>
      </c>
      <c r="E50" s="18">
        <f t="shared" si="33"/>
        <v>389</v>
      </c>
      <c r="F50" s="17" t="s">
        <v>45</v>
      </c>
      <c r="G50" s="19">
        <v>222.0</v>
      </c>
      <c r="H50" s="19">
        <v>174.0</v>
      </c>
      <c r="I50" s="20">
        <f t="shared" si="34"/>
        <v>396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>
      <c r="A51" s="2"/>
      <c r="B51" s="17" t="s">
        <v>44</v>
      </c>
      <c r="C51" s="18">
        <v>218.0</v>
      </c>
      <c r="D51" s="18">
        <v>166.0</v>
      </c>
      <c r="E51" s="18">
        <f t="shared" si="33"/>
        <v>384</v>
      </c>
      <c r="F51" s="17" t="s">
        <v>52</v>
      </c>
      <c r="G51" s="19">
        <v>178.0</v>
      </c>
      <c r="H51" s="19">
        <v>174.0</v>
      </c>
      <c r="I51" s="20">
        <f t="shared" si="34"/>
        <v>352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>
      <c r="A52" s="2"/>
      <c r="B52" s="17" t="s">
        <v>6</v>
      </c>
      <c r="C52" s="18">
        <v>230.0</v>
      </c>
      <c r="D52" s="18">
        <v>151.0</v>
      </c>
      <c r="E52" s="18">
        <f t="shared" si="33"/>
        <v>381</v>
      </c>
      <c r="F52" s="17" t="s">
        <v>49</v>
      </c>
      <c r="G52" s="19">
        <v>199.0</v>
      </c>
      <c r="H52" s="19">
        <v>151.0</v>
      </c>
      <c r="I52" s="20">
        <f t="shared" si="34"/>
        <v>350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>
      <c r="A53" s="2"/>
      <c r="B53" s="2"/>
      <c r="C53" s="2"/>
      <c r="D53" s="2"/>
      <c r="E53" s="2"/>
      <c r="F53" s="35"/>
      <c r="G53" s="32"/>
      <c r="H53" s="32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>
      <c r="A55" s="2"/>
      <c r="B55" s="17" t="s">
        <v>71</v>
      </c>
      <c r="C55" s="18">
        <v>179.0</v>
      </c>
      <c r="D55" s="18">
        <v>234.0</v>
      </c>
      <c r="E55" s="18">
        <f t="shared" ref="E55:E64" si="35">C55+D55</f>
        <v>413</v>
      </c>
      <c r="F55" s="17" t="s">
        <v>55</v>
      </c>
      <c r="G55" s="19">
        <v>243.0</v>
      </c>
      <c r="H55" s="19">
        <v>196.0</v>
      </c>
      <c r="I55" s="20">
        <f t="shared" ref="I55:I64" si="36">G55+H55</f>
        <v>439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>
      <c r="A56" s="2"/>
      <c r="B56" s="17" t="s">
        <v>22</v>
      </c>
      <c r="C56" s="18">
        <v>217.0</v>
      </c>
      <c r="D56" s="18">
        <v>193.0</v>
      </c>
      <c r="E56" s="18">
        <f t="shared" si="35"/>
        <v>410</v>
      </c>
      <c r="F56" s="17" t="s">
        <v>65</v>
      </c>
      <c r="G56" s="19">
        <v>184.0</v>
      </c>
      <c r="H56" s="19">
        <v>235.0</v>
      </c>
      <c r="I56" s="20">
        <f t="shared" si="36"/>
        <v>419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>
      <c r="A57" s="2"/>
      <c r="B57" s="17" t="s">
        <v>62</v>
      </c>
      <c r="C57" s="18">
        <v>185.0</v>
      </c>
      <c r="D57" s="18">
        <v>177.0</v>
      </c>
      <c r="E57" s="18">
        <f t="shared" si="35"/>
        <v>362</v>
      </c>
      <c r="F57" s="17" t="s">
        <v>69</v>
      </c>
      <c r="G57" s="19">
        <v>193.0</v>
      </c>
      <c r="H57" s="19">
        <v>193.0</v>
      </c>
      <c r="I57" s="20">
        <f t="shared" si="36"/>
        <v>386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>
      <c r="A58" s="2"/>
      <c r="B58" s="17" t="s">
        <v>67</v>
      </c>
      <c r="C58" s="18">
        <v>173.0</v>
      </c>
      <c r="D58" s="18">
        <v>183.0</v>
      </c>
      <c r="E58" s="18">
        <f t="shared" si="35"/>
        <v>356</v>
      </c>
      <c r="F58" s="17" t="s">
        <v>56</v>
      </c>
      <c r="G58" s="19">
        <v>170.0</v>
      </c>
      <c r="H58" s="19">
        <v>214.0</v>
      </c>
      <c r="I58" s="20">
        <f t="shared" si="36"/>
        <v>384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>
      <c r="A59" s="2"/>
      <c r="B59" s="17" t="s">
        <v>57</v>
      </c>
      <c r="C59" s="18">
        <v>132.0</v>
      </c>
      <c r="D59" s="18">
        <v>217.0</v>
      </c>
      <c r="E59" s="18">
        <f t="shared" si="35"/>
        <v>349</v>
      </c>
      <c r="F59" s="17" t="s">
        <v>79</v>
      </c>
      <c r="G59" s="19">
        <v>198.0</v>
      </c>
      <c r="H59" s="19">
        <v>163.0</v>
      </c>
      <c r="I59" s="20">
        <f t="shared" si="36"/>
        <v>361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>
      <c r="A60" s="2"/>
      <c r="B60" s="17" t="s">
        <v>19</v>
      </c>
      <c r="C60" s="18">
        <v>147.0</v>
      </c>
      <c r="D60" s="18">
        <v>201.0</v>
      </c>
      <c r="E60" s="18">
        <f t="shared" si="35"/>
        <v>348</v>
      </c>
      <c r="F60" s="17" t="s">
        <v>72</v>
      </c>
      <c r="G60" s="19">
        <v>202.0</v>
      </c>
      <c r="H60" s="19">
        <v>156.0</v>
      </c>
      <c r="I60" s="20">
        <f t="shared" si="36"/>
        <v>358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>
      <c r="A61" s="2"/>
      <c r="B61" s="17" t="s">
        <v>53</v>
      </c>
      <c r="C61" s="18">
        <v>160.0</v>
      </c>
      <c r="D61" s="18">
        <v>165.0</v>
      </c>
      <c r="E61" s="18">
        <f t="shared" si="35"/>
        <v>325</v>
      </c>
      <c r="F61" s="17" t="s">
        <v>68</v>
      </c>
      <c r="G61" s="19">
        <v>169.0</v>
      </c>
      <c r="H61" s="19">
        <v>180.0</v>
      </c>
      <c r="I61" s="20">
        <f t="shared" si="36"/>
        <v>349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>
      <c r="A62" s="2"/>
      <c r="B62" s="17" t="s">
        <v>63</v>
      </c>
      <c r="C62" s="18">
        <v>134.0</v>
      </c>
      <c r="D62" s="18">
        <v>187.0</v>
      </c>
      <c r="E62" s="18">
        <f t="shared" si="35"/>
        <v>321</v>
      </c>
      <c r="F62" s="17" t="s">
        <v>73</v>
      </c>
      <c r="G62" s="19">
        <v>182.0</v>
      </c>
      <c r="H62" s="19">
        <v>151.0</v>
      </c>
      <c r="I62" s="20">
        <f t="shared" si="36"/>
        <v>333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>
      <c r="A63" s="2"/>
      <c r="B63" s="17" t="s">
        <v>54</v>
      </c>
      <c r="C63" s="18">
        <v>156.0</v>
      </c>
      <c r="D63" s="18">
        <v>153.0</v>
      </c>
      <c r="E63" s="18">
        <f t="shared" si="35"/>
        <v>309</v>
      </c>
      <c r="F63" s="17" t="s">
        <v>59</v>
      </c>
      <c r="G63" s="19">
        <v>129.0</v>
      </c>
      <c r="H63" s="19">
        <v>158.0</v>
      </c>
      <c r="I63" s="20">
        <f t="shared" si="36"/>
        <v>287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>
      <c r="A64" s="2"/>
      <c r="B64" s="17" t="s">
        <v>58</v>
      </c>
      <c r="C64" s="18">
        <v>127.0</v>
      </c>
      <c r="D64" s="18">
        <v>168.0</v>
      </c>
      <c r="E64" s="18">
        <f t="shared" si="35"/>
        <v>295</v>
      </c>
      <c r="F64" s="17" t="s">
        <v>64</v>
      </c>
      <c r="G64" s="19">
        <v>162.0</v>
      </c>
      <c r="H64" s="19">
        <v>113.0</v>
      </c>
      <c r="I64" s="20">
        <f t="shared" si="36"/>
        <v>275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</sheetData>
  <autoFilter ref="$F$54:$I$64">
    <sortState ref="F54:I64">
      <sortCondition descending="1" ref="I54:I64"/>
    </sortState>
  </autoFilter>
  <mergeCells count="5">
    <mergeCell ref="A1:I1"/>
    <mergeCell ref="J1:R1"/>
    <mergeCell ref="T1:AL1"/>
    <mergeCell ref="AM1:AQ1"/>
    <mergeCell ref="T15:AL1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6.0"/>
    <col customWidth="1" min="3" max="3" width="19.5"/>
    <col customWidth="1" min="4" max="4" width="9.5"/>
    <col customWidth="1" min="5" max="5" width="9.88"/>
    <col customWidth="1" min="6" max="6" width="5.25"/>
    <col customWidth="1" min="7" max="7" width="18.88"/>
    <col customWidth="1" min="8" max="8" width="15.5"/>
    <col customWidth="1" min="9" max="9" width="13.38"/>
    <col customWidth="1" min="10" max="10" width="19.5"/>
    <col customWidth="1" min="11" max="11" width="8.88"/>
    <col customWidth="1" min="12" max="12" width="8.75"/>
    <col customWidth="1" min="13" max="13" width="5.25"/>
    <col customWidth="1" min="14" max="14" width="16.0"/>
    <col customWidth="1" min="15" max="15" width="19.5"/>
  </cols>
  <sheetData>
    <row r="1">
      <c r="A1" s="38"/>
      <c r="B1" s="39" t="s">
        <v>80</v>
      </c>
      <c r="C1" s="40"/>
      <c r="D1" s="39" t="s">
        <v>81</v>
      </c>
      <c r="E1" s="41"/>
      <c r="G1" s="42" t="s">
        <v>82</v>
      </c>
      <c r="H1" s="6"/>
      <c r="I1" s="6"/>
      <c r="J1" s="7"/>
      <c r="M1" s="43" t="s">
        <v>83</v>
      </c>
      <c r="N1" s="40"/>
      <c r="O1" s="40"/>
      <c r="P1" s="40"/>
      <c r="Q1" s="41"/>
      <c r="R1" s="44"/>
    </row>
    <row r="2">
      <c r="A2" s="45" t="s">
        <v>32</v>
      </c>
      <c r="B2" s="11" t="s">
        <v>33</v>
      </c>
      <c r="C2" s="11" t="s">
        <v>37</v>
      </c>
      <c r="D2" s="46" t="s">
        <v>33</v>
      </c>
      <c r="E2" s="47" t="s">
        <v>37</v>
      </c>
      <c r="G2" s="48" t="s">
        <v>33</v>
      </c>
      <c r="H2" s="49"/>
      <c r="I2" s="50" t="s">
        <v>37</v>
      </c>
      <c r="J2" s="49"/>
      <c r="M2" s="51" t="s">
        <v>32</v>
      </c>
      <c r="N2" s="15" t="s">
        <v>33</v>
      </c>
      <c r="O2" s="15" t="s">
        <v>37</v>
      </c>
      <c r="P2" s="52" t="s">
        <v>81</v>
      </c>
      <c r="Q2" s="53"/>
      <c r="R2" s="4"/>
    </row>
    <row r="3">
      <c r="A3" s="54">
        <v>3.0</v>
      </c>
      <c r="B3" s="25" t="str">
        <f>'All Star Team Scores'!B3</f>
        <v>Luke Winter</v>
      </c>
      <c r="C3" s="25" t="str">
        <f>'All Star Team Scores'!F3</f>
        <v>Zach Andresen</v>
      </c>
      <c r="D3" s="18">
        <f>IF('All Star Team Scores'!E3&gt;'All Star Team Scores'!I3,0.5,0)</f>
        <v>0.5</v>
      </c>
      <c r="E3" s="55">
        <f>if('All Star Team Scores'!I3&gt;'All Star Team Scores'!E3,0.5,0)</f>
        <v>0</v>
      </c>
      <c r="G3" s="56">
        <f>D49+K35+P29</f>
        <v>31</v>
      </c>
      <c r="H3" s="57"/>
      <c r="I3" s="56">
        <f>E49+L35+Q29</f>
        <v>49</v>
      </c>
      <c r="J3" s="58"/>
      <c r="M3" s="59">
        <v>45545.0</v>
      </c>
      <c r="N3" s="27" t="str">
        <f>'All Star Team Scores'!AN3</f>
        <v>Levi Gabrielse</v>
      </c>
      <c r="O3" s="25" t="str">
        <f>'All Star Team Scores'!AP3</f>
        <v>Dakota France</v>
      </c>
      <c r="P3" s="18">
        <f>IF('All Star Team Scores'!AO3&gt;'All Star Team Scores'!AQ3,1,0)</f>
        <v>1</v>
      </c>
      <c r="Q3" s="55">
        <f>IF('All Star Team Scores'!AQ3&gt;'All Star Team Scores'!AO3,1,0)</f>
        <v>0</v>
      </c>
    </row>
    <row r="4">
      <c r="A4" s="54">
        <v>4.0</v>
      </c>
      <c r="B4" s="25" t="str">
        <f>'All Star Team Scores'!B4</f>
        <v>Clark Bonnewell</v>
      </c>
      <c r="C4" s="25" t="str">
        <f>'All Star Team Scores'!F4</f>
        <v>Lucas Hersrud</v>
      </c>
      <c r="D4" s="18">
        <f>IF('All Star Team Scores'!E4&gt;'All Star Team Scores'!I4,0.5,0)</f>
        <v>0</v>
      </c>
      <c r="E4" s="55">
        <f>if('All Star Team Scores'!I4&gt;'All Star Team Scores'!E4,0.5,0)</f>
        <v>0.5</v>
      </c>
      <c r="G4" s="60"/>
      <c r="H4" s="57"/>
      <c r="I4" s="60"/>
      <c r="J4" s="58"/>
      <c r="M4" s="51"/>
      <c r="N4" s="27" t="str">
        <f>'All Star Team Scores'!AN4</f>
        <v>Dawson Kohl</v>
      </c>
      <c r="O4" s="25" t="str">
        <f>'All Star Team Scores'!AP4</f>
        <v>Blake Hansen</v>
      </c>
      <c r="P4" s="18">
        <f>IF('All Star Team Scores'!AO4&gt;'All Star Team Scores'!AQ4,1,0)</f>
        <v>0</v>
      </c>
      <c r="Q4" s="55">
        <f>IF('All Star Team Scores'!AQ4&gt;'All Star Team Scores'!AO4,1,0)</f>
        <v>1</v>
      </c>
    </row>
    <row r="5">
      <c r="A5" s="54">
        <v>7.0</v>
      </c>
      <c r="B5" s="25" t="str">
        <f>'All Star Team Scores'!B5</f>
        <v>Levi Gabrielse</v>
      </c>
      <c r="C5" s="25" t="str">
        <f>'All Star Team Scores'!F5</f>
        <v>Drake Wait</v>
      </c>
      <c r="D5" s="18">
        <f>IF('All Star Team Scores'!E5&gt;'All Star Team Scores'!I5,0.5,0)</f>
        <v>0</v>
      </c>
      <c r="E5" s="55">
        <f>if('All Star Team Scores'!I5&gt;'All Star Team Scores'!E5,0.5,0)</f>
        <v>0.5</v>
      </c>
      <c r="G5" s="60"/>
      <c r="H5" s="57"/>
      <c r="I5" s="60"/>
      <c r="J5" s="58"/>
      <c r="M5" s="51"/>
      <c r="N5" s="27" t="str">
        <f>'All Star Team Scores'!AN5</f>
        <v>Aubin Williams</v>
      </c>
      <c r="O5" s="25" t="str">
        <f>'All Star Team Scores'!AP5</f>
        <v>Drake Wait</v>
      </c>
      <c r="P5" s="18">
        <f>IF('All Star Team Scores'!AO5&gt;'All Star Team Scores'!AQ5,1,0)</f>
        <v>0</v>
      </c>
      <c r="Q5" s="55">
        <f>IF('All Star Team Scores'!AQ5&gt;'All Star Team Scores'!AO5,1,0)</f>
        <v>1</v>
      </c>
    </row>
    <row r="6">
      <c r="A6" s="54">
        <v>8.0</v>
      </c>
      <c r="B6" s="25" t="str">
        <f>'All Star Team Scores'!B6</f>
        <v>Aubin Williams</v>
      </c>
      <c r="C6" s="25" t="str">
        <f>'All Star Team Scores'!F6</f>
        <v>Dakota France</v>
      </c>
      <c r="D6" s="18">
        <f>IF('All Star Team Scores'!E6&gt;'All Star Team Scores'!I6,0.5,0)</f>
        <v>0</v>
      </c>
      <c r="E6" s="55">
        <f>if('All Star Team Scores'!I6&gt;'All Star Team Scores'!E6,0.5,0)</f>
        <v>0.5</v>
      </c>
      <c r="G6" s="61"/>
      <c r="H6" s="62"/>
      <c r="I6" s="61"/>
      <c r="J6" s="63"/>
      <c r="M6" s="64"/>
      <c r="N6" s="27" t="str">
        <f>'All Star Team Scores'!AN6</f>
        <v>Clark Bonnewell</v>
      </c>
      <c r="O6" s="25" t="str">
        <f>'All Star Team Scores'!AP6</f>
        <v>Lucas Hersrud</v>
      </c>
      <c r="P6" s="18">
        <f>IF('All Star Team Scores'!AO6&gt;'All Star Team Scores'!AQ6,1,0)</f>
        <v>0</v>
      </c>
      <c r="Q6" s="55">
        <f>IF('All Star Team Scores'!AQ6&gt;'All Star Team Scores'!AO6,1,0)</f>
        <v>1</v>
      </c>
      <c r="R6" s="4"/>
      <c r="S6" s="4"/>
      <c r="T6" s="4"/>
      <c r="U6" s="4"/>
      <c r="V6" s="4"/>
      <c r="W6" s="4"/>
    </row>
    <row r="7">
      <c r="A7" s="54">
        <v>11.0</v>
      </c>
      <c r="B7" s="25" t="str">
        <f>'All Star Team Scores'!B7</f>
        <v>Trae Henrichsmeyer</v>
      </c>
      <c r="C7" s="25" t="str">
        <f>'All Star Team Scores'!F7</f>
        <v>Dylan McCauley</v>
      </c>
      <c r="D7" s="18">
        <f>IF('All Star Team Scores'!E7&gt;'All Star Team Scores'!I7,0.5,0)</f>
        <v>0.5</v>
      </c>
      <c r="E7" s="55">
        <f>if('All Star Team Scores'!I7&gt;'All Star Team Scores'!E7,0.5,0)</f>
        <v>0</v>
      </c>
      <c r="F7" s="38"/>
      <c r="G7" s="39" t="s">
        <v>84</v>
      </c>
      <c r="H7" s="40"/>
      <c r="I7" s="40"/>
      <c r="J7" s="40"/>
      <c r="K7" s="39" t="s">
        <v>81</v>
      </c>
      <c r="L7" s="41"/>
      <c r="M7" s="64"/>
      <c r="N7" s="27" t="str">
        <f>'All Star Team Scores'!AN7</f>
        <v>Trae Henrichsmeyer</v>
      </c>
      <c r="O7" s="25" t="str">
        <f>'All Star Team Scores'!AP7</f>
        <v>Zach Andresen</v>
      </c>
      <c r="P7" s="18">
        <f>IF('All Star Team Scores'!AO7&gt;'All Star Team Scores'!AQ7,1,0)</f>
        <v>0</v>
      </c>
      <c r="Q7" s="55">
        <f>IF('All Star Team Scores'!AQ7&gt;'All Star Team Scores'!AO7,1,0)</f>
        <v>1</v>
      </c>
    </row>
    <row r="8">
      <c r="A8" s="54">
        <v>12.0</v>
      </c>
      <c r="B8" s="25" t="str">
        <f>'All Star Team Scores'!B8</f>
        <v>Dawson Kohl</v>
      </c>
      <c r="C8" s="25" t="str">
        <f>'All Star Team Scores'!F8</f>
        <v>Trevor Rauma</v>
      </c>
      <c r="D8" s="18">
        <f>IF('All Star Team Scores'!E8&gt;'All Star Team Scores'!I8,0.5,0)</f>
        <v>0</v>
      </c>
      <c r="E8" s="55">
        <f>if('All Star Team Scores'!I8&gt;'All Star Team Scores'!E8,0.5,0)</f>
        <v>0.5</v>
      </c>
      <c r="F8" s="45" t="s">
        <v>32</v>
      </c>
      <c r="G8" s="11" t="s">
        <v>33</v>
      </c>
      <c r="I8" s="11" t="s">
        <v>37</v>
      </c>
      <c r="K8" s="46" t="s">
        <v>33</v>
      </c>
      <c r="L8" s="47" t="s">
        <v>37</v>
      </c>
      <c r="M8" s="64"/>
      <c r="O8" s="65" t="s">
        <v>85</v>
      </c>
      <c r="P8" s="66">
        <f>IF('All Star Team Scores'!AO8&gt;'All Star Team Scores'!AQ8,5,0)</f>
        <v>0</v>
      </c>
      <c r="Q8" s="66">
        <f>IF('All Star Team Scores'!AQ8&gt;'All Star Team Scores'!AO8,5,0)</f>
        <v>5</v>
      </c>
    </row>
    <row r="9">
      <c r="A9" s="54">
        <v>15.0</v>
      </c>
      <c r="B9" s="25" t="str">
        <f>'All Star Team Scores'!B9</f>
        <v>Braden Mallasch</v>
      </c>
      <c r="C9" s="25" t="str">
        <f>'All Star Team Scores'!F9</f>
        <v>Blake Hansen</v>
      </c>
      <c r="D9" s="18">
        <f>IF('All Star Team Scores'!E9&gt;'All Star Team Scores'!I9,0.5,0)</f>
        <v>0</v>
      </c>
      <c r="E9" s="55">
        <f>if('All Star Team Scores'!I9&gt;'All Star Team Scores'!E9,0.5,0)</f>
        <v>0.5</v>
      </c>
      <c r="F9" s="67">
        <v>44989.0</v>
      </c>
      <c r="G9" s="27" t="str">
        <f>'All Star Team Scores'!U3</f>
        <v>Dawson Kohl</v>
      </c>
      <c r="H9" s="27" t="str">
        <f>'All Star Team Scores'!Y3</f>
        <v>Aubin Williams</v>
      </c>
      <c r="I9" s="25" t="str">
        <f>'All Star Team Scores'!AD3</f>
        <v>Lucas Hersrud</v>
      </c>
      <c r="J9" s="25" t="str">
        <f>'All Star Team Scores'!AH3</f>
        <v>Zach Andresen</v>
      </c>
      <c r="K9" s="18">
        <f>if('All Star Team Scores'!AC3&gt;'All Star Team Scores'!AL3,1,0)</f>
        <v>0</v>
      </c>
      <c r="L9" s="68">
        <f>if('All Star Team Scores'!AL3&gt;'All Star Team Scores'!AC3,1,0)</f>
        <v>1</v>
      </c>
      <c r="M9" s="59">
        <v>45418.0</v>
      </c>
      <c r="N9" s="27" t="str">
        <f>'All Star Team Scores'!AN9</f>
        <v>Luke Winter</v>
      </c>
      <c r="O9" s="25" t="str">
        <f>'All Star Team Scores'!AP9</f>
        <v>Joseph Woods-Weisman</v>
      </c>
      <c r="P9" s="18">
        <f>IF('All Star Team Scores'!AO9&gt;'All Star Team Scores'!AQ9,1,0)</f>
        <v>1</v>
      </c>
      <c r="Q9" s="55">
        <f>IF('All Star Team Scores'!AQ9&gt;'All Star Team Scores'!AO9,1,0)</f>
        <v>0</v>
      </c>
    </row>
    <row r="10">
      <c r="A10" s="54">
        <v>16.0</v>
      </c>
      <c r="B10" s="25" t="str">
        <f>'All Star Team Scores'!B10</f>
        <v>Henry Leichey</v>
      </c>
      <c r="C10" s="25" t="str">
        <f>'All Star Team Scores'!F10</f>
        <v>Adam Azeltine</v>
      </c>
      <c r="D10" s="18">
        <f>IF('All Star Team Scores'!E10&gt;'All Star Team Scores'!I10,0.5,0)</f>
        <v>0.5</v>
      </c>
      <c r="E10" s="55">
        <f>if('All Star Team Scores'!I10&gt;'All Star Team Scores'!E10,0.5,0)</f>
        <v>0</v>
      </c>
      <c r="F10" s="67">
        <v>45115.0</v>
      </c>
      <c r="G10" s="27" t="str">
        <f>'All Star Team Scores'!U4</f>
        <v>Levi Gabrielse</v>
      </c>
      <c r="H10" s="27" t="str">
        <f>'All Star Team Scores'!Y4</f>
        <v>Clark Bonnewell</v>
      </c>
      <c r="I10" s="25" t="str">
        <f>'All Star Team Scores'!AD4</f>
        <v>Dakota France</v>
      </c>
      <c r="J10" s="25" t="str">
        <f>'All Star Team Scores'!AH4</f>
        <v>Blake Hansen</v>
      </c>
      <c r="K10" s="18">
        <f>if('All Star Team Scores'!AC4&gt;'All Star Team Scores'!AL4,1,0)</f>
        <v>0</v>
      </c>
      <c r="L10" s="68">
        <f>if('All Star Team Scores'!AL4&gt;'All Star Team Scores'!AC4,1,0)</f>
        <v>1</v>
      </c>
      <c r="M10" s="64"/>
      <c r="N10" s="27" t="str">
        <f>'All Star Team Scores'!AN10</f>
        <v>Carter Wescott</v>
      </c>
      <c r="O10" s="25" t="str">
        <f>'All Star Team Scores'!AP10</f>
        <v>Adam Azeltine</v>
      </c>
      <c r="P10" s="18">
        <f>IF('All Star Team Scores'!AO10&gt;'All Star Team Scores'!AQ10,1,0)</f>
        <v>1</v>
      </c>
      <c r="Q10" s="55">
        <f>IF('All Star Team Scores'!AQ10&gt;'All Star Team Scores'!AO10,1,0)</f>
        <v>0</v>
      </c>
    </row>
    <row r="11">
      <c r="A11" s="54">
        <v>19.0</v>
      </c>
      <c r="B11" s="25" t="str">
        <f>'All Star Team Scores'!B11</f>
        <v>Robert Vater</v>
      </c>
      <c r="C11" s="25" t="str">
        <f>'All Star Team Scores'!F11</f>
        <v>Cody Adams</v>
      </c>
      <c r="D11" s="18">
        <f>IF('All Star Team Scores'!E11&gt;'All Star Team Scores'!I11,0.5,0)</f>
        <v>0</v>
      </c>
      <c r="E11" s="55">
        <f>if('All Star Team Scores'!I11&gt;'All Star Team Scores'!E11,0.5,0)</f>
        <v>0.5</v>
      </c>
      <c r="F11" s="67">
        <v>45242.0</v>
      </c>
      <c r="G11" s="27" t="str">
        <f>'All Star Team Scores'!U5</f>
        <v>Trae Henrichsmeyer</v>
      </c>
      <c r="H11" s="27" t="str">
        <f>'All Star Team Scores'!Y5</f>
        <v>Henry Leichey</v>
      </c>
      <c r="I11" s="25" t="str">
        <f>'All Star Team Scores'!AD5</f>
        <v>Trevor Rauma</v>
      </c>
      <c r="J11" s="25" t="str">
        <f>'All Star Team Scores'!AH5</f>
        <v>Drake Wait</v>
      </c>
      <c r="K11" s="18">
        <f>if('All Star Team Scores'!AC5&gt;'All Star Team Scores'!AL5,1,0)</f>
        <v>1</v>
      </c>
      <c r="L11" s="68">
        <f>if('All Star Team Scores'!AL5&gt;'All Star Team Scores'!AC5,1,0)</f>
        <v>0</v>
      </c>
      <c r="M11" s="64"/>
      <c r="N11" s="27" t="str">
        <f>'All Star Team Scores'!AN11</f>
        <v>Henry Leichey</v>
      </c>
      <c r="O11" s="25" t="str">
        <f>'All Star Team Scores'!AP11</f>
        <v>Cody Adams</v>
      </c>
      <c r="P11" s="18">
        <f>IF('All Star Team Scores'!AO11&gt;'All Star Team Scores'!AQ11,1,0)</f>
        <v>0</v>
      </c>
      <c r="Q11" s="55">
        <f>IF('All Star Team Scores'!AQ11&gt;'All Star Team Scores'!AO11,1,0)</f>
        <v>1</v>
      </c>
    </row>
    <row r="12">
      <c r="A12" s="54">
        <v>20.0</v>
      </c>
      <c r="B12" s="25" t="str">
        <f>'All Star Team Scores'!B12</f>
        <v>Carter Wescott</v>
      </c>
      <c r="C12" s="25" t="str">
        <f>'All Star Team Scores'!F12</f>
        <v>Joseph Woods-Weisman</v>
      </c>
      <c r="D12" s="18">
        <f>IF('All Star Team Scores'!E12&gt;'All Star Team Scores'!I12,0.5,0)</f>
        <v>0</v>
      </c>
      <c r="E12" s="55">
        <f>if('All Star Team Scores'!I12&gt;'All Star Team Scores'!E12,0.5,0)</f>
        <v>0.5</v>
      </c>
      <c r="F12" s="54" t="s">
        <v>86</v>
      </c>
      <c r="G12" s="27" t="str">
        <f>'All Star Team Scores'!U6</f>
        <v>Carter Wescott</v>
      </c>
      <c r="H12" s="27" t="str">
        <f>'All Star Team Scores'!Y6</f>
        <v>Luke Winter</v>
      </c>
      <c r="I12" s="25" t="str">
        <f>'All Star Team Scores'!AD6</f>
        <v>Cody Adams</v>
      </c>
      <c r="J12" s="25" t="str">
        <f>'All Star Team Scores'!AH6</f>
        <v>Dylan McCauley</v>
      </c>
      <c r="K12" s="18">
        <f>if('All Star Team Scores'!AC6&gt;'All Star Team Scores'!AL6,1,0)</f>
        <v>1</v>
      </c>
      <c r="L12" s="68">
        <f>if('All Star Team Scores'!AL6&gt;'All Star Team Scores'!AC6,1,0)</f>
        <v>0</v>
      </c>
      <c r="M12" s="64"/>
      <c r="N12" s="27" t="str">
        <f>'All Star Team Scores'!AN12</f>
        <v>Braden Mallasch</v>
      </c>
      <c r="O12" s="25" t="str">
        <f>'All Star Team Scores'!AP12</f>
        <v>Trevor Rauma</v>
      </c>
      <c r="P12" s="18">
        <f>IF('All Star Team Scores'!AO12&gt;'All Star Team Scores'!AQ12,1,0)</f>
        <v>1</v>
      </c>
      <c r="Q12" s="55">
        <f>IF('All Star Team Scores'!AQ12&gt;'All Star Team Scores'!AO12,1,0)</f>
        <v>0</v>
      </c>
    </row>
    <row r="13">
      <c r="A13" s="51"/>
      <c r="B13" s="11" t="s">
        <v>33</v>
      </c>
      <c r="C13" s="11" t="s">
        <v>37</v>
      </c>
      <c r="D13" s="28">
        <f t="shared" ref="D13:E13" si="1">sum(D3:D12)</f>
        <v>1.5</v>
      </c>
      <c r="E13" s="69">
        <f t="shared" si="1"/>
        <v>3.5</v>
      </c>
      <c r="F13" s="54" t="s">
        <v>50</v>
      </c>
      <c r="G13" s="27" t="str">
        <f>'All Star Team Scores'!U7</f>
        <v>Robert Vater</v>
      </c>
      <c r="H13" s="27" t="str">
        <f>'All Star Team Scores'!Y7</f>
        <v>Braden Mallasch</v>
      </c>
      <c r="I13" s="25" t="str">
        <f>'All Star Team Scores'!AD7</f>
        <v>Joseph Woods-Weisman</v>
      </c>
      <c r="J13" s="25" t="str">
        <f>'All Star Team Scores'!AH7</f>
        <v>Adam Azeltine</v>
      </c>
      <c r="K13" s="18">
        <f>if('All Star Team Scores'!AC7&gt;'All Star Team Scores'!AL7,1,0)</f>
        <v>1</v>
      </c>
      <c r="L13" s="68">
        <f>if('All Star Team Scores'!AL7&gt;'All Star Team Scores'!AC7,1,0)</f>
        <v>0</v>
      </c>
      <c r="M13" s="64"/>
      <c r="N13" s="27" t="str">
        <f>'All Star Team Scores'!AN13</f>
        <v>Robert Vater</v>
      </c>
      <c r="O13" s="25" t="str">
        <f>'All Star Team Scores'!AP13</f>
        <v>Dylan McCauley</v>
      </c>
      <c r="P13" s="18">
        <f>IF('All Star Team Scores'!AO13&gt;'All Star Team Scores'!AQ13,1,0)</f>
        <v>0</v>
      </c>
      <c r="Q13" s="55">
        <f>IF('All Star Team Scores'!AQ13&gt;'All Star Team Scores'!AO13,1,0)</f>
        <v>1</v>
      </c>
    </row>
    <row r="14">
      <c r="A14" s="54">
        <v>5.0</v>
      </c>
      <c r="B14" s="25" t="str">
        <f>'All Star Team Scores'!B14</f>
        <v>Maggie Porter</v>
      </c>
      <c r="C14" s="25" t="str">
        <f>'All Star Team Scores'!F14</f>
        <v>Kalli Triske</v>
      </c>
      <c r="D14" s="18">
        <f>IF('All Star Team Scores'!E14&gt;'All Star Team Scores'!I14,0.5,0)</f>
        <v>0</v>
      </c>
      <c r="E14" s="55">
        <f>if('All Star Team Scores'!I14&gt;'All Star Team Scores'!E14,0.5,0)</f>
        <v>0.5</v>
      </c>
      <c r="F14" s="51"/>
      <c r="G14" s="70" t="s">
        <v>87</v>
      </c>
      <c r="K14" s="28">
        <f t="shared" ref="K14:L14" si="2">sum(K9:K13)</f>
        <v>3</v>
      </c>
      <c r="L14" s="69">
        <f t="shared" si="2"/>
        <v>2</v>
      </c>
      <c r="O14" s="65" t="s">
        <v>85</v>
      </c>
      <c r="P14" s="66">
        <f>IF('All Star Team Scores'!AO14&gt;'All Star Team Scores'!AQ14,5,0)</f>
        <v>0</v>
      </c>
      <c r="Q14" s="66">
        <f>IF('All Star Team Scores'!AQ14&gt;'All Star Team Scores'!AO14,5,0)</f>
        <v>5</v>
      </c>
    </row>
    <row r="15">
      <c r="A15" s="54">
        <v>6.0</v>
      </c>
      <c r="B15" s="25" t="str">
        <f>'All Star Team Scores'!B15</f>
        <v>Ashley Bowe</v>
      </c>
      <c r="C15" s="25" t="str">
        <f>'All Star Team Scores'!F15</f>
        <v>Lily Topinka</v>
      </c>
      <c r="D15" s="18">
        <f>IF('All Star Team Scores'!E15&gt;'All Star Team Scores'!I15,0.5,0)</f>
        <v>0.5</v>
      </c>
      <c r="E15" s="55">
        <f>if('All Star Team Scores'!I15&gt;'All Star Team Scores'!E15,0.5,0)</f>
        <v>0</v>
      </c>
      <c r="F15" s="71">
        <v>45052.0</v>
      </c>
      <c r="G15" s="27" t="str">
        <f>'All Star Team Scores'!U9</f>
        <v>RaeAnne Kalsto</v>
      </c>
      <c r="H15" s="27" t="str">
        <f>'All Star Team Scores'!Y9</f>
        <v>Maggie Porter</v>
      </c>
      <c r="I15" s="25" t="str">
        <f>'All Star Team Scores'!AD9</f>
        <v>Kalli Triske</v>
      </c>
      <c r="J15" s="25" t="str">
        <f>'All Star Team Scores'!AH9</f>
        <v>Zoe Skinner</v>
      </c>
      <c r="K15" s="18">
        <f>if('All Star Team Scores'!AC9&gt;'All Star Team Scores'!AL9,1,0)</f>
        <v>0</v>
      </c>
      <c r="L15" s="68">
        <f>if('All Star Team Scores'!AL9&gt;'All Star Team Scores'!AC9,1,0)</f>
        <v>1</v>
      </c>
      <c r="M15" s="64"/>
      <c r="O15" s="65" t="s">
        <v>88</v>
      </c>
      <c r="P15" s="72">
        <f t="shared" ref="P15:Q15" si="3">SUM(P3:P14)</f>
        <v>4</v>
      </c>
      <c r="Q15" s="72">
        <f t="shared" si="3"/>
        <v>16</v>
      </c>
    </row>
    <row r="16">
      <c r="A16" s="54">
        <v>9.0</v>
      </c>
      <c r="B16" s="25" t="str">
        <f>'All Star Team Scores'!B16</f>
        <v>Addison Kohl</v>
      </c>
      <c r="C16" s="25" t="str">
        <f>'All Star Team Scores'!F16</f>
        <v>Alyssa Hessler</v>
      </c>
      <c r="D16" s="18">
        <f>IF('All Star Team Scores'!E16&gt;'All Star Team Scores'!I16,0.5,0)</f>
        <v>0.5</v>
      </c>
      <c r="E16" s="55">
        <f>if('All Star Team Scores'!I16&gt;'All Star Team Scores'!E16,0.5,0)</f>
        <v>0</v>
      </c>
      <c r="F16" s="71">
        <v>45179.0</v>
      </c>
      <c r="G16" s="27" t="str">
        <f>'All Star Team Scores'!U10</f>
        <v>Isa Colon</v>
      </c>
      <c r="H16" s="27" t="str">
        <f>'All Star Team Scores'!Y10</f>
        <v>Ashley Bowe</v>
      </c>
      <c r="I16" s="25" t="str">
        <f>'All Star Team Scores'!AD10</f>
        <v>Lily Topinka</v>
      </c>
      <c r="J16" s="25" t="str">
        <f>'All Star Team Scores'!AH10</f>
        <v>Claire Jacobson</v>
      </c>
      <c r="K16" s="18">
        <f>if('All Star Team Scores'!AC10&gt;'All Star Team Scores'!AL10,1,0)</f>
        <v>0</v>
      </c>
      <c r="L16" s="68">
        <f>if('All Star Team Scores'!AL10&gt;'All Star Team Scores'!AC10,1,0)</f>
        <v>1</v>
      </c>
      <c r="M16" s="59">
        <v>45608.0</v>
      </c>
      <c r="N16" s="27" t="str">
        <f>'All Star Team Scores'!AN15</f>
        <v>Addison Kohl</v>
      </c>
      <c r="O16" s="25" t="str">
        <f>'All Star Team Scores'!AP15</f>
        <v>Claire Jacobson</v>
      </c>
      <c r="P16" s="18">
        <f>IF('All Star Team Scores'!AO16&gt;'All Star Team Scores'!AQ16,1,0)</f>
        <v>1</v>
      </c>
      <c r="Q16" s="55">
        <f>IF('All Star Team Scores'!AQ16&gt;'All Star Team Scores'!AO16,1,0)</f>
        <v>0</v>
      </c>
    </row>
    <row r="17">
      <c r="A17" s="54">
        <v>10.0</v>
      </c>
      <c r="B17" s="25" t="str">
        <f>'All Star Team Scores'!B17</f>
        <v>Ashley Kozel</v>
      </c>
      <c r="C17" s="25" t="str">
        <f>'All Star Team Scores'!F17</f>
        <v>Addison Johnson</v>
      </c>
      <c r="D17" s="18">
        <f>IF('All Star Team Scores'!E17&gt;'All Star Team Scores'!I17,0.5,0)</f>
        <v>0</v>
      </c>
      <c r="E17" s="55">
        <f>if('All Star Team Scores'!I17&gt;'All Star Team Scores'!E17,0.5,0)</f>
        <v>0.5</v>
      </c>
      <c r="F17" s="51" t="s">
        <v>61</v>
      </c>
      <c r="G17" s="27" t="str">
        <f>'All Star Team Scores'!U11</f>
        <v>Angie Steinke</v>
      </c>
      <c r="H17" s="27" t="str">
        <f>'All Star Team Scores'!Y11</f>
        <v>Ashley Kozel</v>
      </c>
      <c r="I17" s="25" t="str">
        <f>'All Star Team Scores'!AD11</f>
        <v>Alyssa Hessler</v>
      </c>
      <c r="J17" s="25" t="str">
        <f>'All Star Team Scores'!AH11</f>
        <v>Taylor Lietha</v>
      </c>
      <c r="K17" s="18">
        <f>if('All Star Team Scores'!AC11&gt;'All Star Team Scores'!AL11,1,0)</f>
        <v>1</v>
      </c>
      <c r="L17" s="68">
        <f>if('All Star Team Scores'!AL11&gt;'All Star Team Scores'!AC11,1,0)</f>
        <v>0</v>
      </c>
      <c r="M17" s="51"/>
      <c r="N17" s="27" t="str">
        <f>'All Star Team Scores'!AN16</f>
        <v>Ashley Kozel</v>
      </c>
      <c r="O17" s="25" t="str">
        <f>'All Star Team Scores'!AP16</f>
        <v>Taylor Lietha</v>
      </c>
      <c r="P17" s="18">
        <f>IF('All Star Team Scores'!AO17&gt;'All Star Team Scores'!AQ17,1,0)</f>
        <v>1</v>
      </c>
      <c r="Q17" s="55">
        <f>IF('All Star Team Scores'!AQ17&gt;'All Star Team Scores'!AO17,1,0)</f>
        <v>0</v>
      </c>
    </row>
    <row r="18">
      <c r="A18" s="54">
        <v>13.0</v>
      </c>
      <c r="B18" s="25" t="str">
        <f>'All Star Team Scores'!B18</f>
        <v>McKenzie Mattice</v>
      </c>
      <c r="C18" s="25" t="str">
        <f>'All Star Team Scores'!F18</f>
        <v>Jenna Rieder</v>
      </c>
      <c r="D18" s="18">
        <f>IF('All Star Team Scores'!E18&gt;'All Star Team Scores'!I18,0.5,0)</f>
        <v>0.5</v>
      </c>
      <c r="E18" s="55">
        <f>if('All Star Team Scores'!I18&gt;'All Star Team Scores'!E18,0.5,0)</f>
        <v>0</v>
      </c>
      <c r="F18" s="51" t="s">
        <v>66</v>
      </c>
      <c r="G18" s="27" t="str">
        <f>'All Star Team Scores'!U12</f>
        <v>Addison Kohl</v>
      </c>
      <c r="H18" s="27" t="str">
        <f>'All Star Team Scores'!Y12</f>
        <v>Hanna Hale</v>
      </c>
      <c r="I18" s="25" t="str">
        <f>'All Star Team Scores'!AD12</f>
        <v>Addison Johnson</v>
      </c>
      <c r="J18" s="25" t="str">
        <f>'All Star Team Scores'!AH12</f>
        <v>Emma Dirksen</v>
      </c>
      <c r="K18" s="18">
        <f>if('All Star Team Scores'!AC12&gt;'All Star Team Scores'!AL12,1,0)</f>
        <v>0</v>
      </c>
      <c r="L18" s="68">
        <f>if('All Star Team Scores'!AL12&gt;'All Star Team Scores'!AC12,1,0)</f>
        <v>1</v>
      </c>
      <c r="M18" s="64"/>
      <c r="N18" s="27" t="str">
        <f>'All Star Team Scores'!AN17</f>
        <v>Hanna Hale</v>
      </c>
      <c r="O18" s="25" t="str">
        <f>'All Star Team Scores'!AP17</f>
        <v>Lily Topinka</v>
      </c>
      <c r="P18" s="18">
        <f>IF('All Star Team Scores'!AO18&gt;'All Star Team Scores'!AQ18,1,0)</f>
        <v>0</v>
      </c>
      <c r="Q18" s="55">
        <f>IF('All Star Team Scores'!AQ18&gt;'All Star Team Scores'!AO18,1,0)</f>
        <v>1</v>
      </c>
    </row>
    <row r="19">
      <c r="A19" s="54">
        <v>14.0</v>
      </c>
      <c r="B19" s="25" t="str">
        <f>'All Star Team Scores'!B19</f>
        <v>Angie Steinke</v>
      </c>
      <c r="C19" s="25" t="str">
        <f>'All Star Team Scores'!F19</f>
        <v>Zoe Skinner</v>
      </c>
      <c r="D19" s="18">
        <f>IF('All Star Team Scores'!E19&gt;'All Star Team Scores'!I19,0.5,0)</f>
        <v>0</v>
      </c>
      <c r="E19" s="55">
        <f>if('All Star Team Scores'!I19&gt;'All Star Team Scores'!E19,0.5,0)</f>
        <v>0.5</v>
      </c>
      <c r="F19" s="51" t="s">
        <v>70</v>
      </c>
      <c r="G19" s="27" t="str">
        <f>'All Star Team Scores'!U13</f>
        <v>McKenzie Mattice</v>
      </c>
      <c r="H19" s="27" t="str">
        <f>'All Star Team Scores'!Y13</f>
        <v>Alivia Baskin</v>
      </c>
      <c r="I19" s="25" t="str">
        <f>'All Star Team Scores'!AD13</f>
        <v>Jenna Rieder</v>
      </c>
      <c r="J19" s="25" t="str">
        <f>'All Star Team Scores'!AH13</f>
        <v>Ashley Gorman</v>
      </c>
      <c r="K19" s="18">
        <f>if('All Star Team Scores'!AC13&gt;'All Star Team Scores'!AL13,1,0)</f>
        <v>1</v>
      </c>
      <c r="L19" s="68">
        <f>if('All Star Team Scores'!AL13&gt;'All Star Team Scores'!AC13,1,0)</f>
        <v>0</v>
      </c>
      <c r="M19" s="64"/>
      <c r="N19" s="27" t="str">
        <f>'All Star Team Scores'!AN18</f>
        <v>Ashley Bowe</v>
      </c>
      <c r="O19" s="25" t="str">
        <f>'All Star Team Scores'!AP18</f>
        <v>Zoe Skinner</v>
      </c>
      <c r="P19" s="18">
        <f>IF('All Star Team Scores'!AO19&gt;'All Star Team Scores'!AQ19,1,0)</f>
        <v>0</v>
      </c>
      <c r="Q19" s="55">
        <f>IF('All Star Team Scores'!AQ19&gt;'All Star Team Scores'!AO19,1,0)</f>
        <v>1</v>
      </c>
    </row>
    <row r="20">
      <c r="A20" s="54">
        <v>17.0</v>
      </c>
      <c r="B20" s="25" t="str">
        <f>'All Star Team Scores'!B20</f>
        <v>Alivia Baskin</v>
      </c>
      <c r="C20" s="25" t="str">
        <f>'All Star Team Scores'!F20</f>
        <v>Taylor Lietha</v>
      </c>
      <c r="D20" s="18">
        <f>IF('All Star Team Scores'!E20&gt;'All Star Team Scores'!I20,0.5,0)</f>
        <v>0</v>
      </c>
      <c r="E20" s="55">
        <f>if('All Star Team Scores'!I20&gt;'All Star Team Scores'!E20,0.5,0)</f>
        <v>0.5</v>
      </c>
      <c r="F20" s="73"/>
      <c r="G20" s="74"/>
      <c r="H20" s="74"/>
      <c r="I20" s="74"/>
      <c r="J20" s="74"/>
      <c r="K20" s="75">
        <f t="shared" ref="K20:L20" si="4">sum(K15:K19)</f>
        <v>2</v>
      </c>
      <c r="L20" s="76">
        <f t="shared" si="4"/>
        <v>3</v>
      </c>
      <c r="M20" s="64"/>
      <c r="N20" s="27" t="str">
        <f>'All Star Team Scores'!AN19</f>
        <v>McKenzie Mattice</v>
      </c>
      <c r="O20" s="25" t="str">
        <f>'All Star Team Scores'!AP19</f>
        <v>Kalli Triske</v>
      </c>
      <c r="P20" s="18">
        <f>IF('All Star Team Scores'!AO20&gt;'All Star Team Scores'!AQ20,1,0)</f>
        <v>0</v>
      </c>
      <c r="Q20" s="55">
        <f>IF('All Star Team Scores'!AQ20&gt;'All Star Team Scores'!AO20,1,0)</f>
        <v>1</v>
      </c>
    </row>
    <row r="21">
      <c r="A21" s="54">
        <v>18.0</v>
      </c>
      <c r="B21" s="25" t="str">
        <f>'All Star Team Scores'!B21</f>
        <v>Hanna Hale</v>
      </c>
      <c r="C21" s="25" t="str">
        <f>'All Star Team Scores'!F21</f>
        <v>Claire Jacobson</v>
      </c>
      <c r="D21" s="18">
        <f>IF('All Star Team Scores'!E21&gt;'All Star Team Scores'!I21,0.5,0)</f>
        <v>0</v>
      </c>
      <c r="E21" s="55">
        <f>if('All Star Team Scores'!I21&gt;'All Star Team Scores'!E21,0.5,0)</f>
        <v>0.5</v>
      </c>
      <c r="F21" s="38"/>
      <c r="G21" s="39" t="s">
        <v>89</v>
      </c>
      <c r="H21" s="40"/>
      <c r="I21" s="40"/>
      <c r="J21" s="40"/>
      <c r="K21" s="39" t="s">
        <v>81</v>
      </c>
      <c r="L21" s="41"/>
      <c r="M21" s="64"/>
      <c r="O21" s="65" t="s">
        <v>85</v>
      </c>
      <c r="P21" s="66">
        <f>IF('All Star Team Scores'!AO20&gt;'All Star Team Scores'!AQ20,5,0)</f>
        <v>0</v>
      </c>
      <c r="Q21" s="66">
        <f>IF('All Star Team Scores'!AQ20&gt;'All Star Team Scores'!AO20,5,0)</f>
        <v>5</v>
      </c>
    </row>
    <row r="22">
      <c r="A22" s="54">
        <v>21.0</v>
      </c>
      <c r="B22" s="25" t="str">
        <f>'All Star Team Scores'!B22</f>
        <v>Isa Colon</v>
      </c>
      <c r="C22" s="25" t="str">
        <f>'All Star Team Scores'!F22</f>
        <v>Emma Dirksen</v>
      </c>
      <c r="D22" s="18">
        <f>IF('All Star Team Scores'!E22&gt;'All Star Team Scores'!I22,0.5,0)</f>
        <v>0</v>
      </c>
      <c r="E22" s="55">
        <f>if('All Star Team Scores'!I22&gt;'All Star Team Scores'!E22,0.5,0)</f>
        <v>0.5</v>
      </c>
      <c r="F22" s="45" t="s">
        <v>32</v>
      </c>
      <c r="G22" s="11" t="s">
        <v>33</v>
      </c>
      <c r="I22" s="11" t="s">
        <v>37</v>
      </c>
      <c r="K22" s="46" t="s">
        <v>33</v>
      </c>
      <c r="L22" s="47" t="s">
        <v>37</v>
      </c>
      <c r="M22" s="59">
        <v>45481.0</v>
      </c>
      <c r="N22" s="27" t="str">
        <f>'All Star Team Scores'!AN21</f>
        <v>Isa Colon</v>
      </c>
      <c r="O22" s="25" t="str">
        <f>'All Star Team Scores'!AP21</f>
        <v>Addison Johnson</v>
      </c>
      <c r="P22" s="18">
        <f>IF('All Star Team Scores'!AO22&gt;'All Star Team Scores'!AQ22,1,0)</f>
        <v>0</v>
      </c>
      <c r="Q22" s="55">
        <f>IF('All Star Team Scores'!AQ22&gt;'All Star Team Scores'!AO22,1,0)</f>
        <v>1</v>
      </c>
    </row>
    <row r="23">
      <c r="A23" s="54">
        <v>22.0</v>
      </c>
      <c r="B23" s="25" t="str">
        <f>'All Star Team Scores'!B23</f>
        <v>RaeAnne Kalsto</v>
      </c>
      <c r="C23" s="25" t="str">
        <f>'All Star Team Scores'!F23</f>
        <v>Ashley Gorman</v>
      </c>
      <c r="D23" s="18">
        <f>IF('All Star Team Scores'!E23&gt;'All Star Team Scores'!I23,0.5,0)</f>
        <v>0</v>
      </c>
      <c r="E23" s="55">
        <f>if('All Star Team Scores'!I23&gt;'All Star Team Scores'!E23,0.5,0)</f>
        <v>0.5</v>
      </c>
      <c r="F23" s="71">
        <v>45052.0</v>
      </c>
      <c r="G23" s="27" t="str">
        <f>'All Star Team Scores'!U17</f>
        <v>Robert Vater</v>
      </c>
      <c r="H23" s="27" t="str">
        <f>'All Star Team Scores'!Y17</f>
        <v>Braden Mallasch</v>
      </c>
      <c r="I23" s="25" t="str">
        <f>'All Star Team Scores'!AD17</f>
        <v>Dakota France</v>
      </c>
      <c r="J23" s="25" t="str">
        <f>'All Star Team Scores'!AH17</f>
        <v>Blake Hansen</v>
      </c>
      <c r="K23" s="18">
        <f>if('All Star Team Scores'!AC17&gt;'All Star Team Scores'!AL17,1,0)</f>
        <v>1</v>
      </c>
      <c r="L23" s="68">
        <f>if('All Star Team Scores'!AL17&gt;'All Star Team Scores'!AC17,1,0)</f>
        <v>0</v>
      </c>
      <c r="M23" s="51"/>
      <c r="N23" s="27" t="str">
        <f>'All Star Team Scores'!AN22</f>
        <v>Angie Steinke</v>
      </c>
      <c r="O23" s="25" t="str">
        <f>'All Star Team Scores'!AP22</f>
        <v>Ashley Gorman</v>
      </c>
      <c r="P23" s="18">
        <f>IF('All Star Team Scores'!AO23&gt;'All Star Team Scores'!AQ23,1,0)</f>
        <v>1</v>
      </c>
      <c r="Q23" s="55">
        <f>IF('All Star Team Scores'!AQ23&gt;'All Star Team Scores'!AO23,1,0)</f>
        <v>0</v>
      </c>
    </row>
    <row r="24">
      <c r="A24" s="73"/>
      <c r="B24" s="74"/>
      <c r="C24" s="74"/>
      <c r="D24" s="75">
        <f t="shared" ref="D24:E24" si="5">sum(D14:D23)</f>
        <v>1.5</v>
      </c>
      <c r="E24" s="76">
        <f t="shared" si="5"/>
        <v>3.5</v>
      </c>
      <c r="F24" s="71">
        <v>45179.0</v>
      </c>
      <c r="G24" s="27" t="str">
        <f>'All Star Team Scores'!U18</f>
        <v>Levi Gabrielse</v>
      </c>
      <c r="H24" s="27" t="str">
        <f>'All Star Team Scores'!Y18</f>
        <v>Clark Bonnewell</v>
      </c>
      <c r="I24" s="25" t="str">
        <f>'All Star Team Scores'!AD18</f>
        <v>Lucas Hersrud</v>
      </c>
      <c r="J24" s="25" t="str">
        <f>'All Star Team Scores'!AH18</f>
        <v>Zach Andresen</v>
      </c>
      <c r="K24" s="18">
        <f>if('All Star Team Scores'!AC18&gt;'All Star Team Scores'!AL18,1,0)</f>
        <v>0</v>
      </c>
      <c r="L24" s="68">
        <f>if('All Star Team Scores'!AL18&gt;'All Star Team Scores'!AC18,1,0)</f>
        <v>1</v>
      </c>
      <c r="M24" s="64"/>
      <c r="N24" s="27" t="str">
        <f>'All Star Team Scores'!AN23</f>
        <v>RaeAnne Kalsto</v>
      </c>
      <c r="O24" s="25" t="str">
        <f>'All Star Team Scores'!AP23</f>
        <v>Emma Dirksen</v>
      </c>
      <c r="P24" s="18">
        <f>IF('All Star Team Scores'!AO24&gt;'All Star Team Scores'!AQ24,1,0)</f>
        <v>0</v>
      </c>
      <c r="Q24" s="55">
        <f>IF('All Star Team Scores'!AQ24&gt;'All Star Team Scores'!AO24,1,0)</f>
        <v>1</v>
      </c>
    </row>
    <row r="25">
      <c r="A25" s="38"/>
      <c r="B25" s="39" t="s">
        <v>90</v>
      </c>
      <c r="C25" s="40"/>
      <c r="D25" s="39" t="s">
        <v>81</v>
      </c>
      <c r="E25" s="41"/>
      <c r="F25" s="51" t="s">
        <v>61</v>
      </c>
      <c r="G25" s="27" t="str">
        <f>'All Star Team Scores'!U19</f>
        <v>Trae Henrichsmeyer</v>
      </c>
      <c r="H25" s="27" t="str">
        <f>'All Star Team Scores'!Y19</f>
        <v>Henry Leichey</v>
      </c>
      <c r="I25" s="25" t="str">
        <f>'All Star Team Scores'!AD19</f>
        <v>Joseph Woods-Weisman</v>
      </c>
      <c r="J25" s="25" t="str">
        <f>'All Star Team Scores'!AH19</f>
        <v>Adam Azeltine</v>
      </c>
      <c r="K25" s="18">
        <f>if('All Star Team Scores'!AC19&gt;'All Star Team Scores'!AL19,1,0)</f>
        <v>1</v>
      </c>
      <c r="L25" s="68">
        <f>if('All Star Team Scores'!AL19&gt;'All Star Team Scores'!AC19,1,0)</f>
        <v>0</v>
      </c>
      <c r="M25" s="64"/>
      <c r="N25" s="27" t="str">
        <f>'All Star Team Scores'!AN24</f>
        <v>Maggie Porter</v>
      </c>
      <c r="O25" s="25" t="str">
        <f>'All Star Team Scores'!AP24</f>
        <v>Alyssa Hessler</v>
      </c>
      <c r="P25" s="18">
        <f>IF('All Star Team Scores'!AO25&gt;'All Star Team Scores'!AQ25,1,0)</f>
        <v>0</v>
      </c>
      <c r="Q25" s="55">
        <f>IF('All Star Team Scores'!AQ25&gt;'All Star Team Scores'!AO25,1,0)</f>
        <v>1</v>
      </c>
    </row>
    <row r="26">
      <c r="A26" s="45" t="s">
        <v>32</v>
      </c>
      <c r="B26" s="11" t="s">
        <v>33</v>
      </c>
      <c r="C26" s="11" t="s">
        <v>37</v>
      </c>
      <c r="D26" s="46" t="s">
        <v>33</v>
      </c>
      <c r="E26" s="47" t="s">
        <v>37</v>
      </c>
      <c r="F26" s="51" t="s">
        <v>66</v>
      </c>
      <c r="G26" s="27" t="str">
        <f>'All Star Team Scores'!U20</f>
        <v>Dawson Kohl</v>
      </c>
      <c r="H26" s="27" t="str">
        <f>'All Star Team Scores'!Y20</f>
        <v>Aubin Williams</v>
      </c>
      <c r="I26" s="25" t="str">
        <f>'All Star Team Scores'!AD20</f>
        <v>Trevor Rauma</v>
      </c>
      <c r="J26" s="25" t="str">
        <f>'All Star Team Scores'!AH20</f>
        <v>Drake Wait</v>
      </c>
      <c r="K26" s="18">
        <f>if('All Star Team Scores'!AC20&gt;'All Star Team Scores'!AL20,1,0)</f>
        <v>0</v>
      </c>
      <c r="L26" s="68">
        <f>if('All Star Team Scores'!AL20&gt;'All Star Team Scores'!AC20,1,0)</f>
        <v>1</v>
      </c>
      <c r="M26" s="64"/>
      <c r="N26" s="27" t="str">
        <f>'All Star Team Scores'!AN25</f>
        <v>Alivia Baskin</v>
      </c>
      <c r="O26" s="25" t="str">
        <f>'All Star Team Scores'!AP25</f>
        <v>Jenna Rieder</v>
      </c>
      <c r="P26" s="18">
        <f>IF('All Star Team Scores'!AO26&gt;'All Star Team Scores'!AQ26,1,0)</f>
        <v>1</v>
      </c>
      <c r="Q26" s="55">
        <f>IF('All Star Team Scores'!AQ26&gt;'All Star Team Scores'!AO26,1,0)</f>
        <v>0</v>
      </c>
    </row>
    <row r="27">
      <c r="A27" s="54">
        <v>5.0</v>
      </c>
      <c r="B27" s="25" t="str">
        <f>'All Star Team Scores'!K3</f>
        <v>Trae Henrichsmeyer</v>
      </c>
      <c r="C27" s="25" t="str">
        <f>'All Star Team Scores'!O3</f>
        <v>Drake Wait</v>
      </c>
      <c r="D27" s="18">
        <f>IF('All Star Team Scores'!N3&gt;'All Star Team Scores'!R3,0.5,0)</f>
        <v>0.5</v>
      </c>
      <c r="E27" s="55">
        <f>IF('All Star Team Scores'!R3&gt;'All Star Team Scores'!N3,0.5,0)</f>
        <v>0</v>
      </c>
      <c r="F27" s="51" t="s">
        <v>70</v>
      </c>
      <c r="G27" s="27" t="str">
        <f>'All Star Team Scores'!U21</f>
        <v>Carter Wescott</v>
      </c>
      <c r="H27" s="27" t="str">
        <f>'All Star Team Scores'!Y21</f>
        <v>Luke Winter</v>
      </c>
      <c r="I27" s="25" t="str">
        <f>'All Star Team Scores'!AD21</f>
        <v>Cody Adams</v>
      </c>
      <c r="J27" s="25" t="str">
        <f>'All Star Team Scores'!AH21</f>
        <v>Dylan McCauley</v>
      </c>
      <c r="K27" s="18">
        <f>if('All Star Team Scores'!AC21&gt;'All Star Team Scores'!AL21,1,0)</f>
        <v>1</v>
      </c>
      <c r="L27" s="77">
        <f>if('All Star Team Scores'!AL21&gt;'All Star Team Scores'!AC21,1,0)</f>
        <v>0</v>
      </c>
      <c r="M27" s="73"/>
      <c r="N27" s="74"/>
      <c r="O27" s="65" t="s">
        <v>85</v>
      </c>
      <c r="P27" s="66">
        <f>IF('All Star Team Scores'!AO26&gt;'All Star Team Scores'!AQ26,5,0)</f>
        <v>5</v>
      </c>
      <c r="Q27" s="66">
        <f>IF('All Star Team Scores'!AQ26&gt;'All Star Team Scores'!AO26,5,0)</f>
        <v>0</v>
      </c>
    </row>
    <row r="28">
      <c r="A28" s="54">
        <v>6.0</v>
      </c>
      <c r="B28" s="25" t="str">
        <f>'All Star Team Scores'!K4</f>
        <v>Luke Winter</v>
      </c>
      <c r="C28" s="25" t="str">
        <f>'All Star Team Scores'!O4</f>
        <v>Dakota France</v>
      </c>
      <c r="D28" s="18">
        <f>IF('All Star Team Scores'!N4&gt;'All Star Team Scores'!R4,0.5,0)</f>
        <v>0.5</v>
      </c>
      <c r="E28" s="55">
        <f>IF('All Star Team Scores'!R4&gt;'All Star Team Scores'!N4,0.5,0)</f>
        <v>0</v>
      </c>
      <c r="F28" s="51"/>
      <c r="G28" s="4"/>
      <c r="H28" s="4"/>
      <c r="I28" s="4"/>
      <c r="J28" s="4"/>
      <c r="K28" s="28">
        <f t="shared" ref="K28:L28" si="6">sum(K23:K27)</f>
        <v>3</v>
      </c>
      <c r="L28" s="69">
        <f t="shared" si="6"/>
        <v>2</v>
      </c>
      <c r="O28" s="65" t="s">
        <v>91</v>
      </c>
      <c r="P28" s="72">
        <f t="shared" ref="P28:Q28" si="7">SUM(P16:P27)</f>
        <v>9</v>
      </c>
      <c r="Q28" s="72">
        <f t="shared" si="7"/>
        <v>11</v>
      </c>
    </row>
    <row r="29">
      <c r="A29" s="54">
        <v>9.0</v>
      </c>
      <c r="B29" s="25" t="str">
        <f>'All Star Team Scores'!K5</f>
        <v>Levi Gabrielse</v>
      </c>
      <c r="C29" s="25" t="str">
        <f>'All Star Team Scores'!O5</f>
        <v>Trevor Rauma</v>
      </c>
      <c r="D29" s="18">
        <f>IF('All Star Team Scores'!N5&gt;'All Star Team Scores'!R5,0.5,0)</f>
        <v>0.5</v>
      </c>
      <c r="E29" s="55">
        <f>IF('All Star Team Scores'!R5&gt;'All Star Team Scores'!N5,0.5,0)</f>
        <v>0</v>
      </c>
      <c r="F29" s="67">
        <v>44989.0</v>
      </c>
      <c r="G29" s="27" t="str">
        <f>'All Star Team Scores'!U23</f>
        <v>McKenzie Mattice</v>
      </c>
      <c r="H29" s="27" t="str">
        <f>'All Star Team Scores'!Y23</f>
        <v>Alivia Baskin</v>
      </c>
      <c r="I29" s="25" t="str">
        <f>'All Star Team Scores'!AD23</f>
        <v>Lily Topinka</v>
      </c>
      <c r="J29" s="25" t="str">
        <f>'All Star Team Scores'!AH23</f>
        <v>Claire Jacobson</v>
      </c>
      <c r="K29" s="18">
        <f>if('All Star Team Scores'!AC23&gt;'All Star Team Scores'!AL23,1,0)</f>
        <v>1</v>
      </c>
      <c r="L29" s="68">
        <f>if('All Star Team Scores'!AL23&gt;'All Star Team Scores'!AC23,1,0)</f>
        <v>0</v>
      </c>
      <c r="M29" s="78" t="s">
        <v>92</v>
      </c>
      <c r="N29" s="79"/>
      <c r="O29" s="79"/>
      <c r="P29" s="80">
        <f t="shared" ref="P29:Q29" si="8">P15+P28</f>
        <v>13</v>
      </c>
      <c r="Q29" s="81">
        <f t="shared" si="8"/>
        <v>27</v>
      </c>
    </row>
    <row r="30">
      <c r="A30" s="54">
        <v>10.0</v>
      </c>
      <c r="B30" s="25" t="str">
        <f>'All Star Team Scores'!K6</f>
        <v>Robert Vater</v>
      </c>
      <c r="C30" s="25" t="str">
        <f>'All Star Team Scores'!O6</f>
        <v>Cody Adams</v>
      </c>
      <c r="D30" s="18">
        <f>IF('All Star Team Scores'!N6&gt;'All Star Team Scores'!R6,0.5,0)</f>
        <v>0.5</v>
      </c>
      <c r="E30" s="55">
        <f>IF('All Star Team Scores'!R6&gt;'All Star Team Scores'!N6,0.5,0)</f>
        <v>0</v>
      </c>
      <c r="F30" s="67">
        <v>45115.0</v>
      </c>
      <c r="G30" s="27" t="str">
        <f>'All Star Team Scores'!U24</f>
        <v>RaeAnne Kalsto</v>
      </c>
      <c r="H30" s="27" t="str">
        <f>'All Star Team Scores'!Y24</f>
        <v>Maggie Porter</v>
      </c>
      <c r="I30" s="25" t="str">
        <f>'All Star Team Scores'!AD24</f>
        <v>Kalli Triske</v>
      </c>
      <c r="J30" s="25" t="str">
        <f>'All Star Team Scores'!AH24</f>
        <v>Zoe Skinner</v>
      </c>
      <c r="K30" s="18">
        <f>if('All Star Team Scores'!AC24&gt;'All Star Team Scores'!AL24,1,0)</f>
        <v>0</v>
      </c>
      <c r="L30" s="68">
        <f>if('All Star Team Scores'!AL24&gt;'All Star Team Scores'!AC24,1,0)</f>
        <v>1</v>
      </c>
    </row>
    <row r="31">
      <c r="A31" s="54">
        <v>13.0</v>
      </c>
      <c r="B31" s="25" t="str">
        <f>'All Star Team Scores'!K7</f>
        <v>Dawson Kohl</v>
      </c>
      <c r="C31" s="25" t="str">
        <f>'All Star Team Scores'!O7</f>
        <v>Lucas Hersrud</v>
      </c>
      <c r="D31" s="18">
        <f>IF('All Star Team Scores'!N7&gt;'All Star Team Scores'!R7,0.5,0)</f>
        <v>0</v>
      </c>
      <c r="E31" s="55">
        <f>IF('All Star Team Scores'!R7&gt;'All Star Team Scores'!N7,0.5,0)</f>
        <v>0.5</v>
      </c>
      <c r="F31" s="67">
        <v>45242.0</v>
      </c>
      <c r="G31" s="27" t="str">
        <f>'All Star Team Scores'!U25</f>
        <v>Isa Colon</v>
      </c>
      <c r="H31" s="27" t="str">
        <f>'All Star Team Scores'!Y25</f>
        <v>Ashley Bowe</v>
      </c>
      <c r="I31" s="25" t="str">
        <f>'All Star Team Scores'!AD25</f>
        <v>Addison Johnson</v>
      </c>
      <c r="J31" s="25" t="str">
        <f>'All Star Team Scores'!AH25</f>
        <v>Emma Dirksen</v>
      </c>
      <c r="K31" s="18">
        <f>if('All Star Team Scores'!AC25&gt;'All Star Team Scores'!AL25,1,0)</f>
        <v>1</v>
      </c>
      <c r="L31" s="68">
        <f>if('All Star Team Scores'!AL25&gt;'All Star Team Scores'!AC25,1,0)</f>
        <v>0</v>
      </c>
    </row>
    <row r="32">
      <c r="A32" s="54">
        <v>14.0</v>
      </c>
      <c r="B32" s="25" t="str">
        <f>'All Star Team Scores'!K8</f>
        <v>Henry Leichey</v>
      </c>
      <c r="C32" s="25" t="str">
        <f>'All Star Team Scores'!O8</f>
        <v>Zach Andresen</v>
      </c>
      <c r="D32" s="18">
        <f>IF('All Star Team Scores'!N8&gt;'All Star Team Scores'!R8,0.5,0)</f>
        <v>0.5</v>
      </c>
      <c r="E32" s="55">
        <f>IF('All Star Team Scores'!R8&gt;'All Star Team Scores'!N8,0.5,0)</f>
        <v>0</v>
      </c>
      <c r="F32" s="54" t="s">
        <v>86</v>
      </c>
      <c r="G32" s="27" t="str">
        <f>'All Star Team Scores'!U26</f>
        <v>Angie Steinke</v>
      </c>
      <c r="H32" s="27" t="str">
        <f>'All Star Team Scores'!Y26</f>
        <v>Ashley Kozel</v>
      </c>
      <c r="I32" s="25" t="str">
        <f>'All Star Team Scores'!AD26</f>
        <v>Alyssa Hessler</v>
      </c>
      <c r="J32" s="25" t="str">
        <f>'All Star Team Scores'!AH26</f>
        <v>Taylor Lietha</v>
      </c>
      <c r="K32" s="18">
        <f>if('All Star Team Scores'!AC26&gt;'All Star Team Scores'!AL26,1,0)</f>
        <v>0</v>
      </c>
      <c r="L32" s="68">
        <f>if('All Star Team Scores'!AL26&gt;'All Star Team Scores'!AC26,1,0)</f>
        <v>1</v>
      </c>
    </row>
    <row r="33">
      <c r="A33" s="54">
        <v>17.0</v>
      </c>
      <c r="B33" s="25" t="str">
        <f>'All Star Team Scores'!K9</f>
        <v>Carter Wescott</v>
      </c>
      <c r="C33" s="25" t="str">
        <f>'All Star Team Scores'!O9</f>
        <v>Joseph Woods-Weisman</v>
      </c>
      <c r="D33" s="18">
        <f>IF('All Star Team Scores'!N9&gt;'All Star Team Scores'!R9,0.5,0)</f>
        <v>0</v>
      </c>
      <c r="E33" s="55">
        <f>IF('All Star Team Scores'!R9&gt;'All Star Team Scores'!N9,0.5,0)</f>
        <v>0.5</v>
      </c>
      <c r="F33" s="54" t="s">
        <v>50</v>
      </c>
      <c r="G33" s="27" t="str">
        <f>'All Star Team Scores'!U27</f>
        <v>Addison Kohl</v>
      </c>
      <c r="H33" s="27" t="str">
        <f>'All Star Team Scores'!Y27</f>
        <v>Hanna Hale</v>
      </c>
      <c r="I33" s="25" t="str">
        <f>'All Star Team Scores'!AD27</f>
        <v>Jenna Rieder</v>
      </c>
      <c r="J33" s="25" t="str">
        <f>'All Star Team Scores'!AH27</f>
        <v>Ashley Gorman</v>
      </c>
      <c r="K33" s="18">
        <f>if('All Star Team Scores'!AC27&gt;'All Star Team Scores'!AL27,1,0)</f>
        <v>1</v>
      </c>
      <c r="L33" s="68">
        <f>if('All Star Team Scores'!AL27&gt;'All Star Team Scores'!AC27,1,0)</f>
        <v>0</v>
      </c>
    </row>
    <row r="34">
      <c r="A34" s="54">
        <v>18.0</v>
      </c>
      <c r="B34" s="25" t="str">
        <f>'All Star Team Scores'!K10</f>
        <v>Aubin Williams</v>
      </c>
      <c r="C34" s="25" t="str">
        <f>'All Star Team Scores'!O10</f>
        <v>Blake Hansen</v>
      </c>
      <c r="D34" s="18">
        <f>IF('All Star Team Scores'!N10&gt;'All Star Team Scores'!R10,0.5,0)</f>
        <v>0</v>
      </c>
      <c r="E34" s="55">
        <f>IF('All Star Team Scores'!R10&gt;'All Star Team Scores'!N10,0.5,0)</f>
        <v>0.5</v>
      </c>
      <c r="F34" s="73"/>
      <c r="G34" s="74"/>
      <c r="H34" s="74"/>
      <c r="I34" s="74"/>
      <c r="J34" s="74"/>
      <c r="K34" s="75">
        <f t="shared" ref="K34:L34" si="9">sum(K29:K33)</f>
        <v>3</v>
      </c>
      <c r="L34" s="76">
        <f t="shared" si="9"/>
        <v>2</v>
      </c>
    </row>
    <row r="35">
      <c r="A35" s="54">
        <v>21.0</v>
      </c>
      <c r="B35" s="25" t="str">
        <f>'All Star Team Scores'!K11</f>
        <v>Clark Bonnewell</v>
      </c>
      <c r="C35" s="25" t="str">
        <f>'All Star Team Scores'!O11</f>
        <v>Adam Azeltine</v>
      </c>
      <c r="D35" s="18">
        <f>IF('All Star Team Scores'!N11&gt;'All Star Team Scores'!R11,0.5,0)</f>
        <v>0</v>
      </c>
      <c r="E35" s="55">
        <f>IF('All Star Team Scores'!R11&gt;'All Star Team Scores'!N11,0.5,0)</f>
        <v>0.5</v>
      </c>
      <c r="G35" s="82" t="s">
        <v>93</v>
      </c>
      <c r="H35" s="83"/>
      <c r="I35" s="83"/>
      <c r="J35" s="83"/>
      <c r="K35" s="84">
        <f t="shared" ref="K35:L35" si="10">K14+K20+K28+K34</f>
        <v>11</v>
      </c>
      <c r="L35" s="85">
        <f t="shared" si="10"/>
        <v>9</v>
      </c>
    </row>
    <row r="36">
      <c r="A36" s="54">
        <v>22.0</v>
      </c>
      <c r="B36" s="25" t="str">
        <f>'All Star Team Scores'!K12</f>
        <v>Braden Mallasch</v>
      </c>
      <c r="C36" s="25" t="str">
        <f>'All Star Team Scores'!O12</f>
        <v>Dylan McCauley</v>
      </c>
      <c r="D36" s="18">
        <f>IF('All Star Team Scores'!N12&gt;'All Star Team Scores'!R12,0.5,0)</f>
        <v>0</v>
      </c>
      <c r="E36" s="55">
        <f>IF('All Star Team Scores'!R12&gt;'All Star Team Scores'!N12,0.5,0)</f>
        <v>0.5</v>
      </c>
    </row>
    <row r="37">
      <c r="A37" s="51"/>
      <c r="B37" s="11" t="s">
        <v>33</v>
      </c>
      <c r="C37" s="11" t="s">
        <v>37</v>
      </c>
      <c r="D37" s="28">
        <f t="shared" ref="D37:E37" si="11">sum(D27:D36)</f>
        <v>2.5</v>
      </c>
      <c r="E37" s="69">
        <f t="shared" si="11"/>
        <v>2.5</v>
      </c>
    </row>
    <row r="38">
      <c r="A38" s="54">
        <v>3.0</v>
      </c>
      <c r="B38" s="25" t="str">
        <f>'All Star Team Scores'!K14</f>
        <v>Alivia Baskin</v>
      </c>
      <c r="C38" s="25" t="str">
        <f>'All Star Team Scores'!O14</f>
        <v>Kalli Triske</v>
      </c>
      <c r="D38" s="18">
        <f>IF('All Star Team Scores'!N14&gt;'All Star Team Scores'!R14,0.5,0)</f>
        <v>0.5</v>
      </c>
      <c r="E38" s="55">
        <f>IF('All Star Team Scores'!R14&gt;'All Star Team Scores'!N14,0.5,0)</f>
        <v>0</v>
      </c>
    </row>
    <row r="39">
      <c r="A39" s="54">
        <v>4.0</v>
      </c>
      <c r="B39" s="25" t="str">
        <f>'All Star Team Scores'!K15</f>
        <v>McKenzie Mattice</v>
      </c>
      <c r="C39" s="25" t="str">
        <f>'All Star Team Scores'!O15</f>
        <v>Taylor Lietha</v>
      </c>
      <c r="D39" s="18">
        <f>IF('All Star Team Scores'!N15&gt;'All Star Team Scores'!R15,0.5,0)</f>
        <v>0.5</v>
      </c>
      <c r="E39" s="55">
        <f>IF('All Star Team Scores'!R15&gt;'All Star Team Scores'!N15,0.5,0)</f>
        <v>0</v>
      </c>
    </row>
    <row r="40">
      <c r="A40" s="54">
        <v>7.0</v>
      </c>
      <c r="B40" s="25" t="str">
        <f>'All Star Team Scores'!K16</f>
        <v>Angie Steinke</v>
      </c>
      <c r="C40" s="25" t="str">
        <f>'All Star Team Scores'!O16</f>
        <v>Emma Dirksen</v>
      </c>
      <c r="D40" s="18">
        <f>IF('All Star Team Scores'!N16&gt;'All Star Team Scores'!R16,0.5,0)</f>
        <v>0</v>
      </c>
      <c r="E40" s="55">
        <f>IF('All Star Team Scores'!R16&gt;'All Star Team Scores'!N16,0.5,0)</f>
        <v>0.5</v>
      </c>
    </row>
    <row r="41">
      <c r="A41" s="54">
        <v>8.0</v>
      </c>
      <c r="B41" s="25" t="str">
        <f>'All Star Team Scores'!K17</f>
        <v>Hanna Hale</v>
      </c>
      <c r="C41" s="25" t="str">
        <f>'All Star Team Scores'!O17</f>
        <v>Zoe Skinner</v>
      </c>
      <c r="D41" s="18">
        <f>IF('All Star Team Scores'!N17&gt;'All Star Team Scores'!R17,0.5,0)</f>
        <v>0</v>
      </c>
      <c r="E41" s="55">
        <f>IF('All Star Team Scores'!R17&gt;'All Star Team Scores'!N17,0.5,0)</f>
        <v>0.5</v>
      </c>
    </row>
    <row r="42">
      <c r="A42" s="54">
        <v>11.0</v>
      </c>
      <c r="B42" s="25" t="str">
        <f>'All Star Team Scores'!K18</f>
        <v>Isa Colon</v>
      </c>
      <c r="C42" s="25" t="str">
        <f>'All Star Team Scores'!O18</f>
        <v>Claire Jacobson</v>
      </c>
      <c r="D42" s="18">
        <f>IF('All Star Team Scores'!N18&gt;'All Star Team Scores'!R18,0.5,0)</f>
        <v>0</v>
      </c>
      <c r="E42" s="55">
        <f>IF('All Star Team Scores'!R18&gt;'All Star Team Scores'!N18,0.5,0)</f>
        <v>0.5</v>
      </c>
    </row>
    <row r="43">
      <c r="A43" s="54">
        <v>12.0</v>
      </c>
      <c r="B43" s="25" t="str">
        <f>'All Star Team Scores'!K19</f>
        <v>Addison Kohl</v>
      </c>
      <c r="C43" s="25" t="str">
        <f>'All Star Team Scores'!O19</f>
        <v>Jenna Rieder</v>
      </c>
      <c r="D43" s="18">
        <f>IF('All Star Team Scores'!N19&gt;'All Star Team Scores'!R19,0.5,0)</f>
        <v>0</v>
      </c>
      <c r="E43" s="55">
        <f>IF('All Star Team Scores'!R19&gt;'All Star Team Scores'!N19,0.5,0)</f>
        <v>0.5</v>
      </c>
    </row>
    <row r="44">
      <c r="A44" s="54">
        <v>15.0</v>
      </c>
      <c r="B44" s="25" t="str">
        <f>'All Star Team Scores'!K20</f>
        <v>RaeAnne Kalsto</v>
      </c>
      <c r="C44" s="25" t="str">
        <f>'All Star Team Scores'!O20</f>
        <v>Addison Johnson</v>
      </c>
      <c r="D44" s="18">
        <f>IF('All Star Team Scores'!N20&gt;'All Star Team Scores'!R20,0.5,0)</f>
        <v>0</v>
      </c>
      <c r="E44" s="55">
        <f>IF('All Star Team Scores'!R20&gt;'All Star Team Scores'!N20,0.5,0)</f>
        <v>0.5</v>
      </c>
    </row>
    <row r="45">
      <c r="A45" s="54">
        <v>16.0</v>
      </c>
      <c r="B45" s="25" t="str">
        <f>'All Star Team Scores'!K21</f>
        <v>Ashley Kozel</v>
      </c>
      <c r="C45" s="25" t="str">
        <f>'All Star Team Scores'!O21</f>
        <v>Ashley Gorman</v>
      </c>
      <c r="D45" s="18">
        <f>IF('All Star Team Scores'!N21&gt;'All Star Team Scores'!R21,0.5,0)</f>
        <v>0</v>
      </c>
      <c r="E45" s="55">
        <f>IF('All Star Team Scores'!R21&gt;'All Star Team Scores'!N21,0.5,0)</f>
        <v>0.5</v>
      </c>
    </row>
    <row r="46">
      <c r="A46" s="54">
        <v>19.0</v>
      </c>
      <c r="B46" s="25" t="str">
        <f>'All Star Team Scores'!K22</f>
        <v>Maggie Porter</v>
      </c>
      <c r="C46" s="25" t="str">
        <f>'All Star Team Scores'!O22</f>
        <v>Lily Topinka</v>
      </c>
      <c r="D46" s="18">
        <f>IF('All Star Team Scores'!N22&gt;'All Star Team Scores'!R22,0.5,0)</f>
        <v>0.5</v>
      </c>
      <c r="E46" s="55">
        <f>IF('All Star Team Scores'!R22&gt;'All Star Team Scores'!N22,0.5,0)</f>
        <v>0</v>
      </c>
    </row>
    <row r="47">
      <c r="A47" s="54">
        <v>20.0</v>
      </c>
      <c r="B47" s="25" t="str">
        <f>'All Star Team Scores'!K23</f>
        <v>Ashley Bowe</v>
      </c>
      <c r="C47" s="25" t="str">
        <f>'All Star Team Scores'!O23</f>
        <v>Alyssa Hessler</v>
      </c>
      <c r="D47" s="18">
        <f>IF('All Star Team Scores'!N23&gt;'All Star Team Scores'!R23,0.5,0)</f>
        <v>0</v>
      </c>
      <c r="E47" s="55">
        <f>IF('All Star Team Scores'!R23&gt;'All Star Team Scores'!N23,0.5,0)</f>
        <v>0.5</v>
      </c>
    </row>
    <row r="48">
      <c r="A48" s="73"/>
      <c r="B48" s="74"/>
      <c r="C48" s="74"/>
      <c r="D48" s="75">
        <f t="shared" ref="D48:E48" si="12">sum(D38:D47)</f>
        <v>1.5</v>
      </c>
      <c r="E48" s="76">
        <f t="shared" si="12"/>
        <v>3.5</v>
      </c>
    </row>
    <row r="49">
      <c r="A49" s="78" t="s">
        <v>94</v>
      </c>
      <c r="B49" s="79"/>
      <c r="C49" s="79"/>
      <c r="D49" s="80">
        <f t="shared" ref="D49:E49" si="13">D24+D13+D37+D48</f>
        <v>7</v>
      </c>
      <c r="E49" s="86">
        <f t="shared" si="13"/>
        <v>13</v>
      </c>
    </row>
    <row r="54" ht="16.5" customHeight="1"/>
  </sheetData>
  <mergeCells count="23">
    <mergeCell ref="B1:C1"/>
    <mergeCell ref="D1:E1"/>
    <mergeCell ref="G1:J1"/>
    <mergeCell ref="M1:Q1"/>
    <mergeCell ref="G2:H2"/>
    <mergeCell ref="I2:J2"/>
    <mergeCell ref="P2:Q2"/>
    <mergeCell ref="G3:H6"/>
    <mergeCell ref="I3:J6"/>
    <mergeCell ref="G7:J7"/>
    <mergeCell ref="K7:L7"/>
    <mergeCell ref="G8:H8"/>
    <mergeCell ref="I8:J8"/>
    <mergeCell ref="G14:J14"/>
    <mergeCell ref="B25:C25"/>
    <mergeCell ref="A49:C49"/>
    <mergeCell ref="G21:J21"/>
    <mergeCell ref="K21:L21"/>
    <mergeCell ref="G22:H22"/>
    <mergeCell ref="I22:J22"/>
    <mergeCell ref="D25:E25"/>
    <mergeCell ref="M29:O29"/>
    <mergeCell ref="G35:J3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2" width="16.88"/>
    <col customWidth="1" min="3" max="3" width="4.13"/>
    <col customWidth="1" min="4" max="4" width="19.38"/>
    <col customWidth="1" min="5" max="5" width="4.25"/>
    <col customWidth="1" min="7" max="7" width="4.25"/>
    <col customWidth="1" min="9" max="9" width="4.0"/>
    <col customWidth="1" min="11" max="11" width="6.13"/>
    <col customWidth="1" min="12" max="12" width="10.75"/>
    <col customWidth="1" min="13" max="13" width="13.88"/>
    <col customWidth="1" min="14" max="14" width="9.63"/>
    <col customWidth="1" min="15" max="15" width="4.13"/>
    <col customWidth="1" min="16" max="16" width="3.25"/>
    <col customWidth="1" min="17" max="17" width="14.75"/>
    <col customWidth="1" min="19" max="19" width="5.88"/>
    <col customWidth="1" min="21" max="21" width="6.5"/>
    <col customWidth="1" min="23" max="23" width="6.25"/>
    <col customWidth="1" min="25" max="25" width="6.5"/>
    <col customWidth="1" min="27" max="27" width="5.63"/>
    <col customWidth="1" min="28" max="28" width="8.25"/>
    <col customWidth="1" min="29" max="29" width="9.63"/>
  </cols>
  <sheetData>
    <row r="1">
      <c r="A1" s="2"/>
      <c r="B1" s="1"/>
      <c r="C1" s="1"/>
      <c r="D1" s="1"/>
      <c r="E1" s="1"/>
      <c r="F1" s="1"/>
      <c r="G1" s="1"/>
      <c r="H1" s="1"/>
      <c r="I1" s="1"/>
      <c r="J1" s="1" t="s">
        <v>95</v>
      </c>
      <c r="K1" s="1"/>
      <c r="L1" s="1" t="s">
        <v>15</v>
      </c>
      <c r="M1" s="87"/>
      <c r="N1" s="1"/>
      <c r="O1" s="88"/>
      <c r="P1" s="89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87"/>
      <c r="AD1" s="1"/>
      <c r="AE1" s="2"/>
      <c r="AF1" s="2"/>
      <c r="AG1" s="2"/>
      <c r="AH1" s="2"/>
      <c r="AI1" s="2"/>
      <c r="AJ1" s="2"/>
      <c r="AK1" s="2"/>
      <c r="AL1" s="2"/>
      <c r="AM1" s="2"/>
    </row>
    <row r="2">
      <c r="A2" s="1" t="s">
        <v>96</v>
      </c>
      <c r="B2" s="1" t="s">
        <v>97</v>
      </c>
      <c r="C2" s="90">
        <v>50.0</v>
      </c>
      <c r="D2" s="91" t="s">
        <v>42</v>
      </c>
      <c r="E2" s="92">
        <v>234.0</v>
      </c>
      <c r="F2" s="1" t="s">
        <v>98</v>
      </c>
      <c r="G2" s="90" t="s">
        <v>99</v>
      </c>
      <c r="H2" s="1"/>
      <c r="I2" s="1">
        <v>1.0</v>
      </c>
      <c r="J2" s="13" t="s">
        <v>42</v>
      </c>
      <c r="K2" s="1">
        <v>4.0</v>
      </c>
      <c r="L2" s="1">
        <v>1.0</v>
      </c>
      <c r="M2" s="92" t="s">
        <v>56</v>
      </c>
      <c r="N2" s="92">
        <v>4.0</v>
      </c>
      <c r="O2" s="88"/>
      <c r="P2" s="8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87"/>
      <c r="AD2" s="1"/>
      <c r="AE2" s="2"/>
      <c r="AF2" s="2"/>
      <c r="AG2" s="2"/>
      <c r="AH2" s="2"/>
      <c r="AI2" s="2"/>
      <c r="AJ2" s="2"/>
      <c r="AK2" s="2"/>
      <c r="AL2" s="2"/>
      <c r="AM2" s="2"/>
    </row>
    <row r="3">
      <c r="A3" s="2"/>
      <c r="B3" s="1" t="s">
        <v>100</v>
      </c>
      <c r="C3" s="90">
        <v>50.0</v>
      </c>
      <c r="D3" s="91" t="s">
        <v>56</v>
      </c>
      <c r="E3" s="92">
        <v>203.0</v>
      </c>
      <c r="F3" s="1" t="s">
        <v>101</v>
      </c>
      <c r="G3" s="90" t="s">
        <v>99</v>
      </c>
      <c r="H3" s="1"/>
      <c r="I3" s="1">
        <v>2.0</v>
      </c>
      <c r="J3" s="13" t="s">
        <v>45</v>
      </c>
      <c r="K3" s="1">
        <v>3.5</v>
      </c>
      <c r="L3" s="1">
        <v>2.0</v>
      </c>
      <c r="M3" s="93" t="s">
        <v>60</v>
      </c>
      <c r="N3" s="1">
        <v>3.5</v>
      </c>
      <c r="O3" s="88"/>
      <c r="P3" s="8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87"/>
      <c r="AD3" s="1"/>
      <c r="AE3" s="2"/>
      <c r="AF3" s="2"/>
      <c r="AG3" s="2"/>
      <c r="AH3" s="2"/>
      <c r="AI3" s="2"/>
      <c r="AJ3" s="2"/>
      <c r="AK3" s="2"/>
      <c r="AL3" s="2"/>
      <c r="AM3" s="2"/>
    </row>
    <row r="4">
      <c r="A4" s="2"/>
      <c r="B4" s="1" t="s">
        <v>102</v>
      </c>
      <c r="C4" s="90">
        <v>100.0</v>
      </c>
      <c r="D4" s="13" t="s">
        <v>10</v>
      </c>
      <c r="E4" s="1">
        <v>3.0</v>
      </c>
      <c r="F4" s="1"/>
      <c r="G4" s="1"/>
      <c r="H4" s="1"/>
      <c r="I4" s="1">
        <v>3.0</v>
      </c>
      <c r="J4" s="92" t="s">
        <v>10</v>
      </c>
      <c r="K4" s="1">
        <v>3.0</v>
      </c>
      <c r="L4" s="1">
        <v>3.0</v>
      </c>
      <c r="M4" s="93" t="s">
        <v>55</v>
      </c>
      <c r="N4" s="1">
        <v>3.5</v>
      </c>
      <c r="O4" s="88"/>
      <c r="P4" s="8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87"/>
      <c r="AD4" s="1"/>
      <c r="AE4" s="2"/>
      <c r="AF4" s="2"/>
      <c r="AG4" s="2"/>
      <c r="AH4" s="2"/>
      <c r="AI4" s="2"/>
      <c r="AJ4" s="2"/>
      <c r="AK4" s="2"/>
      <c r="AL4" s="2"/>
      <c r="AM4" s="2"/>
    </row>
    <row r="5">
      <c r="A5" s="2"/>
      <c r="B5" s="1" t="s">
        <v>103</v>
      </c>
      <c r="C5" s="90">
        <v>100.0</v>
      </c>
      <c r="D5" s="13" t="s">
        <v>42</v>
      </c>
      <c r="E5" s="1">
        <v>4.0</v>
      </c>
      <c r="F5" s="1"/>
      <c r="G5" s="1"/>
      <c r="H5" s="1"/>
      <c r="I5" s="1">
        <v>4.0</v>
      </c>
      <c r="J5" s="1" t="s">
        <v>39</v>
      </c>
      <c r="K5" s="1">
        <v>3.0</v>
      </c>
      <c r="L5" s="1">
        <v>4.0</v>
      </c>
      <c r="M5" s="93" t="s">
        <v>71</v>
      </c>
      <c r="N5" s="1">
        <v>2.5</v>
      </c>
      <c r="O5" s="88"/>
      <c r="P5" s="8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7"/>
      <c r="AD5" s="1"/>
      <c r="AE5" s="2"/>
      <c r="AF5" s="2"/>
      <c r="AG5" s="2"/>
      <c r="AH5" s="2"/>
      <c r="AI5" s="2"/>
      <c r="AJ5" s="2"/>
      <c r="AK5" s="2"/>
      <c r="AL5" s="2"/>
      <c r="AM5" s="2"/>
    </row>
    <row r="6">
      <c r="A6" s="2"/>
      <c r="B6" s="1" t="s">
        <v>104</v>
      </c>
      <c r="C6" s="90">
        <v>100.0</v>
      </c>
      <c r="D6" s="13" t="s">
        <v>57</v>
      </c>
      <c r="E6" s="1">
        <v>2.5</v>
      </c>
      <c r="F6" s="1"/>
      <c r="G6" s="1"/>
      <c r="H6" s="1"/>
      <c r="I6" s="1">
        <v>5.0</v>
      </c>
      <c r="J6" s="13" t="s">
        <v>40</v>
      </c>
      <c r="K6" s="1">
        <v>3.0</v>
      </c>
      <c r="L6" s="1">
        <v>5.0</v>
      </c>
      <c r="M6" s="93" t="s">
        <v>57</v>
      </c>
      <c r="N6" s="1">
        <v>2.5</v>
      </c>
      <c r="O6" s="88"/>
      <c r="P6" s="8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7"/>
      <c r="AD6" s="1"/>
      <c r="AE6" s="2"/>
      <c r="AF6" s="2"/>
      <c r="AG6" s="2"/>
      <c r="AH6" s="2"/>
      <c r="AI6" s="2"/>
      <c r="AJ6" s="2"/>
      <c r="AK6" s="2"/>
      <c r="AL6" s="2"/>
      <c r="AM6" s="2"/>
    </row>
    <row r="7">
      <c r="A7" s="2"/>
      <c r="B7" s="1" t="s">
        <v>105</v>
      </c>
      <c r="C7" s="90">
        <v>100.0</v>
      </c>
      <c r="D7" s="13" t="s">
        <v>56</v>
      </c>
      <c r="E7" s="1">
        <v>4.0</v>
      </c>
      <c r="F7" s="1"/>
      <c r="G7" s="1"/>
      <c r="H7" s="1"/>
      <c r="I7" s="1"/>
      <c r="J7" s="13"/>
      <c r="K7" s="1"/>
      <c r="L7" s="1"/>
      <c r="M7" s="94"/>
      <c r="N7" s="1"/>
      <c r="O7" s="88"/>
      <c r="P7" s="8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7"/>
      <c r="AD7" s="1"/>
      <c r="AE7" s="2"/>
      <c r="AF7" s="2"/>
      <c r="AG7" s="2"/>
      <c r="AH7" s="2"/>
      <c r="AI7" s="2"/>
      <c r="AJ7" s="2"/>
      <c r="AK7" s="2"/>
      <c r="AL7" s="2"/>
      <c r="AM7" s="2"/>
    </row>
    <row r="8">
      <c r="A8" s="2"/>
      <c r="B8" s="1"/>
      <c r="C8" s="1"/>
      <c r="D8" s="1"/>
      <c r="E8" s="1"/>
      <c r="F8" s="1" t="s">
        <v>106</v>
      </c>
      <c r="I8" s="1"/>
      <c r="J8" s="1"/>
      <c r="K8" s="1"/>
      <c r="L8" s="1"/>
      <c r="M8" s="87"/>
      <c r="N8" s="1"/>
      <c r="O8" s="88"/>
      <c r="P8" s="89"/>
      <c r="Q8" s="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7"/>
      <c r="AD8" s="1"/>
      <c r="AE8" s="2"/>
      <c r="AF8" s="2"/>
      <c r="AG8" s="2"/>
      <c r="AH8" s="2"/>
      <c r="AI8" s="2"/>
      <c r="AJ8" s="2"/>
      <c r="AK8" s="2"/>
      <c r="AL8" s="2"/>
      <c r="AM8" s="2"/>
    </row>
    <row r="9">
      <c r="A9" s="1" t="s">
        <v>106</v>
      </c>
      <c r="B9" s="1" t="s">
        <v>107</v>
      </c>
      <c r="C9" s="1" t="s">
        <v>108</v>
      </c>
      <c r="D9" s="1" t="s">
        <v>109</v>
      </c>
      <c r="E9" s="1" t="s">
        <v>108</v>
      </c>
      <c r="F9" s="1" t="s">
        <v>110</v>
      </c>
      <c r="G9" s="1" t="s">
        <v>108</v>
      </c>
      <c r="H9" s="1" t="s">
        <v>111</v>
      </c>
      <c r="I9" s="1" t="s">
        <v>108</v>
      </c>
      <c r="J9" s="1" t="s">
        <v>2</v>
      </c>
      <c r="K9" s="1" t="s">
        <v>108</v>
      </c>
      <c r="L9" s="1" t="s">
        <v>112</v>
      </c>
      <c r="M9" s="95" t="s">
        <v>113</v>
      </c>
      <c r="N9" s="96" t="s">
        <v>82</v>
      </c>
      <c r="O9" s="88">
        <v>9.0</v>
      </c>
      <c r="P9" s="89"/>
      <c r="Q9" s="2"/>
      <c r="R9" s="1" t="s">
        <v>114</v>
      </c>
      <c r="S9" s="1" t="s">
        <v>108</v>
      </c>
      <c r="T9" s="1" t="s">
        <v>109</v>
      </c>
      <c r="U9" s="1" t="s">
        <v>108</v>
      </c>
      <c r="V9" s="1" t="s">
        <v>110</v>
      </c>
      <c r="W9" s="1" t="s">
        <v>108</v>
      </c>
      <c r="X9" s="1" t="s">
        <v>111</v>
      </c>
      <c r="Y9" s="1" t="s">
        <v>108</v>
      </c>
      <c r="Z9" s="1" t="s">
        <v>2</v>
      </c>
      <c r="AA9" s="1" t="s">
        <v>108</v>
      </c>
      <c r="AB9" s="1" t="s">
        <v>112</v>
      </c>
      <c r="AC9" s="95" t="s">
        <v>113</v>
      </c>
      <c r="AD9" s="96" t="s">
        <v>82</v>
      </c>
      <c r="AE9" s="2"/>
      <c r="AF9" s="2"/>
      <c r="AG9" s="2"/>
      <c r="AH9" s="2"/>
      <c r="AI9" s="2"/>
      <c r="AJ9" s="2"/>
      <c r="AK9" s="2"/>
      <c r="AL9" s="2"/>
      <c r="AM9" s="2"/>
    </row>
    <row r="10">
      <c r="A10" s="25" t="s">
        <v>10</v>
      </c>
      <c r="B10" s="1">
        <f t="array" ref="B10">XLOOKUP(A10,'All Star Team Scores'!$B:$B,'All Star Team Scores'!$E:$E)</f>
        <v>444</v>
      </c>
      <c r="C10" s="1">
        <v>0.5</v>
      </c>
      <c r="D10" s="1">
        <f t="array" ref="D10">XLOOKUP(A10,'All Star Team Scores'!$K:$K,'All Star Team Scores'!$N:$N)</f>
        <v>418</v>
      </c>
      <c r="E10" s="1">
        <v>0.5</v>
      </c>
      <c r="F10" s="1">
        <f t="array" ref="F10">XLOOKUP($A10,'All Star Team Scores'!$Y:$Y,'All Star Team Scores'!$AB:$AB)</f>
        <v>372</v>
      </c>
      <c r="G10" s="1">
        <v>0.5</v>
      </c>
      <c r="H10" s="1">
        <f t="array" ref="H10">XLOOKUP($A10,'All Star Team Scores'!$Y:$Y,'All Star Team Scores'!$AB:$AB,,,-1)</f>
        <v>437</v>
      </c>
      <c r="I10" s="1">
        <v>0.5</v>
      </c>
      <c r="J10" s="1">
        <v>223.0</v>
      </c>
      <c r="K10" s="1">
        <v>1.0</v>
      </c>
      <c r="L10" s="2">
        <f t="shared" ref="L10:L13" si="1">B10+D10+F10+H10+J10</f>
        <v>1894</v>
      </c>
      <c r="M10" s="97">
        <f t="shared" ref="M10:M19" si="2">L10/$O$9</f>
        <v>210.4444444</v>
      </c>
      <c r="N10" s="98">
        <f t="shared" ref="N10:N19" si="3">C10+E10+G10+I10+K10</f>
        <v>3</v>
      </c>
      <c r="O10" s="2"/>
      <c r="P10" s="89"/>
      <c r="Q10" s="25" t="s">
        <v>71</v>
      </c>
      <c r="R10" s="1">
        <f t="array" ref="R10">XLOOKUP(Q10,'All Star Team Scores'!$B:$B,'All Star Team Scores'!$E:$E)</f>
        <v>413</v>
      </c>
      <c r="S10" s="1">
        <v>0.0</v>
      </c>
      <c r="T10" s="1">
        <f t="array" ref="T10">XLOOKUP(Q10,'All Star Team Scores'!$K:$K,'All Star Team Scores'!$N:$N)</f>
        <v>397</v>
      </c>
      <c r="U10" s="1">
        <v>0.5</v>
      </c>
      <c r="V10" s="1">
        <f t="array" ref="V10">XLOOKUP(Q10,'All Star Team Scores'!$Y:$Y,'All Star Team Scores'!$AB:$AB)</f>
        <v>415</v>
      </c>
      <c r="W10" s="1">
        <v>0.5</v>
      </c>
      <c r="X10" s="1">
        <f t="array" ref="X10">XLOOKUP(Q10,'All Star Team Scores'!$Y:$Y,'All Star Team Scores'!$AB:$AB,,,-1)</f>
        <v>300</v>
      </c>
      <c r="Y10" s="1">
        <v>0.5</v>
      </c>
      <c r="Z10" s="1">
        <v>155.0</v>
      </c>
      <c r="AA10" s="1">
        <v>1.0</v>
      </c>
      <c r="AB10" s="2">
        <f t="shared" ref="AB10:AB19" si="4">R10+T10+V10+X10+Z10</f>
        <v>1680</v>
      </c>
      <c r="AC10" s="97">
        <f t="shared" ref="AC10:AC19" si="5">AB10/$O$9</f>
        <v>186.6666667</v>
      </c>
      <c r="AD10" s="98">
        <f t="shared" ref="AD10:AD19" si="6">S10+U10+W10+Y10+AA10</f>
        <v>2.5</v>
      </c>
      <c r="AE10" s="2"/>
      <c r="AF10" s="2"/>
      <c r="AG10" s="2"/>
      <c r="AH10" s="2"/>
      <c r="AI10" s="2"/>
      <c r="AJ10" s="2"/>
      <c r="AK10" s="2"/>
      <c r="AL10" s="2"/>
      <c r="AM10" s="2"/>
    </row>
    <row r="11">
      <c r="A11" s="25" t="s">
        <v>9</v>
      </c>
      <c r="B11" s="1">
        <f t="array" ref="B11">XLOOKUP(A11,'All Star Team Scores'!$B:$B,'All Star Team Scores'!$E:$E)</f>
        <v>489</v>
      </c>
      <c r="C11" s="1">
        <v>0.5</v>
      </c>
      <c r="D11" s="1">
        <f t="array" ref="D11">XLOOKUP(A11,'All Star Team Scores'!$K:$K,'All Star Team Scores'!$N:$N)</f>
        <v>499</v>
      </c>
      <c r="E11" s="1">
        <v>0.5</v>
      </c>
      <c r="F11" s="1">
        <f t="array" ref="F11">XLOOKUP($A11,'All Star Team Scores'!$U:$U,'All Star Team Scores'!$X:$X)</f>
        <v>461</v>
      </c>
      <c r="G11" s="1">
        <v>0.5</v>
      </c>
      <c r="H11" s="1">
        <f t="array" ref="H11">XLOOKUP($A11,'All Star Team Scores'!$U:$U,'All Star Team Scores'!$X:$X,,,-1)</f>
        <v>423</v>
      </c>
      <c r="I11" s="1">
        <v>0.5</v>
      </c>
      <c r="J11" s="1">
        <v>216.0</v>
      </c>
      <c r="K11" s="1">
        <v>0.0</v>
      </c>
      <c r="L11" s="2">
        <f t="shared" si="1"/>
        <v>2088</v>
      </c>
      <c r="M11" s="97">
        <f t="shared" si="2"/>
        <v>232</v>
      </c>
      <c r="N11" s="98">
        <f t="shared" si="3"/>
        <v>2</v>
      </c>
      <c r="O11" s="2"/>
      <c r="P11" s="89"/>
      <c r="Q11" s="25" t="s">
        <v>57</v>
      </c>
      <c r="R11" s="1">
        <f t="array" ref="R11">XLOOKUP(Q11,'All Star Team Scores'!$B:$B,'All Star Team Scores'!$E:$E)</f>
        <v>349</v>
      </c>
      <c r="S11" s="1">
        <v>0.0</v>
      </c>
      <c r="T11" s="1">
        <f t="array" ref="T11">XLOOKUP(Q11,'All Star Team Scores'!$K:$K,'All Star Team Scores'!$N:$N)</f>
        <v>386</v>
      </c>
      <c r="U11" s="1">
        <v>0.0</v>
      </c>
      <c r="V11" s="1">
        <f t="array" ref="V11">XLOOKUP(Q11,'All Star Team Scores'!$U:$U,'All Star Team Scores'!$X:$X)</f>
        <v>416</v>
      </c>
      <c r="W11" s="1">
        <v>0.0</v>
      </c>
      <c r="X11" s="1">
        <f t="array" ref="X11">XLOOKUP(Q11,'All Star Team Scores'!$U:$U,'All Star Team Scores'!$X:$X,,,-1)</f>
        <v>391</v>
      </c>
      <c r="Y11" s="1">
        <v>0.5</v>
      </c>
      <c r="Z11" s="1">
        <v>277.0</v>
      </c>
      <c r="AA11" s="1">
        <v>2.0</v>
      </c>
      <c r="AB11" s="2">
        <f t="shared" si="4"/>
        <v>1819</v>
      </c>
      <c r="AC11" s="97">
        <f t="shared" si="5"/>
        <v>202.1111111</v>
      </c>
      <c r="AD11" s="98">
        <f t="shared" si="6"/>
        <v>2.5</v>
      </c>
      <c r="AE11" s="2"/>
      <c r="AF11" s="2"/>
      <c r="AG11" s="2"/>
      <c r="AH11" s="2"/>
      <c r="AI11" s="2"/>
      <c r="AJ11" s="2"/>
      <c r="AK11" s="2"/>
      <c r="AL11" s="2"/>
      <c r="AM11" s="2"/>
    </row>
    <row r="12">
      <c r="A12" s="25" t="s">
        <v>6</v>
      </c>
      <c r="B12" s="1">
        <f t="array" ref="B12">XLOOKUP(A12,'All Star Team Scores'!$B:$B,'All Star Team Scores'!$E:$E)</f>
        <v>381</v>
      </c>
      <c r="C12" s="1">
        <v>0.0</v>
      </c>
      <c r="D12" s="1">
        <f t="array" ref="D12">XLOOKUP(A12,'All Star Team Scores'!$K:$K,'All Star Team Scores'!$N:$N)</f>
        <v>348</v>
      </c>
      <c r="E12" s="1">
        <v>0.0</v>
      </c>
      <c r="F12" s="1">
        <f t="array" ref="F12">XLOOKUP($A12,'All Star Team Scores'!$Y:$Y,'All Star Team Scores'!$AB:$AB)</f>
        <v>472</v>
      </c>
      <c r="G12" s="1">
        <v>0.5</v>
      </c>
      <c r="H12" s="1">
        <f t="array" ref="H12">XLOOKUP($A12,'All Star Team Scores'!$Y:$Y,'All Star Team Scores'!$AB:$AB,,,-1)</f>
        <v>383</v>
      </c>
      <c r="I12" s="1">
        <v>0.5</v>
      </c>
      <c r="J12" s="1">
        <v>193.0</v>
      </c>
      <c r="K12" s="1">
        <v>1.0</v>
      </c>
      <c r="L12" s="2">
        <f t="shared" si="1"/>
        <v>1777</v>
      </c>
      <c r="M12" s="97">
        <f t="shared" si="2"/>
        <v>197.4444444</v>
      </c>
      <c r="N12" s="98">
        <f t="shared" si="3"/>
        <v>2</v>
      </c>
      <c r="O12" s="2"/>
      <c r="P12" s="89"/>
      <c r="Q12" s="25" t="s">
        <v>22</v>
      </c>
      <c r="R12" s="1">
        <f t="array" ref="R12">XLOOKUP(Q12,'All Star Team Scores'!$B:$B,'All Star Team Scores'!$E:$E)</f>
        <v>410</v>
      </c>
      <c r="S12" s="1">
        <v>0.5</v>
      </c>
      <c r="T12" s="1">
        <f t="array" ref="T12">XLOOKUP(Q12,'All Star Team Scores'!$K:$K,'All Star Team Scores'!$N:$N)</f>
        <v>426</v>
      </c>
      <c r="U12" s="1">
        <v>0.5</v>
      </c>
      <c r="V12" s="1">
        <f t="array" ref="V12">XLOOKUP(Q12,'All Star Team Scores'!$U:$U,'All Star Team Scores'!$X:$X)</f>
        <v>405</v>
      </c>
      <c r="W12" s="1">
        <v>0.5</v>
      </c>
      <c r="X12" s="1">
        <f t="array" ref="X12">XLOOKUP(Q12,'All Star Team Scores'!$U:$U,'All Star Team Scores'!$X:$X,,,-1)</f>
        <v>350</v>
      </c>
      <c r="Y12" s="1">
        <v>0.5</v>
      </c>
      <c r="Z12" s="1">
        <v>175.0</v>
      </c>
      <c r="AA12" s="1">
        <v>0.0</v>
      </c>
      <c r="AB12" s="2">
        <f t="shared" si="4"/>
        <v>1766</v>
      </c>
      <c r="AC12" s="97">
        <f t="shared" si="5"/>
        <v>196.2222222</v>
      </c>
      <c r="AD12" s="98">
        <f t="shared" si="6"/>
        <v>2</v>
      </c>
      <c r="AE12" s="2"/>
      <c r="AF12" s="2"/>
      <c r="AG12" s="2"/>
      <c r="AH12" s="2"/>
      <c r="AI12" s="2"/>
      <c r="AJ12" s="2"/>
      <c r="AK12" s="2"/>
      <c r="AL12" s="2"/>
      <c r="AM12" s="2"/>
    </row>
    <row r="13">
      <c r="A13" s="25" t="s">
        <v>47</v>
      </c>
      <c r="B13" s="1">
        <f t="array" ref="B13">XLOOKUP(A13,'All Star Team Scores'!$B:$B,'All Star Team Scores'!$E:$E)</f>
        <v>397</v>
      </c>
      <c r="C13" s="1">
        <v>0.5</v>
      </c>
      <c r="D13" s="1">
        <f t="array" ref="D13">XLOOKUP(A13,'All Star Team Scores'!$K:$K,'All Star Team Scores'!$N:$N)</f>
        <v>424</v>
      </c>
      <c r="E13" s="1">
        <v>0.5</v>
      </c>
      <c r="F13" s="1">
        <f t="array" ref="F13">XLOOKUP($A13,'All Star Team Scores'!$Y:$Y,'All Star Team Scores'!$AB:$AB)</f>
        <v>374</v>
      </c>
      <c r="G13" s="1">
        <v>0.5</v>
      </c>
      <c r="H13" s="1">
        <f t="array" ref="H13">XLOOKUP($A13,'All Star Team Scores'!$Y:$Y,'All Star Team Scores'!$AB:$AB,,,-1)</f>
        <v>377</v>
      </c>
      <c r="I13" s="1">
        <v>0.5</v>
      </c>
      <c r="J13" s="1">
        <v>178.0</v>
      </c>
      <c r="K13" s="1">
        <v>0.0</v>
      </c>
      <c r="L13" s="2">
        <f t="shared" si="1"/>
        <v>1750</v>
      </c>
      <c r="M13" s="97">
        <f t="shared" si="2"/>
        <v>194.4444444</v>
      </c>
      <c r="N13" s="98">
        <f t="shared" si="3"/>
        <v>2</v>
      </c>
      <c r="O13" s="2"/>
      <c r="P13" s="89"/>
      <c r="Q13" s="25" t="s">
        <v>53</v>
      </c>
      <c r="R13" s="1">
        <f t="array" ref="R13">XLOOKUP(Q13,'All Star Team Scores'!$B:$B,'All Star Team Scores'!$E:$E)</f>
        <v>325</v>
      </c>
      <c r="S13" s="1">
        <v>0.0</v>
      </c>
      <c r="T13" s="1">
        <f t="array" ref="T13">XLOOKUP(Q13,'All Star Team Scores'!$K:$K,'All Star Team Scores'!$N:$N)</f>
        <v>374</v>
      </c>
      <c r="U13" s="1">
        <v>0.0</v>
      </c>
      <c r="V13" s="1">
        <f t="array" ref="V13">XLOOKUP(Q13,'All Star Team Scores'!$U:$U,'All Star Team Scores'!$X:$X)</f>
        <v>386</v>
      </c>
      <c r="W13" s="1">
        <v>0.0</v>
      </c>
      <c r="X13" s="1">
        <f t="array" ref="X13">XLOOKUP(Q13,'All Star Team Scores'!$U:$U,'All Star Team Scores'!$X:$X,,,-1)</f>
        <v>350</v>
      </c>
      <c r="Y13" s="1">
        <v>0.0</v>
      </c>
      <c r="Z13" s="1">
        <v>199.0</v>
      </c>
      <c r="AA13" s="1">
        <v>2.0</v>
      </c>
      <c r="AB13" s="2">
        <f t="shared" si="4"/>
        <v>1634</v>
      </c>
      <c r="AC13" s="97">
        <f t="shared" si="5"/>
        <v>181.5555556</v>
      </c>
      <c r="AD13" s="98">
        <f t="shared" si="6"/>
        <v>2</v>
      </c>
      <c r="AE13" s="2"/>
      <c r="AF13" s="2"/>
      <c r="AG13" s="2"/>
      <c r="AH13" s="2"/>
      <c r="AI13" s="2"/>
      <c r="AJ13" s="2"/>
      <c r="AK13" s="2"/>
      <c r="AL13" s="2"/>
      <c r="AM13" s="2"/>
    </row>
    <row r="14">
      <c r="A14" s="25" t="s">
        <v>13</v>
      </c>
      <c r="B14" s="1">
        <f t="array" ref="B14">XLOOKUP(A14,'All Star Team Scores'!$B:$B,'All Star Team Scores'!$E:$E)</f>
        <v>391</v>
      </c>
      <c r="C14" s="1">
        <v>0.0</v>
      </c>
      <c r="D14" s="1">
        <f t="array" ref="D14">XLOOKUP(A14,'All Star Team Scores'!$K:$K,'All Star Team Scores'!$N:$N)</f>
        <v>414</v>
      </c>
      <c r="E14" s="1">
        <v>0.0</v>
      </c>
      <c r="F14" s="1">
        <f t="array" ref="F14">XLOOKUP($A14,'All Star Team Scores'!$U:$U,'All Star Team Scores'!$X:$X)</f>
        <v>420</v>
      </c>
      <c r="G14" s="1">
        <v>0.5</v>
      </c>
      <c r="H14" s="1">
        <f t="array" ref="H14">XLOOKUP($A14,'All Star Team Scores'!$U:$U,'All Star Team Scores'!$X:$X,,,-1)</f>
        <v>419</v>
      </c>
      <c r="I14" s="1">
        <v>0.5</v>
      </c>
      <c r="J14" s="1">
        <v>182.0</v>
      </c>
      <c r="K14" s="1">
        <v>1.0</v>
      </c>
      <c r="L14" s="1">
        <v>1826.0</v>
      </c>
      <c r="M14" s="97">
        <f t="shared" si="2"/>
        <v>202.8888889</v>
      </c>
      <c r="N14" s="98">
        <f t="shared" si="3"/>
        <v>2</v>
      </c>
      <c r="O14" s="2"/>
      <c r="P14" s="89"/>
      <c r="Q14" s="25" t="s">
        <v>54</v>
      </c>
      <c r="R14" s="1">
        <f t="array" ref="R14">XLOOKUP(Q14,'All Star Team Scores'!$B:$B,'All Star Team Scores'!$E:$E)</f>
        <v>309</v>
      </c>
      <c r="S14" s="1">
        <v>0.0</v>
      </c>
      <c r="T14" s="1">
        <f t="array" ref="T14">XLOOKUP(Q14,'All Star Team Scores'!$K:$K,'All Star Team Scores'!$N:$N)</f>
        <v>401</v>
      </c>
      <c r="U14" s="1">
        <v>0.5</v>
      </c>
      <c r="V14" s="1">
        <f t="array" ref="V14">XLOOKUP(Q14,'All Star Team Scores'!$Y:$Y,'All Star Team Scores'!$AB:$AB)</f>
        <v>425</v>
      </c>
      <c r="W14" s="1">
        <v>0.0</v>
      </c>
      <c r="X14" s="1">
        <f t="array" ref="X14">XLOOKUP(Q14,'All Star Team Scores'!$Y:$Y,'All Star Team Scores'!$AB:$AB,,,-1)</f>
        <v>351</v>
      </c>
      <c r="Y14" s="1">
        <v>0.0</v>
      </c>
      <c r="Z14" s="1">
        <v>159.0</v>
      </c>
      <c r="AA14" s="1">
        <v>1.0</v>
      </c>
      <c r="AB14" s="2">
        <f t="shared" si="4"/>
        <v>1645</v>
      </c>
      <c r="AC14" s="97">
        <f t="shared" si="5"/>
        <v>182.7777778</v>
      </c>
      <c r="AD14" s="98">
        <f t="shared" si="6"/>
        <v>1.5</v>
      </c>
      <c r="AE14" s="2"/>
      <c r="AF14" s="2"/>
      <c r="AG14" s="2"/>
      <c r="AH14" s="2"/>
      <c r="AI14" s="2"/>
      <c r="AJ14" s="2"/>
      <c r="AK14" s="2"/>
      <c r="AL14" s="2"/>
      <c r="AM14" s="2"/>
    </row>
    <row r="15">
      <c r="A15" s="25" t="s">
        <v>8</v>
      </c>
      <c r="B15" s="1">
        <f t="array" ref="B15">XLOOKUP(A15,'All Star Team Scores'!$B:$B,'All Star Team Scores'!$E:$E)</f>
        <v>436</v>
      </c>
      <c r="C15" s="1">
        <v>0.0</v>
      </c>
      <c r="D15" s="1">
        <f t="array" ref="D15">XLOOKUP(A15,'All Star Team Scores'!$K:$K,'All Star Team Scores'!$N:$N)</f>
        <v>469</v>
      </c>
      <c r="E15" s="1">
        <v>0.5</v>
      </c>
      <c r="F15" s="1">
        <f t="array" ref="F15">XLOOKUP($A15,'All Star Team Scores'!$U:$U,'All Star Team Scores'!$X:$X)</f>
        <v>414</v>
      </c>
      <c r="G15" s="1">
        <v>0.0</v>
      </c>
      <c r="H15" s="1">
        <f t="array" ref="H15">XLOOKUP($A15,'All Star Team Scores'!$U:$U,'All Star Team Scores'!$X:$X,,,-1)</f>
        <v>436</v>
      </c>
      <c r="I15" s="1">
        <v>0.0</v>
      </c>
      <c r="J15" s="1">
        <v>234.0</v>
      </c>
      <c r="K15" s="1">
        <v>1.0</v>
      </c>
      <c r="L15" s="2">
        <f t="shared" ref="L15:L19" si="7">B15+D15+F15+H15+J15</f>
        <v>1989</v>
      </c>
      <c r="M15" s="97">
        <f t="shared" si="2"/>
        <v>221</v>
      </c>
      <c r="N15" s="98">
        <f t="shared" si="3"/>
        <v>1.5</v>
      </c>
      <c r="O15" s="2"/>
      <c r="P15" s="89"/>
      <c r="Q15" s="25" t="s">
        <v>63</v>
      </c>
      <c r="R15" s="1">
        <f t="array" ref="R15">XLOOKUP(Q15,'All Star Team Scores'!$B:$B,'All Star Team Scores'!$E:$E)</f>
        <v>321</v>
      </c>
      <c r="S15" s="1">
        <v>0.0</v>
      </c>
      <c r="T15" s="1">
        <f t="array" ref="T15">XLOOKUP(Q15,'All Star Team Scores'!$K:$K,'All Star Team Scores'!$N:$N)</f>
        <v>354</v>
      </c>
      <c r="U15" s="1">
        <v>0.0</v>
      </c>
      <c r="V15" s="1">
        <f t="array" ref="V15">XLOOKUP(Q15,'All Star Team Scores'!$Y:$Y,'All Star Team Scores'!$AB:$AB)</f>
        <v>377</v>
      </c>
      <c r="W15" s="1">
        <v>0.5</v>
      </c>
      <c r="X15" s="1">
        <f t="array" ref="X15">XLOOKUP(Q15,'All Star Team Scores'!$Y:$Y,'All Star Team Scores'!$AB:$AB,,,-1)</f>
        <v>291</v>
      </c>
      <c r="Y15" s="1">
        <v>0.0</v>
      </c>
      <c r="Z15" s="1">
        <v>223.0</v>
      </c>
      <c r="AA15" s="1">
        <v>1.0</v>
      </c>
      <c r="AB15" s="2">
        <f t="shared" si="4"/>
        <v>1566</v>
      </c>
      <c r="AC15" s="97">
        <f t="shared" si="5"/>
        <v>174</v>
      </c>
      <c r="AD15" s="98">
        <f t="shared" si="6"/>
        <v>1.5</v>
      </c>
      <c r="AE15" s="2"/>
      <c r="AF15" s="2"/>
      <c r="AG15" s="2"/>
      <c r="AH15" s="2"/>
      <c r="AI15" s="2"/>
      <c r="AJ15" s="2"/>
      <c r="AK15" s="2"/>
      <c r="AL15" s="2"/>
      <c r="AM15" s="2"/>
    </row>
    <row r="16">
      <c r="A16" s="25" t="s">
        <v>5</v>
      </c>
      <c r="B16" s="1">
        <f t="array" ref="B16">XLOOKUP(A16,'All Star Team Scores'!$B:$B,'All Star Team Scores'!$E:$E)</f>
        <v>426</v>
      </c>
      <c r="C16" s="1">
        <v>0.0</v>
      </c>
      <c r="D16" s="1">
        <f t="array" ref="D16">XLOOKUP(A16,'All Star Team Scores'!$K:$K,'All Star Team Scores'!$N:$N)</f>
        <v>480</v>
      </c>
      <c r="E16" s="1">
        <v>0.5</v>
      </c>
      <c r="F16" s="1">
        <f t="array" ref="F16">XLOOKUP($A16,'All Star Team Scores'!$U:$U,'All Star Team Scores'!$X:$X)</f>
        <v>499</v>
      </c>
      <c r="G16" s="1">
        <v>0.5</v>
      </c>
      <c r="H16" s="1">
        <f t="array" ref="H16">XLOOKUP($A16,'All Star Team Scores'!$U:$U,'All Star Team Scores'!$X:$X,,,-1)</f>
        <v>457</v>
      </c>
      <c r="I16" s="1">
        <v>0.5</v>
      </c>
      <c r="J16" s="1">
        <v>150.0</v>
      </c>
      <c r="K16" s="1">
        <v>0.0</v>
      </c>
      <c r="L16" s="2">
        <f t="shared" si="7"/>
        <v>2012</v>
      </c>
      <c r="M16" s="97">
        <f t="shared" si="2"/>
        <v>223.5555556</v>
      </c>
      <c r="N16" s="98">
        <f t="shared" si="3"/>
        <v>1.5</v>
      </c>
      <c r="O16" s="2"/>
      <c r="P16" s="89"/>
      <c r="Q16" s="25" t="s">
        <v>62</v>
      </c>
      <c r="R16" s="1">
        <f t="array" ref="R16">XLOOKUP(Q16,'All Star Team Scores'!$B:$B,'All Star Team Scores'!$E:$E)</f>
        <v>362</v>
      </c>
      <c r="S16" s="1">
        <v>0.0</v>
      </c>
      <c r="T16" s="1">
        <f t="array" ref="T16">XLOOKUP(Q16,'All Star Team Scores'!$K:$K,'All Star Team Scores'!$N:$N)</f>
        <v>331</v>
      </c>
      <c r="U16" s="1">
        <v>0.0</v>
      </c>
      <c r="V16" s="1">
        <f t="array" ref="V16">XLOOKUP(Q16,'All Star Team Scores'!$U:$U,'All Star Team Scores'!$X:$X)</f>
        <v>359</v>
      </c>
      <c r="W16" s="1">
        <v>0.5</v>
      </c>
      <c r="X16" s="1">
        <f t="array" ref="X16">XLOOKUP(Q16,'All Star Team Scores'!$U:$U,'All Star Team Scores'!$X:$X,,,-1)</f>
        <v>291</v>
      </c>
      <c r="Y16" s="1">
        <v>0.0</v>
      </c>
      <c r="Z16" s="1">
        <v>139.0</v>
      </c>
      <c r="AA16" s="1">
        <v>1.0</v>
      </c>
      <c r="AB16" s="2">
        <f t="shared" si="4"/>
        <v>1482</v>
      </c>
      <c r="AC16" s="97">
        <f t="shared" si="5"/>
        <v>164.6666667</v>
      </c>
      <c r="AD16" s="98">
        <f t="shared" si="6"/>
        <v>1.5</v>
      </c>
      <c r="AE16" s="2"/>
      <c r="AF16" s="2"/>
      <c r="AG16" s="2"/>
      <c r="AH16" s="2"/>
      <c r="AI16" s="2"/>
      <c r="AJ16" s="2"/>
      <c r="AK16" s="2"/>
      <c r="AL16" s="2"/>
      <c r="AM16" s="2"/>
    </row>
    <row r="17">
      <c r="A17" s="25" t="s">
        <v>44</v>
      </c>
      <c r="B17" s="1">
        <f t="array" ref="B17">XLOOKUP(A17,'All Star Team Scores'!$B:$B,'All Star Team Scores'!$E:$E)</f>
        <v>384</v>
      </c>
      <c r="C17" s="1">
        <v>0.0</v>
      </c>
      <c r="D17" s="1">
        <f t="array" ref="D17">XLOOKUP(A17,'All Star Team Scores'!$K:$K,'All Star Team Scores'!$N:$N)</f>
        <v>351</v>
      </c>
      <c r="E17" s="1">
        <v>0.0</v>
      </c>
      <c r="F17" s="1">
        <f t="array" ref="F17">XLOOKUP($A17,'All Star Team Scores'!$Y:$Y,'All Star Team Scores'!$AB:$AB)</f>
        <v>443</v>
      </c>
      <c r="G17" s="1">
        <v>0.0</v>
      </c>
      <c r="H17" s="1">
        <f t="array" ref="H17">XLOOKUP($A17,'All Star Team Scores'!$Y:$Y,'All Star Team Scores'!$AB:$AB,,,-1)</f>
        <v>427</v>
      </c>
      <c r="I17" s="1">
        <v>0.0</v>
      </c>
      <c r="J17" s="1">
        <v>188.0</v>
      </c>
      <c r="K17" s="1">
        <v>0.0</v>
      </c>
      <c r="L17" s="2">
        <f t="shared" si="7"/>
        <v>1793</v>
      </c>
      <c r="M17" s="97">
        <f t="shared" si="2"/>
        <v>199.2222222</v>
      </c>
      <c r="N17" s="98">
        <f t="shared" si="3"/>
        <v>0</v>
      </c>
      <c r="O17" s="2"/>
      <c r="P17" s="89"/>
      <c r="Q17" s="25" t="s">
        <v>67</v>
      </c>
      <c r="R17" s="1">
        <f t="array" ref="R17">XLOOKUP(Q17,'All Star Team Scores'!$B:$B,'All Star Team Scores'!$E:$E)</f>
        <v>356</v>
      </c>
      <c r="S17" s="1">
        <v>0.0</v>
      </c>
      <c r="T17" s="1">
        <f t="array" ref="T17">XLOOKUP(Q17,'All Star Team Scores'!$K:$K,'All Star Team Scores'!$N:$N)</f>
        <v>326</v>
      </c>
      <c r="U17" s="1">
        <v>0.0</v>
      </c>
      <c r="V17" s="1">
        <f t="array" ref="V17">XLOOKUP(Q17,'All Star Team Scores'!$Y:$Y,'All Star Team Scores'!$AB:$AB)</f>
        <v>345</v>
      </c>
      <c r="W17" s="1">
        <v>0.0</v>
      </c>
      <c r="X17" s="1">
        <f t="array" ref="X17">XLOOKUP(Q17,'All Star Team Scores'!$Y:$Y,'All Star Team Scores'!$AB:$AB,,,-1)</f>
        <v>392</v>
      </c>
      <c r="Y17" s="1">
        <v>0.5</v>
      </c>
      <c r="Z17" s="1">
        <v>204.0</v>
      </c>
      <c r="AA17" s="1">
        <v>1.0</v>
      </c>
      <c r="AB17" s="2">
        <f t="shared" si="4"/>
        <v>1623</v>
      </c>
      <c r="AC17" s="97">
        <f t="shared" si="5"/>
        <v>180.3333333</v>
      </c>
      <c r="AD17" s="98">
        <f t="shared" si="6"/>
        <v>1.5</v>
      </c>
      <c r="AE17" s="2"/>
      <c r="AF17" s="2"/>
      <c r="AG17" s="2"/>
      <c r="AH17" s="2"/>
      <c r="AI17" s="2"/>
      <c r="AJ17" s="2"/>
      <c r="AK17" s="2"/>
      <c r="AL17" s="2"/>
      <c r="AM17" s="2"/>
    </row>
    <row r="18">
      <c r="A18" s="25" t="s">
        <v>7</v>
      </c>
      <c r="B18" s="1">
        <f t="array" ref="B18">XLOOKUP(A18,'All Star Team Scores'!$B:$B,'All Star Team Scores'!$E:$E)</f>
        <v>389</v>
      </c>
      <c r="C18" s="1">
        <v>0.0</v>
      </c>
      <c r="D18" s="1">
        <f t="array" ref="D18">XLOOKUP(A18,'All Star Team Scores'!$K:$K,'All Star Team Scores'!$N:$N)</f>
        <v>385</v>
      </c>
      <c r="E18" s="1">
        <v>0.0</v>
      </c>
      <c r="F18" s="1">
        <f t="array" ref="F18">XLOOKUP($A18,'All Star Team Scores'!$Y:$Y,'All Star Team Scores'!$AB:$AB)</f>
        <v>404</v>
      </c>
      <c r="G18" s="1">
        <v>0.0</v>
      </c>
      <c r="H18" s="1">
        <f t="array" ref="H18">XLOOKUP($A18,'All Star Team Scores'!$Y:$Y,'All Star Team Scores'!$AB:$AB,,,-1)</f>
        <v>350</v>
      </c>
      <c r="I18" s="1">
        <v>0.0</v>
      </c>
      <c r="J18" s="1">
        <v>156.0</v>
      </c>
      <c r="K18" s="1">
        <v>0.0</v>
      </c>
      <c r="L18" s="2">
        <f t="shared" si="7"/>
        <v>1684</v>
      </c>
      <c r="M18" s="97">
        <f t="shared" si="2"/>
        <v>187.1111111</v>
      </c>
      <c r="N18" s="98">
        <f t="shared" si="3"/>
        <v>0</v>
      </c>
      <c r="O18" s="2"/>
      <c r="P18" s="89"/>
      <c r="Q18" s="25" t="s">
        <v>58</v>
      </c>
      <c r="R18" s="1">
        <f t="array" ref="R18">XLOOKUP(Q18,'All Star Team Scores'!$B:$B,'All Star Team Scores'!$E:$E)</f>
        <v>295</v>
      </c>
      <c r="S18" s="1">
        <v>0.5</v>
      </c>
      <c r="T18" s="1">
        <f t="array" ref="T18">XLOOKUP(Q18,'All Star Team Scores'!$K:$K,'All Star Team Scores'!$N:$N)</f>
        <v>341</v>
      </c>
      <c r="U18" s="1">
        <v>0.0</v>
      </c>
      <c r="V18" s="1">
        <f t="array" ref="V18">XLOOKUP(Q18,'All Star Team Scores'!$Y:$Y,'All Star Team Scores'!$AB:$AB)</f>
        <v>361</v>
      </c>
      <c r="W18" s="1">
        <v>0.0</v>
      </c>
      <c r="X18" s="1">
        <f t="array" ref="X18">XLOOKUP(Q18,'All Star Team Scores'!$Y:$Y,'All Star Team Scores'!$AB:$AB,,,-1)</f>
        <v>312</v>
      </c>
      <c r="Y18" s="1">
        <v>0.5</v>
      </c>
      <c r="Z18" s="1">
        <v>171.0</v>
      </c>
      <c r="AA18" s="1">
        <v>0.0</v>
      </c>
      <c r="AB18" s="2">
        <f t="shared" si="4"/>
        <v>1480</v>
      </c>
      <c r="AC18" s="97">
        <f t="shared" si="5"/>
        <v>164.4444444</v>
      </c>
      <c r="AD18" s="98">
        <f t="shared" si="6"/>
        <v>1</v>
      </c>
      <c r="AE18" s="2"/>
      <c r="AF18" s="2"/>
      <c r="AG18" s="2"/>
      <c r="AH18" s="2"/>
      <c r="AI18" s="2"/>
      <c r="AJ18" s="2"/>
      <c r="AK18" s="2"/>
      <c r="AL18" s="2"/>
      <c r="AM18" s="2"/>
    </row>
    <row r="19">
      <c r="A19" s="25" t="s">
        <v>41</v>
      </c>
      <c r="B19" s="1">
        <f t="array" ref="B19">XLOOKUP(A19,'All Star Team Scores'!$B:$B,'All Star Team Scores'!$E:$E)</f>
        <v>410</v>
      </c>
      <c r="C19" s="1">
        <v>0.0</v>
      </c>
      <c r="D19" s="1">
        <f t="array" ref="D19">XLOOKUP(A19,'All Star Team Scores'!$K:$K,'All Star Team Scores'!$N:$N)</f>
        <v>358</v>
      </c>
      <c r="E19" s="1">
        <v>0.0</v>
      </c>
      <c r="F19" s="1">
        <f t="array" ref="F19">XLOOKUP($A19,'All Star Team Scores'!$U:$U,'All Star Team Scores'!$X:$X)</f>
        <v>416</v>
      </c>
      <c r="G19" s="1">
        <v>0.0</v>
      </c>
      <c r="H19" s="1">
        <f t="array" ref="H19">XLOOKUP($A19,'All Star Team Scores'!$U:$U,'All Star Team Scores'!$X:$X,,,-1)</f>
        <v>354</v>
      </c>
      <c r="I19" s="1">
        <v>0.0</v>
      </c>
      <c r="J19" s="1">
        <v>192.0</v>
      </c>
      <c r="K19" s="1">
        <v>0.0</v>
      </c>
      <c r="L19" s="2">
        <f t="shared" si="7"/>
        <v>1730</v>
      </c>
      <c r="M19" s="97">
        <f t="shared" si="2"/>
        <v>192.2222222</v>
      </c>
      <c r="N19" s="98">
        <f t="shared" si="3"/>
        <v>0</v>
      </c>
      <c r="O19" s="2"/>
      <c r="P19" s="89"/>
      <c r="Q19" s="25" t="s">
        <v>19</v>
      </c>
      <c r="R19" s="1">
        <f t="array" ref="R19">XLOOKUP(Q19,'All Star Team Scores'!$B:$B,'All Star Team Scores'!$E:$E)</f>
        <v>348</v>
      </c>
      <c r="S19" s="1">
        <v>0.5</v>
      </c>
      <c r="T19" s="1">
        <f t="array" ref="T19">XLOOKUP(Q19,'All Star Team Scores'!$K:$K,'All Star Team Scores'!$N:$N)</f>
        <v>366</v>
      </c>
      <c r="U19" s="1">
        <v>0.0</v>
      </c>
      <c r="V19" s="1">
        <f t="array" ref="V19">XLOOKUP(Q19,'All Star Team Scores'!$U:$U,'All Star Team Scores'!$X:$X)</f>
        <v>347</v>
      </c>
      <c r="W19" s="1">
        <v>0.0</v>
      </c>
      <c r="X19" s="1">
        <f t="array" ref="X19">XLOOKUP(Q19,'All Star Team Scores'!$U:$U,'All Star Team Scores'!$X:$X,,,-1)</f>
        <v>392</v>
      </c>
      <c r="Y19" s="1">
        <v>0.5</v>
      </c>
      <c r="Z19" s="1">
        <v>123.0</v>
      </c>
      <c r="AA19" s="1">
        <v>0.0</v>
      </c>
      <c r="AB19" s="2">
        <f t="shared" si="4"/>
        <v>1576</v>
      </c>
      <c r="AC19" s="97">
        <f t="shared" si="5"/>
        <v>175.1111111</v>
      </c>
      <c r="AD19" s="98">
        <f t="shared" si="6"/>
        <v>1</v>
      </c>
      <c r="AE19" s="2"/>
      <c r="AF19" s="2"/>
      <c r="AG19" s="2"/>
      <c r="AH19" s="2"/>
      <c r="AI19" s="2"/>
      <c r="AJ19" s="2"/>
      <c r="AK19" s="2"/>
      <c r="AL19" s="2"/>
      <c r="AM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97"/>
      <c r="N20" s="98"/>
      <c r="O20" s="2"/>
      <c r="P20" s="8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97"/>
      <c r="AD20" s="98"/>
      <c r="AE20" s="2"/>
      <c r="AF20" s="2"/>
      <c r="AG20" s="2"/>
      <c r="AH20" s="2"/>
      <c r="AI20" s="2"/>
      <c r="AJ20" s="2"/>
      <c r="AK20" s="2"/>
      <c r="AL20" s="2"/>
      <c r="AM20" s="2"/>
    </row>
    <row r="21">
      <c r="A21" s="25" t="s">
        <v>42</v>
      </c>
      <c r="B21" s="1">
        <f t="array" ref="B21">XLOOKUP(A21,'All Star Team Scores'!$F:$F,'All Star Team Scores'!$I:$I)</f>
        <v>438</v>
      </c>
      <c r="C21" s="1">
        <v>0.5</v>
      </c>
      <c r="D21" s="1">
        <f t="array" ref="D21">XLOOKUP(A21,'All Star Team Scores'!$O:$O,'All Star Team Scores'!$R:$R)</f>
        <v>542</v>
      </c>
      <c r="E21" s="1">
        <v>0.5</v>
      </c>
      <c r="F21" s="1">
        <f t="array" ref="F21">XLOOKUP($A21,'All Star Team Scores'!$AD:$AD,'All Star Team Scores'!$AG:$AG)</f>
        <v>454</v>
      </c>
      <c r="G21" s="1">
        <v>0.5</v>
      </c>
      <c r="H21" s="1">
        <f t="array" ref="H21">XLOOKUP($A21,'All Star Team Scores'!$AD:$AD,'All Star Team Scores'!$AG:$AG,,,-1)</f>
        <v>480</v>
      </c>
      <c r="I21" s="1">
        <v>0.5</v>
      </c>
      <c r="J21" s="1">
        <v>197.0</v>
      </c>
      <c r="K21" s="1">
        <v>2.0</v>
      </c>
      <c r="L21" s="2">
        <f t="shared" ref="L21:L30" si="8">B21+D21+F21+H21+J21</f>
        <v>2111</v>
      </c>
      <c r="M21" s="97">
        <f t="shared" ref="M21:M30" si="9">L21/$O$9</f>
        <v>234.5555556</v>
      </c>
      <c r="N21" s="98">
        <f t="shared" ref="N21:N30" si="10">C21+E21+G21+I21+K21</f>
        <v>4</v>
      </c>
      <c r="O21" s="2"/>
      <c r="P21" s="89"/>
      <c r="Q21" s="25" t="s">
        <v>56</v>
      </c>
      <c r="R21" s="1">
        <f t="array" ref="R21">XLOOKUP(Q21,'All Star Team Scores'!$F:$F,'All Star Team Scores'!$I:$I)</f>
        <v>384</v>
      </c>
      <c r="S21" s="1">
        <v>0.5</v>
      </c>
      <c r="T21" s="1">
        <f t="array" ref="T21">XLOOKUP(Q21,'All Star Team Scores'!$O:$O,'All Star Team Scores'!$R:$R)</f>
        <v>369</v>
      </c>
      <c r="U21" s="1">
        <v>0.5</v>
      </c>
      <c r="V21" s="1">
        <f t="array" ref="V21">XLOOKUP(Q21,'All Star Team Scores'!$AH:$AH,'All Star Team Scores'!$AK:$AK)</f>
        <v>418</v>
      </c>
      <c r="W21" s="1">
        <v>0.5</v>
      </c>
      <c r="X21" s="1">
        <f t="array" ref="X21">XLOOKUP(Q21,'All Star Team Scores'!$AH:$AH,'All Star Team Scores'!$AK:$AK,,,-1)</f>
        <v>454</v>
      </c>
      <c r="Y21" s="1">
        <v>0.5</v>
      </c>
      <c r="Z21" s="1">
        <v>208.0</v>
      </c>
      <c r="AA21" s="1">
        <v>2.0</v>
      </c>
      <c r="AB21" s="2">
        <f t="shared" ref="AB21:AB30" si="11">R21+T21+V21+X21+Z21</f>
        <v>1833</v>
      </c>
      <c r="AC21" s="97">
        <f t="shared" ref="AC21:AC30" si="12">AB21/$O$9</f>
        <v>203.6666667</v>
      </c>
      <c r="AD21" s="98">
        <f t="shared" ref="AD21:AD30" si="13">S21+U21+W21+Y21+AA21</f>
        <v>4</v>
      </c>
      <c r="AE21" s="2"/>
      <c r="AF21" s="2"/>
      <c r="AG21" s="2"/>
      <c r="AH21" s="2"/>
      <c r="AI21" s="2"/>
      <c r="AJ21" s="2"/>
      <c r="AK21" s="2"/>
      <c r="AL21" s="2"/>
      <c r="AM21" s="2"/>
    </row>
    <row r="22">
      <c r="A22" s="25" t="s">
        <v>45</v>
      </c>
      <c r="B22" s="1">
        <f t="array" ref="B22">XLOOKUP(A22,'All Star Team Scores'!$F:$F,'All Star Team Scores'!$I:$I)</f>
        <v>396</v>
      </c>
      <c r="C22" s="1">
        <v>0.5</v>
      </c>
      <c r="D22" s="1">
        <f t="array" ref="D22">XLOOKUP(A22,'All Star Team Scores'!$O:$O,'All Star Team Scores'!$R:$R)</f>
        <v>441</v>
      </c>
      <c r="E22" s="1">
        <v>0.5</v>
      </c>
      <c r="F22" s="1">
        <f t="array" ref="F22">XLOOKUP($A22,'All Star Team Scores'!$AH:$AH,'All Star Team Scores'!$AK:$AK)</f>
        <v>487</v>
      </c>
      <c r="G22" s="1">
        <v>0.5</v>
      </c>
      <c r="H22" s="1">
        <f t="array" ref="H22">XLOOKUP($A22,'All Star Team Scores'!$AH:$AH,'All Star Team Scores'!$AK:$AK,,,-1)</f>
        <v>287</v>
      </c>
      <c r="I22" s="1">
        <v>0.0</v>
      </c>
      <c r="J22" s="1">
        <v>200.0</v>
      </c>
      <c r="K22" s="1">
        <v>2.0</v>
      </c>
      <c r="L22" s="2">
        <f t="shared" si="8"/>
        <v>1811</v>
      </c>
      <c r="M22" s="97">
        <f t="shared" si="9"/>
        <v>201.2222222</v>
      </c>
      <c r="N22" s="98">
        <f t="shared" si="10"/>
        <v>3.5</v>
      </c>
      <c r="O22" s="2"/>
      <c r="P22" s="89"/>
      <c r="Q22" s="25" t="s">
        <v>55</v>
      </c>
      <c r="R22" s="1">
        <f t="array" ref="R22">XLOOKUP(Q22,'All Star Team Scores'!$F:$F,'All Star Team Scores'!$I:$I)</f>
        <v>439</v>
      </c>
      <c r="S22" s="1">
        <v>0.5</v>
      </c>
      <c r="T22" s="1">
        <f t="array" ref="T22">XLOOKUP(Q22,'All Star Team Scores'!$O:$O,'All Star Team Scores'!$R:$R)</f>
        <v>331</v>
      </c>
      <c r="U22" s="1">
        <v>0.0</v>
      </c>
      <c r="V22" s="1">
        <f t="array" ref="V22">XLOOKUP(Q22,'All Star Team Scores'!$AD:$AD,'All Star Team Scores'!$AG:$AG)</f>
        <v>399</v>
      </c>
      <c r="W22" s="1">
        <v>0.5</v>
      </c>
      <c r="X22" s="1">
        <f t="array" ref="X22">XLOOKUP(Q22,'All Star Team Scores'!$AD:$AD,'All Star Team Scores'!$AG:$AG,,,-1)</f>
        <v>344</v>
      </c>
      <c r="Y22" s="1">
        <v>0.5</v>
      </c>
      <c r="Z22" s="1">
        <v>204.0</v>
      </c>
      <c r="AA22" s="1">
        <v>2.0</v>
      </c>
      <c r="AB22" s="2">
        <f t="shared" si="11"/>
        <v>1717</v>
      </c>
      <c r="AC22" s="97">
        <f t="shared" si="12"/>
        <v>190.7777778</v>
      </c>
      <c r="AD22" s="98">
        <f t="shared" si="13"/>
        <v>3.5</v>
      </c>
      <c r="AE22" s="2"/>
      <c r="AF22" s="2"/>
      <c r="AG22" s="2"/>
      <c r="AH22" s="2"/>
      <c r="AI22" s="2"/>
      <c r="AJ22" s="2"/>
      <c r="AK22" s="2"/>
      <c r="AL22" s="2"/>
      <c r="AM22" s="2"/>
    </row>
    <row r="23">
      <c r="A23" s="25" t="s">
        <v>39</v>
      </c>
      <c r="B23" s="1">
        <f t="array" ref="B23">XLOOKUP(A23,'All Star Team Scores'!$F:$F,'All Star Team Scores'!$I:$I)</f>
        <v>437</v>
      </c>
      <c r="C23" s="1">
        <v>0.0</v>
      </c>
      <c r="D23" s="1">
        <f t="array" ref="D23">XLOOKUP(A23,'All Star Team Scores'!$O:$O,'All Star Team Scores'!$R:$R)</f>
        <v>412</v>
      </c>
      <c r="E23" s="1">
        <v>0.0</v>
      </c>
      <c r="F23" s="1">
        <f t="array" ref="F23">XLOOKUP($A23,'All Star Team Scores'!$AH:$AH,'All Star Team Scores'!$AK:$AK)</f>
        <v>420</v>
      </c>
      <c r="G23" s="1">
        <v>0.5</v>
      </c>
      <c r="H23" s="1">
        <f t="array" ref="H23">XLOOKUP($A23,'All Star Team Scores'!$AH:$AH,'All Star Team Scores'!$AK:$AK,,,-1)</f>
        <v>429</v>
      </c>
      <c r="I23" s="1">
        <v>0.5</v>
      </c>
      <c r="J23" s="1">
        <v>231.0</v>
      </c>
      <c r="K23" s="1">
        <v>2.0</v>
      </c>
      <c r="L23" s="2">
        <f t="shared" si="8"/>
        <v>1929</v>
      </c>
      <c r="M23" s="97">
        <f t="shared" si="9"/>
        <v>214.3333333</v>
      </c>
      <c r="N23" s="98">
        <f t="shared" si="10"/>
        <v>3</v>
      </c>
      <c r="O23" s="2"/>
      <c r="P23" s="89"/>
      <c r="Q23" s="27" t="s">
        <v>60</v>
      </c>
      <c r="R23" s="1">
        <f t="array" ref="R23">XLOOKUP(Q23,'All Star Team Scores'!$F:$F,'All Star Team Scores'!$I:$I)</f>
        <v>361</v>
      </c>
      <c r="S23" s="1">
        <v>0.5</v>
      </c>
      <c r="T23" s="1">
        <f t="array" ref="T23">XLOOKUP(Q23,'All Star Team Scores'!$O:$O,'All Star Team Scores'!$R:$R)</f>
        <v>406</v>
      </c>
      <c r="U23" s="1">
        <v>0.5</v>
      </c>
      <c r="V23" s="1">
        <f t="array" ref="V23">XLOOKUP(Q23,'All Star Team Scores'!$AH:$AH,'All Star Team Scores'!$AK:$AK)</f>
        <v>454</v>
      </c>
      <c r="W23" s="1">
        <v>0.5</v>
      </c>
      <c r="X23" s="1">
        <f t="array" ref="X23">XLOOKUP(Q23,'All Star Team Scores'!$AH:$AH,'All Star Team Scores'!$AK:$AK,,,-1)</f>
        <v>254</v>
      </c>
      <c r="Y23" s="1">
        <v>0.0</v>
      </c>
      <c r="Z23" s="1">
        <v>202.0</v>
      </c>
      <c r="AA23" s="1">
        <v>2.0</v>
      </c>
      <c r="AB23" s="2">
        <f t="shared" si="11"/>
        <v>1677</v>
      </c>
      <c r="AC23" s="97">
        <f t="shared" si="12"/>
        <v>186.3333333</v>
      </c>
      <c r="AD23" s="98">
        <f t="shared" si="13"/>
        <v>3.5</v>
      </c>
      <c r="AE23" s="2"/>
      <c r="AF23" s="2"/>
      <c r="AG23" s="2"/>
      <c r="AH23" s="2"/>
      <c r="AI23" s="2"/>
      <c r="AJ23" s="2"/>
      <c r="AK23" s="2"/>
      <c r="AL23" s="2"/>
      <c r="AM23" s="2"/>
    </row>
    <row r="24">
      <c r="A24" s="25" t="s">
        <v>40</v>
      </c>
      <c r="B24" s="1">
        <f t="array" ref="B24">XLOOKUP(A24,'All Star Team Scores'!$F:$F,'All Star Team Scores'!$I:$I)</f>
        <v>537</v>
      </c>
      <c r="C24" s="1">
        <v>0.5</v>
      </c>
      <c r="D24" s="1">
        <f t="array" ref="D24">XLOOKUP(A24,'All Star Team Scores'!$O:$O,'All Star Team Scores'!$R:$R)</f>
        <v>473</v>
      </c>
      <c r="E24" s="1">
        <v>0.0</v>
      </c>
      <c r="F24" s="1">
        <f t="array" ref="F24">XLOOKUP($A24,'All Star Team Scores'!$AH:$AH,'All Star Team Scores'!$AK:$AK)</f>
        <v>461</v>
      </c>
      <c r="G24" s="1">
        <v>0.0</v>
      </c>
      <c r="H24" s="1">
        <f t="array" ref="H24">XLOOKUP($A24,'All Star Team Scores'!$AH:$AH,'All Star Team Scores'!$AK:$AK,,,-1)</f>
        <v>418</v>
      </c>
      <c r="I24" s="1">
        <v>0.5</v>
      </c>
      <c r="J24" s="1">
        <v>163.0</v>
      </c>
      <c r="K24" s="1">
        <v>2.0</v>
      </c>
      <c r="L24" s="2">
        <f t="shared" si="8"/>
        <v>2052</v>
      </c>
      <c r="M24" s="97">
        <f t="shared" si="9"/>
        <v>228</v>
      </c>
      <c r="N24" s="98">
        <f t="shared" si="10"/>
        <v>3</v>
      </c>
      <c r="O24" s="2"/>
      <c r="P24" s="89"/>
      <c r="Q24" s="25" t="s">
        <v>64</v>
      </c>
      <c r="R24" s="1">
        <f t="array" ref="R24">XLOOKUP(Q24,'All Star Team Scores'!$F:$F,'All Star Team Scores'!$I:$I)</f>
        <v>275</v>
      </c>
      <c r="S24" s="1">
        <v>0.0</v>
      </c>
      <c r="T24" s="1">
        <f t="array" ref="T24">XLOOKUP(Q24,'All Star Team Scores'!$O:$O,'All Star Team Scores'!$R:$R)</f>
        <v>363</v>
      </c>
      <c r="U24" s="1">
        <v>0.5</v>
      </c>
      <c r="V24" s="1">
        <f t="array" ref="V24">XLOOKUP(Q24,'All Star Team Scores'!$AD:$AD,'All Star Team Scores'!$AG:$AG)</f>
        <v>359</v>
      </c>
      <c r="W24" s="1">
        <v>0.0</v>
      </c>
      <c r="X24" s="1">
        <f t="array" ref="X24">XLOOKUP(Q24,'All Star Team Scores'!$AD:$AD,'All Star Team Scores'!$AG:$AG,,,-1)</f>
        <v>291</v>
      </c>
      <c r="Y24" s="1">
        <v>0.5</v>
      </c>
      <c r="Z24" s="1">
        <v>164.0</v>
      </c>
      <c r="AA24" s="1">
        <v>1.0</v>
      </c>
      <c r="AB24" s="2">
        <f t="shared" si="11"/>
        <v>1452</v>
      </c>
      <c r="AC24" s="97">
        <f t="shared" si="12"/>
        <v>161.3333333</v>
      </c>
      <c r="AD24" s="98">
        <f t="shared" si="13"/>
        <v>2</v>
      </c>
      <c r="AE24" s="2"/>
      <c r="AF24" s="2"/>
      <c r="AG24" s="2"/>
      <c r="AH24" s="2"/>
      <c r="AI24" s="2"/>
      <c r="AJ24" s="2"/>
      <c r="AK24" s="2"/>
      <c r="AL24" s="2"/>
      <c r="AM24" s="2"/>
    </row>
    <row r="25">
      <c r="A25" s="25" t="s">
        <v>49</v>
      </c>
      <c r="B25" s="1">
        <f t="array" ref="B25">XLOOKUP(A25,'All Star Team Scores'!$F:$F,'All Star Team Scores'!$I:$I)</f>
        <v>350</v>
      </c>
      <c r="C25" s="1">
        <v>0.0</v>
      </c>
      <c r="D25" s="1">
        <f t="array" ref="D25">XLOOKUP(A25,'All Star Team Scores'!$O:$O,'All Star Team Scores'!$R:$R)</f>
        <v>416</v>
      </c>
      <c r="E25" s="1">
        <v>0.5</v>
      </c>
      <c r="F25" s="1">
        <f t="array" ref="F25">XLOOKUP($A25,'All Star Team Scores'!$AH:$AH,'All Star Team Scores'!$AK:$AK)</f>
        <v>388</v>
      </c>
      <c r="G25" s="1">
        <v>0.0</v>
      </c>
      <c r="H25" s="1">
        <f t="array" ref="H25">XLOOKUP($A25,'All Star Team Scores'!$AH:$AH,'All Star Team Scores'!$AK:$AK,,,-1)</f>
        <v>366</v>
      </c>
      <c r="I25" s="1">
        <v>0.0</v>
      </c>
      <c r="J25" s="1">
        <v>239.0</v>
      </c>
      <c r="K25" s="1">
        <v>2.0</v>
      </c>
      <c r="L25" s="2">
        <f t="shared" si="8"/>
        <v>1759</v>
      </c>
      <c r="M25" s="97">
        <f t="shared" si="9"/>
        <v>195.4444444</v>
      </c>
      <c r="N25" s="98">
        <f t="shared" si="10"/>
        <v>2.5</v>
      </c>
      <c r="O25" s="2"/>
      <c r="P25" s="89"/>
      <c r="Q25" s="25" t="s">
        <v>65</v>
      </c>
      <c r="R25" s="1">
        <f t="array" ref="R25">XLOOKUP(Q25,'All Star Team Scores'!$F:$F,'All Star Team Scores'!$I:$I)</f>
        <v>419</v>
      </c>
      <c r="S25" s="1">
        <v>0.5</v>
      </c>
      <c r="T25" s="1">
        <f t="array" ref="T25">XLOOKUP(Q25,'All Star Team Scores'!$O:$O,'All Star Team Scores'!$R:$R)</f>
        <v>347</v>
      </c>
      <c r="U25" s="1">
        <v>0.0</v>
      </c>
      <c r="V25" s="1">
        <f t="array" ref="V25">XLOOKUP(Q25,'All Star Team Scores'!$AH:$AH,'All Star Team Scores'!$AK:$AK)</f>
        <v>337</v>
      </c>
      <c r="W25" s="1">
        <v>0.0</v>
      </c>
      <c r="X25" s="1">
        <f t="array" ref="X25">XLOOKUP(Q25,'All Star Team Scores'!$AH:$AH,'All Star Team Scores'!$AK:$AK,,,-1)</f>
        <v>295</v>
      </c>
      <c r="Y25" s="1">
        <v>0.5</v>
      </c>
      <c r="Z25" s="1">
        <v>192.0</v>
      </c>
      <c r="AA25" s="1">
        <v>1.0</v>
      </c>
      <c r="AB25" s="2">
        <f t="shared" si="11"/>
        <v>1590</v>
      </c>
      <c r="AC25" s="97">
        <f t="shared" si="12"/>
        <v>176.6666667</v>
      </c>
      <c r="AD25" s="98">
        <f t="shared" si="13"/>
        <v>2</v>
      </c>
      <c r="AE25" s="2"/>
      <c r="AF25" s="2"/>
      <c r="AG25" s="2"/>
      <c r="AH25" s="2"/>
      <c r="AI25" s="2"/>
      <c r="AJ25" s="2"/>
      <c r="AK25" s="2"/>
      <c r="AL25" s="2"/>
      <c r="AM25" s="2"/>
    </row>
    <row r="26">
      <c r="A26" s="25" t="s">
        <v>48</v>
      </c>
      <c r="B26" s="1">
        <f t="array" ref="B26">XLOOKUP(A26,'All Star Team Scores'!$F:$F,'All Star Team Scores'!$I:$I)</f>
        <v>460</v>
      </c>
      <c r="C26" s="1">
        <v>0.5</v>
      </c>
      <c r="D26" s="1">
        <f t="array" ref="D26">XLOOKUP(A26,'All Star Team Scores'!$O:$O,'All Star Team Scores'!$R:$R)</f>
        <v>436</v>
      </c>
      <c r="E26" s="1">
        <v>0.0</v>
      </c>
      <c r="F26" s="1">
        <f t="array" ref="F26">XLOOKUP($A26,'All Star Team Scores'!$AD:$AD,'All Star Team Scores'!$AG:$AG)</f>
        <v>384</v>
      </c>
      <c r="G26" s="1">
        <v>0.0</v>
      </c>
      <c r="H26" s="1">
        <f t="array" ref="H26">XLOOKUP($A26,'All Star Team Scores'!$AD:$AD,'All Star Team Scores'!$AG:$AG,,,-1)</f>
        <v>417</v>
      </c>
      <c r="I26" s="1">
        <v>0.0</v>
      </c>
      <c r="J26" s="1">
        <v>187.0</v>
      </c>
      <c r="K26" s="1">
        <v>2.0</v>
      </c>
      <c r="L26" s="2">
        <f t="shared" si="8"/>
        <v>1884</v>
      </c>
      <c r="M26" s="97">
        <f t="shared" si="9"/>
        <v>209.3333333</v>
      </c>
      <c r="N26" s="98">
        <f t="shared" si="10"/>
        <v>2.5</v>
      </c>
      <c r="O26" s="2"/>
      <c r="P26" s="89"/>
      <c r="Q26" s="25" t="s">
        <v>73</v>
      </c>
      <c r="R26" s="1">
        <f t="array" ref="R26">XLOOKUP(Q26,'All Star Team Scores'!$F:$F,'All Star Team Scores'!$I:$I)</f>
        <v>333</v>
      </c>
      <c r="S26" s="1">
        <v>0.5</v>
      </c>
      <c r="T26" s="1">
        <f t="array" ref="T26">XLOOKUP(Q26,'All Star Team Scores'!$O:$O,'All Star Team Scores'!$R:$R)</f>
        <v>366</v>
      </c>
      <c r="U26" s="1">
        <v>0.5</v>
      </c>
      <c r="V26" s="1">
        <f t="array" ref="V26">XLOOKUP(Q26,'All Star Team Scores'!$AH:$AH,'All Star Team Scores'!$AK:$AK)</f>
        <v>349</v>
      </c>
      <c r="W26" s="1">
        <v>0.0</v>
      </c>
      <c r="X26" s="1">
        <f t="array" ref="X26">XLOOKUP(Q26,'All Star Team Scores'!$AH:$AH,'All Star Team Scores'!$AK:$AK,,,-1)</f>
        <v>351</v>
      </c>
      <c r="Y26" s="1">
        <v>0.0</v>
      </c>
      <c r="Z26" s="1">
        <v>144.0</v>
      </c>
      <c r="AA26" s="1">
        <v>1.0</v>
      </c>
      <c r="AB26" s="2">
        <f t="shared" si="11"/>
        <v>1543</v>
      </c>
      <c r="AC26" s="97">
        <f t="shared" si="12"/>
        <v>171.4444444</v>
      </c>
      <c r="AD26" s="98">
        <f t="shared" si="13"/>
        <v>2</v>
      </c>
      <c r="AE26" s="2"/>
      <c r="AF26" s="2"/>
      <c r="AG26" s="2"/>
      <c r="AH26" s="2"/>
      <c r="AI26" s="2"/>
      <c r="AJ26" s="2"/>
      <c r="AK26" s="2"/>
      <c r="AL26" s="2"/>
      <c r="AM26" s="2"/>
    </row>
    <row r="27">
      <c r="A27" s="25" t="s">
        <v>43</v>
      </c>
      <c r="B27" s="1">
        <f t="array" ref="B27">XLOOKUP(A27,'All Star Team Scores'!$F:$F,'All Star Team Scores'!$I:$I)</f>
        <v>510</v>
      </c>
      <c r="C27" s="1">
        <v>0.5</v>
      </c>
      <c r="D27" s="1">
        <f t="array" ref="D27">XLOOKUP(A27,'All Star Team Scores'!$O:$O,'All Star Team Scores'!$R:$R)</f>
        <v>379</v>
      </c>
      <c r="E27" s="1">
        <v>0.0</v>
      </c>
      <c r="F27" s="1">
        <f t="array" ref="F27">XLOOKUP($A27,'All Star Team Scores'!$AD:$AD,'All Star Team Scores'!$AG:$AG)</f>
        <v>494</v>
      </c>
      <c r="G27" s="1">
        <v>0.5</v>
      </c>
      <c r="H27" s="1">
        <f t="array" ref="H27">XLOOKUP($A27,'All Star Team Scores'!$AD:$AD,'All Star Team Scores'!$AG:$AG,,,-1)</f>
        <v>366</v>
      </c>
      <c r="I27" s="1">
        <v>0.0</v>
      </c>
      <c r="J27" s="1">
        <v>223.0</v>
      </c>
      <c r="K27" s="1">
        <v>1.0</v>
      </c>
      <c r="L27" s="2">
        <f t="shared" si="8"/>
        <v>1972</v>
      </c>
      <c r="M27" s="97">
        <f t="shared" si="9"/>
        <v>219.1111111</v>
      </c>
      <c r="N27" s="98">
        <f t="shared" si="10"/>
        <v>2</v>
      </c>
      <c r="O27" s="2"/>
      <c r="P27" s="89"/>
      <c r="Q27" s="25" t="s">
        <v>59</v>
      </c>
      <c r="R27" s="1">
        <f t="array" ref="R27">XLOOKUP(Q27,'All Star Team Scores'!$F:$F,'All Star Team Scores'!$I:$I)</f>
        <v>287</v>
      </c>
      <c r="S27" s="1">
        <v>0.0</v>
      </c>
      <c r="T27" s="1">
        <f t="array" ref="T27">XLOOKUP(Q27,'All Star Team Scores'!$O:$O,'All Star Team Scores'!$R:$R)</f>
        <v>328</v>
      </c>
      <c r="U27" s="1">
        <v>0.0</v>
      </c>
      <c r="V27" s="1">
        <f t="array" ref="V27">XLOOKUP(Q27,'All Star Team Scores'!$AD:$AD,'All Star Team Scores'!$AG:$AG)</f>
        <v>382</v>
      </c>
      <c r="W27" s="1">
        <v>0.5</v>
      </c>
      <c r="X27" s="1">
        <f t="array" ref="X27">XLOOKUP(Q27,'All Star Team Scores'!$AD:$AD,'All Star Team Scores'!$AG:$AG,,,-1)</f>
        <v>374</v>
      </c>
      <c r="Y27" s="1">
        <v>0.0</v>
      </c>
      <c r="Z27" s="1">
        <v>181.0</v>
      </c>
      <c r="AA27" s="1">
        <v>1.0</v>
      </c>
      <c r="AB27" s="2">
        <f t="shared" si="11"/>
        <v>1552</v>
      </c>
      <c r="AC27" s="97">
        <f t="shared" si="12"/>
        <v>172.4444444</v>
      </c>
      <c r="AD27" s="98">
        <f t="shared" si="13"/>
        <v>1.5</v>
      </c>
      <c r="AE27" s="2"/>
      <c r="AF27" s="2"/>
      <c r="AG27" s="2"/>
      <c r="AH27" s="2"/>
      <c r="AI27" s="2"/>
      <c r="AJ27" s="2"/>
      <c r="AK27" s="2"/>
      <c r="AL27" s="2"/>
      <c r="AM27" s="2"/>
    </row>
    <row r="28">
      <c r="A28" s="25" t="s">
        <v>46</v>
      </c>
      <c r="B28" s="1">
        <f t="array" ref="B28">XLOOKUP(A28,'All Star Team Scores'!$F:$F,'All Star Team Scores'!$I:$I)</f>
        <v>499</v>
      </c>
      <c r="C28" s="1">
        <v>0.5</v>
      </c>
      <c r="D28" s="1">
        <f t="array" ref="D28">XLOOKUP(A28,'All Star Team Scores'!$O:$O,'All Star Team Scores'!$R:$R)</f>
        <v>382</v>
      </c>
      <c r="E28" s="1">
        <v>0.0</v>
      </c>
      <c r="F28" s="1">
        <f t="array" ref="F28">XLOOKUP($A28,'All Star Team Scores'!$AD:$AD,'All Star Team Scores'!$AG:$AG)</f>
        <v>360</v>
      </c>
      <c r="G28" s="1">
        <v>0.0</v>
      </c>
      <c r="H28" s="1">
        <f t="array" ref="H28">XLOOKUP($A28,'All Star Team Scores'!$AD:$AD,'All Star Team Scores'!$AG:$AG,,,-1)</f>
        <v>480</v>
      </c>
      <c r="I28" s="1">
        <v>0.5</v>
      </c>
      <c r="J28" s="1">
        <v>189.0</v>
      </c>
      <c r="K28" s="1">
        <v>1.0</v>
      </c>
      <c r="L28" s="2">
        <f t="shared" si="8"/>
        <v>1910</v>
      </c>
      <c r="M28" s="97">
        <f t="shared" si="9"/>
        <v>212.2222222</v>
      </c>
      <c r="N28" s="98">
        <f t="shared" si="10"/>
        <v>2</v>
      </c>
      <c r="O28" s="2"/>
      <c r="P28" s="89"/>
      <c r="Q28" s="25" t="s">
        <v>68</v>
      </c>
      <c r="R28" s="1">
        <f t="array" ref="R28">XLOOKUP(Q28,'All Star Team Scores'!$F:$F,'All Star Team Scores'!$I:$I)</f>
        <v>349</v>
      </c>
      <c r="S28" s="1">
        <v>0.5</v>
      </c>
      <c r="T28" s="1">
        <f t="array" ref="T28">XLOOKUP(Q28,'All Star Team Scores'!$O:$O,'All Star Team Scores'!$R:$R)</f>
        <v>405</v>
      </c>
      <c r="U28" s="1">
        <v>0.5</v>
      </c>
      <c r="V28" s="1">
        <f t="array" ref="V28">XLOOKUP(Q28,'All Star Team Scores'!$AD:$AD,'All Star Team Scores'!$AG:$AG)</f>
        <v>384</v>
      </c>
      <c r="W28" s="1">
        <v>0.5</v>
      </c>
      <c r="X28" s="1">
        <f t="array" ref="X28">XLOOKUP(Q28,'All Star Team Scores'!$AD:$AD,'All Star Team Scores'!$AG:$AG,,,-1)</f>
        <v>263</v>
      </c>
      <c r="Y28" s="1">
        <v>0.0</v>
      </c>
      <c r="Z28" s="1">
        <v>128.0</v>
      </c>
      <c r="AA28" s="1">
        <v>0.0</v>
      </c>
      <c r="AB28" s="2">
        <f t="shared" si="11"/>
        <v>1529</v>
      </c>
      <c r="AC28" s="97">
        <f t="shared" si="12"/>
        <v>169.8888889</v>
      </c>
      <c r="AD28" s="98">
        <f t="shared" si="13"/>
        <v>1.5</v>
      </c>
      <c r="AE28" s="2"/>
      <c r="AF28" s="2"/>
      <c r="AG28" s="2"/>
      <c r="AH28" s="2"/>
      <c r="AI28" s="2"/>
      <c r="AJ28" s="2"/>
      <c r="AK28" s="2"/>
      <c r="AL28" s="2"/>
      <c r="AM28" s="2"/>
    </row>
    <row r="29">
      <c r="A29" s="27" t="s">
        <v>51</v>
      </c>
      <c r="B29" s="1">
        <f t="array" ref="B29">XLOOKUP(A29,'All Star Team Scores'!$F:$F,'All Star Team Scores'!$I:$I)</f>
        <v>398</v>
      </c>
      <c r="C29" s="1">
        <v>0.5</v>
      </c>
      <c r="D29" s="1">
        <f t="array" ref="D29">XLOOKUP(A29,'All Star Team Scores'!$O:$O,'All Star Team Scores'!$R:$R)</f>
        <v>431</v>
      </c>
      <c r="E29" s="1">
        <v>0.5</v>
      </c>
      <c r="F29" s="1">
        <f t="array" ref="F29">XLOOKUP($A29,'All Star Team Scores'!$AD:$AD,'All Star Team Scores'!$AG:$AG)</f>
        <v>438</v>
      </c>
      <c r="G29" s="1">
        <v>0.0</v>
      </c>
      <c r="H29" s="1">
        <f t="array" ref="H29">XLOOKUP($A29,'All Star Team Scores'!$AD:$AD,'All Star Team Scores'!$AG:$AG,,,-1)</f>
        <v>432</v>
      </c>
      <c r="I29" s="1">
        <v>0.0</v>
      </c>
      <c r="J29" s="1">
        <v>192.0</v>
      </c>
      <c r="K29" s="1">
        <v>1.0</v>
      </c>
      <c r="L29" s="2">
        <f t="shared" si="8"/>
        <v>1891</v>
      </c>
      <c r="M29" s="97">
        <f t="shared" si="9"/>
        <v>210.1111111</v>
      </c>
      <c r="N29" s="98">
        <f t="shared" si="10"/>
        <v>2</v>
      </c>
      <c r="O29" s="2"/>
      <c r="P29" s="89"/>
      <c r="Q29" s="25" t="s">
        <v>72</v>
      </c>
      <c r="R29" s="1">
        <f t="array" ref="R29">XLOOKUP(Q29,'All Star Team Scores'!$F:$F,'All Star Team Scores'!$I:$I)</f>
        <v>358</v>
      </c>
      <c r="S29" s="1">
        <v>0.0</v>
      </c>
      <c r="T29" s="1">
        <f t="array" ref="T29">XLOOKUP(Q29,'All Star Team Scores'!$O:$O,'All Star Team Scores'!$R:$R)</f>
        <v>446</v>
      </c>
      <c r="U29" s="1">
        <v>0.5</v>
      </c>
      <c r="V29" s="1">
        <f t="array" ref="V29">XLOOKUP(Q29,'All Star Team Scores'!$AD:$AD,'All Star Team Scores'!$AG:$AG)</f>
        <v>325</v>
      </c>
      <c r="W29" s="1">
        <v>0.0</v>
      </c>
      <c r="X29" s="1">
        <f t="array" ref="X29">XLOOKUP(Q29,'All Star Team Scores'!$AD:$AD,'All Star Team Scores'!$AG:$AG,,,-1)</f>
        <v>339</v>
      </c>
      <c r="Y29" s="1">
        <v>0.0</v>
      </c>
      <c r="Z29" s="1">
        <v>167.0</v>
      </c>
      <c r="AA29" s="1">
        <v>1.0</v>
      </c>
      <c r="AB29" s="2">
        <f t="shared" si="11"/>
        <v>1635</v>
      </c>
      <c r="AC29" s="97">
        <f t="shared" si="12"/>
        <v>181.6666667</v>
      </c>
      <c r="AD29" s="98">
        <f t="shared" si="13"/>
        <v>1.5</v>
      </c>
      <c r="AE29" s="2"/>
      <c r="AF29" s="2"/>
      <c r="AG29" s="2"/>
      <c r="AH29" s="2"/>
      <c r="AI29" s="2"/>
      <c r="AJ29" s="2"/>
      <c r="AK29" s="2"/>
      <c r="AL29" s="2"/>
      <c r="AM29" s="2"/>
    </row>
    <row r="30">
      <c r="A30" s="25" t="s">
        <v>52</v>
      </c>
      <c r="B30" s="1">
        <f t="array" ref="B30">XLOOKUP(A30,'All Star Team Scores'!$F:$F,'All Star Team Scores'!$I:$I)</f>
        <v>352</v>
      </c>
      <c r="C30" s="1">
        <v>0.0</v>
      </c>
      <c r="D30" s="1">
        <f t="array" ref="D30">XLOOKUP(A30,'All Star Team Scores'!$O:$O,'All Star Team Scores'!$R:$R)</f>
        <v>425</v>
      </c>
      <c r="E30" s="1">
        <v>0.5</v>
      </c>
      <c r="F30" s="1">
        <f t="array" ref="F30">XLOOKUP($A30,'All Star Team Scores'!$AH:$AH,'All Star Team Scores'!$AK:$AK)</f>
        <v>435</v>
      </c>
      <c r="G30" s="1">
        <v>0.0</v>
      </c>
      <c r="H30" s="1">
        <f t="array" ref="H30">XLOOKUP($A30,'All Star Team Scores'!$AH:$AH,'All Star Team Scores'!$AK:$AK,,,-1)</f>
        <v>316</v>
      </c>
      <c r="I30" s="1">
        <v>0.0</v>
      </c>
      <c r="J30" s="1">
        <v>146.0</v>
      </c>
      <c r="K30" s="1">
        <v>1.0</v>
      </c>
      <c r="L30" s="2">
        <f t="shared" si="8"/>
        <v>1674</v>
      </c>
      <c r="M30" s="97">
        <f t="shared" si="9"/>
        <v>186</v>
      </c>
      <c r="N30" s="98">
        <f t="shared" si="10"/>
        <v>1.5</v>
      </c>
      <c r="O30" s="2"/>
      <c r="P30" s="89"/>
      <c r="Q30" s="25" t="s">
        <v>69</v>
      </c>
      <c r="R30" s="1">
        <f t="array" ref="R30">XLOOKUP(Q30,'All Star Team Scores'!$F:$F,'All Star Team Scores'!$I:$I)</f>
        <v>386</v>
      </c>
      <c r="S30" s="1">
        <v>0.5</v>
      </c>
      <c r="T30" s="1">
        <f t="array" ref="T30">XLOOKUP(Q30,'All Star Team Scores'!$O:$O,'All Star Team Scores'!$R:$R)</f>
        <v>344</v>
      </c>
      <c r="U30" s="1">
        <v>0.5</v>
      </c>
      <c r="V30" s="1">
        <f t="array" ref="V30">XLOOKUP(Q30,'All Star Team Scores'!$AH:$AH,'All Star Team Scores'!$AK:$AK)</f>
        <v>360</v>
      </c>
      <c r="W30" s="1">
        <v>0.5</v>
      </c>
      <c r="X30" s="1">
        <f t="array" ref="X30">XLOOKUP(Q30,'All Star Team Scores'!$AH:$AH,'All Star Team Scores'!$AK:$AK,,,-1)</f>
        <v>313</v>
      </c>
      <c r="Y30" s="1">
        <v>0.0</v>
      </c>
      <c r="Z30" s="1">
        <v>182.0</v>
      </c>
      <c r="AA30" s="1">
        <v>0.0</v>
      </c>
      <c r="AB30" s="2">
        <f t="shared" si="11"/>
        <v>1585</v>
      </c>
      <c r="AC30" s="97">
        <f t="shared" si="12"/>
        <v>176.1111111</v>
      </c>
      <c r="AD30" s="98">
        <f t="shared" si="13"/>
        <v>1.5</v>
      </c>
      <c r="AE30" s="2"/>
      <c r="AF30" s="2"/>
      <c r="AG30" s="2"/>
      <c r="AH30" s="2"/>
      <c r="AI30" s="2"/>
      <c r="AJ30" s="2"/>
      <c r="AK30" s="2"/>
      <c r="AL30" s="2"/>
      <c r="AM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97"/>
      <c r="N31" s="98"/>
      <c r="O31" s="2"/>
      <c r="P31" s="8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99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97"/>
      <c r="N32" s="98"/>
      <c r="O32" s="2"/>
      <c r="P32" s="8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99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97"/>
      <c r="N33" s="98"/>
      <c r="O33" s="2"/>
      <c r="P33" s="8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99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7"/>
      <c r="N34" s="98"/>
      <c r="O34" s="2"/>
      <c r="P34" s="8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99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97"/>
      <c r="N35" s="98"/>
      <c r="O35" s="2"/>
      <c r="P35" s="8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99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97"/>
      <c r="N36" s="98"/>
      <c r="O36" s="2"/>
      <c r="P36" s="8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99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97"/>
      <c r="N37" s="98"/>
      <c r="O37" s="2"/>
      <c r="P37" s="8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99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7"/>
      <c r="N38" s="98"/>
      <c r="O38" s="2"/>
      <c r="P38" s="8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99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7"/>
      <c r="N39" s="98"/>
      <c r="O39" s="2"/>
      <c r="P39" s="8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99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7"/>
      <c r="N40" s="98"/>
      <c r="O40" s="2"/>
      <c r="P40" s="8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99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7"/>
      <c r="N41" s="98"/>
      <c r="O41" s="2"/>
      <c r="P41" s="8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99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7"/>
      <c r="N42" s="98"/>
      <c r="O42" s="2"/>
      <c r="P42" s="8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99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7"/>
      <c r="N43" s="98"/>
      <c r="O43" s="2"/>
      <c r="P43" s="8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99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7"/>
      <c r="N44" s="98"/>
      <c r="O44" s="2"/>
      <c r="P44" s="8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99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97"/>
      <c r="N45" s="98"/>
      <c r="O45" s="2"/>
      <c r="P45" s="8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99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7"/>
      <c r="N46" s="98"/>
      <c r="O46" s="2"/>
      <c r="P46" s="8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99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7"/>
      <c r="N47" s="98"/>
      <c r="O47" s="2"/>
      <c r="P47" s="8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99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7"/>
      <c r="N48" s="98"/>
      <c r="O48" s="2"/>
      <c r="P48" s="8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99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7"/>
      <c r="N49" s="98"/>
      <c r="O49" s="2"/>
      <c r="P49" s="8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99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7"/>
      <c r="N50" s="98"/>
      <c r="O50" s="2"/>
      <c r="P50" s="8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99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7"/>
      <c r="N51" s="98"/>
      <c r="O51" s="2"/>
      <c r="P51" s="89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99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7"/>
      <c r="N52" s="98"/>
      <c r="O52" s="2"/>
      <c r="P52" s="89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99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97"/>
      <c r="N53" s="98"/>
      <c r="O53" s="2"/>
      <c r="P53" s="89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99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97"/>
      <c r="N54" s="98"/>
      <c r="O54" s="2"/>
      <c r="P54" s="89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99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97"/>
      <c r="N55" s="98"/>
      <c r="O55" s="2"/>
      <c r="P55" s="89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99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97"/>
      <c r="N56" s="98"/>
      <c r="O56" s="2"/>
      <c r="P56" s="89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99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97"/>
      <c r="N57" s="98"/>
      <c r="O57" s="2"/>
      <c r="P57" s="89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99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97"/>
      <c r="N58" s="98"/>
      <c r="O58" s="2"/>
      <c r="P58" s="89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99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97"/>
      <c r="N59" s="98"/>
      <c r="O59" s="2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99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97"/>
      <c r="N60" s="98"/>
      <c r="O60" s="2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99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97"/>
      <c r="N61" s="98"/>
      <c r="O61" s="2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99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97"/>
      <c r="N62" s="98"/>
      <c r="O62" s="2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99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7"/>
      <c r="N63" s="98"/>
      <c r="O63" s="2"/>
      <c r="P63" s="89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99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7"/>
      <c r="N64" s="98"/>
      <c r="O64" s="2"/>
      <c r="P64" s="8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99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7"/>
      <c r="N65" s="98"/>
      <c r="O65" s="2"/>
      <c r="P65" s="8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99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7"/>
      <c r="N66" s="98"/>
      <c r="O66" s="2"/>
      <c r="P66" s="89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99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7"/>
      <c r="N67" s="98"/>
      <c r="O67" s="2"/>
      <c r="P67" s="89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99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7"/>
      <c r="N68" s="98"/>
      <c r="O68" s="2"/>
      <c r="P68" s="89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99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7"/>
      <c r="N69" s="98"/>
      <c r="O69" s="2"/>
      <c r="P69" s="8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99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7"/>
      <c r="N70" s="98"/>
      <c r="O70" s="2"/>
      <c r="P70" s="8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99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97"/>
      <c r="N71" s="98"/>
      <c r="O71" s="2"/>
      <c r="P71" s="8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99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97"/>
      <c r="N72" s="98"/>
      <c r="O72" s="2"/>
      <c r="P72" s="8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99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97"/>
      <c r="N73" s="98"/>
      <c r="O73" s="2"/>
      <c r="P73" s="8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99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97"/>
      <c r="N74" s="98"/>
      <c r="O74" s="2"/>
      <c r="P74" s="8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99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97"/>
      <c r="N75" s="98"/>
      <c r="O75" s="2"/>
      <c r="P75" s="8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99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97"/>
      <c r="N76" s="98"/>
      <c r="O76" s="2"/>
      <c r="P76" s="8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99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97"/>
      <c r="N77" s="98"/>
      <c r="O77" s="2"/>
      <c r="P77" s="8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99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97"/>
      <c r="N78" s="98"/>
      <c r="O78" s="2"/>
      <c r="P78" s="89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99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97"/>
      <c r="N79" s="98"/>
      <c r="O79" s="2"/>
      <c r="P79" s="89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99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97"/>
      <c r="N80" s="98"/>
      <c r="O80" s="2"/>
      <c r="P80" s="89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99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97"/>
      <c r="N81" s="98"/>
      <c r="O81" s="2"/>
      <c r="P81" s="89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99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97"/>
      <c r="N82" s="98"/>
      <c r="O82" s="2"/>
      <c r="P82" s="89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99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97"/>
      <c r="N83" s="98"/>
      <c r="O83" s="2"/>
      <c r="P83" s="89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99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97"/>
      <c r="N84" s="98"/>
      <c r="O84" s="2"/>
      <c r="P84" s="89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99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97"/>
      <c r="N85" s="98"/>
      <c r="O85" s="2"/>
      <c r="P85" s="89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99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97"/>
      <c r="N86" s="98"/>
      <c r="O86" s="2"/>
      <c r="P86" s="89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99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97"/>
      <c r="N87" s="98"/>
      <c r="O87" s="2"/>
      <c r="P87" s="89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99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97"/>
      <c r="N88" s="98"/>
      <c r="O88" s="2"/>
      <c r="P88" s="89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99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97"/>
      <c r="N89" s="98"/>
      <c r="O89" s="2"/>
      <c r="P89" s="8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99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97"/>
      <c r="N90" s="98"/>
      <c r="O90" s="2"/>
      <c r="P90" s="89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99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97"/>
      <c r="N91" s="98"/>
      <c r="O91" s="2"/>
      <c r="P91" s="89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99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97"/>
      <c r="N92" s="98"/>
      <c r="O92" s="2"/>
      <c r="P92" s="89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99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97"/>
      <c r="N93" s="98"/>
      <c r="O93" s="2"/>
      <c r="P93" s="89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99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97"/>
      <c r="N94" s="98"/>
      <c r="O94" s="2"/>
      <c r="P94" s="89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99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97"/>
      <c r="N95" s="98"/>
      <c r="O95" s="2"/>
      <c r="P95" s="89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99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97"/>
      <c r="N96" s="98"/>
      <c r="O96" s="2"/>
      <c r="P96" s="89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99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97"/>
      <c r="N97" s="98"/>
      <c r="O97" s="2"/>
      <c r="P97" s="89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99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97"/>
      <c r="N98" s="98"/>
      <c r="O98" s="2"/>
      <c r="P98" s="89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99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97"/>
      <c r="N99" s="98"/>
      <c r="O99" s="2"/>
      <c r="P99" s="89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99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97"/>
      <c r="N100" s="98"/>
      <c r="O100" s="2"/>
      <c r="P100" s="89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99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97"/>
      <c r="N101" s="98"/>
      <c r="O101" s="2"/>
      <c r="P101" s="89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99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97"/>
      <c r="N102" s="98"/>
      <c r="O102" s="2"/>
      <c r="P102" s="89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99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97"/>
      <c r="N103" s="98"/>
      <c r="O103" s="2"/>
      <c r="P103" s="89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99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97"/>
      <c r="N104" s="98"/>
      <c r="O104" s="2"/>
      <c r="P104" s="89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99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97"/>
      <c r="N105" s="98"/>
      <c r="O105" s="2"/>
      <c r="P105" s="89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99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97"/>
      <c r="N106" s="98"/>
      <c r="O106" s="2"/>
      <c r="P106" s="89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99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97"/>
      <c r="N107" s="98"/>
      <c r="O107" s="2"/>
      <c r="P107" s="89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99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97"/>
      <c r="N108" s="98"/>
      <c r="O108" s="2"/>
      <c r="P108" s="89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99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97"/>
      <c r="N109" s="98"/>
      <c r="O109" s="2"/>
      <c r="P109" s="89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99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97"/>
      <c r="N110" s="98"/>
      <c r="O110" s="2"/>
      <c r="P110" s="89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99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97"/>
      <c r="N111" s="98"/>
      <c r="O111" s="2"/>
      <c r="P111" s="89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99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97"/>
      <c r="N112" s="98"/>
      <c r="O112" s="2"/>
      <c r="P112" s="89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99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97"/>
      <c r="N113" s="98"/>
      <c r="O113" s="2"/>
      <c r="P113" s="89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99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97"/>
      <c r="N114" s="98"/>
      <c r="O114" s="2"/>
      <c r="P114" s="89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99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97"/>
      <c r="N115" s="98"/>
      <c r="O115" s="2"/>
      <c r="P115" s="89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99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97"/>
      <c r="N116" s="98"/>
      <c r="O116" s="2"/>
      <c r="P116" s="89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99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97"/>
      <c r="N117" s="98"/>
      <c r="O117" s="2"/>
      <c r="P117" s="89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99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97"/>
      <c r="N118" s="98"/>
      <c r="O118" s="2"/>
      <c r="P118" s="89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99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97"/>
      <c r="N119" s="98"/>
      <c r="O119" s="2"/>
      <c r="P119" s="89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99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97"/>
      <c r="N120" s="98"/>
      <c r="O120" s="2"/>
      <c r="P120" s="89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99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97"/>
      <c r="N121" s="98"/>
      <c r="O121" s="2"/>
      <c r="P121" s="89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99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97"/>
      <c r="N122" s="98"/>
      <c r="O122" s="2"/>
      <c r="P122" s="89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99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97"/>
      <c r="N123" s="98"/>
      <c r="O123" s="2"/>
      <c r="P123" s="89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99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97"/>
      <c r="N124" s="98"/>
      <c r="O124" s="2"/>
      <c r="P124" s="89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99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97"/>
      <c r="N125" s="98"/>
      <c r="O125" s="2"/>
      <c r="P125" s="89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99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97"/>
      <c r="N126" s="98"/>
      <c r="O126" s="2"/>
      <c r="P126" s="89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99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97"/>
      <c r="N127" s="98"/>
      <c r="O127" s="2"/>
      <c r="P127" s="89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99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97"/>
      <c r="N128" s="98"/>
      <c r="O128" s="2"/>
      <c r="P128" s="89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99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97"/>
      <c r="N129" s="98"/>
      <c r="O129" s="2"/>
      <c r="P129" s="89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99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97"/>
      <c r="N130" s="98"/>
      <c r="O130" s="2"/>
      <c r="P130" s="89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99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97"/>
      <c r="N131" s="98"/>
      <c r="O131" s="2"/>
      <c r="P131" s="89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99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97"/>
      <c r="N132" s="98"/>
      <c r="O132" s="2"/>
      <c r="P132" s="89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99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97"/>
      <c r="N133" s="98"/>
      <c r="O133" s="2"/>
      <c r="P133" s="89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99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97"/>
      <c r="N134" s="98"/>
      <c r="O134" s="2"/>
      <c r="P134" s="89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99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97"/>
      <c r="N135" s="98"/>
      <c r="O135" s="2"/>
      <c r="P135" s="89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99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97"/>
      <c r="N136" s="98"/>
      <c r="O136" s="2"/>
      <c r="P136" s="89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99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97"/>
      <c r="N137" s="98"/>
      <c r="O137" s="2"/>
      <c r="P137" s="8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99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97"/>
      <c r="N138" s="98"/>
      <c r="O138" s="2"/>
      <c r="P138" s="89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99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97"/>
      <c r="N139" s="98"/>
      <c r="O139" s="2"/>
      <c r="P139" s="89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99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97"/>
      <c r="N140" s="98"/>
      <c r="O140" s="2"/>
      <c r="P140" s="89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99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97"/>
      <c r="N141" s="98"/>
      <c r="O141" s="2"/>
      <c r="P141" s="89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99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97"/>
      <c r="N142" s="98"/>
      <c r="O142" s="2"/>
      <c r="P142" s="89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99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97"/>
      <c r="N143" s="98"/>
      <c r="O143" s="2"/>
      <c r="P143" s="89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99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97"/>
      <c r="N144" s="98"/>
      <c r="O144" s="2"/>
      <c r="P144" s="89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99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97"/>
      <c r="N145" s="98"/>
      <c r="O145" s="2"/>
      <c r="P145" s="89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99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97"/>
      <c r="N146" s="98"/>
      <c r="O146" s="2"/>
      <c r="P146" s="89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99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97"/>
      <c r="N147" s="98"/>
      <c r="O147" s="2"/>
      <c r="P147" s="89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99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97"/>
      <c r="N148" s="98"/>
      <c r="O148" s="2"/>
      <c r="P148" s="89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99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97"/>
      <c r="N149" s="98"/>
      <c r="O149" s="2"/>
      <c r="P149" s="89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99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97"/>
      <c r="N150" s="98"/>
      <c r="O150" s="2"/>
      <c r="P150" s="89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99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97"/>
      <c r="N151" s="98"/>
      <c r="O151" s="2"/>
      <c r="P151" s="89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99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97"/>
      <c r="N152" s="98"/>
      <c r="O152" s="2"/>
      <c r="P152" s="89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99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97"/>
      <c r="N153" s="98"/>
      <c r="O153" s="2"/>
      <c r="P153" s="89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99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97"/>
      <c r="N154" s="98"/>
      <c r="O154" s="2"/>
      <c r="P154" s="89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99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97"/>
      <c r="N155" s="98"/>
      <c r="O155" s="2"/>
      <c r="P155" s="89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99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97"/>
      <c r="N156" s="98"/>
      <c r="O156" s="2"/>
      <c r="P156" s="89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99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97"/>
      <c r="N157" s="98"/>
      <c r="O157" s="2"/>
      <c r="P157" s="89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99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97"/>
      <c r="N158" s="98"/>
      <c r="O158" s="2"/>
      <c r="P158" s="89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99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97"/>
      <c r="N159" s="98"/>
      <c r="O159" s="2"/>
      <c r="P159" s="89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99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97"/>
      <c r="N160" s="98"/>
      <c r="O160" s="2"/>
      <c r="P160" s="89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99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97"/>
      <c r="N161" s="98"/>
      <c r="O161" s="2"/>
      <c r="P161" s="89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99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97"/>
      <c r="N162" s="98"/>
      <c r="O162" s="2"/>
      <c r="P162" s="89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99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97"/>
      <c r="N163" s="98"/>
      <c r="O163" s="2"/>
      <c r="P163" s="89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99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97"/>
      <c r="N164" s="98"/>
      <c r="O164" s="2"/>
      <c r="P164" s="89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99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97"/>
      <c r="N165" s="98"/>
      <c r="O165" s="2"/>
      <c r="P165" s="89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99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97"/>
      <c r="N166" s="98"/>
      <c r="O166" s="2"/>
      <c r="P166" s="89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99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97"/>
      <c r="N167" s="98"/>
      <c r="O167" s="2"/>
      <c r="P167" s="89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99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97"/>
      <c r="N168" s="98"/>
      <c r="O168" s="2"/>
      <c r="P168" s="89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99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97"/>
      <c r="N169" s="98"/>
      <c r="O169" s="2"/>
      <c r="P169" s="89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99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97"/>
      <c r="N170" s="98"/>
      <c r="O170" s="2"/>
      <c r="P170" s="89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99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97"/>
      <c r="N171" s="98"/>
      <c r="O171" s="2"/>
      <c r="P171" s="89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99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97"/>
      <c r="N172" s="98"/>
      <c r="O172" s="2"/>
      <c r="P172" s="89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99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97"/>
      <c r="N173" s="98"/>
      <c r="O173" s="2"/>
      <c r="P173" s="89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99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97"/>
      <c r="N174" s="98"/>
      <c r="O174" s="2"/>
      <c r="P174" s="89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99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97"/>
      <c r="N175" s="98"/>
      <c r="O175" s="2"/>
      <c r="P175" s="89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99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97"/>
      <c r="N176" s="98"/>
      <c r="O176" s="2"/>
      <c r="P176" s="89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99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97"/>
      <c r="N177" s="98"/>
      <c r="O177" s="2"/>
      <c r="P177" s="89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99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97"/>
      <c r="N178" s="98"/>
      <c r="O178" s="2"/>
      <c r="P178" s="89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99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97"/>
      <c r="N179" s="98"/>
      <c r="O179" s="2"/>
      <c r="P179" s="8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99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97"/>
      <c r="N180" s="98"/>
      <c r="O180" s="2"/>
      <c r="P180" s="89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99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97"/>
      <c r="N181" s="98"/>
      <c r="O181" s="2"/>
      <c r="P181" s="89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99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97"/>
      <c r="N182" s="98"/>
      <c r="O182" s="2"/>
      <c r="P182" s="8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99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97"/>
      <c r="N183" s="98"/>
      <c r="O183" s="2"/>
      <c r="P183" s="8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99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97"/>
      <c r="N184" s="98"/>
      <c r="O184" s="2"/>
      <c r="P184" s="8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99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97"/>
      <c r="N185" s="98"/>
      <c r="O185" s="2"/>
      <c r="P185" s="8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99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97"/>
      <c r="N186" s="98"/>
      <c r="O186" s="2"/>
      <c r="P186" s="89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99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97"/>
      <c r="N187" s="98"/>
      <c r="O187" s="2"/>
      <c r="P187" s="89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99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97"/>
      <c r="N188" s="98"/>
      <c r="O188" s="2"/>
      <c r="P188" s="89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99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97"/>
      <c r="N189" s="98"/>
      <c r="O189" s="2"/>
      <c r="P189" s="89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99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97"/>
      <c r="N190" s="98"/>
      <c r="O190" s="2"/>
      <c r="P190" s="89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99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97"/>
      <c r="N191" s="98"/>
      <c r="O191" s="2"/>
      <c r="P191" s="89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99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97"/>
      <c r="N192" s="98"/>
      <c r="O192" s="2"/>
      <c r="P192" s="89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99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97"/>
      <c r="N193" s="98"/>
      <c r="O193" s="2"/>
      <c r="P193" s="89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99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97"/>
      <c r="N194" s="98"/>
      <c r="O194" s="2"/>
      <c r="P194" s="89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99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97"/>
      <c r="N195" s="98"/>
      <c r="O195" s="2"/>
      <c r="P195" s="8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99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97"/>
      <c r="N196" s="98"/>
      <c r="O196" s="2"/>
      <c r="P196" s="8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99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97"/>
      <c r="N197" s="98"/>
      <c r="O197" s="2"/>
      <c r="P197" s="8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99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97"/>
      <c r="N198" s="98"/>
      <c r="O198" s="2"/>
      <c r="P198" s="89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99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97"/>
      <c r="N199" s="98"/>
      <c r="O199" s="2"/>
      <c r="P199" s="89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99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97"/>
      <c r="N200" s="98"/>
      <c r="O200" s="2"/>
      <c r="P200" s="89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99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97"/>
      <c r="N201" s="98"/>
      <c r="O201" s="2"/>
      <c r="P201" s="89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99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97"/>
      <c r="N202" s="98"/>
      <c r="O202" s="2"/>
      <c r="P202" s="89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99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97"/>
      <c r="N203" s="98"/>
      <c r="O203" s="2"/>
      <c r="P203" s="89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99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97"/>
      <c r="N204" s="98"/>
      <c r="O204" s="2"/>
      <c r="P204" s="89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99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97"/>
      <c r="N205" s="98"/>
      <c r="O205" s="2"/>
      <c r="P205" s="89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99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97"/>
      <c r="N206" s="98"/>
      <c r="O206" s="2"/>
      <c r="P206" s="89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99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97"/>
      <c r="N207" s="98"/>
      <c r="O207" s="2"/>
      <c r="P207" s="89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99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97"/>
      <c r="N208" s="98"/>
      <c r="O208" s="2"/>
      <c r="P208" s="89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99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97"/>
      <c r="N209" s="98"/>
      <c r="O209" s="2"/>
      <c r="P209" s="89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99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97"/>
      <c r="N210" s="98"/>
      <c r="O210" s="2"/>
      <c r="P210" s="89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99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97"/>
      <c r="N211" s="98"/>
      <c r="O211" s="2"/>
      <c r="P211" s="89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99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97"/>
      <c r="N212" s="98"/>
      <c r="O212" s="2"/>
      <c r="P212" s="89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99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97"/>
      <c r="N213" s="98"/>
      <c r="O213" s="2"/>
      <c r="P213" s="89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99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97"/>
      <c r="N214" s="98"/>
      <c r="O214" s="2"/>
      <c r="P214" s="89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99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97"/>
      <c r="N215" s="98"/>
      <c r="O215" s="2"/>
      <c r="P215" s="89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99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97"/>
      <c r="N216" s="98"/>
      <c r="O216" s="2"/>
      <c r="P216" s="89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99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97"/>
      <c r="N217" s="98"/>
      <c r="O217" s="2"/>
      <c r="P217" s="89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99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97"/>
      <c r="N218" s="98"/>
      <c r="O218" s="2"/>
      <c r="P218" s="89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99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97"/>
      <c r="N219" s="98"/>
      <c r="O219" s="2"/>
      <c r="P219" s="89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99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97"/>
      <c r="N220" s="98"/>
      <c r="O220" s="2"/>
      <c r="P220" s="89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99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97"/>
      <c r="N221" s="98"/>
      <c r="O221" s="2"/>
      <c r="P221" s="89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99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97"/>
      <c r="N222" s="98"/>
      <c r="O222" s="2"/>
      <c r="P222" s="89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99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97"/>
      <c r="N223" s="98"/>
      <c r="O223" s="2"/>
      <c r="P223" s="89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99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97"/>
      <c r="N224" s="98"/>
      <c r="O224" s="2"/>
      <c r="P224" s="89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99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97"/>
      <c r="N225" s="98"/>
      <c r="O225" s="2"/>
      <c r="P225" s="89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99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97"/>
      <c r="N226" s="98"/>
      <c r="O226" s="2"/>
      <c r="P226" s="89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99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97"/>
      <c r="N227" s="98"/>
      <c r="O227" s="2"/>
      <c r="P227" s="89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99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97"/>
      <c r="N228" s="98"/>
      <c r="O228" s="2"/>
      <c r="P228" s="89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99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97"/>
      <c r="N229" s="98"/>
      <c r="O229" s="2"/>
      <c r="P229" s="89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99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97"/>
      <c r="N230" s="98"/>
      <c r="O230" s="2"/>
      <c r="P230" s="89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99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97"/>
      <c r="N231" s="98"/>
      <c r="O231" s="2"/>
      <c r="P231" s="89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99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97"/>
      <c r="N232" s="98"/>
      <c r="O232" s="2"/>
      <c r="P232" s="89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99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97"/>
      <c r="N233" s="98"/>
      <c r="O233" s="2"/>
      <c r="P233" s="89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99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97"/>
      <c r="N234" s="98"/>
      <c r="O234" s="2"/>
      <c r="P234" s="89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99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97"/>
      <c r="N235" s="98"/>
      <c r="O235" s="2"/>
      <c r="P235" s="89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99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97"/>
      <c r="N236" s="98"/>
      <c r="O236" s="2"/>
      <c r="P236" s="8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99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97"/>
      <c r="N237" s="98"/>
      <c r="O237" s="2"/>
      <c r="P237" s="8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99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97"/>
      <c r="N238" s="98"/>
      <c r="O238" s="2"/>
      <c r="P238" s="8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99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97"/>
      <c r="N239" s="98"/>
      <c r="O239" s="2"/>
      <c r="P239" s="8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99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97"/>
      <c r="N240" s="98"/>
      <c r="O240" s="2"/>
      <c r="P240" s="89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99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97"/>
      <c r="N241" s="98"/>
      <c r="O241" s="2"/>
      <c r="P241" s="89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99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97"/>
      <c r="N242" s="98"/>
      <c r="O242" s="2"/>
      <c r="P242" s="89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99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97"/>
      <c r="N243" s="98"/>
      <c r="O243" s="2"/>
      <c r="P243" s="89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99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97"/>
      <c r="N244" s="98"/>
      <c r="O244" s="2"/>
      <c r="P244" s="89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99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97"/>
      <c r="N245" s="98"/>
      <c r="O245" s="2"/>
      <c r="P245" s="89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99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97"/>
      <c r="N246" s="98"/>
      <c r="O246" s="2"/>
      <c r="P246" s="89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99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97"/>
      <c r="N247" s="98"/>
      <c r="O247" s="2"/>
      <c r="P247" s="89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99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97"/>
      <c r="N248" s="98"/>
      <c r="O248" s="2"/>
      <c r="P248" s="8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99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97"/>
      <c r="N249" s="98"/>
      <c r="O249" s="2"/>
      <c r="P249" s="8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99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97"/>
      <c r="N250" s="98"/>
      <c r="O250" s="2"/>
      <c r="P250" s="8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99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97"/>
      <c r="N251" s="98"/>
      <c r="O251" s="2"/>
      <c r="P251" s="8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99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97"/>
      <c r="N252" s="98"/>
      <c r="O252" s="2"/>
      <c r="P252" s="89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99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97"/>
      <c r="N253" s="98"/>
      <c r="O253" s="2"/>
      <c r="P253" s="89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99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97"/>
      <c r="N254" s="98"/>
      <c r="O254" s="2"/>
      <c r="P254" s="89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99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97"/>
      <c r="N255" s="98"/>
      <c r="O255" s="2"/>
      <c r="P255" s="89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99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97"/>
      <c r="N256" s="98"/>
      <c r="O256" s="2"/>
      <c r="P256" s="89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99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97"/>
      <c r="N257" s="98"/>
      <c r="O257" s="2"/>
      <c r="P257" s="89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99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97"/>
      <c r="N258" s="98"/>
      <c r="O258" s="2"/>
      <c r="P258" s="89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99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97"/>
      <c r="N259" s="98"/>
      <c r="O259" s="2"/>
      <c r="P259" s="89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99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97"/>
      <c r="N260" s="98"/>
      <c r="O260" s="2"/>
      <c r="P260" s="89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99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97"/>
      <c r="N261" s="98"/>
      <c r="O261" s="2"/>
      <c r="P261" s="89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99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97"/>
      <c r="N262" s="98"/>
      <c r="O262" s="2"/>
      <c r="P262" s="89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99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97"/>
      <c r="N263" s="98"/>
      <c r="O263" s="2"/>
      <c r="P263" s="89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99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97"/>
      <c r="N264" s="98"/>
      <c r="O264" s="2"/>
      <c r="P264" s="89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99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97"/>
      <c r="N265" s="98"/>
      <c r="O265" s="2"/>
      <c r="P265" s="89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99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97"/>
      <c r="N266" s="98"/>
      <c r="O266" s="2"/>
      <c r="P266" s="89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99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97"/>
      <c r="N267" s="98"/>
      <c r="O267" s="2"/>
      <c r="P267" s="89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99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97"/>
      <c r="N268" s="98"/>
      <c r="O268" s="2"/>
      <c r="P268" s="89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99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97"/>
      <c r="N269" s="98"/>
      <c r="O269" s="2"/>
      <c r="P269" s="89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99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97"/>
      <c r="N270" s="98"/>
      <c r="O270" s="2"/>
      <c r="P270" s="89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99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97"/>
      <c r="N271" s="98"/>
      <c r="O271" s="2"/>
      <c r="P271" s="89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99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97"/>
      <c r="N272" s="98"/>
      <c r="O272" s="2"/>
      <c r="P272" s="89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99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97"/>
      <c r="N273" s="98"/>
      <c r="O273" s="2"/>
      <c r="P273" s="89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99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97"/>
      <c r="N274" s="98"/>
      <c r="O274" s="2"/>
      <c r="P274" s="89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99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97"/>
      <c r="N275" s="98"/>
      <c r="O275" s="2"/>
      <c r="P275" s="89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99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97"/>
      <c r="N276" s="98"/>
      <c r="O276" s="2"/>
      <c r="P276" s="89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99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97"/>
      <c r="N277" s="98"/>
      <c r="O277" s="2"/>
      <c r="P277" s="89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99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97"/>
      <c r="N278" s="98"/>
      <c r="O278" s="2"/>
      <c r="P278" s="89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99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97"/>
      <c r="N279" s="98"/>
      <c r="O279" s="2"/>
      <c r="P279" s="89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99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97"/>
      <c r="N280" s="98"/>
      <c r="O280" s="2"/>
      <c r="P280" s="89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99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97"/>
      <c r="N281" s="98"/>
      <c r="O281" s="2"/>
      <c r="P281" s="89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99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97"/>
      <c r="N282" s="98"/>
      <c r="O282" s="2"/>
      <c r="P282" s="89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99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97"/>
      <c r="N283" s="98"/>
      <c r="O283" s="2"/>
      <c r="P283" s="89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99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97"/>
      <c r="N284" s="98"/>
      <c r="O284" s="2"/>
      <c r="P284" s="89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99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97"/>
      <c r="N285" s="98"/>
      <c r="O285" s="2"/>
      <c r="P285" s="89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99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97"/>
      <c r="N286" s="98"/>
      <c r="O286" s="2"/>
      <c r="P286" s="89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99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97"/>
      <c r="N287" s="98"/>
      <c r="O287" s="2"/>
      <c r="P287" s="89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99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97"/>
      <c r="N288" s="98"/>
      <c r="O288" s="2"/>
      <c r="P288" s="89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99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97"/>
      <c r="N289" s="98"/>
      <c r="O289" s="2"/>
      <c r="P289" s="89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99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97"/>
      <c r="N290" s="98"/>
      <c r="O290" s="2"/>
      <c r="P290" s="89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99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97"/>
      <c r="N291" s="98"/>
      <c r="O291" s="2"/>
      <c r="P291" s="89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99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97"/>
      <c r="N292" s="98"/>
      <c r="O292" s="2"/>
      <c r="P292" s="89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99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97"/>
      <c r="N293" s="98"/>
      <c r="O293" s="2"/>
      <c r="P293" s="89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99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97"/>
      <c r="N294" s="98"/>
      <c r="O294" s="2"/>
      <c r="P294" s="89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99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97"/>
      <c r="N295" s="98"/>
      <c r="O295" s="2"/>
      <c r="P295" s="89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99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97"/>
      <c r="N296" s="98"/>
      <c r="O296" s="2"/>
      <c r="P296" s="89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99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97"/>
      <c r="N297" s="98"/>
      <c r="O297" s="2"/>
      <c r="P297" s="89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99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97"/>
      <c r="N298" s="98"/>
      <c r="O298" s="2"/>
      <c r="P298" s="89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99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97"/>
      <c r="N299" s="98"/>
      <c r="O299" s="2"/>
      <c r="P299" s="89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99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97"/>
      <c r="N300" s="98"/>
      <c r="O300" s="2"/>
      <c r="P300" s="89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99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97"/>
      <c r="N301" s="98"/>
      <c r="O301" s="2"/>
      <c r="P301" s="89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99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97"/>
      <c r="N302" s="98"/>
      <c r="O302" s="2"/>
      <c r="P302" s="89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99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97"/>
      <c r="N303" s="98"/>
      <c r="O303" s="2"/>
      <c r="P303" s="89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99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97"/>
      <c r="N304" s="98"/>
      <c r="O304" s="2"/>
      <c r="P304" s="89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99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97"/>
      <c r="N305" s="98"/>
      <c r="O305" s="2"/>
      <c r="P305" s="89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99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97"/>
      <c r="N306" s="98"/>
      <c r="O306" s="2"/>
      <c r="P306" s="89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99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97"/>
      <c r="N307" s="98"/>
      <c r="O307" s="2"/>
      <c r="P307" s="89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99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97"/>
      <c r="N308" s="98"/>
      <c r="O308" s="2"/>
      <c r="P308" s="89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99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97"/>
      <c r="N309" s="98"/>
      <c r="O309" s="2"/>
      <c r="P309" s="89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99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97"/>
      <c r="N310" s="98"/>
      <c r="O310" s="2"/>
      <c r="P310" s="89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99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97"/>
      <c r="N311" s="98"/>
      <c r="O311" s="2"/>
      <c r="P311" s="89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99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97"/>
      <c r="N312" s="98"/>
      <c r="O312" s="2"/>
      <c r="P312" s="89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99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97"/>
      <c r="N313" s="98"/>
      <c r="O313" s="2"/>
      <c r="P313" s="89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99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97"/>
      <c r="N314" s="98"/>
      <c r="O314" s="2"/>
      <c r="P314" s="89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99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97"/>
      <c r="N315" s="98"/>
      <c r="O315" s="2"/>
      <c r="P315" s="89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99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97"/>
      <c r="N316" s="98"/>
      <c r="O316" s="2"/>
      <c r="P316" s="89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99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97"/>
      <c r="N317" s="98"/>
      <c r="O317" s="2"/>
      <c r="P317" s="89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99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97"/>
      <c r="N318" s="98"/>
      <c r="O318" s="2"/>
      <c r="P318" s="89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99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97"/>
      <c r="N319" s="98"/>
      <c r="O319" s="2"/>
      <c r="P319" s="89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99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97"/>
      <c r="N320" s="98"/>
      <c r="O320" s="2"/>
      <c r="P320" s="89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99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97"/>
      <c r="N321" s="98"/>
      <c r="O321" s="2"/>
      <c r="P321" s="89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99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97"/>
      <c r="N322" s="98"/>
      <c r="O322" s="2"/>
      <c r="P322" s="89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99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97"/>
      <c r="N323" s="98"/>
      <c r="O323" s="2"/>
      <c r="P323" s="89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99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97"/>
      <c r="N324" s="98"/>
      <c r="O324" s="2"/>
      <c r="P324" s="89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99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97"/>
      <c r="N325" s="98"/>
      <c r="O325" s="2"/>
      <c r="P325" s="89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99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97"/>
      <c r="N326" s="98"/>
      <c r="O326" s="2"/>
      <c r="P326" s="89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99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97"/>
      <c r="N327" s="98"/>
      <c r="O327" s="2"/>
      <c r="P327" s="89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99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97"/>
      <c r="N328" s="98"/>
      <c r="O328" s="2"/>
      <c r="P328" s="89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99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97"/>
      <c r="N329" s="98"/>
      <c r="O329" s="2"/>
      <c r="P329" s="8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99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97"/>
      <c r="N330" s="98"/>
      <c r="O330" s="2"/>
      <c r="P330" s="8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99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97"/>
      <c r="N331" s="98"/>
      <c r="O331" s="2"/>
      <c r="P331" s="8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99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97"/>
      <c r="N332" s="98"/>
      <c r="O332" s="2"/>
      <c r="P332" s="8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99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97"/>
      <c r="N333" s="98"/>
      <c r="O333" s="2"/>
      <c r="P333" s="89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99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97"/>
      <c r="N334" s="98"/>
      <c r="O334" s="2"/>
      <c r="P334" s="89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99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97"/>
      <c r="N335" s="98"/>
      <c r="O335" s="2"/>
      <c r="P335" s="8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99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97"/>
      <c r="N336" s="98"/>
      <c r="O336" s="2"/>
      <c r="P336" s="89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99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97"/>
      <c r="N337" s="98"/>
      <c r="O337" s="2"/>
      <c r="P337" s="89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99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97"/>
      <c r="N338" s="98"/>
      <c r="O338" s="2"/>
      <c r="P338" s="89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99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97"/>
      <c r="N339" s="98"/>
      <c r="O339" s="2"/>
      <c r="P339" s="89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99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97"/>
      <c r="N340" s="98"/>
      <c r="O340" s="2"/>
      <c r="P340" s="89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99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97"/>
      <c r="N341" s="98"/>
      <c r="O341" s="2"/>
      <c r="P341" s="8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99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97"/>
      <c r="N342" s="98"/>
      <c r="O342" s="2"/>
      <c r="P342" s="8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99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97"/>
      <c r="N343" s="98"/>
      <c r="O343" s="2"/>
      <c r="P343" s="8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99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97"/>
      <c r="N344" s="98"/>
      <c r="O344" s="2"/>
      <c r="P344" s="8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99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97"/>
      <c r="N345" s="98"/>
      <c r="O345" s="2"/>
      <c r="P345" s="89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99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97"/>
      <c r="N346" s="98"/>
      <c r="O346" s="2"/>
      <c r="P346" s="89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99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97"/>
      <c r="N347" s="98"/>
      <c r="O347" s="2"/>
      <c r="P347" s="89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99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97"/>
      <c r="N348" s="98"/>
      <c r="O348" s="2"/>
      <c r="P348" s="89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99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97"/>
      <c r="N349" s="98"/>
      <c r="O349" s="2"/>
      <c r="P349" s="89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99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97"/>
      <c r="N350" s="98"/>
      <c r="O350" s="2"/>
      <c r="P350" s="89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99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97"/>
      <c r="N351" s="98"/>
      <c r="O351" s="2"/>
      <c r="P351" s="89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99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97"/>
      <c r="N352" s="98"/>
      <c r="O352" s="2"/>
      <c r="P352" s="89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99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97"/>
      <c r="N353" s="98"/>
      <c r="O353" s="2"/>
      <c r="P353" s="89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99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97"/>
      <c r="N354" s="98"/>
      <c r="O354" s="2"/>
      <c r="P354" s="89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99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97"/>
      <c r="N355" s="98"/>
      <c r="O355" s="2"/>
      <c r="P355" s="89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99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97"/>
      <c r="N356" s="98"/>
      <c r="O356" s="2"/>
      <c r="P356" s="89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99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97"/>
      <c r="N357" s="98"/>
      <c r="O357" s="2"/>
      <c r="P357" s="89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99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97"/>
      <c r="N358" s="98"/>
      <c r="O358" s="2"/>
      <c r="P358" s="89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99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97"/>
      <c r="N359" s="98"/>
      <c r="O359" s="2"/>
      <c r="P359" s="89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99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97"/>
      <c r="N360" s="98"/>
      <c r="O360" s="2"/>
      <c r="P360" s="89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99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97"/>
      <c r="N361" s="98"/>
      <c r="O361" s="2"/>
      <c r="P361" s="89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99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97"/>
      <c r="N362" s="98"/>
      <c r="O362" s="2"/>
      <c r="P362" s="89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99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97"/>
      <c r="N363" s="98"/>
      <c r="O363" s="2"/>
      <c r="P363" s="89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99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97"/>
      <c r="N364" s="98"/>
      <c r="O364" s="2"/>
      <c r="P364" s="89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99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97"/>
      <c r="N365" s="98"/>
      <c r="O365" s="2"/>
      <c r="P365" s="89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99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97"/>
      <c r="N366" s="98"/>
      <c r="O366" s="2"/>
      <c r="P366" s="89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99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97"/>
      <c r="N367" s="98"/>
      <c r="O367" s="2"/>
      <c r="P367" s="89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99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97"/>
      <c r="N368" s="98"/>
      <c r="O368" s="2"/>
      <c r="P368" s="89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99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97"/>
      <c r="N369" s="98"/>
      <c r="O369" s="2"/>
      <c r="P369" s="89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99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97"/>
      <c r="N370" s="98"/>
      <c r="O370" s="2"/>
      <c r="P370" s="89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99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97"/>
      <c r="N371" s="98"/>
      <c r="O371" s="2"/>
      <c r="P371" s="89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99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97"/>
      <c r="N372" s="98"/>
      <c r="O372" s="2"/>
      <c r="P372" s="89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99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97"/>
      <c r="N373" s="98"/>
      <c r="O373" s="2"/>
      <c r="P373" s="89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99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97"/>
      <c r="N374" s="98"/>
      <c r="O374" s="2"/>
      <c r="P374" s="89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99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97"/>
      <c r="N375" s="98"/>
      <c r="O375" s="2"/>
      <c r="P375" s="89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99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97"/>
      <c r="N376" s="98"/>
      <c r="O376" s="2"/>
      <c r="P376" s="89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99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97"/>
      <c r="N377" s="98"/>
      <c r="O377" s="2"/>
      <c r="P377" s="89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99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97"/>
      <c r="N378" s="98"/>
      <c r="O378" s="2"/>
      <c r="P378" s="89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99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97"/>
      <c r="N379" s="98"/>
      <c r="O379" s="2"/>
      <c r="P379" s="89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99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97"/>
      <c r="N380" s="98"/>
      <c r="O380" s="2"/>
      <c r="P380" s="89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99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97"/>
      <c r="N381" s="98"/>
      <c r="O381" s="2"/>
      <c r="P381" s="89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99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97"/>
      <c r="N382" s="98"/>
      <c r="O382" s="2"/>
      <c r="P382" s="89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99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97"/>
      <c r="N383" s="98"/>
      <c r="O383" s="2"/>
      <c r="P383" s="89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99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97"/>
      <c r="N384" s="98"/>
      <c r="O384" s="2"/>
      <c r="P384" s="89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99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97"/>
      <c r="N385" s="98"/>
      <c r="O385" s="2"/>
      <c r="P385" s="89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99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97"/>
      <c r="N386" s="98"/>
      <c r="O386" s="2"/>
      <c r="P386" s="89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99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97"/>
      <c r="N387" s="98"/>
      <c r="O387" s="2"/>
      <c r="P387" s="89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99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97"/>
      <c r="N388" s="98"/>
      <c r="O388" s="2"/>
      <c r="P388" s="89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99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97"/>
      <c r="N389" s="98"/>
      <c r="O389" s="2"/>
      <c r="P389" s="89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99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97"/>
      <c r="N390" s="98"/>
      <c r="O390" s="2"/>
      <c r="P390" s="89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99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97"/>
      <c r="N391" s="98"/>
      <c r="O391" s="2"/>
      <c r="P391" s="89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99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97"/>
      <c r="N392" s="98"/>
      <c r="O392" s="2"/>
      <c r="P392" s="89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99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97"/>
      <c r="N393" s="98"/>
      <c r="O393" s="2"/>
      <c r="P393" s="89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99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97"/>
      <c r="N394" s="98"/>
      <c r="O394" s="2"/>
      <c r="P394" s="89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99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97"/>
      <c r="N395" s="98"/>
      <c r="O395" s="2"/>
      <c r="P395" s="89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99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97"/>
      <c r="N396" s="98"/>
      <c r="O396" s="2"/>
      <c r="P396" s="89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99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97"/>
      <c r="N397" s="98"/>
      <c r="O397" s="2"/>
      <c r="P397" s="89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99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97"/>
      <c r="N398" s="98"/>
      <c r="O398" s="2"/>
      <c r="P398" s="89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99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97"/>
      <c r="N399" s="98"/>
      <c r="O399" s="2"/>
      <c r="P399" s="89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99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97"/>
      <c r="N400" s="98"/>
      <c r="O400" s="2"/>
      <c r="P400" s="89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99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97"/>
      <c r="N401" s="98"/>
      <c r="O401" s="2"/>
      <c r="P401" s="89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99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97"/>
      <c r="N402" s="98"/>
      <c r="O402" s="2"/>
      <c r="P402" s="89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99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97"/>
      <c r="N403" s="98"/>
      <c r="O403" s="2"/>
      <c r="P403" s="8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99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97"/>
      <c r="N404" s="98"/>
      <c r="O404" s="2"/>
      <c r="P404" s="8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99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97"/>
      <c r="N405" s="98"/>
      <c r="O405" s="2"/>
      <c r="P405" s="8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99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97"/>
      <c r="N406" s="98"/>
      <c r="O406" s="2"/>
      <c r="P406" s="8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99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97"/>
      <c r="N407" s="98"/>
      <c r="O407" s="2"/>
      <c r="P407" s="8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99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97"/>
      <c r="N408" s="98"/>
      <c r="O408" s="2"/>
      <c r="P408" s="8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99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97"/>
      <c r="N409" s="98"/>
      <c r="O409" s="2"/>
      <c r="P409" s="8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99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97"/>
      <c r="N410" s="98"/>
      <c r="O410" s="2"/>
      <c r="P410" s="8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99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97"/>
      <c r="N411" s="98"/>
      <c r="O411" s="2"/>
      <c r="P411" s="8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99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97"/>
      <c r="N412" s="98"/>
      <c r="O412" s="2"/>
      <c r="P412" s="8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99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97"/>
      <c r="N413" s="98"/>
      <c r="O413" s="2"/>
      <c r="P413" s="8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99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97"/>
      <c r="N414" s="98"/>
      <c r="O414" s="2"/>
      <c r="P414" s="8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99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97"/>
      <c r="N415" s="98"/>
      <c r="O415" s="2"/>
      <c r="P415" s="8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99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97"/>
      <c r="N416" s="98"/>
      <c r="O416" s="2"/>
      <c r="P416" s="8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99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97"/>
      <c r="N417" s="98"/>
      <c r="O417" s="2"/>
      <c r="P417" s="8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99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97"/>
      <c r="N418" s="98"/>
      <c r="O418" s="2"/>
      <c r="P418" s="8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99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97"/>
      <c r="N419" s="98"/>
      <c r="O419" s="2"/>
      <c r="P419" s="89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99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97"/>
      <c r="N420" s="98"/>
      <c r="O420" s="2"/>
      <c r="P420" s="89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99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97"/>
      <c r="N421" s="98"/>
      <c r="O421" s="2"/>
      <c r="P421" s="89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99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97"/>
      <c r="N422" s="98"/>
      <c r="O422" s="2"/>
      <c r="P422" s="89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99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97"/>
      <c r="N423" s="98"/>
      <c r="O423" s="2"/>
      <c r="P423" s="89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99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97"/>
      <c r="N424" s="98"/>
      <c r="O424" s="2"/>
      <c r="P424" s="89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99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97"/>
      <c r="N425" s="98"/>
      <c r="O425" s="2"/>
      <c r="P425" s="89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99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97"/>
      <c r="N426" s="98"/>
      <c r="O426" s="2"/>
      <c r="P426" s="89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99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97"/>
      <c r="N427" s="98"/>
      <c r="O427" s="2"/>
      <c r="P427" s="89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99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97"/>
      <c r="N428" s="98"/>
      <c r="O428" s="2"/>
      <c r="P428" s="89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99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97"/>
      <c r="N429" s="98"/>
      <c r="O429" s="2"/>
      <c r="P429" s="89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99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97"/>
      <c r="N430" s="98"/>
      <c r="O430" s="2"/>
      <c r="P430" s="89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99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97"/>
      <c r="N431" s="98"/>
      <c r="O431" s="2"/>
      <c r="P431" s="89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99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97"/>
      <c r="N432" s="98"/>
      <c r="O432" s="2"/>
      <c r="P432" s="89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99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97"/>
      <c r="N433" s="98"/>
      <c r="O433" s="2"/>
      <c r="P433" s="89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99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97"/>
      <c r="N434" s="98"/>
      <c r="O434" s="2"/>
      <c r="P434" s="8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99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97"/>
      <c r="N435" s="98"/>
      <c r="O435" s="2"/>
      <c r="P435" s="8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99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97"/>
      <c r="N436" s="98"/>
      <c r="O436" s="2"/>
      <c r="P436" s="8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99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97"/>
      <c r="N437" s="98"/>
      <c r="O437" s="2"/>
      <c r="P437" s="8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99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97"/>
      <c r="N438" s="98"/>
      <c r="O438" s="2"/>
      <c r="P438" s="8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99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97"/>
      <c r="N439" s="98"/>
      <c r="O439" s="2"/>
      <c r="P439" s="8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99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97"/>
      <c r="N440" s="98"/>
      <c r="O440" s="2"/>
      <c r="P440" s="8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99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97"/>
      <c r="N441" s="98"/>
      <c r="O441" s="2"/>
      <c r="P441" s="8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99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97"/>
      <c r="N442" s="98"/>
      <c r="O442" s="2"/>
      <c r="P442" s="8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99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97"/>
      <c r="N443" s="98"/>
      <c r="O443" s="2"/>
      <c r="P443" s="8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99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97"/>
      <c r="N444" s="98"/>
      <c r="O444" s="2"/>
      <c r="P444" s="8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99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97"/>
      <c r="N445" s="98"/>
      <c r="O445" s="2"/>
      <c r="P445" s="8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99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97"/>
      <c r="N446" s="98"/>
      <c r="O446" s="2"/>
      <c r="P446" s="89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99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97"/>
      <c r="N447" s="98"/>
      <c r="O447" s="2"/>
      <c r="P447" s="8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99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97"/>
      <c r="N448" s="98"/>
      <c r="O448" s="2"/>
      <c r="P448" s="8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99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97"/>
      <c r="N449" s="98"/>
      <c r="O449" s="2"/>
      <c r="P449" s="8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99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97"/>
      <c r="N450" s="98"/>
      <c r="O450" s="2"/>
      <c r="P450" s="89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99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97"/>
      <c r="N451" s="98"/>
      <c r="O451" s="2"/>
      <c r="P451" s="89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99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97"/>
      <c r="N452" s="98"/>
      <c r="O452" s="2"/>
      <c r="P452" s="89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99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97"/>
      <c r="N453" s="98"/>
      <c r="O453" s="2"/>
      <c r="P453" s="89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99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97"/>
      <c r="N454" s="98"/>
      <c r="O454" s="2"/>
      <c r="P454" s="89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99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97"/>
      <c r="N455" s="98"/>
      <c r="O455" s="2"/>
      <c r="P455" s="89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99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97"/>
      <c r="N456" s="98"/>
      <c r="O456" s="2"/>
      <c r="P456" s="89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99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97"/>
      <c r="N457" s="98"/>
      <c r="O457" s="2"/>
      <c r="P457" s="89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99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97"/>
      <c r="N458" s="98"/>
      <c r="O458" s="2"/>
      <c r="P458" s="89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99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97"/>
      <c r="N459" s="98"/>
      <c r="O459" s="2"/>
      <c r="P459" s="89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99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97"/>
      <c r="N460" s="98"/>
      <c r="O460" s="2"/>
      <c r="P460" s="89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99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97"/>
      <c r="N461" s="98"/>
      <c r="O461" s="2"/>
      <c r="P461" s="89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99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97"/>
      <c r="N462" s="98"/>
      <c r="O462" s="2"/>
      <c r="P462" s="89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99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97"/>
      <c r="N463" s="98"/>
      <c r="O463" s="2"/>
      <c r="P463" s="89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99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97"/>
      <c r="N464" s="98"/>
      <c r="O464" s="2"/>
      <c r="P464" s="89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99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97"/>
      <c r="N465" s="98"/>
      <c r="O465" s="2"/>
      <c r="P465" s="89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99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97"/>
      <c r="N466" s="98"/>
      <c r="O466" s="2"/>
      <c r="P466" s="89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99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97"/>
      <c r="N467" s="98"/>
      <c r="O467" s="2"/>
      <c r="P467" s="89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99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97"/>
      <c r="N468" s="98"/>
      <c r="O468" s="2"/>
      <c r="P468" s="89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99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97"/>
      <c r="N469" s="98"/>
      <c r="O469" s="2"/>
      <c r="P469" s="89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99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97"/>
      <c r="N470" s="98"/>
      <c r="O470" s="2"/>
      <c r="P470" s="89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99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97"/>
      <c r="N471" s="98"/>
      <c r="O471" s="2"/>
      <c r="P471" s="89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99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97"/>
      <c r="N472" s="98"/>
      <c r="O472" s="2"/>
      <c r="P472" s="89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99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97"/>
      <c r="N473" s="98"/>
      <c r="O473" s="2"/>
      <c r="P473" s="89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99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97"/>
      <c r="N474" s="98"/>
      <c r="O474" s="2"/>
      <c r="P474" s="89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99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97"/>
      <c r="N475" s="98"/>
      <c r="O475" s="2"/>
      <c r="P475" s="89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99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97"/>
      <c r="N476" s="98"/>
      <c r="O476" s="2"/>
      <c r="P476" s="89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99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97"/>
      <c r="N477" s="98"/>
      <c r="O477" s="2"/>
      <c r="P477" s="89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99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97"/>
      <c r="N478" s="98"/>
      <c r="O478" s="2"/>
      <c r="P478" s="89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99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97"/>
      <c r="N479" s="98"/>
      <c r="O479" s="2"/>
      <c r="P479" s="89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99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97"/>
      <c r="N480" s="98"/>
      <c r="O480" s="2"/>
      <c r="P480" s="89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99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97"/>
      <c r="N481" s="98"/>
      <c r="O481" s="2"/>
      <c r="P481" s="89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99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97"/>
      <c r="N482" s="98"/>
      <c r="O482" s="2"/>
      <c r="P482" s="89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99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97"/>
      <c r="N483" s="98"/>
      <c r="O483" s="2"/>
      <c r="P483" s="89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99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97"/>
      <c r="N484" s="98"/>
      <c r="O484" s="2"/>
      <c r="P484" s="89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99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97"/>
      <c r="N485" s="98"/>
      <c r="O485" s="2"/>
      <c r="P485" s="89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99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97"/>
      <c r="N486" s="98"/>
      <c r="O486" s="2"/>
      <c r="P486" s="89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99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97"/>
      <c r="N487" s="98"/>
      <c r="O487" s="2"/>
      <c r="P487" s="89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99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97"/>
      <c r="N488" s="98"/>
      <c r="O488" s="2"/>
      <c r="P488" s="89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99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97"/>
      <c r="N489" s="98"/>
      <c r="O489" s="2"/>
      <c r="P489" s="89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99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97"/>
      <c r="N490" s="98"/>
      <c r="O490" s="2"/>
      <c r="P490" s="89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99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97"/>
      <c r="N491" s="98"/>
      <c r="O491" s="2"/>
      <c r="P491" s="89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99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97"/>
      <c r="N492" s="98"/>
      <c r="O492" s="2"/>
      <c r="P492" s="89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99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97"/>
      <c r="N493" s="98"/>
      <c r="O493" s="2"/>
      <c r="P493" s="89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99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97"/>
      <c r="N494" s="98"/>
      <c r="O494" s="2"/>
      <c r="P494" s="89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99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97"/>
      <c r="N495" s="98"/>
      <c r="O495" s="2"/>
      <c r="P495" s="89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99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97"/>
      <c r="N496" s="98"/>
      <c r="O496" s="2"/>
      <c r="P496" s="89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99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97"/>
      <c r="N497" s="98"/>
      <c r="O497" s="2"/>
      <c r="P497" s="89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99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97"/>
      <c r="N498" s="98"/>
      <c r="O498" s="2"/>
      <c r="P498" s="89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99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97"/>
      <c r="N499" s="98"/>
      <c r="O499" s="2"/>
      <c r="P499" s="89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99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97"/>
      <c r="N500" s="98"/>
      <c r="O500" s="2"/>
      <c r="P500" s="89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99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97"/>
      <c r="N501" s="98"/>
      <c r="O501" s="2"/>
      <c r="P501" s="89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99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97"/>
      <c r="N502" s="98"/>
      <c r="O502" s="2"/>
      <c r="P502" s="89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99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97"/>
      <c r="N503" s="98"/>
      <c r="O503" s="2"/>
      <c r="P503" s="89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99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97"/>
      <c r="N504" s="98"/>
      <c r="O504" s="2"/>
      <c r="P504" s="89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99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97"/>
      <c r="N505" s="98"/>
      <c r="O505" s="2"/>
      <c r="P505" s="89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99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97"/>
      <c r="N506" s="98"/>
      <c r="O506" s="2"/>
      <c r="P506" s="89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99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97"/>
      <c r="N507" s="98"/>
      <c r="O507" s="2"/>
      <c r="P507" s="89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99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97"/>
      <c r="N508" s="98"/>
      <c r="O508" s="2"/>
      <c r="P508" s="8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99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97"/>
      <c r="N509" s="98"/>
      <c r="O509" s="2"/>
      <c r="P509" s="8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99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97"/>
      <c r="N510" s="98"/>
      <c r="O510" s="2"/>
      <c r="P510" s="8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99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97"/>
      <c r="N511" s="98"/>
      <c r="O511" s="2"/>
      <c r="P511" s="89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99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97"/>
      <c r="N512" s="98"/>
      <c r="O512" s="2"/>
      <c r="P512" s="89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99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97"/>
      <c r="N513" s="98"/>
      <c r="O513" s="2"/>
      <c r="P513" s="89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99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97"/>
      <c r="N514" s="98"/>
      <c r="O514" s="2"/>
      <c r="P514" s="89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99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97"/>
      <c r="N515" s="98"/>
      <c r="O515" s="2"/>
      <c r="P515" s="89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99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97"/>
      <c r="N516" s="98"/>
      <c r="O516" s="2"/>
      <c r="P516" s="89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99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97"/>
      <c r="N517" s="98"/>
      <c r="O517" s="2"/>
      <c r="P517" s="89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99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97"/>
      <c r="N518" s="98"/>
      <c r="O518" s="2"/>
      <c r="P518" s="89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99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97"/>
      <c r="N519" s="98"/>
      <c r="O519" s="2"/>
      <c r="P519" s="89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99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97"/>
      <c r="N520" s="98"/>
      <c r="O520" s="2"/>
      <c r="P520" s="89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99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97"/>
      <c r="N521" s="98"/>
      <c r="O521" s="2"/>
      <c r="P521" s="89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99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97"/>
      <c r="N522" s="98"/>
      <c r="O522" s="2"/>
      <c r="P522" s="89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99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97"/>
      <c r="N523" s="98"/>
      <c r="O523" s="2"/>
      <c r="P523" s="89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99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97"/>
      <c r="N524" s="98"/>
      <c r="O524" s="2"/>
      <c r="P524" s="89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99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97"/>
      <c r="N525" s="98"/>
      <c r="O525" s="2"/>
      <c r="P525" s="89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99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97"/>
      <c r="N526" s="98"/>
      <c r="O526" s="2"/>
      <c r="P526" s="89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99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97"/>
      <c r="N527" s="98"/>
      <c r="O527" s="2"/>
      <c r="P527" s="89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99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97"/>
      <c r="N528" s="98"/>
      <c r="O528" s="2"/>
      <c r="P528" s="89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99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97"/>
      <c r="N529" s="98"/>
      <c r="O529" s="2"/>
      <c r="P529" s="89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99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97"/>
      <c r="N530" s="98"/>
      <c r="O530" s="2"/>
      <c r="P530" s="89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99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97"/>
      <c r="N531" s="98"/>
      <c r="O531" s="2"/>
      <c r="P531" s="89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99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97"/>
      <c r="N532" s="98"/>
      <c r="O532" s="2"/>
      <c r="P532" s="89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99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97"/>
      <c r="N533" s="98"/>
      <c r="O533" s="2"/>
      <c r="P533" s="89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99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97"/>
      <c r="N534" s="98"/>
      <c r="O534" s="2"/>
      <c r="P534" s="89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99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97"/>
      <c r="N535" s="98"/>
      <c r="O535" s="2"/>
      <c r="P535" s="89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99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97"/>
      <c r="N536" s="98"/>
      <c r="O536" s="2"/>
      <c r="P536" s="89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99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97"/>
      <c r="N537" s="98"/>
      <c r="O537" s="2"/>
      <c r="P537" s="89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99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97"/>
      <c r="N538" s="98"/>
      <c r="O538" s="2"/>
      <c r="P538" s="89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99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97"/>
      <c r="N539" s="98"/>
      <c r="O539" s="2"/>
      <c r="P539" s="89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99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97"/>
      <c r="N540" s="98"/>
      <c r="O540" s="2"/>
      <c r="P540" s="89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99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97"/>
      <c r="N541" s="98"/>
      <c r="O541" s="2"/>
      <c r="P541" s="89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99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97"/>
      <c r="N542" s="98"/>
      <c r="O542" s="2"/>
      <c r="P542" s="89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99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97"/>
      <c r="N543" s="98"/>
      <c r="O543" s="2"/>
      <c r="P543" s="89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99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97"/>
      <c r="N544" s="98"/>
      <c r="O544" s="2"/>
      <c r="P544" s="89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99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97"/>
      <c r="N545" s="98"/>
      <c r="O545" s="2"/>
      <c r="P545" s="89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99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97"/>
      <c r="N546" s="98"/>
      <c r="O546" s="2"/>
      <c r="P546" s="89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99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97"/>
      <c r="N547" s="98"/>
      <c r="O547" s="2"/>
      <c r="P547" s="89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99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97"/>
      <c r="N548" s="98"/>
      <c r="O548" s="2"/>
      <c r="P548" s="89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99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97"/>
      <c r="N549" s="98"/>
      <c r="O549" s="2"/>
      <c r="P549" s="89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99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97"/>
      <c r="N550" s="98"/>
      <c r="O550" s="2"/>
      <c r="P550" s="89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99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97"/>
      <c r="N551" s="98"/>
      <c r="O551" s="2"/>
      <c r="P551" s="89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99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97"/>
      <c r="N552" s="98"/>
      <c r="O552" s="2"/>
      <c r="P552" s="89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99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97"/>
      <c r="N553" s="98"/>
      <c r="O553" s="2"/>
      <c r="P553" s="89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99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97"/>
      <c r="N554" s="98"/>
      <c r="O554" s="2"/>
      <c r="P554" s="89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99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97"/>
      <c r="N555" s="98"/>
      <c r="O555" s="2"/>
      <c r="P555" s="89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99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97"/>
      <c r="N556" s="98"/>
      <c r="O556" s="2"/>
      <c r="P556" s="89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99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97"/>
      <c r="N557" s="98"/>
      <c r="O557" s="2"/>
      <c r="P557" s="89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99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97"/>
      <c r="N558" s="98"/>
      <c r="O558" s="2"/>
      <c r="P558" s="89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99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97"/>
      <c r="N559" s="98"/>
      <c r="O559" s="2"/>
      <c r="P559" s="89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99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97"/>
      <c r="N560" s="98"/>
      <c r="O560" s="2"/>
      <c r="P560" s="89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99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97"/>
      <c r="N561" s="98"/>
      <c r="O561" s="2"/>
      <c r="P561" s="89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99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97"/>
      <c r="N562" s="98"/>
      <c r="O562" s="2"/>
      <c r="P562" s="89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99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97"/>
      <c r="N563" s="98"/>
      <c r="O563" s="2"/>
      <c r="P563" s="89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99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97"/>
      <c r="N564" s="98"/>
      <c r="O564" s="2"/>
      <c r="P564" s="89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99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97"/>
      <c r="N565" s="98"/>
      <c r="O565" s="2"/>
      <c r="P565" s="89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99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97"/>
      <c r="N566" s="98"/>
      <c r="O566" s="2"/>
      <c r="P566" s="89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99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97"/>
      <c r="N567" s="98"/>
      <c r="O567" s="2"/>
      <c r="P567" s="89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99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97"/>
      <c r="N568" s="98"/>
      <c r="O568" s="2"/>
      <c r="P568" s="89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99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97"/>
      <c r="N569" s="98"/>
      <c r="O569" s="2"/>
      <c r="P569" s="89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99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97"/>
      <c r="N570" s="98"/>
      <c r="O570" s="2"/>
      <c r="P570" s="89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99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97"/>
      <c r="N571" s="98"/>
      <c r="O571" s="2"/>
      <c r="P571" s="89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99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97"/>
      <c r="N572" s="98"/>
      <c r="O572" s="2"/>
      <c r="P572" s="89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99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97"/>
      <c r="N573" s="98"/>
      <c r="O573" s="2"/>
      <c r="P573" s="89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99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97"/>
      <c r="N574" s="98"/>
      <c r="O574" s="2"/>
      <c r="P574" s="89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99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97"/>
      <c r="N575" s="98"/>
      <c r="O575" s="2"/>
      <c r="P575" s="89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99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97"/>
      <c r="N576" s="98"/>
      <c r="O576" s="2"/>
      <c r="P576" s="89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99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97"/>
      <c r="N577" s="98"/>
      <c r="O577" s="2"/>
      <c r="P577" s="89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99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97"/>
      <c r="N578" s="98"/>
      <c r="O578" s="2"/>
      <c r="P578" s="89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99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97"/>
      <c r="N579" s="98"/>
      <c r="O579" s="2"/>
      <c r="P579" s="89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99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97"/>
      <c r="N580" s="98"/>
      <c r="O580" s="2"/>
      <c r="P580" s="89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99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97"/>
      <c r="N581" s="98"/>
      <c r="O581" s="2"/>
      <c r="P581" s="89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99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97"/>
      <c r="N582" s="98"/>
      <c r="O582" s="2"/>
      <c r="P582" s="89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99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97"/>
      <c r="N583" s="98"/>
      <c r="O583" s="2"/>
      <c r="P583" s="89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99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97"/>
      <c r="N584" s="98"/>
      <c r="O584" s="2"/>
      <c r="P584" s="89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99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97"/>
      <c r="N585" s="98"/>
      <c r="O585" s="2"/>
      <c r="P585" s="89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99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97"/>
      <c r="N586" s="98"/>
      <c r="O586" s="2"/>
      <c r="P586" s="89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99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97"/>
      <c r="N587" s="98"/>
      <c r="O587" s="2"/>
      <c r="P587" s="89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99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97"/>
      <c r="N588" s="98"/>
      <c r="O588" s="2"/>
      <c r="P588" s="89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99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97"/>
      <c r="N589" s="98"/>
      <c r="O589" s="2"/>
      <c r="P589" s="89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99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97"/>
      <c r="N590" s="98"/>
      <c r="O590" s="2"/>
      <c r="P590" s="89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99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97"/>
      <c r="N591" s="98"/>
      <c r="O591" s="2"/>
      <c r="P591" s="89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99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97"/>
      <c r="N592" s="98"/>
      <c r="O592" s="2"/>
      <c r="P592" s="89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99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97"/>
      <c r="N593" s="98"/>
      <c r="O593" s="2"/>
      <c r="P593" s="89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99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97"/>
      <c r="N594" s="98"/>
      <c r="O594" s="2"/>
      <c r="P594" s="89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99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97"/>
      <c r="N595" s="98"/>
      <c r="O595" s="2"/>
      <c r="P595" s="89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99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97"/>
      <c r="N596" s="98"/>
      <c r="O596" s="2"/>
      <c r="P596" s="89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99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97"/>
      <c r="N597" s="98"/>
      <c r="O597" s="2"/>
      <c r="P597" s="89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99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97"/>
      <c r="N598" s="98"/>
      <c r="O598" s="2"/>
      <c r="P598" s="89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99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97"/>
      <c r="N599" s="98"/>
      <c r="O599" s="2"/>
      <c r="P599" s="89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99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97"/>
      <c r="N600" s="98"/>
      <c r="O600" s="2"/>
      <c r="P600" s="89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99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97"/>
      <c r="N601" s="98"/>
      <c r="O601" s="2"/>
      <c r="P601" s="89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99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97"/>
      <c r="N602" s="98"/>
      <c r="O602" s="2"/>
      <c r="P602" s="89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99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97"/>
      <c r="N603" s="98"/>
      <c r="O603" s="2"/>
      <c r="P603" s="89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99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97"/>
      <c r="N604" s="98"/>
      <c r="O604" s="2"/>
      <c r="P604" s="89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99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97"/>
      <c r="N605" s="98"/>
      <c r="O605" s="2"/>
      <c r="P605" s="89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99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97"/>
      <c r="N606" s="98"/>
      <c r="O606" s="2"/>
      <c r="P606" s="89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99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97"/>
      <c r="N607" s="98"/>
      <c r="O607" s="2"/>
      <c r="P607" s="89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99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97"/>
      <c r="N608" s="98"/>
      <c r="O608" s="2"/>
      <c r="P608" s="89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99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97"/>
      <c r="N609" s="98"/>
      <c r="O609" s="2"/>
      <c r="P609" s="89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99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97"/>
      <c r="N610" s="98"/>
      <c r="O610" s="2"/>
      <c r="P610" s="89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99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97"/>
      <c r="N611" s="98"/>
      <c r="O611" s="2"/>
      <c r="P611" s="89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99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97"/>
      <c r="N612" s="98"/>
      <c r="O612" s="2"/>
      <c r="P612" s="89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99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97"/>
      <c r="N613" s="98"/>
      <c r="O613" s="2"/>
      <c r="P613" s="89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99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97"/>
      <c r="N614" s="98"/>
      <c r="O614" s="2"/>
      <c r="P614" s="89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99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97"/>
      <c r="N615" s="98"/>
      <c r="O615" s="2"/>
      <c r="P615" s="89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99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97"/>
      <c r="N616" s="98"/>
      <c r="O616" s="2"/>
      <c r="P616" s="89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99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97"/>
      <c r="N617" s="98"/>
      <c r="O617" s="2"/>
      <c r="P617" s="89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99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97"/>
      <c r="N618" s="98"/>
      <c r="O618" s="2"/>
      <c r="P618" s="89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99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97"/>
      <c r="N619" s="98"/>
      <c r="O619" s="2"/>
      <c r="P619" s="89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99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97"/>
      <c r="N620" s="98"/>
      <c r="O620" s="2"/>
      <c r="P620" s="89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99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97"/>
      <c r="N621" s="98"/>
      <c r="O621" s="2"/>
      <c r="P621" s="89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99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97"/>
      <c r="N622" s="98"/>
      <c r="O622" s="2"/>
      <c r="P622" s="89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99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97"/>
      <c r="N623" s="98"/>
      <c r="O623" s="2"/>
      <c r="P623" s="89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99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97"/>
      <c r="N624" s="98"/>
      <c r="O624" s="2"/>
      <c r="P624" s="89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99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97"/>
      <c r="N625" s="98"/>
      <c r="O625" s="2"/>
      <c r="P625" s="89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99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97"/>
      <c r="N626" s="98"/>
      <c r="O626" s="2"/>
      <c r="P626" s="89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99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97"/>
      <c r="N627" s="98"/>
      <c r="O627" s="2"/>
      <c r="P627" s="89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99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97"/>
      <c r="N628" s="98"/>
      <c r="O628" s="2"/>
      <c r="P628" s="89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99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97"/>
      <c r="N629" s="98"/>
      <c r="O629" s="2"/>
      <c r="P629" s="89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99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97"/>
      <c r="N630" s="98"/>
      <c r="O630" s="2"/>
      <c r="P630" s="89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99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97"/>
      <c r="N631" s="98"/>
      <c r="O631" s="2"/>
      <c r="P631" s="89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99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97"/>
      <c r="N632" s="98"/>
      <c r="O632" s="2"/>
      <c r="P632" s="89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99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97"/>
      <c r="N633" s="98"/>
      <c r="O633" s="2"/>
      <c r="P633" s="89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99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97"/>
      <c r="N634" s="98"/>
      <c r="O634" s="2"/>
      <c r="P634" s="89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99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97"/>
      <c r="N635" s="98"/>
      <c r="O635" s="2"/>
      <c r="P635" s="89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99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97"/>
      <c r="N636" s="98"/>
      <c r="O636" s="2"/>
      <c r="P636" s="89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99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97"/>
      <c r="N637" s="98"/>
      <c r="O637" s="2"/>
      <c r="P637" s="89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99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97"/>
      <c r="N638" s="98"/>
      <c r="O638" s="2"/>
      <c r="P638" s="89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99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97"/>
      <c r="N639" s="98"/>
      <c r="O639" s="2"/>
      <c r="P639" s="89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99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97"/>
      <c r="N640" s="98"/>
      <c r="O640" s="2"/>
      <c r="P640" s="89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99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97"/>
      <c r="N641" s="98"/>
      <c r="O641" s="2"/>
      <c r="P641" s="89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99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97"/>
      <c r="N642" s="98"/>
      <c r="O642" s="2"/>
      <c r="P642" s="89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99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97"/>
      <c r="N643" s="98"/>
      <c r="O643" s="2"/>
      <c r="P643" s="89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99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97"/>
      <c r="N644" s="98"/>
      <c r="O644" s="2"/>
      <c r="P644" s="89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99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97"/>
      <c r="N645" s="98"/>
      <c r="O645" s="2"/>
      <c r="P645" s="89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99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97"/>
      <c r="N646" s="98"/>
      <c r="O646" s="2"/>
      <c r="P646" s="89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99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97"/>
      <c r="N647" s="98"/>
      <c r="O647" s="2"/>
      <c r="P647" s="89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99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97"/>
      <c r="N648" s="98"/>
      <c r="O648" s="2"/>
      <c r="P648" s="89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99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97"/>
      <c r="N649" s="98"/>
      <c r="O649" s="2"/>
      <c r="P649" s="89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99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97"/>
      <c r="N650" s="98"/>
      <c r="O650" s="2"/>
      <c r="P650" s="89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99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97"/>
      <c r="N651" s="98"/>
      <c r="O651" s="2"/>
      <c r="P651" s="89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99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97"/>
      <c r="N652" s="98"/>
      <c r="O652" s="2"/>
      <c r="P652" s="89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99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97"/>
      <c r="N653" s="98"/>
      <c r="O653" s="2"/>
      <c r="P653" s="89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99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97"/>
      <c r="N654" s="98"/>
      <c r="O654" s="2"/>
      <c r="P654" s="89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99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97"/>
      <c r="N655" s="98"/>
      <c r="O655" s="2"/>
      <c r="P655" s="89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99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97"/>
      <c r="N656" s="98"/>
      <c r="O656" s="2"/>
      <c r="P656" s="89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99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97"/>
      <c r="N657" s="98"/>
      <c r="O657" s="2"/>
      <c r="P657" s="89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99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97"/>
      <c r="N658" s="98"/>
      <c r="O658" s="2"/>
      <c r="P658" s="89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99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97"/>
      <c r="N659" s="98"/>
      <c r="O659" s="2"/>
      <c r="P659" s="89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99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97"/>
      <c r="N660" s="98"/>
      <c r="O660" s="2"/>
      <c r="P660" s="89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99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97"/>
      <c r="N661" s="98"/>
      <c r="O661" s="2"/>
      <c r="P661" s="89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99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97"/>
      <c r="N662" s="98"/>
      <c r="O662" s="2"/>
      <c r="P662" s="89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99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97"/>
      <c r="N663" s="98"/>
      <c r="O663" s="2"/>
      <c r="P663" s="89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99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97"/>
      <c r="N664" s="98"/>
      <c r="O664" s="2"/>
      <c r="P664" s="89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99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97"/>
      <c r="N665" s="98"/>
      <c r="O665" s="2"/>
      <c r="P665" s="89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99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97"/>
      <c r="N666" s="98"/>
      <c r="O666" s="2"/>
      <c r="P666" s="89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99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97"/>
      <c r="N667" s="98"/>
      <c r="O667" s="2"/>
      <c r="P667" s="89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99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97"/>
      <c r="N668" s="98"/>
      <c r="O668" s="2"/>
      <c r="P668" s="89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99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97"/>
      <c r="N669" s="98"/>
      <c r="O669" s="2"/>
      <c r="P669" s="89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99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97"/>
      <c r="N670" s="98"/>
      <c r="O670" s="2"/>
      <c r="P670" s="89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99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97"/>
      <c r="N671" s="98"/>
      <c r="O671" s="2"/>
      <c r="P671" s="89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99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97"/>
      <c r="N672" s="98"/>
      <c r="O672" s="2"/>
      <c r="P672" s="89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99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97"/>
      <c r="N673" s="98"/>
      <c r="O673" s="2"/>
      <c r="P673" s="89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99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97"/>
      <c r="N674" s="98"/>
      <c r="O674" s="2"/>
      <c r="P674" s="89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99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97"/>
      <c r="N675" s="98"/>
      <c r="O675" s="2"/>
      <c r="P675" s="89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99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97"/>
      <c r="N676" s="98"/>
      <c r="O676" s="2"/>
      <c r="P676" s="89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99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97"/>
      <c r="N677" s="98"/>
      <c r="O677" s="2"/>
      <c r="P677" s="89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99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97"/>
      <c r="N678" s="98"/>
      <c r="O678" s="2"/>
      <c r="P678" s="89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99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97"/>
      <c r="N679" s="98"/>
      <c r="O679" s="2"/>
      <c r="P679" s="89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99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97"/>
      <c r="N680" s="98"/>
      <c r="O680" s="2"/>
      <c r="P680" s="89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99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97"/>
      <c r="N681" s="98"/>
      <c r="O681" s="2"/>
      <c r="P681" s="89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99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97"/>
      <c r="N682" s="98"/>
      <c r="O682" s="2"/>
      <c r="P682" s="89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99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97"/>
      <c r="N683" s="98"/>
      <c r="O683" s="2"/>
      <c r="P683" s="89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99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97"/>
      <c r="N684" s="98"/>
      <c r="O684" s="2"/>
      <c r="P684" s="89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99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97"/>
      <c r="N685" s="98"/>
      <c r="O685" s="2"/>
      <c r="P685" s="89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99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97"/>
      <c r="N686" s="98"/>
      <c r="O686" s="2"/>
      <c r="P686" s="89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99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97"/>
      <c r="N687" s="98"/>
      <c r="O687" s="2"/>
      <c r="P687" s="89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99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97"/>
      <c r="N688" s="98"/>
      <c r="O688" s="2"/>
      <c r="P688" s="89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99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97"/>
      <c r="N689" s="98"/>
      <c r="O689" s="2"/>
      <c r="P689" s="89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99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97"/>
      <c r="N690" s="98"/>
      <c r="O690" s="2"/>
      <c r="P690" s="89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99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97"/>
      <c r="N691" s="98"/>
      <c r="O691" s="2"/>
      <c r="P691" s="89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99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97"/>
      <c r="N692" s="98"/>
      <c r="O692" s="2"/>
      <c r="P692" s="89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99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97"/>
      <c r="N693" s="98"/>
      <c r="O693" s="2"/>
      <c r="P693" s="89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99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97"/>
      <c r="N694" s="98"/>
      <c r="O694" s="2"/>
      <c r="P694" s="89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99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97"/>
      <c r="N695" s="98"/>
      <c r="O695" s="2"/>
      <c r="P695" s="89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99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97"/>
      <c r="N696" s="98"/>
      <c r="O696" s="2"/>
      <c r="P696" s="89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99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97"/>
      <c r="N697" s="98"/>
      <c r="O697" s="2"/>
      <c r="P697" s="89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99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97"/>
      <c r="N698" s="98"/>
      <c r="O698" s="2"/>
      <c r="P698" s="89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99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97"/>
      <c r="N699" s="98"/>
      <c r="O699" s="2"/>
      <c r="P699" s="89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99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97"/>
      <c r="N700" s="98"/>
      <c r="O700" s="2"/>
      <c r="P700" s="89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99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97"/>
      <c r="N701" s="98"/>
      <c r="O701" s="2"/>
      <c r="P701" s="89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99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97"/>
      <c r="N702" s="98"/>
      <c r="O702" s="2"/>
      <c r="P702" s="89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99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97"/>
      <c r="N703" s="98"/>
      <c r="O703" s="2"/>
      <c r="P703" s="89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99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97"/>
      <c r="N704" s="98"/>
      <c r="O704" s="2"/>
      <c r="P704" s="89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99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97"/>
      <c r="N705" s="98"/>
      <c r="O705" s="2"/>
      <c r="P705" s="89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99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97"/>
      <c r="N706" s="98"/>
      <c r="O706" s="2"/>
      <c r="P706" s="89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99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97"/>
      <c r="N707" s="98"/>
      <c r="O707" s="2"/>
      <c r="P707" s="89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99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97"/>
      <c r="N708" s="98"/>
      <c r="O708" s="2"/>
      <c r="P708" s="89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99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97"/>
      <c r="N709" s="98"/>
      <c r="O709" s="2"/>
      <c r="P709" s="89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99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97"/>
      <c r="N710" s="98"/>
      <c r="O710" s="2"/>
      <c r="P710" s="89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99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97"/>
      <c r="N711" s="98"/>
      <c r="O711" s="2"/>
      <c r="P711" s="89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99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97"/>
      <c r="N712" s="98"/>
      <c r="O712" s="2"/>
      <c r="P712" s="89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99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97"/>
      <c r="N713" s="98"/>
      <c r="O713" s="2"/>
      <c r="P713" s="89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99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97"/>
      <c r="N714" s="98"/>
      <c r="O714" s="2"/>
      <c r="P714" s="89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99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97"/>
      <c r="N715" s="98"/>
      <c r="O715" s="2"/>
      <c r="P715" s="89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99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97"/>
      <c r="N716" s="98"/>
      <c r="O716" s="2"/>
      <c r="P716" s="89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99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97"/>
      <c r="N717" s="98"/>
      <c r="O717" s="2"/>
      <c r="P717" s="89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99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97"/>
      <c r="N718" s="98"/>
      <c r="O718" s="2"/>
      <c r="P718" s="89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99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97"/>
      <c r="N719" s="98"/>
      <c r="O719" s="2"/>
      <c r="P719" s="89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99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97"/>
      <c r="N720" s="98"/>
      <c r="O720" s="2"/>
      <c r="P720" s="89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99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97"/>
      <c r="N721" s="98"/>
      <c r="O721" s="2"/>
      <c r="P721" s="89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99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97"/>
      <c r="N722" s="98"/>
      <c r="O722" s="2"/>
      <c r="P722" s="89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99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97"/>
      <c r="N723" s="98"/>
      <c r="O723" s="2"/>
      <c r="P723" s="89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99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97"/>
      <c r="N724" s="98"/>
      <c r="O724" s="2"/>
      <c r="P724" s="89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99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97"/>
      <c r="N725" s="98"/>
      <c r="O725" s="2"/>
      <c r="P725" s="89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99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97"/>
      <c r="N726" s="98"/>
      <c r="O726" s="2"/>
      <c r="P726" s="89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99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97"/>
      <c r="N727" s="98"/>
      <c r="O727" s="2"/>
      <c r="P727" s="89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99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97"/>
      <c r="N728" s="98"/>
      <c r="O728" s="2"/>
      <c r="P728" s="89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99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97"/>
      <c r="N729" s="98"/>
      <c r="O729" s="2"/>
      <c r="P729" s="89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99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97"/>
      <c r="N730" s="98"/>
      <c r="O730" s="2"/>
      <c r="P730" s="89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99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97"/>
      <c r="N731" s="98"/>
      <c r="O731" s="2"/>
      <c r="P731" s="89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99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97"/>
      <c r="N732" s="98"/>
      <c r="O732" s="2"/>
      <c r="P732" s="89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99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97"/>
      <c r="N733" s="98"/>
      <c r="O733" s="2"/>
      <c r="P733" s="89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99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97"/>
      <c r="N734" s="98"/>
      <c r="O734" s="2"/>
      <c r="P734" s="89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99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97"/>
      <c r="N735" s="98"/>
      <c r="O735" s="2"/>
      <c r="P735" s="89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99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97"/>
      <c r="N736" s="98"/>
      <c r="O736" s="2"/>
      <c r="P736" s="89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99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97"/>
      <c r="N737" s="98"/>
      <c r="O737" s="2"/>
      <c r="P737" s="89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99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97"/>
      <c r="N738" s="98"/>
      <c r="O738" s="2"/>
      <c r="P738" s="89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99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97"/>
      <c r="N739" s="98"/>
      <c r="O739" s="2"/>
      <c r="P739" s="89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99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97"/>
      <c r="N740" s="98"/>
      <c r="O740" s="2"/>
      <c r="P740" s="89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99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97"/>
      <c r="N741" s="98"/>
      <c r="O741" s="2"/>
      <c r="P741" s="89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99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97"/>
      <c r="N742" s="98"/>
      <c r="O742" s="2"/>
      <c r="P742" s="89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99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97"/>
      <c r="N743" s="98"/>
      <c r="O743" s="2"/>
      <c r="P743" s="89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99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97"/>
      <c r="N744" s="98"/>
      <c r="O744" s="2"/>
      <c r="P744" s="89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99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97"/>
      <c r="N745" s="98"/>
      <c r="O745" s="2"/>
      <c r="P745" s="89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99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97"/>
      <c r="N746" s="98"/>
      <c r="O746" s="2"/>
      <c r="P746" s="89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99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97"/>
      <c r="N747" s="98"/>
      <c r="O747" s="2"/>
      <c r="P747" s="89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99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97"/>
      <c r="N748" s="98"/>
      <c r="O748" s="2"/>
      <c r="P748" s="89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99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97"/>
      <c r="N749" s="98"/>
      <c r="O749" s="2"/>
      <c r="P749" s="89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99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97"/>
      <c r="N750" s="98"/>
      <c r="O750" s="2"/>
      <c r="P750" s="89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99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97"/>
      <c r="N751" s="98"/>
      <c r="O751" s="2"/>
      <c r="P751" s="89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99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97"/>
      <c r="N752" s="98"/>
      <c r="O752" s="2"/>
      <c r="P752" s="89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99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97"/>
      <c r="N753" s="98"/>
      <c r="O753" s="2"/>
      <c r="P753" s="89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99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97"/>
      <c r="N754" s="98"/>
      <c r="O754" s="2"/>
      <c r="P754" s="89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99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97"/>
      <c r="N755" s="98"/>
      <c r="O755" s="2"/>
      <c r="P755" s="89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99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97"/>
      <c r="N756" s="98"/>
      <c r="O756" s="2"/>
      <c r="P756" s="89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99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97"/>
      <c r="N757" s="98"/>
      <c r="O757" s="2"/>
      <c r="P757" s="89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99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97"/>
      <c r="N758" s="98"/>
      <c r="O758" s="2"/>
      <c r="P758" s="89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99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97"/>
      <c r="N759" s="98"/>
      <c r="O759" s="2"/>
      <c r="P759" s="89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99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97"/>
      <c r="N760" s="98"/>
      <c r="O760" s="2"/>
      <c r="P760" s="89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99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97"/>
      <c r="N761" s="98"/>
      <c r="O761" s="2"/>
      <c r="P761" s="89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99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97"/>
      <c r="N762" s="98"/>
      <c r="O762" s="2"/>
      <c r="P762" s="89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99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97"/>
      <c r="N763" s="98"/>
      <c r="O763" s="2"/>
      <c r="P763" s="89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99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97"/>
      <c r="N764" s="98"/>
      <c r="O764" s="2"/>
      <c r="P764" s="89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99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97"/>
      <c r="N765" s="98"/>
      <c r="O765" s="2"/>
      <c r="P765" s="89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99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97"/>
      <c r="N766" s="98"/>
      <c r="O766" s="2"/>
      <c r="P766" s="89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99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97"/>
      <c r="N767" s="98"/>
      <c r="O767" s="2"/>
      <c r="P767" s="89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99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97"/>
      <c r="N768" s="98"/>
      <c r="O768" s="2"/>
      <c r="P768" s="89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99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97"/>
      <c r="N769" s="98"/>
      <c r="O769" s="2"/>
      <c r="P769" s="89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99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97"/>
      <c r="N770" s="98"/>
      <c r="O770" s="2"/>
      <c r="P770" s="89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99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97"/>
      <c r="N771" s="98"/>
      <c r="O771" s="2"/>
      <c r="P771" s="89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99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97"/>
      <c r="N772" s="98"/>
      <c r="O772" s="2"/>
      <c r="P772" s="89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99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97"/>
      <c r="N773" s="98"/>
      <c r="O773" s="2"/>
      <c r="P773" s="89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99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97"/>
      <c r="N774" s="98"/>
      <c r="O774" s="2"/>
      <c r="P774" s="89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99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97"/>
      <c r="N775" s="98"/>
      <c r="O775" s="2"/>
      <c r="P775" s="89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99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97"/>
      <c r="N776" s="98"/>
      <c r="O776" s="2"/>
      <c r="P776" s="89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99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97"/>
      <c r="N777" s="98"/>
      <c r="O777" s="2"/>
      <c r="P777" s="89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99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97"/>
      <c r="N778" s="98"/>
      <c r="O778" s="2"/>
      <c r="P778" s="89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99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97"/>
      <c r="N779" s="98"/>
      <c r="O779" s="2"/>
      <c r="P779" s="89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99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97"/>
      <c r="N780" s="98"/>
      <c r="O780" s="2"/>
      <c r="P780" s="89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99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97"/>
      <c r="N781" s="98"/>
      <c r="O781" s="2"/>
      <c r="P781" s="89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99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97"/>
      <c r="N782" s="98"/>
      <c r="O782" s="2"/>
      <c r="P782" s="89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99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97"/>
      <c r="N783" s="98"/>
      <c r="O783" s="2"/>
      <c r="P783" s="89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99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97"/>
      <c r="N784" s="98"/>
      <c r="O784" s="2"/>
      <c r="P784" s="89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99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97"/>
      <c r="N785" s="98"/>
      <c r="O785" s="2"/>
      <c r="P785" s="89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99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97"/>
      <c r="N786" s="98"/>
      <c r="O786" s="2"/>
      <c r="P786" s="89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99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97"/>
      <c r="N787" s="98"/>
      <c r="O787" s="2"/>
      <c r="P787" s="89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99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97"/>
      <c r="N788" s="98"/>
      <c r="O788" s="2"/>
      <c r="P788" s="89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99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97"/>
      <c r="N789" s="98"/>
      <c r="O789" s="2"/>
      <c r="P789" s="89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99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97"/>
      <c r="N790" s="98"/>
      <c r="O790" s="2"/>
      <c r="P790" s="89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99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97"/>
      <c r="N791" s="98"/>
      <c r="O791" s="2"/>
      <c r="P791" s="89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99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97"/>
      <c r="N792" s="98"/>
      <c r="O792" s="2"/>
      <c r="P792" s="89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99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97"/>
      <c r="N793" s="98"/>
      <c r="O793" s="2"/>
      <c r="P793" s="89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99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97"/>
      <c r="N794" s="98"/>
      <c r="O794" s="2"/>
      <c r="P794" s="89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99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97"/>
      <c r="N795" s="98"/>
      <c r="O795" s="2"/>
      <c r="P795" s="89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99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97"/>
      <c r="N796" s="98"/>
      <c r="O796" s="2"/>
      <c r="P796" s="89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99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97"/>
      <c r="N797" s="98"/>
      <c r="O797" s="2"/>
      <c r="P797" s="89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99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97"/>
      <c r="N798" s="98"/>
      <c r="O798" s="2"/>
      <c r="P798" s="89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99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97"/>
      <c r="N799" s="98"/>
      <c r="O799" s="2"/>
      <c r="P799" s="89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99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97"/>
      <c r="N800" s="98"/>
      <c r="O800" s="2"/>
      <c r="P800" s="89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99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97"/>
      <c r="N801" s="98"/>
      <c r="O801" s="2"/>
      <c r="P801" s="89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99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97"/>
      <c r="N802" s="98"/>
      <c r="O802" s="2"/>
      <c r="P802" s="89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99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97"/>
      <c r="N803" s="98"/>
      <c r="O803" s="2"/>
      <c r="P803" s="89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99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97"/>
      <c r="N804" s="98"/>
      <c r="O804" s="2"/>
      <c r="P804" s="89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99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97"/>
      <c r="N805" s="98"/>
      <c r="O805" s="2"/>
      <c r="P805" s="89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99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97"/>
      <c r="N806" s="98"/>
      <c r="O806" s="2"/>
      <c r="P806" s="89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99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97"/>
      <c r="N807" s="98"/>
      <c r="O807" s="2"/>
      <c r="P807" s="89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99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97"/>
      <c r="N808" s="98"/>
      <c r="O808" s="2"/>
      <c r="P808" s="89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99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97"/>
      <c r="N809" s="98"/>
      <c r="O809" s="2"/>
      <c r="P809" s="89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99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97"/>
      <c r="N810" s="98"/>
      <c r="O810" s="2"/>
      <c r="P810" s="89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99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97"/>
      <c r="N811" s="98"/>
      <c r="O811" s="2"/>
      <c r="P811" s="89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99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97"/>
      <c r="N812" s="98"/>
      <c r="O812" s="2"/>
      <c r="P812" s="89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99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97"/>
      <c r="N813" s="98"/>
      <c r="O813" s="2"/>
      <c r="P813" s="89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99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97"/>
      <c r="N814" s="98"/>
      <c r="O814" s="2"/>
      <c r="P814" s="89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99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97"/>
      <c r="N815" s="98"/>
      <c r="O815" s="2"/>
      <c r="P815" s="89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99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97"/>
      <c r="N816" s="98"/>
      <c r="O816" s="2"/>
      <c r="P816" s="89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99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97"/>
      <c r="N817" s="98"/>
      <c r="O817" s="2"/>
      <c r="P817" s="89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99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97"/>
      <c r="N818" s="98"/>
      <c r="O818" s="2"/>
      <c r="P818" s="89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99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97"/>
      <c r="N819" s="98"/>
      <c r="O819" s="2"/>
      <c r="P819" s="89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99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97"/>
      <c r="N820" s="98"/>
      <c r="O820" s="2"/>
      <c r="P820" s="89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99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97"/>
      <c r="N821" s="98"/>
      <c r="O821" s="2"/>
      <c r="P821" s="89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99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97"/>
      <c r="N822" s="98"/>
      <c r="O822" s="2"/>
      <c r="P822" s="89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99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97"/>
      <c r="N823" s="98"/>
      <c r="O823" s="2"/>
      <c r="P823" s="89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99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97"/>
      <c r="N824" s="98"/>
      <c r="O824" s="2"/>
      <c r="P824" s="89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99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97"/>
      <c r="N825" s="98"/>
      <c r="O825" s="2"/>
      <c r="P825" s="89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99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97"/>
      <c r="N826" s="98"/>
      <c r="O826" s="2"/>
      <c r="P826" s="89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99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97"/>
      <c r="N827" s="98"/>
      <c r="O827" s="2"/>
      <c r="P827" s="89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99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97"/>
      <c r="N828" s="98"/>
      <c r="O828" s="2"/>
      <c r="P828" s="89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99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97"/>
      <c r="N829" s="98"/>
      <c r="O829" s="2"/>
      <c r="P829" s="89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99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97"/>
      <c r="N830" s="98"/>
      <c r="O830" s="2"/>
      <c r="P830" s="89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99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97"/>
      <c r="N831" s="98"/>
      <c r="O831" s="2"/>
      <c r="P831" s="89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99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97"/>
      <c r="N832" s="98"/>
      <c r="O832" s="2"/>
      <c r="P832" s="89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99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97"/>
      <c r="N833" s="98"/>
      <c r="O833" s="2"/>
      <c r="P833" s="89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99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97"/>
      <c r="N834" s="98"/>
      <c r="O834" s="2"/>
      <c r="P834" s="89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99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97"/>
      <c r="N835" s="98"/>
      <c r="O835" s="2"/>
      <c r="P835" s="89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99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97"/>
      <c r="N836" s="98"/>
      <c r="O836" s="2"/>
      <c r="P836" s="89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99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97"/>
      <c r="N837" s="98"/>
      <c r="O837" s="2"/>
      <c r="P837" s="89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99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97"/>
      <c r="N838" s="98"/>
      <c r="O838" s="2"/>
      <c r="P838" s="89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99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97"/>
      <c r="N839" s="98"/>
      <c r="O839" s="2"/>
      <c r="P839" s="89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99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97"/>
      <c r="N840" s="98"/>
      <c r="O840" s="2"/>
      <c r="P840" s="89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99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97"/>
      <c r="N841" s="98"/>
      <c r="O841" s="2"/>
      <c r="P841" s="89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99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97"/>
      <c r="N842" s="98"/>
      <c r="O842" s="2"/>
      <c r="P842" s="89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99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97"/>
      <c r="N843" s="98"/>
      <c r="O843" s="2"/>
      <c r="P843" s="89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99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97"/>
      <c r="N844" s="98"/>
      <c r="O844" s="2"/>
      <c r="P844" s="89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99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97"/>
      <c r="N845" s="98"/>
      <c r="O845" s="2"/>
      <c r="P845" s="89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99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97"/>
      <c r="N846" s="98"/>
      <c r="O846" s="2"/>
      <c r="P846" s="89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99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97"/>
      <c r="N847" s="98"/>
      <c r="O847" s="2"/>
      <c r="P847" s="89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99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97"/>
      <c r="N848" s="98"/>
      <c r="O848" s="2"/>
      <c r="P848" s="89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99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97"/>
      <c r="N849" s="98"/>
      <c r="O849" s="2"/>
      <c r="P849" s="89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99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97"/>
      <c r="N850" s="98"/>
      <c r="O850" s="2"/>
      <c r="P850" s="89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99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97"/>
      <c r="N851" s="98"/>
      <c r="O851" s="2"/>
      <c r="P851" s="89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99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97"/>
      <c r="N852" s="98"/>
      <c r="O852" s="2"/>
      <c r="P852" s="89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99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97"/>
      <c r="N853" s="98"/>
      <c r="O853" s="2"/>
      <c r="P853" s="89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99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97"/>
      <c r="N854" s="98"/>
      <c r="O854" s="2"/>
      <c r="P854" s="89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99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97"/>
      <c r="N855" s="98"/>
      <c r="O855" s="2"/>
      <c r="P855" s="89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99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97"/>
      <c r="N856" s="98"/>
      <c r="O856" s="2"/>
      <c r="P856" s="89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99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97"/>
      <c r="N857" s="98"/>
      <c r="O857" s="2"/>
      <c r="P857" s="89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99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97"/>
      <c r="N858" s="98"/>
      <c r="O858" s="2"/>
      <c r="P858" s="89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99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97"/>
      <c r="N859" s="98"/>
      <c r="O859" s="2"/>
      <c r="P859" s="89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99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97"/>
      <c r="N860" s="98"/>
      <c r="O860" s="2"/>
      <c r="P860" s="89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99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97"/>
      <c r="N861" s="98"/>
      <c r="O861" s="2"/>
      <c r="P861" s="89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99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97"/>
      <c r="N862" s="98"/>
      <c r="O862" s="2"/>
      <c r="P862" s="89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99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97"/>
      <c r="N863" s="98"/>
      <c r="O863" s="2"/>
      <c r="P863" s="89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99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97"/>
      <c r="N864" s="98"/>
      <c r="O864" s="2"/>
      <c r="P864" s="89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99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97"/>
      <c r="N865" s="98"/>
      <c r="O865" s="2"/>
      <c r="P865" s="89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99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97"/>
      <c r="N866" s="98"/>
      <c r="O866" s="2"/>
      <c r="P866" s="89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99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97"/>
      <c r="N867" s="98"/>
      <c r="O867" s="2"/>
      <c r="P867" s="89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99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97"/>
      <c r="N868" s="98"/>
      <c r="O868" s="2"/>
      <c r="P868" s="89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99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97"/>
      <c r="N869" s="98"/>
      <c r="O869" s="2"/>
      <c r="P869" s="89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99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97"/>
      <c r="N870" s="98"/>
      <c r="O870" s="2"/>
      <c r="P870" s="89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99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97"/>
      <c r="N871" s="98"/>
      <c r="O871" s="2"/>
      <c r="P871" s="89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99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97"/>
      <c r="N872" s="98"/>
      <c r="O872" s="2"/>
      <c r="P872" s="89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99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97"/>
      <c r="N873" s="98"/>
      <c r="O873" s="2"/>
      <c r="P873" s="89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99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97"/>
      <c r="N874" s="98"/>
      <c r="O874" s="2"/>
      <c r="P874" s="89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99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97"/>
      <c r="N875" s="98"/>
      <c r="O875" s="2"/>
      <c r="P875" s="89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99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97"/>
      <c r="N876" s="98"/>
      <c r="O876" s="2"/>
      <c r="P876" s="89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99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97"/>
      <c r="N877" s="98"/>
      <c r="O877" s="2"/>
      <c r="P877" s="89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99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97"/>
      <c r="N878" s="98"/>
      <c r="O878" s="2"/>
      <c r="P878" s="89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99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97"/>
      <c r="N879" s="98"/>
      <c r="O879" s="2"/>
      <c r="P879" s="89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99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97"/>
      <c r="N880" s="98"/>
      <c r="O880" s="2"/>
      <c r="P880" s="8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99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97"/>
      <c r="N881" s="98"/>
      <c r="O881" s="2"/>
      <c r="P881" s="8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99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97"/>
      <c r="N882" s="98"/>
      <c r="O882" s="2"/>
      <c r="P882" s="89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99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97"/>
      <c r="N883" s="98"/>
      <c r="O883" s="2"/>
      <c r="P883" s="8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99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97"/>
      <c r="N884" s="98"/>
      <c r="O884" s="2"/>
      <c r="P884" s="89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99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97"/>
      <c r="N885" s="98"/>
      <c r="O885" s="2"/>
      <c r="P885" s="89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99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97"/>
      <c r="N886" s="98"/>
      <c r="O886" s="2"/>
      <c r="P886" s="89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99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97"/>
      <c r="N887" s="98"/>
      <c r="O887" s="2"/>
      <c r="P887" s="89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99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97"/>
      <c r="N888" s="98"/>
      <c r="O888" s="2"/>
      <c r="P888" s="89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99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97"/>
      <c r="N889" s="98"/>
      <c r="O889" s="2"/>
      <c r="P889" s="89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99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97"/>
      <c r="N890" s="98"/>
      <c r="O890" s="2"/>
      <c r="P890" s="89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99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97"/>
      <c r="N891" s="98"/>
      <c r="O891" s="2"/>
      <c r="P891" s="89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99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97"/>
      <c r="N892" s="98"/>
      <c r="O892" s="2"/>
      <c r="P892" s="89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99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97"/>
      <c r="N893" s="98"/>
      <c r="O893" s="2"/>
      <c r="P893" s="89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99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97"/>
      <c r="N894" s="98"/>
      <c r="O894" s="2"/>
      <c r="P894" s="89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99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97"/>
      <c r="N895" s="98"/>
      <c r="O895" s="2"/>
      <c r="P895" s="89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99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97"/>
      <c r="N896" s="98"/>
      <c r="O896" s="2"/>
      <c r="P896" s="89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99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97"/>
      <c r="N897" s="98"/>
      <c r="O897" s="2"/>
      <c r="P897" s="89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99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97"/>
      <c r="N898" s="98"/>
      <c r="O898" s="2"/>
      <c r="P898" s="89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99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97"/>
      <c r="N899" s="98"/>
      <c r="O899" s="2"/>
      <c r="P899" s="89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99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97"/>
      <c r="N900" s="98"/>
      <c r="O900" s="2"/>
      <c r="P900" s="89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99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97"/>
      <c r="N901" s="98"/>
      <c r="O901" s="2"/>
      <c r="P901" s="89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99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97"/>
      <c r="N902" s="98"/>
      <c r="O902" s="2"/>
      <c r="P902" s="89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99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97"/>
      <c r="N903" s="98"/>
      <c r="O903" s="2"/>
      <c r="P903" s="89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99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97"/>
      <c r="N904" s="98"/>
      <c r="O904" s="2"/>
      <c r="P904" s="89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99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97"/>
      <c r="N905" s="98"/>
      <c r="O905" s="2"/>
      <c r="P905" s="89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99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97"/>
      <c r="N906" s="98"/>
      <c r="O906" s="2"/>
      <c r="P906" s="89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99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97"/>
      <c r="N907" s="98"/>
      <c r="O907" s="2"/>
      <c r="P907" s="89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99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97"/>
      <c r="N908" s="98"/>
      <c r="O908" s="2"/>
      <c r="P908" s="89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99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97"/>
      <c r="N909" s="98"/>
      <c r="O909" s="2"/>
      <c r="P909" s="89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99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97"/>
      <c r="N910" s="98"/>
      <c r="O910" s="2"/>
      <c r="P910" s="89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99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97"/>
      <c r="N911" s="98"/>
      <c r="O911" s="2"/>
      <c r="P911" s="89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99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97"/>
      <c r="N912" s="98"/>
      <c r="O912" s="2"/>
      <c r="P912" s="89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99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97"/>
      <c r="N913" s="98"/>
      <c r="O913" s="2"/>
      <c r="P913" s="89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99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97"/>
      <c r="N914" s="98"/>
      <c r="O914" s="2"/>
      <c r="P914" s="89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99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97"/>
      <c r="N915" s="98"/>
      <c r="O915" s="2"/>
      <c r="P915" s="89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99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97"/>
      <c r="N916" s="98"/>
      <c r="O916" s="2"/>
      <c r="P916" s="89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99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97"/>
      <c r="N917" s="98"/>
      <c r="O917" s="2"/>
      <c r="P917" s="89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99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97"/>
      <c r="N918" s="98"/>
      <c r="O918" s="2"/>
      <c r="P918" s="89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99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97"/>
      <c r="N919" s="98"/>
      <c r="O919" s="2"/>
      <c r="P919" s="89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99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97"/>
      <c r="N920" s="98"/>
      <c r="O920" s="2"/>
      <c r="P920" s="8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99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97"/>
      <c r="N921" s="98"/>
      <c r="O921" s="2"/>
      <c r="P921" s="8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99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97"/>
      <c r="N922" s="98"/>
      <c r="O922" s="2"/>
      <c r="P922" s="8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99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97"/>
      <c r="N923" s="98"/>
      <c r="O923" s="2"/>
      <c r="P923" s="8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99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97"/>
      <c r="N924" s="98"/>
      <c r="O924" s="2"/>
      <c r="P924" s="89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99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97"/>
      <c r="N925" s="98"/>
      <c r="O925" s="2"/>
      <c r="P925" s="89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99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97"/>
      <c r="N926" s="98"/>
      <c r="O926" s="2"/>
      <c r="P926" s="89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99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97"/>
      <c r="N927" s="98"/>
      <c r="O927" s="2"/>
      <c r="P927" s="89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99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97"/>
      <c r="N928" s="98"/>
      <c r="O928" s="2"/>
      <c r="P928" s="89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99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97"/>
      <c r="N929" s="98"/>
      <c r="O929" s="2"/>
      <c r="P929" s="89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99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97"/>
      <c r="N930" s="98"/>
      <c r="O930" s="2"/>
      <c r="P930" s="89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99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97"/>
      <c r="N931" s="98"/>
      <c r="O931" s="2"/>
      <c r="P931" s="89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99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97"/>
      <c r="N932" s="98"/>
      <c r="O932" s="2"/>
      <c r="P932" s="8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99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97"/>
      <c r="N933" s="98"/>
      <c r="O933" s="2"/>
      <c r="P933" s="8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99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97"/>
      <c r="N934" s="98"/>
      <c r="O934" s="2"/>
      <c r="P934" s="8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99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97"/>
      <c r="N935" s="98"/>
      <c r="O935" s="2"/>
      <c r="P935" s="8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99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97"/>
      <c r="N936" s="98"/>
      <c r="O936" s="2"/>
      <c r="P936" s="89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99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97"/>
      <c r="N937" s="98"/>
      <c r="O937" s="2"/>
      <c r="P937" s="89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99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97"/>
      <c r="N938" s="98"/>
      <c r="O938" s="2"/>
      <c r="P938" s="89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99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97"/>
      <c r="N939" s="98"/>
      <c r="O939" s="2"/>
      <c r="P939" s="89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99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97"/>
      <c r="N940" s="98"/>
      <c r="O940" s="2"/>
      <c r="P940" s="89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99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97"/>
      <c r="N941" s="98"/>
      <c r="O941" s="2"/>
      <c r="P941" s="89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99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97"/>
      <c r="N942" s="98"/>
      <c r="O942" s="2"/>
      <c r="P942" s="89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99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97"/>
      <c r="N943" s="98"/>
      <c r="O943" s="2"/>
      <c r="P943" s="89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99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97"/>
      <c r="N944" s="98"/>
      <c r="O944" s="2"/>
      <c r="P944" s="89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99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97"/>
      <c r="N945" s="98"/>
      <c r="O945" s="2"/>
      <c r="P945" s="89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99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97"/>
      <c r="N946" s="98"/>
      <c r="O946" s="2"/>
      <c r="P946" s="89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99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97"/>
      <c r="N947" s="98"/>
      <c r="O947" s="2"/>
      <c r="P947" s="89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99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97"/>
      <c r="N948" s="98"/>
      <c r="O948" s="2"/>
      <c r="P948" s="89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99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97"/>
      <c r="N949" s="98"/>
      <c r="O949" s="2"/>
      <c r="P949" s="89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99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97"/>
      <c r="N950" s="98"/>
      <c r="O950" s="2"/>
      <c r="P950" s="89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99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97"/>
      <c r="N951" s="98"/>
      <c r="O951" s="2"/>
      <c r="P951" s="89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99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97"/>
      <c r="N952" s="98"/>
      <c r="O952" s="2"/>
      <c r="P952" s="89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99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97"/>
      <c r="N953" s="98"/>
      <c r="O953" s="2"/>
      <c r="P953" s="89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99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97"/>
      <c r="N954" s="98"/>
      <c r="O954" s="2"/>
      <c r="P954" s="89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99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97"/>
      <c r="N955" s="98"/>
      <c r="O955" s="2"/>
      <c r="P955" s="89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99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97"/>
      <c r="N956" s="98"/>
      <c r="O956" s="2"/>
      <c r="P956" s="89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99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97"/>
      <c r="N957" s="98"/>
      <c r="O957" s="2"/>
      <c r="P957" s="89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99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97"/>
      <c r="N958" s="98"/>
      <c r="O958" s="2"/>
      <c r="P958" s="89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99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97"/>
      <c r="N959" s="98"/>
      <c r="O959" s="2"/>
      <c r="P959" s="89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99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97"/>
      <c r="N960" s="98"/>
      <c r="O960" s="2"/>
      <c r="P960" s="89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99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97"/>
      <c r="N961" s="98"/>
      <c r="O961" s="2"/>
      <c r="P961" s="89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99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97"/>
      <c r="N962" s="98"/>
      <c r="O962" s="2"/>
      <c r="P962" s="89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99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97"/>
      <c r="N963" s="98"/>
      <c r="O963" s="2"/>
      <c r="P963" s="89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99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97"/>
      <c r="N964" s="98"/>
      <c r="O964" s="2"/>
      <c r="P964" s="89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99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97"/>
      <c r="N965" s="98"/>
      <c r="O965" s="2"/>
      <c r="P965" s="89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99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97"/>
      <c r="N966" s="98"/>
      <c r="O966" s="2"/>
      <c r="P966" s="89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99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97"/>
      <c r="N967" s="98"/>
      <c r="O967" s="2"/>
      <c r="P967" s="89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99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97"/>
      <c r="N968" s="98"/>
      <c r="O968" s="2"/>
      <c r="P968" s="89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99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97"/>
      <c r="N969" s="98"/>
      <c r="O969" s="2"/>
      <c r="P969" s="89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99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97"/>
      <c r="N970" s="98"/>
      <c r="O970" s="2"/>
      <c r="P970" s="89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99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97"/>
      <c r="N971" s="98"/>
      <c r="O971" s="2"/>
      <c r="P971" s="89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99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97"/>
      <c r="N972" s="98"/>
      <c r="O972" s="2"/>
      <c r="P972" s="89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99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97"/>
      <c r="N973" s="98"/>
      <c r="O973" s="2"/>
      <c r="P973" s="89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99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97"/>
      <c r="N974" s="98"/>
      <c r="O974" s="2"/>
      <c r="P974" s="89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99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97"/>
      <c r="N975" s="98"/>
      <c r="O975" s="2"/>
      <c r="P975" s="89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99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97"/>
      <c r="N976" s="98"/>
      <c r="O976" s="2"/>
      <c r="P976" s="89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99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97"/>
      <c r="N977" s="98"/>
      <c r="O977" s="2"/>
      <c r="P977" s="89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99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97"/>
      <c r="N978" s="98"/>
      <c r="O978" s="2"/>
      <c r="P978" s="89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99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97"/>
      <c r="N979" s="98"/>
      <c r="O979" s="2"/>
      <c r="P979" s="89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99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97"/>
      <c r="N980" s="98"/>
      <c r="O980" s="2"/>
      <c r="P980" s="89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99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97"/>
      <c r="N981" s="98"/>
      <c r="O981" s="2"/>
      <c r="P981" s="89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99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97"/>
      <c r="N982" s="98"/>
      <c r="O982" s="2"/>
      <c r="P982" s="89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99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97"/>
      <c r="N983" s="98"/>
      <c r="O983" s="2"/>
      <c r="P983" s="89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99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97"/>
      <c r="N984" s="98"/>
      <c r="O984" s="2"/>
      <c r="P984" s="89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99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97"/>
      <c r="N985" s="98"/>
      <c r="O985" s="2"/>
      <c r="P985" s="89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99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97"/>
      <c r="N986" s="98"/>
      <c r="O986" s="2"/>
      <c r="P986" s="89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99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97"/>
      <c r="N987" s="98"/>
      <c r="O987" s="2"/>
      <c r="P987" s="89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99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97"/>
      <c r="N988" s="98"/>
      <c r="O988" s="2"/>
      <c r="P988" s="89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99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97"/>
      <c r="N989" s="98"/>
      <c r="O989" s="2"/>
      <c r="P989" s="89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99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97"/>
      <c r="N990" s="98"/>
      <c r="O990" s="2"/>
      <c r="P990" s="89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99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97"/>
      <c r="N991" s="98"/>
      <c r="O991" s="2"/>
      <c r="P991" s="89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99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97"/>
      <c r="N992" s="98"/>
      <c r="O992" s="2"/>
      <c r="P992" s="89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99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97"/>
      <c r="N993" s="98"/>
      <c r="O993" s="2"/>
      <c r="P993" s="89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99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97"/>
      <c r="N994" s="98"/>
      <c r="O994" s="2"/>
      <c r="P994" s="89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99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97"/>
      <c r="N995" s="98"/>
      <c r="O995" s="2"/>
      <c r="P995" s="89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99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97"/>
      <c r="N996" s="98"/>
      <c r="O996" s="2"/>
      <c r="P996" s="89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99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97"/>
      <c r="N997" s="98"/>
      <c r="O997" s="2"/>
      <c r="P997" s="89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99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97"/>
      <c r="N998" s="98"/>
      <c r="O998" s="2"/>
      <c r="P998" s="89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99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97"/>
      <c r="N999" s="98"/>
      <c r="O999" s="2"/>
      <c r="P999" s="89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99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97"/>
      <c r="N1000" s="98"/>
      <c r="O1000" s="2"/>
      <c r="P1000" s="89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99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97"/>
      <c r="N1001" s="98"/>
      <c r="O1001" s="2"/>
      <c r="P1001" s="89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99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97"/>
      <c r="N1002" s="98"/>
      <c r="O1002" s="2"/>
      <c r="P1002" s="89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99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97"/>
      <c r="N1003" s="98"/>
      <c r="O1003" s="2"/>
      <c r="P1003" s="89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99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97"/>
      <c r="N1004" s="98"/>
      <c r="O1004" s="2"/>
      <c r="P1004" s="89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99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97"/>
      <c r="N1005" s="98"/>
      <c r="O1005" s="2"/>
      <c r="P1005" s="89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99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97"/>
      <c r="N1006" s="98"/>
      <c r="O1006" s="2"/>
      <c r="P1006" s="89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99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97"/>
      <c r="N1007" s="98"/>
      <c r="O1007" s="2"/>
      <c r="P1007" s="89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99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97"/>
      <c r="N1008" s="98"/>
      <c r="O1008" s="2"/>
      <c r="P1008" s="89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99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</row>
  </sheetData>
  <mergeCells count="1">
    <mergeCell ref="F8:H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3.88"/>
    <col customWidth="1" min="6" max="6" width="6.38"/>
    <col customWidth="1" min="7" max="7" width="19.25"/>
    <col customWidth="1" min="8" max="8" width="15.13"/>
    <col customWidth="1" min="11" max="11" width="2.5"/>
    <col customWidth="1" min="12" max="12" width="5.13"/>
    <col customWidth="1" min="13" max="13" width="20.13"/>
    <col customWidth="1" min="14" max="15" width="6.88"/>
    <col customWidth="1" min="16" max="16" width="12.88"/>
    <col customWidth="1" min="17" max="18" width="6.88"/>
    <col customWidth="1" min="20" max="21" width="6.88"/>
    <col customWidth="1" min="22" max="22" width="15.13"/>
    <col customWidth="1" min="23" max="24" width="6.88"/>
    <col customWidth="1" min="25" max="26" width="5.13"/>
    <col customWidth="1" min="31" max="32" width="9.63"/>
    <col customWidth="1" min="33" max="33" width="9.88"/>
    <col customWidth="1" min="34" max="34" width="10.13"/>
    <col customWidth="1" min="35" max="35" width="10.75"/>
    <col customWidth="1" min="36" max="36" width="12.0"/>
    <col customWidth="1" min="37" max="37" width="10.5"/>
  </cols>
  <sheetData>
    <row r="1">
      <c r="A1" s="38"/>
      <c r="B1" s="39" t="s">
        <v>28</v>
      </c>
      <c r="C1" s="40"/>
      <c r="D1" s="39" t="s">
        <v>115</v>
      </c>
      <c r="E1" s="41"/>
      <c r="F1" s="38"/>
      <c r="G1" s="39" t="s">
        <v>116</v>
      </c>
      <c r="H1" s="40"/>
      <c r="I1" s="39" t="s">
        <v>115</v>
      </c>
      <c r="J1" s="41"/>
      <c r="L1" s="38"/>
      <c r="M1" s="39" t="s">
        <v>30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AB1" s="100" t="s">
        <v>2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1"/>
    </row>
    <row r="2">
      <c r="A2" s="45" t="s">
        <v>32</v>
      </c>
      <c r="B2" s="11" t="s">
        <v>33</v>
      </c>
      <c r="C2" s="11" t="s">
        <v>37</v>
      </c>
      <c r="D2" s="46" t="s">
        <v>33</v>
      </c>
      <c r="E2" s="47" t="s">
        <v>37</v>
      </c>
      <c r="F2" s="45" t="s">
        <v>32</v>
      </c>
      <c r="G2" s="11" t="s">
        <v>33</v>
      </c>
      <c r="H2" s="11" t="s">
        <v>37</v>
      </c>
      <c r="I2" s="46" t="s">
        <v>33</v>
      </c>
      <c r="J2" s="47" t="s">
        <v>37</v>
      </c>
      <c r="L2" s="45" t="s">
        <v>32</v>
      </c>
      <c r="M2" s="11" t="s">
        <v>33</v>
      </c>
      <c r="N2" s="92" t="s">
        <v>34</v>
      </c>
      <c r="O2" s="92" t="s">
        <v>35</v>
      </c>
      <c r="P2" s="11"/>
      <c r="Q2" s="92" t="s">
        <v>34</v>
      </c>
      <c r="R2" s="92" t="s">
        <v>35</v>
      </c>
      <c r="S2" s="11" t="s">
        <v>37</v>
      </c>
      <c r="T2" s="92" t="s">
        <v>34</v>
      </c>
      <c r="U2" s="92" t="s">
        <v>35</v>
      </c>
      <c r="V2" s="11"/>
      <c r="W2" s="92" t="s">
        <v>34</v>
      </c>
      <c r="X2" s="92" t="s">
        <v>35</v>
      </c>
      <c r="AB2" s="51" t="s">
        <v>32</v>
      </c>
      <c r="AC2" s="15" t="s">
        <v>33</v>
      </c>
      <c r="AD2" s="15" t="s">
        <v>37</v>
      </c>
      <c r="AE2" s="52" t="s">
        <v>115</v>
      </c>
      <c r="AR2" s="53"/>
    </row>
    <row r="3">
      <c r="A3" s="54">
        <v>3.0</v>
      </c>
      <c r="B3" s="25"/>
      <c r="C3" s="25"/>
      <c r="D3" s="18"/>
      <c r="E3" s="55"/>
      <c r="F3" s="54">
        <v>3.0</v>
      </c>
      <c r="G3" s="25"/>
      <c r="H3" s="25"/>
      <c r="I3" s="18"/>
      <c r="J3" s="55"/>
      <c r="L3" s="67">
        <v>44989.0</v>
      </c>
      <c r="M3" s="25" t="s">
        <v>12</v>
      </c>
      <c r="N3" s="18"/>
      <c r="O3" s="18"/>
      <c r="P3" s="25" t="s">
        <v>117</v>
      </c>
      <c r="Q3" s="18"/>
      <c r="R3" s="18"/>
      <c r="S3" s="25" t="s">
        <v>45</v>
      </c>
      <c r="T3" s="55"/>
      <c r="U3" s="55"/>
      <c r="V3" s="25" t="s">
        <v>118</v>
      </c>
      <c r="W3" s="55"/>
      <c r="X3" s="55"/>
      <c r="AB3" s="51" t="s">
        <v>70</v>
      </c>
      <c r="AC3" s="25" t="s">
        <v>119</v>
      </c>
      <c r="AD3" s="25" t="s">
        <v>39</v>
      </c>
      <c r="AE3" s="46" t="s">
        <v>33</v>
      </c>
      <c r="AF3" s="46"/>
      <c r="AG3" s="46"/>
      <c r="AH3" s="46"/>
      <c r="AI3" s="46"/>
      <c r="AJ3" s="46"/>
      <c r="AK3" s="46"/>
      <c r="AL3" s="101"/>
      <c r="AM3" s="101"/>
      <c r="AN3" s="101"/>
      <c r="AO3" s="101"/>
      <c r="AP3" s="101"/>
      <c r="AQ3" s="101"/>
      <c r="AR3" s="47" t="s">
        <v>37</v>
      </c>
    </row>
    <row r="4">
      <c r="A4" s="54">
        <v>4.0</v>
      </c>
      <c r="B4" s="25"/>
      <c r="C4" s="25"/>
      <c r="D4" s="18"/>
      <c r="E4" s="55"/>
      <c r="F4" s="54">
        <v>4.0</v>
      </c>
      <c r="G4" s="25"/>
      <c r="H4" s="25"/>
      <c r="I4" s="18"/>
      <c r="J4" s="55"/>
      <c r="L4" s="67">
        <v>45115.0</v>
      </c>
      <c r="M4" s="25" t="s">
        <v>9</v>
      </c>
      <c r="N4" s="18"/>
      <c r="O4" s="18"/>
      <c r="P4" s="25" t="s">
        <v>120</v>
      </c>
      <c r="Q4" s="18"/>
      <c r="R4" s="18"/>
      <c r="S4" s="25" t="s">
        <v>40</v>
      </c>
      <c r="T4" s="55"/>
      <c r="U4" s="55"/>
      <c r="V4" s="25" t="s">
        <v>121</v>
      </c>
      <c r="W4" s="55"/>
      <c r="X4" s="55"/>
      <c r="AB4" s="51"/>
      <c r="AC4" s="25" t="s">
        <v>10</v>
      </c>
      <c r="AD4" s="25" t="s">
        <v>122</v>
      </c>
      <c r="AE4" s="18">
        <v>278.0</v>
      </c>
      <c r="AF4" s="18">
        <v>278.0</v>
      </c>
      <c r="AG4" s="18">
        <v>193.0</v>
      </c>
      <c r="AH4" s="18">
        <v>218.0</v>
      </c>
      <c r="AI4" s="18">
        <v>225.0</v>
      </c>
      <c r="AJ4" s="18">
        <v>201.0</v>
      </c>
      <c r="AK4" s="102"/>
      <c r="AL4" s="55">
        <v>278.0</v>
      </c>
      <c r="AM4" s="55">
        <v>213.0</v>
      </c>
      <c r="AN4" s="55">
        <v>211.0</v>
      </c>
      <c r="AO4" s="55">
        <v>214.0</v>
      </c>
      <c r="AP4" s="55">
        <v>190.0</v>
      </c>
      <c r="AQ4" s="55">
        <v>183.0</v>
      </c>
      <c r="AR4" s="68"/>
    </row>
    <row r="5">
      <c r="A5" s="54">
        <v>7.0</v>
      </c>
      <c r="B5" s="25"/>
      <c r="C5" s="25"/>
      <c r="D5" s="18"/>
      <c r="E5" s="55"/>
      <c r="F5" s="54">
        <v>7.0</v>
      </c>
      <c r="G5" s="25"/>
      <c r="H5" s="25"/>
      <c r="I5" s="18"/>
      <c r="J5" s="55"/>
      <c r="L5" s="67">
        <v>45242.0</v>
      </c>
      <c r="M5" s="25" t="s">
        <v>11</v>
      </c>
      <c r="N5" s="18"/>
      <c r="O5" s="18"/>
      <c r="P5" s="25" t="s">
        <v>119</v>
      </c>
      <c r="Q5" s="18"/>
      <c r="R5" s="18"/>
      <c r="S5" s="25" t="s">
        <v>123</v>
      </c>
      <c r="T5" s="55"/>
      <c r="U5" s="55"/>
      <c r="V5" s="25" t="s">
        <v>122</v>
      </c>
      <c r="W5" s="55"/>
      <c r="X5" s="55"/>
      <c r="AB5" s="51"/>
      <c r="AC5" s="25" t="s">
        <v>120</v>
      </c>
      <c r="AD5" s="25" t="s">
        <v>124</v>
      </c>
      <c r="AL5" s="53"/>
      <c r="AM5" s="53"/>
      <c r="AN5" s="53"/>
      <c r="AO5" s="53"/>
      <c r="AP5" s="53"/>
      <c r="AQ5" s="53"/>
      <c r="AR5" s="53"/>
    </row>
    <row r="6">
      <c r="A6" s="54">
        <v>8.0</v>
      </c>
      <c r="B6" s="25"/>
      <c r="C6" s="25"/>
      <c r="D6" s="18"/>
      <c r="E6" s="55"/>
      <c r="F6" s="54">
        <v>8.0</v>
      </c>
      <c r="G6" s="25"/>
      <c r="H6" s="25"/>
      <c r="I6" s="18"/>
      <c r="J6" s="55"/>
      <c r="L6" s="54" t="s">
        <v>86</v>
      </c>
      <c r="M6" s="25" t="s">
        <v>125</v>
      </c>
      <c r="N6" s="18"/>
      <c r="O6" s="18"/>
      <c r="P6" s="25" t="s">
        <v>5</v>
      </c>
      <c r="Q6" s="18"/>
      <c r="R6" s="18"/>
      <c r="S6" s="25" t="s">
        <v>43</v>
      </c>
      <c r="T6" s="55"/>
      <c r="U6" s="55"/>
      <c r="V6" s="25" t="s">
        <v>124</v>
      </c>
      <c r="W6" s="55"/>
      <c r="X6" s="55"/>
      <c r="AB6" s="64"/>
      <c r="AC6" s="25" t="s">
        <v>125</v>
      </c>
      <c r="AD6" s="25" t="s">
        <v>42</v>
      </c>
      <c r="AL6" s="53"/>
      <c r="AM6" s="53"/>
      <c r="AN6" s="53"/>
      <c r="AO6" s="53"/>
      <c r="AP6" s="53"/>
      <c r="AQ6" s="53"/>
      <c r="AR6" s="53"/>
    </row>
    <row r="7">
      <c r="A7" s="54">
        <v>11.0</v>
      </c>
      <c r="B7" s="25"/>
      <c r="C7" s="25"/>
      <c r="D7" s="18"/>
      <c r="E7" s="55"/>
      <c r="F7" s="54">
        <v>11.0</v>
      </c>
      <c r="G7" s="25"/>
      <c r="H7" s="25"/>
      <c r="I7" s="18"/>
      <c r="J7" s="55"/>
      <c r="L7" s="54" t="s">
        <v>50</v>
      </c>
      <c r="M7" s="25" t="s">
        <v>10</v>
      </c>
      <c r="N7" s="18"/>
      <c r="O7" s="18"/>
      <c r="P7" s="25" t="s">
        <v>126</v>
      </c>
      <c r="Q7" s="18"/>
      <c r="R7" s="18"/>
      <c r="S7" s="25" t="s">
        <v>39</v>
      </c>
      <c r="T7" s="55"/>
      <c r="U7" s="55"/>
      <c r="V7" s="25" t="s">
        <v>42</v>
      </c>
      <c r="W7" s="55"/>
      <c r="X7" s="55"/>
      <c r="AB7" s="64"/>
      <c r="AC7" s="25" t="s">
        <v>11</v>
      </c>
      <c r="AD7" s="25" t="s">
        <v>43</v>
      </c>
      <c r="AL7" s="53"/>
      <c r="AM7" s="53"/>
      <c r="AN7" s="53"/>
      <c r="AO7" s="53"/>
      <c r="AP7" s="53"/>
      <c r="AQ7" s="53"/>
      <c r="AR7" s="53"/>
    </row>
    <row r="8">
      <c r="A8" s="54">
        <v>12.0</v>
      </c>
      <c r="B8" s="25"/>
      <c r="C8" s="25"/>
      <c r="D8" s="18"/>
      <c r="E8" s="55"/>
      <c r="F8" s="54">
        <v>12.0</v>
      </c>
      <c r="G8" s="25"/>
      <c r="H8" s="25"/>
      <c r="I8" s="18"/>
      <c r="J8" s="55"/>
      <c r="L8" s="51"/>
      <c r="M8" s="4"/>
      <c r="P8" s="4"/>
      <c r="S8" s="4"/>
      <c r="V8" s="4"/>
      <c r="AB8" s="64"/>
      <c r="AR8" s="103"/>
    </row>
    <row r="9">
      <c r="A9" s="54">
        <v>15.0</v>
      </c>
      <c r="B9" s="25"/>
      <c r="C9" s="25"/>
      <c r="D9" s="18"/>
      <c r="E9" s="55"/>
      <c r="F9" s="54">
        <v>15.0</v>
      </c>
      <c r="G9" s="25"/>
      <c r="H9" s="25"/>
      <c r="I9" s="18"/>
      <c r="J9" s="55"/>
      <c r="L9" s="71">
        <v>45052.0</v>
      </c>
      <c r="M9" s="25" t="s">
        <v>127</v>
      </c>
      <c r="N9" s="18"/>
      <c r="O9" s="18"/>
      <c r="P9" s="25" t="s">
        <v>18</v>
      </c>
      <c r="Q9" s="18"/>
      <c r="R9" s="18"/>
      <c r="S9" s="25" t="s">
        <v>73</v>
      </c>
      <c r="T9" s="55"/>
      <c r="U9" s="55"/>
      <c r="V9" s="25" t="s">
        <v>128</v>
      </c>
      <c r="W9" s="55"/>
      <c r="X9" s="55"/>
      <c r="AB9" s="51" t="s">
        <v>66</v>
      </c>
      <c r="AC9" s="25" t="s">
        <v>117</v>
      </c>
      <c r="AD9" s="25" t="s">
        <v>45</v>
      </c>
      <c r="AE9" s="18">
        <v>177.0</v>
      </c>
      <c r="AF9" s="18">
        <v>234.0</v>
      </c>
      <c r="AG9" s="18">
        <v>226.0</v>
      </c>
      <c r="AH9" s="18">
        <v>206.0</v>
      </c>
      <c r="AI9" s="18">
        <v>259.0</v>
      </c>
      <c r="AJ9" s="102"/>
      <c r="AK9" s="102"/>
      <c r="AL9" s="55">
        <v>167.0</v>
      </c>
      <c r="AM9" s="55">
        <v>193.0</v>
      </c>
      <c r="AN9" s="55">
        <v>174.0</v>
      </c>
      <c r="AO9" s="55">
        <v>212.0</v>
      </c>
      <c r="AP9" s="55">
        <v>195.0</v>
      </c>
      <c r="AQ9" s="68"/>
      <c r="AR9" s="68"/>
    </row>
    <row r="10">
      <c r="A10" s="54">
        <v>16.0</v>
      </c>
      <c r="B10" s="25"/>
      <c r="C10" s="25"/>
      <c r="D10" s="18"/>
      <c r="E10" s="55"/>
      <c r="F10" s="54">
        <v>16.0</v>
      </c>
      <c r="G10" s="25"/>
      <c r="H10" s="25"/>
      <c r="I10" s="18"/>
      <c r="J10" s="55"/>
      <c r="L10" s="71">
        <v>45179.0</v>
      </c>
      <c r="M10" s="25" t="s">
        <v>129</v>
      </c>
      <c r="N10" s="18"/>
      <c r="O10" s="18"/>
      <c r="P10" s="25" t="s">
        <v>130</v>
      </c>
      <c r="Q10" s="18"/>
      <c r="R10" s="18"/>
      <c r="S10" s="25" t="s">
        <v>131</v>
      </c>
      <c r="T10" s="55"/>
      <c r="U10" s="55"/>
      <c r="V10" s="25" t="s">
        <v>60</v>
      </c>
      <c r="W10" s="55"/>
      <c r="X10" s="55"/>
      <c r="AB10" s="64"/>
      <c r="AC10" s="25" t="s">
        <v>126</v>
      </c>
      <c r="AD10" s="25" t="s">
        <v>118</v>
      </c>
      <c r="AL10" s="53"/>
      <c r="AM10" s="53"/>
      <c r="AN10" s="53"/>
      <c r="AO10" s="53"/>
      <c r="AP10" s="53"/>
      <c r="AQ10" s="53"/>
      <c r="AR10" s="53"/>
    </row>
    <row r="11">
      <c r="A11" s="54">
        <v>19.0</v>
      </c>
      <c r="B11" s="25"/>
      <c r="C11" s="25"/>
      <c r="D11" s="18"/>
      <c r="E11" s="55"/>
      <c r="F11" s="54">
        <v>19.0</v>
      </c>
      <c r="G11" s="25"/>
      <c r="H11" s="25"/>
      <c r="I11" s="18"/>
      <c r="J11" s="55"/>
      <c r="L11" s="51" t="s">
        <v>61</v>
      </c>
      <c r="M11" s="25" t="s">
        <v>22</v>
      </c>
      <c r="N11" s="18"/>
      <c r="O11" s="18"/>
      <c r="P11" s="25" t="s">
        <v>132</v>
      </c>
      <c r="Q11" s="18"/>
      <c r="R11" s="18"/>
      <c r="S11" s="25" t="s">
        <v>21</v>
      </c>
      <c r="T11" s="55"/>
      <c r="U11" s="55"/>
      <c r="V11" s="25" t="s">
        <v>133</v>
      </c>
      <c r="W11" s="55"/>
      <c r="X11" s="55"/>
      <c r="AB11" s="64"/>
      <c r="AC11" s="25" t="s">
        <v>12</v>
      </c>
      <c r="AD11" s="25" t="s">
        <v>121</v>
      </c>
      <c r="AL11" s="53"/>
      <c r="AM11" s="53"/>
      <c r="AN11" s="53"/>
      <c r="AO11" s="53"/>
      <c r="AP11" s="53"/>
      <c r="AQ11" s="53"/>
      <c r="AR11" s="53"/>
    </row>
    <row r="12">
      <c r="A12" s="54">
        <v>20.0</v>
      </c>
      <c r="B12" s="25"/>
      <c r="C12" s="25"/>
      <c r="D12" s="18"/>
      <c r="E12" s="55"/>
      <c r="F12" s="54">
        <v>20.0</v>
      </c>
      <c r="G12" s="25"/>
      <c r="H12" s="25"/>
      <c r="I12" s="18"/>
      <c r="J12" s="55"/>
      <c r="L12" s="51" t="s">
        <v>66</v>
      </c>
      <c r="M12" s="25" t="s">
        <v>17</v>
      </c>
      <c r="N12" s="18"/>
      <c r="O12" s="18"/>
      <c r="P12" s="25" t="s">
        <v>134</v>
      </c>
      <c r="Q12" s="18"/>
      <c r="R12" s="18"/>
      <c r="S12" s="25" t="s">
        <v>135</v>
      </c>
      <c r="T12" s="55"/>
      <c r="U12" s="55"/>
      <c r="V12" s="25" t="s">
        <v>55</v>
      </c>
      <c r="W12" s="55"/>
      <c r="X12" s="55"/>
      <c r="AB12" s="64"/>
      <c r="AC12" s="25" t="s">
        <v>5</v>
      </c>
      <c r="AD12" s="25" t="s">
        <v>40</v>
      </c>
      <c r="AL12" s="53"/>
      <c r="AM12" s="53"/>
      <c r="AN12" s="53"/>
      <c r="AO12" s="53"/>
      <c r="AP12" s="53"/>
      <c r="AQ12" s="53"/>
      <c r="AR12" s="53"/>
    </row>
    <row r="13">
      <c r="A13" s="51"/>
      <c r="B13" s="11" t="s">
        <v>33</v>
      </c>
      <c r="C13" s="11" t="s">
        <v>37</v>
      </c>
      <c r="D13" s="28">
        <f t="shared" ref="D13:E13" si="1">sum(D3:D12)</f>
        <v>0</v>
      </c>
      <c r="E13" s="69">
        <f t="shared" si="1"/>
        <v>0</v>
      </c>
      <c r="F13" s="51"/>
      <c r="G13" s="11" t="s">
        <v>33</v>
      </c>
      <c r="H13" s="11" t="s">
        <v>37</v>
      </c>
      <c r="I13" s="28">
        <f t="shared" ref="I13:J13" si="2">sum(I3:I12)</f>
        <v>0</v>
      </c>
      <c r="J13" s="69">
        <f t="shared" si="2"/>
        <v>0</v>
      </c>
      <c r="L13" s="51" t="s">
        <v>70</v>
      </c>
      <c r="M13" s="25" t="s">
        <v>136</v>
      </c>
      <c r="N13" s="18"/>
      <c r="O13" s="18"/>
      <c r="P13" s="25" t="s">
        <v>137</v>
      </c>
      <c r="Q13" s="18"/>
      <c r="R13" s="18"/>
      <c r="S13" s="25" t="s">
        <v>138</v>
      </c>
      <c r="T13" s="55"/>
      <c r="U13" s="55"/>
      <c r="V13" s="25" t="s">
        <v>56</v>
      </c>
      <c r="W13" s="55"/>
      <c r="X13" s="55"/>
      <c r="AB13" s="64"/>
      <c r="AC13" s="25" t="s">
        <v>9</v>
      </c>
      <c r="AD13" s="25" t="s">
        <v>123</v>
      </c>
      <c r="AL13" s="53"/>
      <c r="AM13" s="53"/>
      <c r="AN13" s="53"/>
      <c r="AO13" s="53"/>
      <c r="AP13" s="53"/>
      <c r="AQ13" s="53"/>
      <c r="AR13" s="53"/>
    </row>
    <row r="14">
      <c r="A14" s="54">
        <v>5.0</v>
      </c>
      <c r="B14" s="25"/>
      <c r="C14" s="25"/>
      <c r="D14" s="18"/>
      <c r="E14" s="55"/>
      <c r="F14" s="54">
        <v>5.0</v>
      </c>
      <c r="G14" s="25"/>
      <c r="H14" s="25"/>
      <c r="I14" s="18"/>
      <c r="J14" s="55"/>
      <c r="L14" s="73"/>
      <c r="M14" s="74"/>
      <c r="P14" s="74"/>
      <c r="S14" s="74"/>
      <c r="V14" s="74"/>
      <c r="AB14" s="64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69"/>
    </row>
    <row r="15">
      <c r="A15" s="54">
        <v>6.0</v>
      </c>
      <c r="B15" s="25"/>
      <c r="C15" s="25"/>
      <c r="D15" s="18"/>
      <c r="E15" s="55"/>
      <c r="F15" s="54">
        <v>6.0</v>
      </c>
      <c r="G15" s="25"/>
      <c r="H15" s="25"/>
      <c r="I15" s="18"/>
      <c r="J15" s="55"/>
      <c r="L15" s="45" t="s">
        <v>32</v>
      </c>
      <c r="M15" s="11" t="s">
        <v>33</v>
      </c>
      <c r="N15" s="92" t="s">
        <v>34</v>
      </c>
      <c r="O15" s="92" t="s">
        <v>35</v>
      </c>
      <c r="P15" s="11"/>
      <c r="Q15" s="92" t="s">
        <v>34</v>
      </c>
      <c r="R15" s="92" t="s">
        <v>35</v>
      </c>
      <c r="S15" s="11" t="s">
        <v>37</v>
      </c>
      <c r="T15" s="92" t="s">
        <v>34</v>
      </c>
      <c r="U15" s="92" t="s">
        <v>35</v>
      </c>
      <c r="V15" s="11"/>
      <c r="W15" s="92" t="s">
        <v>34</v>
      </c>
      <c r="X15" s="92" t="s">
        <v>35</v>
      </c>
      <c r="AB15" s="51" t="s">
        <v>86</v>
      </c>
      <c r="AC15" s="25" t="s">
        <v>136</v>
      </c>
      <c r="AD15" s="25" t="s">
        <v>135</v>
      </c>
      <c r="AE15" s="18">
        <v>192.0</v>
      </c>
      <c r="AF15" s="18">
        <v>199.0</v>
      </c>
      <c r="AG15" s="18">
        <v>279.0</v>
      </c>
      <c r="AH15" s="18">
        <v>190.0</v>
      </c>
      <c r="AI15" s="18">
        <v>204.0</v>
      </c>
      <c r="AJ15" s="102"/>
      <c r="AK15" s="102"/>
      <c r="AL15" s="55">
        <v>172.0</v>
      </c>
      <c r="AM15" s="55">
        <v>190.0</v>
      </c>
      <c r="AN15" s="55">
        <v>179.0</v>
      </c>
      <c r="AO15" s="55">
        <v>205.0</v>
      </c>
      <c r="AP15" s="55">
        <v>186.0</v>
      </c>
      <c r="AQ15" s="68"/>
      <c r="AR15" s="68"/>
    </row>
    <row r="16">
      <c r="A16" s="54">
        <v>9.0</v>
      </c>
      <c r="B16" s="25"/>
      <c r="C16" s="25"/>
      <c r="D16" s="18"/>
      <c r="E16" s="55"/>
      <c r="F16" s="54">
        <v>9.0</v>
      </c>
      <c r="G16" s="25"/>
      <c r="H16" s="25"/>
      <c r="I16" s="18"/>
      <c r="J16" s="55"/>
      <c r="L16" s="67">
        <v>44989.0</v>
      </c>
      <c r="M16" s="25" t="s">
        <v>12</v>
      </c>
      <c r="N16" s="18"/>
      <c r="O16" s="18"/>
      <c r="P16" s="25" t="s">
        <v>117</v>
      </c>
      <c r="Q16" s="18"/>
      <c r="R16" s="18"/>
      <c r="S16" s="25" t="s">
        <v>45</v>
      </c>
      <c r="T16" s="55"/>
      <c r="U16" s="55"/>
      <c r="V16" s="25" t="s">
        <v>118</v>
      </c>
      <c r="W16" s="55"/>
      <c r="X16" s="55"/>
      <c r="AB16" s="51"/>
      <c r="AC16" s="25" t="s">
        <v>137</v>
      </c>
      <c r="AD16" s="25" t="s">
        <v>55</v>
      </c>
      <c r="AL16" s="53"/>
      <c r="AM16" s="53"/>
      <c r="AN16" s="53"/>
      <c r="AO16" s="53"/>
      <c r="AP16" s="53"/>
      <c r="AQ16" s="53"/>
      <c r="AR16" s="53"/>
    </row>
    <row r="17">
      <c r="A17" s="54">
        <v>10.0</v>
      </c>
      <c r="B17" s="25"/>
      <c r="C17" s="25"/>
      <c r="D17" s="18"/>
      <c r="E17" s="55"/>
      <c r="F17" s="54">
        <v>10.0</v>
      </c>
      <c r="G17" s="25"/>
      <c r="H17" s="25"/>
      <c r="I17" s="18"/>
      <c r="J17" s="55"/>
      <c r="L17" s="67">
        <v>45115.0</v>
      </c>
      <c r="M17" s="25" t="s">
        <v>9</v>
      </c>
      <c r="N17" s="18"/>
      <c r="O17" s="18"/>
      <c r="P17" s="25" t="s">
        <v>120</v>
      </c>
      <c r="Q17" s="18"/>
      <c r="R17" s="18"/>
      <c r="S17" s="25" t="s">
        <v>40</v>
      </c>
      <c r="T17" s="55"/>
      <c r="U17" s="55"/>
      <c r="V17" s="25" t="s">
        <v>121</v>
      </c>
      <c r="W17" s="55"/>
      <c r="X17" s="55"/>
      <c r="AB17" s="64"/>
      <c r="AC17" s="25" t="s">
        <v>130</v>
      </c>
      <c r="AD17" s="25" t="s">
        <v>128</v>
      </c>
      <c r="AL17" s="53"/>
      <c r="AM17" s="53"/>
      <c r="AN17" s="53"/>
      <c r="AO17" s="53"/>
      <c r="AP17" s="53"/>
      <c r="AQ17" s="53"/>
      <c r="AR17" s="53"/>
    </row>
    <row r="18">
      <c r="A18" s="54">
        <v>13.0</v>
      </c>
      <c r="B18" s="25"/>
      <c r="C18" s="25"/>
      <c r="D18" s="18"/>
      <c r="E18" s="55"/>
      <c r="F18" s="54">
        <v>13.0</v>
      </c>
      <c r="G18" s="25"/>
      <c r="H18" s="25"/>
      <c r="I18" s="18"/>
      <c r="J18" s="55"/>
      <c r="L18" s="67">
        <v>45242.0</v>
      </c>
      <c r="M18" s="25" t="s">
        <v>11</v>
      </c>
      <c r="N18" s="18"/>
      <c r="O18" s="18"/>
      <c r="P18" s="25" t="s">
        <v>119</v>
      </c>
      <c r="Q18" s="18"/>
      <c r="R18" s="18"/>
      <c r="S18" s="25" t="s">
        <v>123</v>
      </c>
      <c r="T18" s="55"/>
      <c r="U18" s="55"/>
      <c r="V18" s="25" t="s">
        <v>122</v>
      </c>
      <c r="W18" s="55"/>
      <c r="X18" s="55"/>
      <c r="AB18" s="64"/>
      <c r="AC18" s="25" t="s">
        <v>129</v>
      </c>
      <c r="AD18" s="25" t="s">
        <v>133</v>
      </c>
      <c r="AL18" s="53"/>
      <c r="AM18" s="53"/>
      <c r="AN18" s="53"/>
      <c r="AO18" s="53"/>
      <c r="AP18" s="53"/>
      <c r="AQ18" s="53"/>
      <c r="AR18" s="53"/>
    </row>
    <row r="19">
      <c r="A19" s="54">
        <v>14.0</v>
      </c>
      <c r="B19" s="25"/>
      <c r="C19" s="25"/>
      <c r="D19" s="18"/>
      <c r="E19" s="55"/>
      <c r="F19" s="54">
        <v>14.0</v>
      </c>
      <c r="G19" s="25"/>
      <c r="H19" s="25"/>
      <c r="I19" s="18"/>
      <c r="J19" s="55"/>
      <c r="L19" s="54" t="s">
        <v>86</v>
      </c>
      <c r="M19" s="25" t="s">
        <v>125</v>
      </c>
      <c r="N19" s="18"/>
      <c r="O19" s="18"/>
      <c r="P19" s="25" t="s">
        <v>5</v>
      </c>
      <c r="Q19" s="18"/>
      <c r="R19" s="18"/>
      <c r="S19" s="25" t="s">
        <v>43</v>
      </c>
      <c r="T19" s="55"/>
      <c r="U19" s="55"/>
      <c r="V19" s="25" t="s">
        <v>124</v>
      </c>
      <c r="W19" s="55"/>
      <c r="X19" s="55"/>
      <c r="AB19" s="64"/>
      <c r="AC19" s="25" t="s">
        <v>17</v>
      </c>
      <c r="AD19" s="25" t="s">
        <v>21</v>
      </c>
      <c r="AL19" s="53"/>
      <c r="AM19" s="53"/>
      <c r="AN19" s="53"/>
      <c r="AO19" s="53"/>
      <c r="AP19" s="53"/>
      <c r="AQ19" s="53"/>
      <c r="AR19" s="53"/>
    </row>
    <row r="20">
      <c r="A20" s="54">
        <v>17.0</v>
      </c>
      <c r="B20" s="25"/>
      <c r="C20" s="25"/>
      <c r="D20" s="18"/>
      <c r="E20" s="55"/>
      <c r="F20" s="54">
        <v>17.0</v>
      </c>
      <c r="G20" s="25"/>
      <c r="H20" s="25"/>
      <c r="I20" s="18"/>
      <c r="J20" s="55"/>
      <c r="L20" s="54" t="s">
        <v>50</v>
      </c>
      <c r="M20" s="25" t="s">
        <v>10</v>
      </c>
      <c r="N20" s="18"/>
      <c r="O20" s="18"/>
      <c r="P20" s="25" t="s">
        <v>126</v>
      </c>
      <c r="Q20" s="18"/>
      <c r="R20" s="18"/>
      <c r="S20" s="25" t="s">
        <v>39</v>
      </c>
      <c r="T20" s="55"/>
      <c r="U20" s="55"/>
      <c r="V20" s="25" t="s">
        <v>42</v>
      </c>
      <c r="W20" s="55"/>
      <c r="X20" s="55"/>
      <c r="AB20" s="64"/>
      <c r="AR20" s="103"/>
    </row>
    <row r="21">
      <c r="A21" s="54">
        <v>18.0</v>
      </c>
      <c r="B21" s="25"/>
      <c r="C21" s="25"/>
      <c r="D21" s="18"/>
      <c r="E21" s="55"/>
      <c r="F21" s="54">
        <v>18.0</v>
      </c>
      <c r="G21" s="25"/>
      <c r="H21" s="25"/>
      <c r="I21" s="18"/>
      <c r="J21" s="55"/>
      <c r="L21" s="51"/>
      <c r="M21" s="4"/>
      <c r="P21" s="4"/>
      <c r="S21" s="4"/>
      <c r="V21" s="4"/>
      <c r="AB21" s="51" t="s">
        <v>50</v>
      </c>
      <c r="AC21" s="25" t="s">
        <v>127</v>
      </c>
      <c r="AD21" s="25" t="s">
        <v>131</v>
      </c>
      <c r="AE21" s="18">
        <v>213.0</v>
      </c>
      <c r="AF21" s="18">
        <v>195.0</v>
      </c>
      <c r="AG21" s="18">
        <v>161.0</v>
      </c>
      <c r="AH21" s="18">
        <v>215.0</v>
      </c>
      <c r="AI21" s="18">
        <v>159.0</v>
      </c>
      <c r="AJ21" s="18">
        <v>269.0</v>
      </c>
      <c r="AK21" s="18">
        <v>212.0</v>
      </c>
      <c r="AL21" s="55">
        <v>190.0</v>
      </c>
      <c r="AM21" s="55">
        <v>242.0</v>
      </c>
      <c r="AN21" s="55">
        <v>194.0</v>
      </c>
      <c r="AO21" s="55">
        <v>167.0</v>
      </c>
      <c r="AP21" s="55">
        <v>162.0</v>
      </c>
      <c r="AQ21" s="55">
        <v>233.0</v>
      </c>
      <c r="AR21" s="55">
        <v>248.0</v>
      </c>
    </row>
    <row r="22">
      <c r="A22" s="54">
        <v>21.0</v>
      </c>
      <c r="B22" s="25"/>
      <c r="C22" s="25"/>
      <c r="D22" s="18"/>
      <c r="E22" s="55"/>
      <c r="F22" s="54">
        <v>21.0</v>
      </c>
      <c r="G22" s="25"/>
      <c r="H22" s="25"/>
      <c r="I22" s="18"/>
      <c r="J22" s="55"/>
      <c r="L22" s="71">
        <v>45052.0</v>
      </c>
      <c r="M22" s="25" t="s">
        <v>127</v>
      </c>
      <c r="N22" s="18"/>
      <c r="O22" s="18"/>
      <c r="P22" s="25" t="s">
        <v>18</v>
      </c>
      <c r="Q22" s="18"/>
      <c r="R22" s="18"/>
      <c r="S22" s="25" t="s">
        <v>73</v>
      </c>
      <c r="T22" s="55"/>
      <c r="U22" s="55"/>
      <c r="V22" s="25" t="s">
        <v>128</v>
      </c>
      <c r="W22" s="55"/>
      <c r="X22" s="55"/>
      <c r="AB22" s="51"/>
      <c r="AC22" s="25" t="s">
        <v>18</v>
      </c>
      <c r="AD22" s="25" t="s">
        <v>60</v>
      </c>
      <c r="AL22" s="53"/>
      <c r="AM22" s="53"/>
      <c r="AN22" s="53"/>
      <c r="AO22" s="53"/>
      <c r="AP22" s="53"/>
      <c r="AQ22" s="53"/>
      <c r="AR22" s="53"/>
    </row>
    <row r="23">
      <c r="A23" s="54">
        <v>22.0</v>
      </c>
      <c r="B23" s="25"/>
      <c r="C23" s="25"/>
      <c r="D23" s="18"/>
      <c r="E23" s="55"/>
      <c r="F23" s="54">
        <v>22.0</v>
      </c>
      <c r="G23" s="25"/>
      <c r="H23" s="25"/>
      <c r="I23" s="18"/>
      <c r="J23" s="55"/>
      <c r="L23" s="71">
        <v>45179.0</v>
      </c>
      <c r="M23" s="25" t="s">
        <v>129</v>
      </c>
      <c r="N23" s="18"/>
      <c r="O23" s="18"/>
      <c r="P23" s="25" t="s">
        <v>130</v>
      </c>
      <c r="Q23" s="18"/>
      <c r="R23" s="18"/>
      <c r="S23" s="25" t="s">
        <v>131</v>
      </c>
      <c r="T23" s="55"/>
      <c r="U23" s="55"/>
      <c r="V23" s="25" t="s">
        <v>60</v>
      </c>
      <c r="W23" s="55"/>
      <c r="X23" s="55"/>
      <c r="AB23" s="64"/>
      <c r="AC23" s="25" t="s">
        <v>132</v>
      </c>
      <c r="AD23" s="25" t="s">
        <v>138</v>
      </c>
      <c r="AL23" s="53"/>
      <c r="AM23" s="53"/>
      <c r="AN23" s="53"/>
      <c r="AO23" s="53"/>
      <c r="AP23" s="53"/>
      <c r="AQ23" s="53"/>
      <c r="AR23" s="53"/>
    </row>
    <row r="24">
      <c r="A24" s="64"/>
      <c r="D24" s="28">
        <f t="shared" ref="D24:E24" si="3">sum(D14:D23)</f>
        <v>0</v>
      </c>
      <c r="E24" s="69">
        <f t="shared" si="3"/>
        <v>0</v>
      </c>
      <c r="F24" s="64"/>
      <c r="I24" s="28">
        <f t="shared" ref="I24:J24" si="4">sum(I14:I23)</f>
        <v>0</v>
      </c>
      <c r="J24" s="69">
        <f t="shared" si="4"/>
        <v>0</v>
      </c>
      <c r="L24" s="51" t="s">
        <v>61</v>
      </c>
      <c r="M24" s="25" t="s">
        <v>22</v>
      </c>
      <c r="N24" s="18"/>
      <c r="O24" s="18"/>
      <c r="P24" s="25" t="s">
        <v>132</v>
      </c>
      <c r="Q24" s="18"/>
      <c r="R24" s="18"/>
      <c r="S24" s="25" t="s">
        <v>21</v>
      </c>
      <c r="T24" s="55"/>
      <c r="U24" s="55"/>
      <c r="V24" s="25" t="s">
        <v>133</v>
      </c>
      <c r="W24" s="55"/>
      <c r="X24" s="55"/>
      <c r="AB24" s="64"/>
      <c r="AC24" s="25" t="s">
        <v>22</v>
      </c>
      <c r="AD24" s="25" t="s">
        <v>56</v>
      </c>
      <c r="AL24" s="53"/>
      <c r="AM24" s="53"/>
      <c r="AN24" s="53"/>
      <c r="AO24" s="53"/>
      <c r="AP24" s="53"/>
      <c r="AQ24" s="53"/>
      <c r="AR24" s="53"/>
    </row>
    <row r="25">
      <c r="A25" s="82" t="s">
        <v>139</v>
      </c>
      <c r="B25" s="83"/>
      <c r="C25" s="83"/>
      <c r="D25" s="104">
        <f t="shared" ref="D25:E25" si="5">D24+D13</f>
        <v>0</v>
      </c>
      <c r="E25" s="105">
        <f t="shared" si="5"/>
        <v>0</v>
      </c>
      <c r="F25" s="82" t="s">
        <v>139</v>
      </c>
      <c r="G25" s="83"/>
      <c r="H25" s="83"/>
      <c r="I25" s="104">
        <f t="shared" ref="I25:J25" si="6">I24+I13</f>
        <v>0</v>
      </c>
      <c r="J25" s="105">
        <f t="shared" si="6"/>
        <v>0</v>
      </c>
      <c r="L25" s="51" t="s">
        <v>66</v>
      </c>
      <c r="M25" s="25" t="s">
        <v>17</v>
      </c>
      <c r="N25" s="18"/>
      <c r="O25" s="18"/>
      <c r="P25" s="25" t="s">
        <v>134</v>
      </c>
      <c r="Q25" s="18"/>
      <c r="R25" s="18"/>
      <c r="S25" s="25" t="s">
        <v>135</v>
      </c>
      <c r="T25" s="55"/>
      <c r="U25" s="55"/>
      <c r="V25" s="25" t="s">
        <v>55</v>
      </c>
      <c r="W25" s="55"/>
      <c r="X25" s="55"/>
      <c r="AB25" s="64"/>
      <c r="AC25" s="25" t="s">
        <v>134</v>
      </c>
      <c r="AD25" s="25" t="s">
        <v>73</v>
      </c>
      <c r="AL25" s="53"/>
      <c r="AM25" s="53"/>
      <c r="AN25" s="53"/>
      <c r="AO25" s="53"/>
      <c r="AP25" s="53"/>
      <c r="AQ25" s="53"/>
      <c r="AR25" s="53"/>
    </row>
    <row r="26">
      <c r="A26" s="82" t="s">
        <v>140</v>
      </c>
      <c r="B26" s="83"/>
      <c r="C26" s="83"/>
      <c r="D26" s="106" t="str">
        <f t="shared" ref="D26:E26" si="7">D25/counta(D3:D12,D14:D23)/2</f>
        <v>#DIV/0!</v>
      </c>
      <c r="E26" s="107" t="str">
        <f t="shared" si="7"/>
        <v>#DIV/0!</v>
      </c>
      <c r="F26" s="82" t="s">
        <v>140</v>
      </c>
      <c r="G26" s="83"/>
      <c r="H26" s="83"/>
      <c r="I26" s="106" t="str">
        <f t="shared" ref="I26:J26" si="8">I25/counta(I3:I12,I14:I23)/2</f>
        <v>#DIV/0!</v>
      </c>
      <c r="J26" s="107" t="str">
        <f t="shared" si="8"/>
        <v>#DIV/0!</v>
      </c>
      <c r="L26" s="51" t="s">
        <v>70</v>
      </c>
      <c r="M26" s="25" t="s">
        <v>136</v>
      </c>
      <c r="N26" s="18"/>
      <c r="O26" s="18"/>
      <c r="P26" s="25" t="s">
        <v>137</v>
      </c>
      <c r="Q26" s="18"/>
      <c r="R26" s="18"/>
      <c r="S26" s="25" t="s">
        <v>138</v>
      </c>
      <c r="T26" s="55"/>
      <c r="U26" s="55"/>
      <c r="V26" s="25" t="s">
        <v>56</v>
      </c>
      <c r="W26" s="55"/>
      <c r="X26" s="55"/>
      <c r="AB26" s="73"/>
      <c r="AC26" s="74"/>
      <c r="AD26" s="74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6"/>
    </row>
    <row r="27">
      <c r="AB27" s="78"/>
      <c r="AC27" s="79"/>
      <c r="AD27" s="79"/>
      <c r="AE27" s="80"/>
      <c r="AF27" s="80"/>
      <c r="AG27" s="80"/>
      <c r="AH27" s="80"/>
      <c r="AI27" s="80"/>
      <c r="AJ27" s="80"/>
      <c r="AK27" s="80"/>
      <c r="AL27" s="108"/>
      <c r="AM27" s="108"/>
      <c r="AN27" s="108"/>
      <c r="AO27" s="108"/>
      <c r="AP27" s="108"/>
      <c r="AQ27" s="108"/>
      <c r="AR27" s="81"/>
    </row>
    <row r="28">
      <c r="A28" s="82" t="s">
        <v>141</v>
      </c>
      <c r="B28" s="83"/>
      <c r="C28" s="83"/>
      <c r="D28" s="104">
        <f t="shared" ref="D28:E28" si="9">D13</f>
        <v>0</v>
      </c>
      <c r="E28" s="105">
        <f t="shared" si="9"/>
        <v>0</v>
      </c>
      <c r="F28" s="82" t="s">
        <v>141</v>
      </c>
      <c r="G28" s="83"/>
      <c r="H28" s="83"/>
      <c r="I28" s="104">
        <f t="shared" ref="I28:J28" si="10">I13</f>
        <v>0</v>
      </c>
      <c r="J28" s="105">
        <f t="shared" si="10"/>
        <v>0</v>
      </c>
    </row>
    <row r="29">
      <c r="A29" s="82" t="s">
        <v>142</v>
      </c>
      <c r="B29" s="83"/>
      <c r="C29" s="83"/>
      <c r="D29" s="106">
        <f t="shared" ref="D29:E29" si="11">D28/20</f>
        <v>0</v>
      </c>
      <c r="E29" s="107">
        <f t="shared" si="11"/>
        <v>0</v>
      </c>
      <c r="F29" s="82" t="s">
        <v>142</v>
      </c>
      <c r="G29" s="83"/>
      <c r="H29" s="83"/>
      <c r="I29" s="106">
        <f t="shared" ref="I29:J29" si="12">I28/20</f>
        <v>0</v>
      </c>
      <c r="J29" s="107">
        <f t="shared" si="12"/>
        <v>0</v>
      </c>
      <c r="AE29" s="82" t="s">
        <v>143</v>
      </c>
      <c r="AF29" s="83"/>
      <c r="AG29" s="83"/>
      <c r="AH29" s="109">
        <f>sum(AE4:AK7,AE9:AK13,AE15:AK19,AE21:AK25)</f>
        <v>4983</v>
      </c>
      <c r="AI29" s="83"/>
      <c r="AJ29" s="83"/>
      <c r="AK29" s="83"/>
      <c r="AL29" s="110"/>
      <c r="AM29" s="111">
        <f>sum(AL4:AR7,AL9:AR13,AL15:AR19,AL21:AR25)</f>
        <v>4598</v>
      </c>
      <c r="AN29" s="112"/>
      <c r="AO29" s="112"/>
      <c r="AP29" s="112"/>
      <c r="AQ29" s="113"/>
    </row>
    <row r="30">
      <c r="AE30" s="82" t="s">
        <v>144</v>
      </c>
      <c r="AF30" s="83"/>
      <c r="AG30" s="83"/>
      <c r="AH30" s="114">
        <f>AH29/(counta(AE4:AK25))</f>
        <v>216.6521739</v>
      </c>
      <c r="AI30" s="83"/>
      <c r="AJ30" s="83"/>
      <c r="AK30" s="83"/>
      <c r="AL30" s="110"/>
      <c r="AM30" s="115">
        <f>AM29/(counta(AL4:AR25))</f>
        <v>199.9130435</v>
      </c>
      <c r="AN30" s="112"/>
      <c r="AO30" s="112"/>
      <c r="AP30" s="112"/>
      <c r="AQ30" s="113"/>
    </row>
    <row r="31">
      <c r="A31" s="82" t="s">
        <v>145</v>
      </c>
      <c r="B31" s="83"/>
      <c r="C31" s="83"/>
      <c r="D31" s="104">
        <f t="shared" ref="D31:E31" si="13">D24</f>
        <v>0</v>
      </c>
      <c r="E31" s="105">
        <f t="shared" si="13"/>
        <v>0</v>
      </c>
      <c r="F31" s="82" t="s">
        <v>145</v>
      </c>
      <c r="G31" s="83"/>
      <c r="H31" s="83"/>
      <c r="I31" s="104">
        <f t="shared" ref="I31:J31" si="14">I24</f>
        <v>0</v>
      </c>
      <c r="J31" s="105">
        <f t="shared" si="14"/>
        <v>0</v>
      </c>
    </row>
    <row r="32">
      <c r="A32" s="82" t="s">
        <v>146</v>
      </c>
      <c r="B32" s="83"/>
      <c r="C32" s="83"/>
      <c r="D32" s="104">
        <f t="shared" ref="D32:E32" si="15">D31/20</f>
        <v>0</v>
      </c>
      <c r="E32" s="105">
        <f t="shared" si="15"/>
        <v>0</v>
      </c>
      <c r="F32" s="82" t="s">
        <v>146</v>
      </c>
      <c r="G32" s="83"/>
      <c r="H32" s="83"/>
      <c r="I32" s="104">
        <f t="shared" ref="I32:J32" si="16">I31/20</f>
        <v>0</v>
      </c>
      <c r="J32" s="105">
        <f t="shared" si="16"/>
        <v>0</v>
      </c>
      <c r="O32" s="11" t="s">
        <v>33</v>
      </c>
      <c r="T32" s="11" t="s">
        <v>37</v>
      </c>
      <c r="AE32" s="82" t="s">
        <v>147</v>
      </c>
      <c r="AF32" s="83"/>
      <c r="AG32" s="83"/>
      <c r="AH32" s="109">
        <f>sum(AE4:AK13)</f>
        <v>2495</v>
      </c>
      <c r="AI32" s="83"/>
      <c r="AJ32" s="83"/>
      <c r="AK32" s="83"/>
      <c r="AL32" s="110"/>
      <c r="AM32" s="111">
        <f>sum(AL4:AR13)</f>
        <v>2230</v>
      </c>
      <c r="AN32" s="112"/>
      <c r="AO32" s="112"/>
      <c r="AP32" s="112"/>
      <c r="AQ32" s="113"/>
    </row>
    <row r="33">
      <c r="L33" s="82" t="s">
        <v>148</v>
      </c>
      <c r="M33" s="83"/>
      <c r="N33" s="83"/>
      <c r="O33" s="109">
        <f>N14+N8</f>
        <v>0</v>
      </c>
      <c r="P33" s="83"/>
      <c r="Q33" s="83"/>
      <c r="R33" s="83"/>
      <c r="S33" s="110"/>
      <c r="T33" s="111">
        <f>U8+U14</f>
        <v>0</v>
      </c>
      <c r="U33" s="112"/>
      <c r="V33" s="112"/>
      <c r="W33" s="112"/>
      <c r="X33" s="113"/>
      <c r="AE33" s="82" t="s">
        <v>149</v>
      </c>
      <c r="AF33" s="83"/>
      <c r="AG33" s="83"/>
      <c r="AH33" s="114">
        <f>AH32/counta(AE4:AK13)</f>
        <v>226.8181818</v>
      </c>
      <c r="AI33" s="83"/>
      <c r="AJ33" s="83"/>
      <c r="AK33" s="83"/>
      <c r="AL33" s="110"/>
      <c r="AM33" s="115">
        <f>AM32/counta(AL4:AR13)</f>
        <v>202.7272727</v>
      </c>
      <c r="AN33" s="112"/>
      <c r="AO33" s="112"/>
      <c r="AP33" s="112"/>
      <c r="AQ33" s="113"/>
    </row>
    <row r="34">
      <c r="L34" s="82" t="s">
        <v>150</v>
      </c>
      <c r="M34" s="83"/>
      <c r="N34" s="83"/>
      <c r="O34" s="114"/>
      <c r="P34" s="83"/>
      <c r="Q34" s="83"/>
      <c r="R34" s="83"/>
      <c r="S34" s="110"/>
      <c r="T34" s="115"/>
      <c r="U34" s="112"/>
      <c r="V34" s="112"/>
      <c r="W34" s="112"/>
      <c r="X34" s="113"/>
    </row>
    <row r="35">
      <c r="AE35" s="82" t="s">
        <v>151</v>
      </c>
      <c r="AF35" s="83"/>
      <c r="AG35" s="83"/>
      <c r="AH35" s="109">
        <f>sum(AE15:AK25)</f>
        <v>2488</v>
      </c>
      <c r="AI35" s="83"/>
      <c r="AJ35" s="83"/>
      <c r="AK35" s="83"/>
      <c r="AL35" s="110"/>
      <c r="AM35" s="111">
        <f>sum(AL15:AR25)</f>
        <v>2368</v>
      </c>
      <c r="AN35" s="112"/>
      <c r="AO35" s="112"/>
      <c r="AP35" s="112"/>
      <c r="AQ35" s="113"/>
    </row>
    <row r="36">
      <c r="L36" s="82" t="s">
        <v>152</v>
      </c>
      <c r="M36" s="83"/>
      <c r="N36" s="83"/>
      <c r="O36" s="109" t="str">
        <f>N8</f>
        <v/>
      </c>
      <c r="P36" s="83"/>
      <c r="Q36" s="83"/>
      <c r="R36" s="83"/>
      <c r="S36" s="110"/>
      <c r="T36" s="111" t="str">
        <f>U8</f>
        <v/>
      </c>
      <c r="U36" s="112"/>
      <c r="V36" s="112"/>
      <c r="W36" s="112"/>
      <c r="X36" s="113"/>
      <c r="AE36" s="82" t="s">
        <v>153</v>
      </c>
      <c r="AF36" s="83"/>
      <c r="AG36" s="83"/>
      <c r="AH36" s="114">
        <f>AH35/counta(AE15:AK25)</f>
        <v>207.3333333</v>
      </c>
      <c r="AI36" s="83"/>
      <c r="AJ36" s="83"/>
      <c r="AK36" s="83"/>
      <c r="AL36" s="110"/>
      <c r="AM36" s="115">
        <f>AM35/counta(AL15:AR25)</f>
        <v>197.3333333</v>
      </c>
      <c r="AN36" s="112"/>
      <c r="AO36" s="112"/>
      <c r="AP36" s="112"/>
      <c r="AQ36" s="113"/>
    </row>
    <row r="37">
      <c r="L37" s="82" t="s">
        <v>154</v>
      </c>
      <c r="M37" s="83"/>
      <c r="N37" s="83"/>
      <c r="O37" s="114"/>
      <c r="P37" s="83"/>
      <c r="Q37" s="83"/>
      <c r="R37" s="83"/>
      <c r="S37" s="110"/>
      <c r="T37" s="115"/>
      <c r="U37" s="112"/>
      <c r="V37" s="112"/>
      <c r="W37" s="112"/>
      <c r="X37" s="113"/>
    </row>
    <row r="39">
      <c r="L39" s="82" t="s">
        <v>155</v>
      </c>
      <c r="M39" s="83"/>
      <c r="N39" s="83"/>
      <c r="O39" s="109" t="str">
        <f>N14</f>
        <v/>
      </c>
      <c r="P39" s="83"/>
      <c r="Q39" s="83"/>
      <c r="R39" s="83"/>
      <c r="S39" s="110"/>
      <c r="T39" s="111" t="str">
        <f>U14</f>
        <v/>
      </c>
      <c r="U39" s="112"/>
      <c r="V39" s="112"/>
      <c r="W39" s="112"/>
      <c r="X39" s="113"/>
    </row>
    <row r="40">
      <c r="L40" s="82" t="s">
        <v>156</v>
      </c>
      <c r="M40" s="83"/>
      <c r="N40" s="83"/>
      <c r="O40" s="114"/>
      <c r="P40" s="83"/>
      <c r="Q40" s="83"/>
      <c r="R40" s="83"/>
      <c r="S40" s="110"/>
      <c r="T40" s="115"/>
      <c r="U40" s="112"/>
      <c r="V40" s="112"/>
      <c r="W40" s="112"/>
      <c r="X40" s="113"/>
    </row>
    <row r="42">
      <c r="D42" s="13"/>
      <c r="I42" s="13"/>
    </row>
  </sheetData>
  <mergeCells count="116">
    <mergeCell ref="B1:C1"/>
    <mergeCell ref="D1:E1"/>
    <mergeCell ref="G1:H1"/>
    <mergeCell ref="I1:J1"/>
    <mergeCell ref="M1:X1"/>
    <mergeCell ref="AB1:AR1"/>
    <mergeCell ref="AE2:AR2"/>
    <mergeCell ref="AL4:AL7"/>
    <mergeCell ref="AM4:AM7"/>
    <mergeCell ref="AN4:AN7"/>
    <mergeCell ref="AO4:AO7"/>
    <mergeCell ref="AP4:AP7"/>
    <mergeCell ref="AQ4:AQ7"/>
    <mergeCell ref="AR4:AR7"/>
    <mergeCell ref="AE4:AE7"/>
    <mergeCell ref="AF4:AF7"/>
    <mergeCell ref="AG4:AG7"/>
    <mergeCell ref="AH4:AH7"/>
    <mergeCell ref="AI4:AI7"/>
    <mergeCell ref="AJ4:AJ7"/>
    <mergeCell ref="AK4:AK7"/>
    <mergeCell ref="AL9:AL13"/>
    <mergeCell ref="AM9:AM13"/>
    <mergeCell ref="AN9:AN13"/>
    <mergeCell ref="AO9:AO13"/>
    <mergeCell ref="AP9:AP13"/>
    <mergeCell ref="AQ9:AQ13"/>
    <mergeCell ref="AR9:AR13"/>
    <mergeCell ref="AE9:AE13"/>
    <mergeCell ref="AF9:AF13"/>
    <mergeCell ref="AG9:AG13"/>
    <mergeCell ref="AH9:AH13"/>
    <mergeCell ref="AI9:AI13"/>
    <mergeCell ref="AJ9:AJ13"/>
    <mergeCell ref="AK9:AK13"/>
    <mergeCell ref="AL15:AL19"/>
    <mergeCell ref="AM15:AM19"/>
    <mergeCell ref="AN15:AN19"/>
    <mergeCell ref="AO15:AO19"/>
    <mergeCell ref="AP15:AP19"/>
    <mergeCell ref="AQ15:AQ19"/>
    <mergeCell ref="AR15:AR19"/>
    <mergeCell ref="AE15:AE19"/>
    <mergeCell ref="AF15:AF19"/>
    <mergeCell ref="AG15:AG19"/>
    <mergeCell ref="AH15:AH19"/>
    <mergeCell ref="AI15:AI19"/>
    <mergeCell ref="AJ15:AJ19"/>
    <mergeCell ref="AK15:AK19"/>
    <mergeCell ref="L33:N33"/>
    <mergeCell ref="O33:S33"/>
    <mergeCell ref="T33:X33"/>
    <mergeCell ref="AE33:AG33"/>
    <mergeCell ref="AH33:AL33"/>
    <mergeCell ref="AM33:AQ33"/>
    <mergeCell ref="L34:N34"/>
    <mergeCell ref="AH36:AL36"/>
    <mergeCell ref="AM36:AQ36"/>
    <mergeCell ref="O34:S34"/>
    <mergeCell ref="T34:X34"/>
    <mergeCell ref="AH35:AL35"/>
    <mergeCell ref="AM35:AQ35"/>
    <mergeCell ref="L36:N36"/>
    <mergeCell ref="O36:S36"/>
    <mergeCell ref="T36:X36"/>
    <mergeCell ref="O40:S40"/>
    <mergeCell ref="T40:X40"/>
    <mergeCell ref="D42:H42"/>
    <mergeCell ref="I42:M42"/>
    <mergeCell ref="L37:N37"/>
    <mergeCell ref="O37:S37"/>
    <mergeCell ref="T37:X37"/>
    <mergeCell ref="L39:N39"/>
    <mergeCell ref="O39:S39"/>
    <mergeCell ref="T39:X39"/>
    <mergeCell ref="L40:N40"/>
    <mergeCell ref="AL21:AL25"/>
    <mergeCell ref="AM21:AM25"/>
    <mergeCell ref="AN21:AN25"/>
    <mergeCell ref="AO21:AO25"/>
    <mergeCell ref="AP21:AP25"/>
    <mergeCell ref="AQ21:AQ25"/>
    <mergeCell ref="AR21:AR25"/>
    <mergeCell ref="AE21:AE25"/>
    <mergeCell ref="AF21:AF25"/>
    <mergeCell ref="AG21:AG25"/>
    <mergeCell ref="AH21:AH25"/>
    <mergeCell ref="AI21:AI25"/>
    <mergeCell ref="AJ21:AJ25"/>
    <mergeCell ref="AK21:AK25"/>
    <mergeCell ref="A25:C25"/>
    <mergeCell ref="F25:H25"/>
    <mergeCell ref="A26:C26"/>
    <mergeCell ref="F26:H26"/>
    <mergeCell ref="A28:C28"/>
    <mergeCell ref="F28:H28"/>
    <mergeCell ref="F29:H29"/>
    <mergeCell ref="AE32:AG32"/>
    <mergeCell ref="AH32:AL32"/>
    <mergeCell ref="AM32:AQ32"/>
    <mergeCell ref="AB27:AD27"/>
    <mergeCell ref="AE29:AG29"/>
    <mergeCell ref="AH29:AL29"/>
    <mergeCell ref="AM29:AQ29"/>
    <mergeCell ref="AE30:AG30"/>
    <mergeCell ref="AH30:AL30"/>
    <mergeCell ref="AM30:AQ30"/>
    <mergeCell ref="A29:C29"/>
    <mergeCell ref="A31:C31"/>
    <mergeCell ref="F31:H31"/>
    <mergeCell ref="A32:C32"/>
    <mergeCell ref="F32:H32"/>
    <mergeCell ref="O32:S32"/>
    <mergeCell ref="T32:X32"/>
    <mergeCell ref="AE35:AG35"/>
    <mergeCell ref="AE36:AG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  <col customWidth="1" min="3" max="3" width="6.5"/>
    <col customWidth="1" min="4" max="4" width="7.13"/>
    <col customWidth="1" min="5" max="5" width="7.25"/>
    <col customWidth="1" min="6" max="6" width="9.63"/>
    <col customWidth="1" min="7" max="7" width="8.38"/>
    <col customWidth="1" min="8" max="8" width="1.75"/>
    <col customWidth="1" min="9" max="9" width="16.13"/>
    <col customWidth="1" min="11" max="11" width="6.5"/>
    <col customWidth="1" min="12" max="12" width="7.13"/>
    <col customWidth="1" min="13" max="13" width="8.75"/>
    <col customWidth="1" min="14" max="14" width="9.63"/>
    <col customWidth="1" min="15" max="15" width="8.38"/>
  </cols>
  <sheetData>
    <row r="1">
      <c r="A1" s="116" t="s">
        <v>15</v>
      </c>
      <c r="B1" s="117"/>
      <c r="C1" s="117"/>
      <c r="D1" s="117"/>
      <c r="E1" s="117"/>
      <c r="F1" s="117"/>
      <c r="G1" s="118"/>
      <c r="H1" s="13"/>
      <c r="I1" s="116" t="s">
        <v>95</v>
      </c>
      <c r="J1" s="117"/>
      <c r="K1" s="117"/>
      <c r="L1" s="117"/>
      <c r="M1" s="117"/>
      <c r="N1" s="117"/>
      <c r="O1" s="118"/>
      <c r="P1" s="1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>
      <c r="A2" s="119" t="s">
        <v>157</v>
      </c>
      <c r="B2" s="1" t="s">
        <v>2</v>
      </c>
      <c r="C2" s="1" t="s">
        <v>158</v>
      </c>
      <c r="D2" s="1" t="s">
        <v>159</v>
      </c>
      <c r="E2" s="1" t="s">
        <v>2</v>
      </c>
      <c r="F2" s="120" t="s">
        <v>82</v>
      </c>
      <c r="G2" s="121" t="s">
        <v>112</v>
      </c>
      <c r="H2" s="2"/>
      <c r="I2" s="119" t="s">
        <v>157</v>
      </c>
      <c r="J2" s="1" t="s">
        <v>2</v>
      </c>
      <c r="K2" s="1" t="s">
        <v>158</v>
      </c>
      <c r="L2" s="1" t="s">
        <v>159</v>
      </c>
      <c r="M2" s="1" t="s">
        <v>2</v>
      </c>
      <c r="N2" s="120" t="s">
        <v>82</v>
      </c>
      <c r="O2" s="121" t="s">
        <v>112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>
      <c r="A3" s="122" t="s">
        <v>137</v>
      </c>
      <c r="B3" s="123" t="s">
        <v>33</v>
      </c>
      <c r="C3" s="123">
        <v>1.0</v>
      </c>
      <c r="D3" s="123">
        <v>2.0</v>
      </c>
      <c r="E3" s="123">
        <v>10.0</v>
      </c>
      <c r="F3" s="124">
        <f t="shared" ref="F3:F22" si="1">SUM(C3:E3)</f>
        <v>13</v>
      </c>
      <c r="G3" s="125">
        <v>388.0</v>
      </c>
      <c r="H3" s="2"/>
      <c r="I3" s="122" t="s">
        <v>120</v>
      </c>
      <c r="J3" s="123" t="s">
        <v>33</v>
      </c>
      <c r="K3" s="123">
        <v>1.0</v>
      </c>
      <c r="L3" s="123">
        <v>2.0</v>
      </c>
      <c r="M3" s="123">
        <v>10.0</v>
      </c>
      <c r="N3" s="124">
        <f t="shared" ref="N3:N22" si="2">SUM(K3:M3)</f>
        <v>13</v>
      </c>
      <c r="O3" s="125">
        <v>491.0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>
      <c r="A4" s="122" t="s">
        <v>136</v>
      </c>
      <c r="B4" s="123" t="s">
        <v>33</v>
      </c>
      <c r="C4" s="123">
        <v>1.0</v>
      </c>
      <c r="D4" s="123">
        <v>2.0</v>
      </c>
      <c r="E4" s="123">
        <v>10.0</v>
      </c>
      <c r="F4" s="124">
        <f t="shared" si="1"/>
        <v>13</v>
      </c>
      <c r="G4" s="125">
        <v>378.0</v>
      </c>
      <c r="H4" s="2"/>
      <c r="I4" s="122" t="s">
        <v>11</v>
      </c>
      <c r="J4" s="123" t="s">
        <v>33</v>
      </c>
      <c r="K4" s="123">
        <v>1.0</v>
      </c>
      <c r="L4" s="123">
        <v>2.0</v>
      </c>
      <c r="M4" s="123">
        <v>10.0</v>
      </c>
      <c r="N4" s="124">
        <f t="shared" si="2"/>
        <v>13</v>
      </c>
      <c r="O4" s="125">
        <v>484.0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>
      <c r="A5" s="122" t="s">
        <v>129</v>
      </c>
      <c r="B5" s="123" t="s">
        <v>33</v>
      </c>
      <c r="C5" s="123">
        <v>1.0</v>
      </c>
      <c r="D5" s="123">
        <v>2.0</v>
      </c>
      <c r="E5" s="123">
        <v>10.0</v>
      </c>
      <c r="F5" s="124">
        <f t="shared" si="1"/>
        <v>13</v>
      </c>
      <c r="G5" s="125">
        <v>349.0</v>
      </c>
      <c r="H5" s="2"/>
      <c r="I5" s="122" t="s">
        <v>117</v>
      </c>
      <c r="J5" s="123" t="s">
        <v>33</v>
      </c>
      <c r="K5" s="123">
        <v>1.0</v>
      </c>
      <c r="L5" s="123">
        <v>2.0</v>
      </c>
      <c r="M5" s="123">
        <v>10.0</v>
      </c>
      <c r="N5" s="124">
        <f t="shared" si="2"/>
        <v>13</v>
      </c>
      <c r="O5" s="125">
        <v>437.0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122" t="s">
        <v>130</v>
      </c>
      <c r="B6" s="123" t="s">
        <v>33</v>
      </c>
      <c r="C6" s="123">
        <v>1.0</v>
      </c>
      <c r="D6" s="123">
        <v>2.0</v>
      </c>
      <c r="E6" s="123">
        <v>10.0</v>
      </c>
      <c r="F6" s="124">
        <f t="shared" si="1"/>
        <v>13</v>
      </c>
      <c r="G6" s="125">
        <v>325.0</v>
      </c>
      <c r="H6" s="2"/>
      <c r="I6" s="122" t="s">
        <v>119</v>
      </c>
      <c r="J6" s="123" t="s">
        <v>33</v>
      </c>
      <c r="K6" s="123">
        <v>1.0</v>
      </c>
      <c r="L6" s="123">
        <v>2.0</v>
      </c>
      <c r="M6" s="123">
        <v>10.0</v>
      </c>
      <c r="N6" s="124">
        <f t="shared" si="2"/>
        <v>13</v>
      </c>
      <c r="O6" s="126">
        <f>215+196</f>
        <v>411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>
      <c r="A7" s="127" t="s">
        <v>73</v>
      </c>
      <c r="B7" s="1" t="s">
        <v>37</v>
      </c>
      <c r="C7" s="2"/>
      <c r="D7" s="1">
        <v>2.0</v>
      </c>
      <c r="E7" s="1">
        <v>10.0</v>
      </c>
      <c r="F7" s="128">
        <f t="shared" si="1"/>
        <v>12</v>
      </c>
      <c r="G7" s="121">
        <v>292.0</v>
      </c>
      <c r="H7" s="2"/>
      <c r="I7" s="127" t="s">
        <v>12</v>
      </c>
      <c r="J7" s="1" t="s">
        <v>33</v>
      </c>
      <c r="K7" s="2"/>
      <c r="L7" s="1">
        <v>2.0</v>
      </c>
      <c r="M7" s="1">
        <v>10.0</v>
      </c>
      <c r="N7" s="128">
        <f t="shared" si="2"/>
        <v>12</v>
      </c>
      <c r="O7" s="121">
        <v>490.0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>
      <c r="A8" s="127" t="s">
        <v>17</v>
      </c>
      <c r="B8" s="1" t="s">
        <v>33</v>
      </c>
      <c r="C8" s="1">
        <v>1.0</v>
      </c>
      <c r="D8" s="1"/>
      <c r="E8" s="1">
        <v>10.0</v>
      </c>
      <c r="F8" s="128">
        <f t="shared" si="1"/>
        <v>11</v>
      </c>
      <c r="G8" s="121">
        <v>413.0</v>
      </c>
      <c r="H8" s="2"/>
      <c r="I8" s="127" t="s">
        <v>9</v>
      </c>
      <c r="J8" s="1" t="s">
        <v>33</v>
      </c>
      <c r="K8" s="2"/>
      <c r="L8" s="1">
        <v>2.0</v>
      </c>
      <c r="M8" s="1">
        <v>10.0</v>
      </c>
      <c r="N8" s="128">
        <f t="shared" si="2"/>
        <v>12</v>
      </c>
      <c r="O8" s="121">
        <v>435.0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>
      <c r="A9" s="127" t="s">
        <v>60</v>
      </c>
      <c r="B9" s="1" t="s">
        <v>37</v>
      </c>
      <c r="C9" s="2"/>
      <c r="D9" s="2"/>
      <c r="E9" s="1">
        <v>10.0</v>
      </c>
      <c r="F9" s="128">
        <f t="shared" si="1"/>
        <v>10</v>
      </c>
      <c r="G9" s="121">
        <v>370.0</v>
      </c>
      <c r="H9" s="2"/>
      <c r="I9" s="127" t="s">
        <v>6</v>
      </c>
      <c r="J9" s="1" t="s">
        <v>33</v>
      </c>
      <c r="K9" s="1">
        <v>1.0</v>
      </c>
      <c r="L9" s="2"/>
      <c r="M9" s="1">
        <v>10.0</v>
      </c>
      <c r="N9" s="128">
        <f t="shared" si="2"/>
        <v>11</v>
      </c>
      <c r="O9" s="121">
        <v>517.0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>
      <c r="A10" s="127" t="s">
        <v>56</v>
      </c>
      <c r="B10" s="1" t="s">
        <v>37</v>
      </c>
      <c r="C10" s="2"/>
      <c r="D10" s="2"/>
      <c r="E10" s="1">
        <v>10.0</v>
      </c>
      <c r="F10" s="128">
        <f t="shared" si="1"/>
        <v>10</v>
      </c>
      <c r="G10" s="121">
        <v>305.0</v>
      </c>
      <c r="H10" s="2"/>
      <c r="I10" s="127" t="s">
        <v>5</v>
      </c>
      <c r="J10" s="1" t="s">
        <v>33</v>
      </c>
      <c r="K10" s="1">
        <v>1.0</v>
      </c>
      <c r="L10" s="2"/>
      <c r="M10" s="1">
        <v>10.0</v>
      </c>
      <c r="N10" s="128">
        <f t="shared" si="2"/>
        <v>11</v>
      </c>
      <c r="O10" s="121">
        <v>501.0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>
      <c r="A11" s="127" t="s">
        <v>131</v>
      </c>
      <c r="B11" s="1" t="s">
        <v>37</v>
      </c>
      <c r="C11" s="2"/>
      <c r="D11" s="2"/>
      <c r="E11" s="1">
        <v>10.0</v>
      </c>
      <c r="F11" s="128">
        <f t="shared" si="1"/>
        <v>10</v>
      </c>
      <c r="G11" s="121">
        <v>296.0</v>
      </c>
      <c r="H11" s="2"/>
      <c r="I11" s="127" t="s">
        <v>126</v>
      </c>
      <c r="J11" s="1" t="s">
        <v>33</v>
      </c>
      <c r="K11" s="1">
        <v>1.0</v>
      </c>
      <c r="L11" s="2"/>
      <c r="M11" s="1">
        <v>10.0</v>
      </c>
      <c r="N11" s="128">
        <f t="shared" si="2"/>
        <v>11</v>
      </c>
      <c r="O11" s="121">
        <v>415.0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>
      <c r="A12" s="127" t="s">
        <v>138</v>
      </c>
      <c r="B12" s="1" t="s">
        <v>37</v>
      </c>
      <c r="C12" s="2"/>
      <c r="D12" s="2"/>
      <c r="E12" s="1">
        <v>10.0</v>
      </c>
      <c r="F12" s="128">
        <f t="shared" si="1"/>
        <v>10</v>
      </c>
      <c r="G12" s="121">
        <v>292.0</v>
      </c>
      <c r="H12" s="2"/>
      <c r="I12" s="127" t="s">
        <v>10</v>
      </c>
      <c r="J12" s="1" t="s">
        <v>33</v>
      </c>
      <c r="K12" s="1">
        <v>1.0</v>
      </c>
      <c r="L12" s="2"/>
      <c r="M12" s="1">
        <v>10.0</v>
      </c>
      <c r="N12" s="128">
        <f t="shared" si="2"/>
        <v>11</v>
      </c>
      <c r="O12" s="121">
        <v>405.0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>
      <c r="A13" s="127" t="s">
        <v>55</v>
      </c>
      <c r="B13" s="1" t="s">
        <v>37</v>
      </c>
      <c r="C13" s="2">
        <f>1</f>
        <v>1</v>
      </c>
      <c r="D13" s="1">
        <v>2.0</v>
      </c>
      <c r="E13" s="2"/>
      <c r="F13" s="128">
        <f t="shared" si="1"/>
        <v>3</v>
      </c>
      <c r="G13" s="121">
        <v>406.0</v>
      </c>
      <c r="H13" s="2"/>
      <c r="I13" s="127" t="s">
        <v>39</v>
      </c>
      <c r="J13" s="1" t="s">
        <v>37</v>
      </c>
      <c r="K13" s="2">
        <f>1</f>
        <v>1</v>
      </c>
      <c r="L13" s="1">
        <v>2.0</v>
      </c>
      <c r="M13" s="2"/>
      <c r="N13" s="128">
        <f t="shared" si="2"/>
        <v>3</v>
      </c>
      <c r="O13" s="121">
        <v>506.0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>
      <c r="A14" s="127" t="s">
        <v>128</v>
      </c>
      <c r="B14" s="1" t="s">
        <v>37</v>
      </c>
      <c r="C14" s="2"/>
      <c r="D14" s="1">
        <v>2.0</v>
      </c>
      <c r="E14" s="2"/>
      <c r="F14" s="128">
        <f t="shared" si="1"/>
        <v>2</v>
      </c>
      <c r="G14" s="121">
        <v>369.0</v>
      </c>
      <c r="H14" s="2"/>
      <c r="I14" s="127" t="s">
        <v>42</v>
      </c>
      <c r="J14" s="1" t="s">
        <v>37</v>
      </c>
      <c r="K14" s="2"/>
      <c r="L14" s="1">
        <v>2.0</v>
      </c>
      <c r="M14" s="2"/>
      <c r="N14" s="128">
        <f t="shared" si="2"/>
        <v>2</v>
      </c>
      <c r="O14" s="121">
        <v>432.0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>
      <c r="A15" s="127" t="s">
        <v>21</v>
      </c>
      <c r="B15" s="1" t="s">
        <v>37</v>
      </c>
      <c r="C15" s="2"/>
      <c r="D15" s="1">
        <v>2.0</v>
      </c>
      <c r="E15" s="2"/>
      <c r="F15" s="128">
        <f t="shared" si="1"/>
        <v>2</v>
      </c>
      <c r="G15" s="121">
        <v>353.0</v>
      </c>
      <c r="H15" s="2"/>
      <c r="I15" s="127" t="s">
        <v>124</v>
      </c>
      <c r="J15" s="1" t="s">
        <v>37</v>
      </c>
      <c r="K15" s="2"/>
      <c r="L15" s="1">
        <v>2.0</v>
      </c>
      <c r="M15" s="2"/>
      <c r="N15" s="128">
        <f t="shared" si="2"/>
        <v>2</v>
      </c>
      <c r="O15" s="121">
        <v>376.0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>
      <c r="A16" s="127" t="s">
        <v>135</v>
      </c>
      <c r="B16" s="1" t="s">
        <v>37</v>
      </c>
      <c r="C16" s="2"/>
      <c r="D16" s="1">
        <v>2.0</v>
      </c>
      <c r="E16" s="2"/>
      <c r="F16" s="128">
        <f t="shared" si="1"/>
        <v>2</v>
      </c>
      <c r="G16" s="129">
        <f>184+166</f>
        <v>350</v>
      </c>
      <c r="H16" s="2"/>
      <c r="I16" s="127" t="s">
        <v>43</v>
      </c>
      <c r="J16" s="1" t="s">
        <v>37</v>
      </c>
      <c r="K16" s="2"/>
      <c r="L16" s="1">
        <v>2.0</v>
      </c>
      <c r="M16" s="2"/>
      <c r="N16" s="128">
        <f t="shared" si="2"/>
        <v>2</v>
      </c>
      <c r="O16" s="121">
        <v>375.0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>
      <c r="A17" s="127" t="s">
        <v>133</v>
      </c>
      <c r="B17" s="1" t="s">
        <v>37</v>
      </c>
      <c r="C17" s="2"/>
      <c r="D17" s="1">
        <v>2.0</v>
      </c>
      <c r="E17" s="2"/>
      <c r="F17" s="128">
        <f t="shared" si="1"/>
        <v>2</v>
      </c>
      <c r="G17" s="121">
        <v>308.0</v>
      </c>
      <c r="H17" s="2"/>
      <c r="I17" s="127" t="s">
        <v>121</v>
      </c>
      <c r="J17" s="1" t="s">
        <v>37</v>
      </c>
      <c r="K17" s="2">
        <f>1</f>
        <v>1</v>
      </c>
      <c r="L17" s="2"/>
      <c r="M17" s="2"/>
      <c r="N17" s="128">
        <f t="shared" si="2"/>
        <v>1</v>
      </c>
      <c r="O17" s="121">
        <v>511.0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>
      <c r="A18" s="127" t="s">
        <v>18</v>
      </c>
      <c r="B18" s="1" t="s">
        <v>33</v>
      </c>
      <c r="C18" s="1">
        <v>1.0</v>
      </c>
      <c r="D18" s="2"/>
      <c r="E18" s="2"/>
      <c r="F18" s="128">
        <f t="shared" si="1"/>
        <v>1</v>
      </c>
      <c r="G18" s="121">
        <v>468.0</v>
      </c>
      <c r="H18" s="2"/>
      <c r="I18" s="127" t="s">
        <v>122</v>
      </c>
      <c r="J18" s="1" t="s">
        <v>37</v>
      </c>
      <c r="K18" s="2"/>
      <c r="L18" s="2"/>
      <c r="M18" s="2"/>
      <c r="N18" s="128">
        <f t="shared" si="2"/>
        <v>0</v>
      </c>
      <c r="O18" s="129">
        <f>172+234</f>
        <v>406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>
      <c r="A19" s="127" t="s">
        <v>132</v>
      </c>
      <c r="B19" s="1" t="s">
        <v>33</v>
      </c>
      <c r="C19" s="1">
        <v>1.0</v>
      </c>
      <c r="D19" s="2"/>
      <c r="E19" s="2"/>
      <c r="F19" s="128">
        <f t="shared" si="1"/>
        <v>1</v>
      </c>
      <c r="G19" s="121">
        <v>459.0</v>
      </c>
      <c r="H19" s="2"/>
      <c r="I19" s="127" t="s">
        <v>118</v>
      </c>
      <c r="J19" s="1" t="s">
        <v>37</v>
      </c>
      <c r="K19" s="2"/>
      <c r="L19" s="2"/>
      <c r="M19" s="2"/>
      <c r="N19" s="128">
        <f t="shared" si="2"/>
        <v>0</v>
      </c>
      <c r="O19" s="121">
        <v>376.0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>
      <c r="A20" s="127" t="s">
        <v>134</v>
      </c>
      <c r="B20" s="1" t="s">
        <v>33</v>
      </c>
      <c r="C20" s="1">
        <v>1.0</v>
      </c>
      <c r="D20" s="2"/>
      <c r="E20" s="2"/>
      <c r="F20" s="128">
        <f t="shared" si="1"/>
        <v>1</v>
      </c>
      <c r="G20" s="121">
        <v>416.0</v>
      </c>
      <c r="H20" s="2"/>
      <c r="I20" s="127" t="s">
        <v>123</v>
      </c>
      <c r="J20" s="1" t="s">
        <v>37</v>
      </c>
      <c r="K20" s="2"/>
      <c r="L20" s="2"/>
      <c r="M20" s="2"/>
      <c r="N20" s="128">
        <f t="shared" si="2"/>
        <v>0</v>
      </c>
      <c r="O20" s="121">
        <v>367.0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>
      <c r="A21" s="127" t="s">
        <v>127</v>
      </c>
      <c r="B21" s="1" t="s">
        <v>33</v>
      </c>
      <c r="C21" s="1">
        <v>1.0</v>
      </c>
      <c r="D21" s="2"/>
      <c r="E21" s="2"/>
      <c r="F21" s="128">
        <f t="shared" si="1"/>
        <v>1</v>
      </c>
      <c r="G21" s="121">
        <v>381.0</v>
      </c>
      <c r="H21" s="2"/>
      <c r="I21" s="127" t="s">
        <v>45</v>
      </c>
      <c r="J21" s="1" t="s">
        <v>37</v>
      </c>
      <c r="K21" s="2"/>
      <c r="L21" s="2"/>
      <c r="M21" s="2"/>
      <c r="N21" s="128">
        <f t="shared" si="2"/>
        <v>0</v>
      </c>
      <c r="O21" s="121">
        <v>343.0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>
      <c r="A22" s="130" t="s">
        <v>22</v>
      </c>
      <c r="B22" s="131" t="s">
        <v>33</v>
      </c>
      <c r="C22" s="132"/>
      <c r="D22" s="132"/>
      <c r="E22" s="132"/>
      <c r="F22" s="133">
        <f t="shared" si="1"/>
        <v>0</v>
      </c>
      <c r="G22" s="134">
        <v>359.0</v>
      </c>
      <c r="H22" s="2"/>
      <c r="I22" s="130" t="s">
        <v>40</v>
      </c>
      <c r="J22" s="131" t="s">
        <v>37</v>
      </c>
      <c r="K22" s="132"/>
      <c r="L22" s="132"/>
      <c r="M22" s="132"/>
      <c r="N22" s="133">
        <f t="shared" si="2"/>
        <v>0</v>
      </c>
      <c r="O22" s="134">
        <v>338.0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>
      <c r="A24" s="2"/>
      <c r="B24" s="2"/>
      <c r="C24" s="2"/>
      <c r="D24" s="2"/>
      <c r="E24" s="2"/>
      <c r="F24" s="1" t="s">
        <v>36</v>
      </c>
      <c r="G24" s="2">
        <f>SUM(G3:G22)</f>
        <v>7277</v>
      </c>
      <c r="H24" s="2"/>
      <c r="I24" s="2"/>
      <c r="J24" s="2"/>
      <c r="K24" s="2"/>
      <c r="L24" s="2"/>
      <c r="M24" s="2"/>
      <c r="N24" s="1" t="s">
        <v>36</v>
      </c>
      <c r="O24" s="2">
        <f>SUM(O3:O22)</f>
        <v>8616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>
      <c r="A25" s="2"/>
      <c r="B25" s="2"/>
      <c r="C25" s="2"/>
      <c r="D25" s="2"/>
      <c r="E25" s="2"/>
      <c r="F25" s="1" t="s">
        <v>160</v>
      </c>
      <c r="G25" s="2">
        <f>G24/40</f>
        <v>181.925</v>
      </c>
      <c r="H25" s="2"/>
      <c r="I25" s="2"/>
      <c r="J25" s="2"/>
      <c r="K25" s="2"/>
      <c r="L25" s="2"/>
      <c r="M25" s="2"/>
      <c r="N25" s="1" t="s">
        <v>160</v>
      </c>
      <c r="O25" s="2">
        <f>O24/40</f>
        <v>215.4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>
      <c r="A28" s="2"/>
      <c r="B28" s="2"/>
      <c r="C28" s="2"/>
      <c r="D28" s="2"/>
      <c r="E28" s="2"/>
      <c r="F28" s="2"/>
      <c r="G28" s="2"/>
      <c r="H28" s="2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>
      <c r="A30" s="2"/>
      <c r="B30" s="2"/>
      <c r="C30" s="2"/>
      <c r="D30" s="2"/>
      <c r="E30" s="2"/>
      <c r="F30" s="2"/>
      <c r="G30" s="2"/>
      <c r="H30" s="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autoFilter ref="$A$1:$G$22">
    <sortState ref="A1:G22">
      <sortCondition descending="1" ref="F1:F22"/>
      <sortCondition descending="1" ref="G1:G22"/>
    </sortState>
  </autoFilter>
  <mergeCells count="2">
    <mergeCell ref="A1:G1"/>
    <mergeCell ref="I1:O1"/>
  </mergeCells>
  <drawing r:id="rId1"/>
</worksheet>
</file>