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210" tabRatio="441" firstSheet="4" activeTab="6"/>
  </bookViews>
  <sheets>
    <sheet name="Trial Balance" sheetId="1" r:id="rId1"/>
    <sheet name="Income Statement" sheetId="2" r:id="rId2"/>
    <sheet name="Balance Sheet" sheetId="3" r:id="rId3"/>
    <sheet name="Statement of Retained Earnings" sheetId="4" r:id="rId4"/>
    <sheet name="Statement of Cash Flows" sheetId="5" r:id="rId5"/>
    <sheet name="Ratio Analysis" sheetId="6" r:id="rId6"/>
    <sheet name="Vertical and Horizontal Analysi" sheetId="7" r:id="rId7"/>
  </sheets>
  <calcPr calcId="162913"/>
</workbook>
</file>

<file path=xl/calcChain.xml><?xml version="1.0" encoding="utf-8"?>
<calcChain xmlns="http://schemas.openxmlformats.org/spreadsheetml/2006/main">
  <c r="F8" i="5" l="1"/>
  <c r="G25" i="5"/>
  <c r="G27" i="5"/>
  <c r="G41" i="5"/>
  <c r="G43" i="5"/>
  <c r="G45" i="5"/>
  <c r="F11" i="5"/>
  <c r="I25" i="5"/>
  <c r="I27" i="5"/>
  <c r="G34" i="5"/>
  <c r="I34" i="5"/>
  <c r="G39" i="5"/>
  <c r="I39" i="5"/>
  <c r="I41" i="5"/>
  <c r="I43" i="5"/>
  <c r="I45" i="5"/>
  <c r="H50" i="5"/>
  <c r="B20" i="3"/>
  <c r="C20" i="3"/>
  <c r="D20" i="3"/>
  <c r="D26" i="3"/>
  <c r="B29" i="3"/>
  <c r="C29" i="3"/>
  <c r="D29" i="3"/>
  <c r="B31" i="3"/>
  <c r="B23" i="6"/>
  <c r="C31" i="3"/>
  <c r="C23" i="6"/>
  <c r="D31" i="3"/>
  <c r="D24" i="6"/>
  <c r="B50" i="3"/>
  <c r="B10" i="6"/>
  <c r="C50" i="3"/>
  <c r="C8" i="6"/>
  <c r="D50" i="3"/>
  <c r="B56" i="3"/>
  <c r="C56" i="3"/>
  <c r="D56" i="3"/>
  <c r="C57" i="3"/>
  <c r="D57" i="3"/>
  <c r="B10" i="2"/>
  <c r="C10" i="2"/>
  <c r="C12" i="2"/>
  <c r="D10" i="2"/>
  <c r="D12" i="2"/>
  <c r="B12" i="2"/>
  <c r="B15" i="6"/>
  <c r="D24" i="2"/>
  <c r="B46" i="2"/>
  <c r="C46" i="2"/>
  <c r="D46" i="2"/>
  <c r="D8" i="6"/>
  <c r="D9" i="6"/>
  <c r="D10" i="6"/>
  <c r="D22" i="6"/>
  <c r="D20" i="1"/>
  <c r="D32" i="1"/>
  <c r="C41" i="1"/>
  <c r="D51" i="1"/>
  <c r="D9" i="7"/>
  <c r="G9" i="7"/>
  <c r="D10" i="7"/>
  <c r="G10" i="7"/>
  <c r="B11" i="7"/>
  <c r="B13" i="7"/>
  <c r="B17" i="7"/>
  <c r="B49" i="7"/>
  <c r="C11" i="7"/>
  <c r="D11" i="7"/>
  <c r="E11" i="7"/>
  <c r="F11" i="7"/>
  <c r="G11" i="7"/>
  <c r="D12" i="7"/>
  <c r="G12" i="7"/>
  <c r="E13" i="7"/>
  <c r="E17" i="7"/>
  <c r="E49" i="7"/>
  <c r="F13" i="7"/>
  <c r="F17" i="7"/>
  <c r="G15" i="7"/>
  <c r="D16" i="7"/>
  <c r="G16" i="7"/>
  <c r="D21" i="7"/>
  <c r="G21" i="7"/>
  <c r="D22" i="7"/>
  <c r="G22" i="7"/>
  <c r="D23" i="7"/>
  <c r="G23" i="7"/>
  <c r="D24" i="7"/>
  <c r="G24" i="7"/>
  <c r="D25" i="7"/>
  <c r="F25" i="7"/>
  <c r="G25" i="7"/>
  <c r="D26" i="7"/>
  <c r="G26" i="7"/>
  <c r="D27" i="7"/>
  <c r="G27" i="7"/>
  <c r="D28" i="7"/>
  <c r="G28" i="7"/>
  <c r="D29" i="7"/>
  <c r="G29" i="7"/>
  <c r="D30" i="7"/>
  <c r="G30" i="7"/>
  <c r="D31" i="7"/>
  <c r="G31" i="7"/>
  <c r="D32" i="7"/>
  <c r="G32" i="7"/>
  <c r="D33" i="7"/>
  <c r="G33" i="7"/>
  <c r="D34" i="7"/>
  <c r="G34" i="7"/>
  <c r="D35" i="7"/>
  <c r="G35" i="7"/>
  <c r="D36" i="7"/>
  <c r="G36" i="7"/>
  <c r="D37" i="7"/>
  <c r="G37" i="7"/>
  <c r="D38" i="7"/>
  <c r="G38" i="7"/>
  <c r="D39" i="7"/>
  <c r="G39" i="7"/>
  <c r="D40" i="7"/>
  <c r="G40" i="7"/>
  <c r="G41" i="7"/>
  <c r="D42" i="7"/>
  <c r="G42" i="7"/>
  <c r="D43" i="7"/>
  <c r="G43" i="7"/>
  <c r="D44" i="7"/>
  <c r="G44" i="7"/>
  <c r="D45" i="7"/>
  <c r="B47" i="7"/>
  <c r="C47" i="7"/>
  <c r="D47" i="7"/>
  <c r="E47" i="7"/>
  <c r="F47" i="7"/>
  <c r="G47" i="7"/>
  <c r="D58" i="7"/>
  <c r="G58" i="7"/>
  <c r="D59" i="7"/>
  <c r="G59" i="7"/>
  <c r="D60" i="7"/>
  <c r="G60" i="7"/>
  <c r="D61" i="7"/>
  <c r="G61" i="7"/>
  <c r="G62" i="7"/>
  <c r="D63" i="7"/>
  <c r="G63" i="7"/>
  <c r="D64" i="7"/>
  <c r="G64" i="7"/>
  <c r="D65" i="7"/>
  <c r="G65" i="7"/>
  <c r="D66" i="7"/>
  <c r="G66" i="7"/>
  <c r="D67" i="7"/>
  <c r="D68" i="7"/>
  <c r="G68" i="7"/>
  <c r="B69" i="7"/>
  <c r="C69" i="7"/>
  <c r="D69" i="7"/>
  <c r="E69" i="7"/>
  <c r="F69" i="7"/>
  <c r="G69" i="7"/>
  <c r="D72" i="7"/>
  <c r="G72" i="7"/>
  <c r="D73" i="7"/>
  <c r="G73" i="7"/>
  <c r="D74" i="7"/>
  <c r="G74" i="7"/>
  <c r="D75" i="7"/>
  <c r="F75" i="7"/>
  <c r="F78" i="7"/>
  <c r="G75" i="7"/>
  <c r="D76" i="7"/>
  <c r="G76" i="7"/>
  <c r="D77" i="7"/>
  <c r="B78" i="7"/>
  <c r="D78" i="7"/>
  <c r="C78" i="7"/>
  <c r="E78" i="7"/>
  <c r="C80" i="7"/>
  <c r="E80" i="7"/>
  <c r="G85" i="7"/>
  <c r="D86" i="7"/>
  <c r="G86" i="7"/>
  <c r="D87" i="7"/>
  <c r="G87" i="7"/>
  <c r="D88" i="7"/>
  <c r="G88" i="7"/>
  <c r="D89" i="7"/>
  <c r="G89" i="7"/>
  <c r="D90" i="7"/>
  <c r="G90" i="7"/>
  <c r="D91" i="7"/>
  <c r="G91" i="7"/>
  <c r="D92" i="7"/>
  <c r="G92" i="7"/>
  <c r="D93" i="7"/>
  <c r="G93" i="7"/>
  <c r="D94" i="7"/>
  <c r="G94" i="7"/>
  <c r="G95" i="7"/>
  <c r="G96" i="7"/>
  <c r="G97" i="7"/>
  <c r="D98" i="7"/>
  <c r="G98" i="7"/>
  <c r="B99" i="7"/>
  <c r="D99" i="7"/>
  <c r="C99" i="7"/>
  <c r="E99" i="7"/>
  <c r="F99" i="7"/>
  <c r="G99" i="7"/>
  <c r="D102" i="7"/>
  <c r="G102" i="7"/>
  <c r="D103" i="7"/>
  <c r="G103" i="7"/>
  <c r="D104" i="7"/>
  <c r="G104" i="7"/>
  <c r="B105" i="7"/>
  <c r="D105" i="7"/>
  <c r="C105" i="7"/>
  <c r="E105" i="7"/>
  <c r="F105" i="7"/>
  <c r="G105" i="7"/>
  <c r="C106" i="7"/>
  <c r="E106" i="7"/>
  <c r="F106" i="7"/>
  <c r="G106" i="7"/>
  <c r="C113" i="7"/>
  <c r="E113" i="7"/>
  <c r="G113" i="7"/>
  <c r="C114" i="7"/>
  <c r="E114" i="7"/>
  <c r="G114" i="7"/>
  <c r="B115" i="7"/>
  <c r="B117" i="7"/>
  <c r="C115" i="7"/>
  <c r="D115" i="7"/>
  <c r="D117" i="7"/>
  <c r="E115" i="7"/>
  <c r="F115" i="7"/>
  <c r="F117" i="7"/>
  <c r="C116" i="7"/>
  <c r="E116" i="7"/>
  <c r="G116" i="7"/>
  <c r="C119" i="7"/>
  <c r="E119" i="7"/>
  <c r="G119" i="7"/>
  <c r="C120" i="7"/>
  <c r="E120" i="7"/>
  <c r="G120" i="7"/>
  <c r="C125" i="7"/>
  <c r="E125" i="7"/>
  <c r="G125" i="7"/>
  <c r="C126" i="7"/>
  <c r="E126" i="7"/>
  <c r="G126" i="7"/>
  <c r="C127" i="7"/>
  <c r="E127" i="7"/>
  <c r="G127" i="7"/>
  <c r="C128" i="7"/>
  <c r="E128" i="7"/>
  <c r="G128" i="7"/>
  <c r="C129" i="7"/>
  <c r="E129" i="7"/>
  <c r="F129" i="7"/>
  <c r="G129" i="7"/>
  <c r="C130" i="7"/>
  <c r="E130" i="7"/>
  <c r="G130" i="7"/>
  <c r="C131" i="7"/>
  <c r="E131" i="7"/>
  <c r="G131" i="7"/>
  <c r="C132" i="7"/>
  <c r="E132" i="7"/>
  <c r="G132" i="7"/>
  <c r="C133" i="7"/>
  <c r="E133" i="7"/>
  <c r="G133" i="7"/>
  <c r="C134" i="7"/>
  <c r="E134" i="7"/>
  <c r="G134" i="7"/>
  <c r="C135" i="7"/>
  <c r="E135" i="7"/>
  <c r="G135" i="7"/>
  <c r="C136" i="7"/>
  <c r="E136" i="7"/>
  <c r="G136" i="7"/>
  <c r="C137" i="7"/>
  <c r="E137" i="7"/>
  <c r="G137" i="7"/>
  <c r="C138" i="7"/>
  <c r="E138" i="7"/>
  <c r="G138" i="7"/>
  <c r="C139" i="7"/>
  <c r="E139" i="7"/>
  <c r="G139" i="7"/>
  <c r="C140" i="7"/>
  <c r="E140" i="7"/>
  <c r="G140" i="7"/>
  <c r="C141" i="7"/>
  <c r="E141" i="7"/>
  <c r="G141" i="7"/>
  <c r="C142" i="7"/>
  <c r="E142" i="7"/>
  <c r="G142" i="7"/>
  <c r="C143" i="7"/>
  <c r="E143" i="7"/>
  <c r="G143" i="7"/>
  <c r="C144" i="7"/>
  <c r="E144" i="7"/>
  <c r="G144" i="7"/>
  <c r="C145" i="7"/>
  <c r="E145" i="7"/>
  <c r="G145" i="7"/>
  <c r="C146" i="7"/>
  <c r="E146" i="7"/>
  <c r="G146" i="7"/>
  <c r="C147" i="7"/>
  <c r="E147" i="7"/>
  <c r="G147" i="7"/>
  <c r="C148" i="7"/>
  <c r="E148" i="7"/>
  <c r="G148" i="7"/>
  <c r="C149" i="7"/>
  <c r="E149" i="7"/>
  <c r="G149" i="7"/>
  <c r="B151" i="7"/>
  <c r="C151" i="7"/>
  <c r="D151" i="7"/>
  <c r="E151" i="7"/>
  <c r="F151" i="7"/>
  <c r="G151" i="7"/>
  <c r="E162" i="7"/>
  <c r="E163" i="7"/>
  <c r="E164" i="7"/>
  <c r="E166" i="7"/>
  <c r="E167" i="7"/>
  <c r="E168" i="7"/>
  <c r="E170" i="7"/>
  <c r="E171" i="7"/>
  <c r="B172" i="7"/>
  <c r="B183" i="7"/>
  <c r="D172" i="7"/>
  <c r="E172" i="7"/>
  <c r="F172" i="7"/>
  <c r="E175" i="7"/>
  <c r="E176" i="7"/>
  <c r="E177" i="7"/>
  <c r="E180" i="7"/>
  <c r="B181" i="7"/>
  <c r="D181" i="7"/>
  <c r="D183" i="7"/>
  <c r="E161" i="7"/>
  <c r="E183" i="7"/>
  <c r="B202" i="7"/>
  <c r="B209" i="7"/>
  <c r="D202" i="7"/>
  <c r="D209" i="7"/>
  <c r="F202" i="7"/>
  <c r="F209" i="7"/>
  <c r="B208" i="7"/>
  <c r="D208" i="7"/>
  <c r="E208" i="7"/>
  <c r="F208" i="7"/>
  <c r="G208" i="7"/>
  <c r="D16" i="2"/>
  <c r="D48" i="2"/>
  <c r="D15" i="6"/>
  <c r="G17" i="7"/>
  <c r="F49" i="7"/>
  <c r="G49" i="7"/>
  <c r="G191" i="7"/>
  <c r="G188" i="7"/>
  <c r="G192" i="7"/>
  <c r="G196" i="7"/>
  <c r="G200" i="7"/>
  <c r="G205" i="7"/>
  <c r="G193" i="7"/>
  <c r="G201" i="7"/>
  <c r="G206" i="7"/>
  <c r="G189" i="7"/>
  <c r="G197" i="7"/>
  <c r="G195" i="7"/>
  <c r="G190" i="7"/>
  <c r="G194" i="7"/>
  <c r="G198" i="7"/>
  <c r="G207" i="7"/>
  <c r="G209" i="7"/>
  <c r="G199" i="7"/>
  <c r="G202" i="7"/>
  <c r="C198" i="7"/>
  <c r="C199" i="7"/>
  <c r="C189" i="7"/>
  <c r="C193" i="7"/>
  <c r="C197" i="7"/>
  <c r="C201" i="7"/>
  <c r="C206" i="7"/>
  <c r="C194" i="7"/>
  <c r="C207" i="7"/>
  <c r="C195" i="7"/>
  <c r="C209" i="7"/>
  <c r="C190" i="7"/>
  <c r="C191" i="7"/>
  <c r="C208" i="7"/>
  <c r="C188" i="7"/>
  <c r="C192" i="7"/>
  <c r="C196" i="7"/>
  <c r="C200" i="7"/>
  <c r="C205" i="7"/>
  <c r="G117" i="7"/>
  <c r="F121" i="7"/>
  <c r="E188" i="7"/>
  <c r="E192" i="7"/>
  <c r="E196" i="7"/>
  <c r="E200" i="7"/>
  <c r="E205" i="7"/>
  <c r="E209" i="7"/>
  <c r="E195" i="7"/>
  <c r="E189" i="7"/>
  <c r="E193" i="7"/>
  <c r="E197" i="7"/>
  <c r="E201" i="7"/>
  <c r="E206" i="7"/>
  <c r="E199" i="7"/>
  <c r="E190" i="7"/>
  <c r="E194" i="7"/>
  <c r="E198" i="7"/>
  <c r="E207" i="7"/>
  <c r="E191" i="7"/>
  <c r="E202" i="7"/>
  <c r="C117" i="7"/>
  <c r="B121" i="7"/>
  <c r="C15" i="6"/>
  <c r="C16" i="2"/>
  <c r="C48" i="2"/>
  <c r="C179" i="7"/>
  <c r="C168" i="7"/>
  <c r="C161" i="7"/>
  <c r="C165" i="7"/>
  <c r="C169" i="7"/>
  <c r="C178" i="7"/>
  <c r="C162" i="7"/>
  <c r="C170" i="7"/>
  <c r="C175" i="7"/>
  <c r="C164" i="7"/>
  <c r="C166" i="7"/>
  <c r="C177" i="7"/>
  <c r="C183" i="7"/>
  <c r="C163" i="7"/>
  <c r="C167" i="7"/>
  <c r="C171" i="7"/>
  <c r="C176" i="7"/>
  <c r="C180" i="7"/>
  <c r="D121" i="7"/>
  <c r="E117" i="7"/>
  <c r="C181" i="7"/>
  <c r="G78" i="7"/>
  <c r="F80" i="7"/>
  <c r="G80" i="7"/>
  <c r="C172" i="7"/>
  <c r="G115" i="7"/>
  <c r="G13" i="7"/>
  <c r="B24" i="6"/>
  <c r="B8" i="6"/>
  <c r="C13" i="7"/>
  <c r="C202" i="7"/>
  <c r="E179" i="7"/>
  <c r="B106" i="7"/>
  <c r="D106" i="7"/>
  <c r="B80" i="7"/>
  <c r="D80" i="7"/>
  <c r="C22" i="6"/>
  <c r="C10" i="6"/>
  <c r="D23" i="6"/>
  <c r="B57" i="3"/>
  <c r="C9" i="6"/>
  <c r="B9" i="6"/>
  <c r="B22" i="6"/>
  <c r="E181" i="7"/>
  <c r="E178" i="7"/>
  <c r="F178" i="7"/>
  <c r="E169" i="7"/>
  <c r="E165" i="7"/>
  <c r="B16" i="2"/>
  <c r="B48" i="2"/>
  <c r="C24" i="6"/>
  <c r="F153" i="7"/>
  <c r="G153" i="7"/>
  <c r="G121" i="7"/>
  <c r="C16" i="6"/>
  <c r="C17" i="6"/>
  <c r="C121" i="7"/>
  <c r="B153" i="7"/>
  <c r="C153" i="7"/>
  <c r="B17" i="6"/>
  <c r="B16" i="6"/>
  <c r="F181" i="7"/>
  <c r="D153" i="7"/>
  <c r="E153" i="7"/>
  <c r="E121" i="7"/>
  <c r="D13" i="7"/>
  <c r="C17" i="7"/>
  <c r="D16" i="6"/>
  <c r="D17" i="6"/>
  <c r="F183" i="7"/>
  <c r="D17" i="7"/>
  <c r="C49" i="7"/>
  <c r="D49" i="7"/>
  <c r="G164" i="7"/>
  <c r="G168" i="7"/>
  <c r="G177" i="7"/>
  <c r="G167" i="7"/>
  <c r="G183" i="7"/>
  <c r="G161" i="7"/>
  <c r="G165" i="7"/>
  <c r="G169" i="7"/>
  <c r="G176" i="7"/>
  <c r="G162" i="7"/>
  <c r="G166" i="7"/>
  <c r="G170" i="7"/>
  <c r="G175" i="7"/>
  <c r="G179" i="7"/>
  <c r="G171" i="7"/>
  <c r="G163" i="7"/>
  <c r="G180" i="7"/>
  <c r="G172" i="7"/>
  <c r="G178" i="7"/>
  <c r="G181" i="7"/>
</calcChain>
</file>

<file path=xl/sharedStrings.xml><?xml version="1.0" encoding="utf-8"?>
<sst xmlns="http://schemas.openxmlformats.org/spreadsheetml/2006/main" count="422" uniqueCount="153">
  <si>
    <t>Chester, Inc.</t>
  </si>
  <si>
    <t>Trial Balances for years ending December 31, 2013, 2014, and 2015</t>
  </si>
  <si>
    <t>Account Description</t>
  </si>
  <si>
    <t>Cash on Hand</t>
  </si>
  <si>
    <t>Regular Checking Account</t>
  </si>
  <si>
    <t>Savings Account</t>
  </si>
  <si>
    <t>Accounts Receivable</t>
  </si>
  <si>
    <t>Other Receivables</t>
  </si>
  <si>
    <t>Allowance for Doubtful Accounts</t>
  </si>
  <si>
    <t>Inventory</t>
  </si>
  <si>
    <t>Reserve for Inventory Obsolescence</t>
  </si>
  <si>
    <t>Prepaid Insurance</t>
  </si>
  <si>
    <t>Prepaid Rent</t>
  </si>
  <si>
    <t>Office Supplies</t>
  </si>
  <si>
    <t>Land</t>
  </si>
  <si>
    <t>Buildings and Land Improvements</t>
  </si>
  <si>
    <t>Machinery, Equipment, Office Furniture</t>
  </si>
  <si>
    <t>Accum. Depreciation</t>
  </si>
  <si>
    <t>Investments</t>
  </si>
  <si>
    <t>Other Noncurrent Assets</t>
  </si>
  <si>
    <t>Taxes Receivable/payable</t>
  </si>
  <si>
    <t>Accounts Payable</t>
  </si>
  <si>
    <t>Wages Payable</t>
  </si>
  <si>
    <t>FICA Employee Withholding</t>
  </si>
  <si>
    <t>Medicare Withholding</t>
  </si>
  <si>
    <t>Federal Payroll Taxes Payable</t>
  </si>
  <si>
    <t>State Payroll Taxes Payable</t>
  </si>
  <si>
    <t>FICA Employer Withholding</t>
  </si>
  <si>
    <t>Medicare Employer Withholding</t>
  </si>
  <si>
    <t>Line of Credit</t>
  </si>
  <si>
    <t>Current Portion Long-Term Debt</t>
  </si>
  <si>
    <t>Interest payable</t>
  </si>
  <si>
    <t>Bonuses payable</t>
  </si>
  <si>
    <t>Dividend payable</t>
  </si>
  <si>
    <t>Common Stock</t>
  </si>
  <si>
    <t>Paid-in Capital</t>
  </si>
  <si>
    <t>Retained Earnings</t>
  </si>
  <si>
    <t xml:space="preserve">Dividends </t>
  </si>
  <si>
    <t xml:space="preserve">Sales </t>
  </si>
  <si>
    <t>Sales Returns</t>
  </si>
  <si>
    <t>Warranty Expense</t>
  </si>
  <si>
    <t>Income from Investments</t>
  </si>
  <si>
    <t>Interest Income</t>
  </si>
  <si>
    <t xml:space="preserve">Cost of Goods Sold </t>
  </si>
  <si>
    <t>Freight</t>
  </si>
  <si>
    <t>Advertising Expense</t>
  </si>
  <si>
    <t>Auto Expenses</t>
  </si>
  <si>
    <t>Research and Development</t>
  </si>
  <si>
    <t>Depreciation Expense</t>
  </si>
  <si>
    <t>Warehouse Salaries</t>
  </si>
  <si>
    <t>Property Tax Expense</t>
  </si>
  <si>
    <t>Legal and Professional Expense</t>
  </si>
  <si>
    <t>Bad Debt Expense</t>
  </si>
  <si>
    <t>Insurance Expense</t>
  </si>
  <si>
    <t>Maintenance Expense</t>
  </si>
  <si>
    <t>Utilities</t>
  </si>
  <si>
    <t>Phone</t>
  </si>
  <si>
    <t>Postal</t>
  </si>
  <si>
    <t>Miscellaneous Office Expense</t>
  </si>
  <si>
    <t>Payroll Tax Exp</t>
  </si>
  <si>
    <t>Pension/Profit-Sharing Plan Ex</t>
  </si>
  <si>
    <t>Rent or Lease Expense</t>
  </si>
  <si>
    <t>Administrative Wages Expense</t>
  </si>
  <si>
    <t>Bonus expense</t>
  </si>
  <si>
    <t>Interest Expense</t>
  </si>
  <si>
    <t>Income Statement</t>
  </si>
  <si>
    <t>For the years Ending December 31, 2013 2014 2015</t>
  </si>
  <si>
    <t>REVENUE</t>
  </si>
  <si>
    <t>Less: Sales Returns</t>
  </si>
  <si>
    <t>Net Sales</t>
  </si>
  <si>
    <t xml:space="preserve">Less: Cost of Goods Sold </t>
  </si>
  <si>
    <t>Gross Profit</t>
  </si>
  <si>
    <t>Other Operating Revenue</t>
  </si>
  <si>
    <t xml:space="preserve">         Total Revenue &amp; Gains</t>
  </si>
  <si>
    <t>Less: other operating Expenses</t>
  </si>
  <si>
    <t>Income Tax Expense - Federal</t>
  </si>
  <si>
    <t>Income Tax Expense - State</t>
  </si>
  <si>
    <t>Loss on Legal Settlement</t>
  </si>
  <si>
    <t xml:space="preserve">            Total Expenses &amp; losses</t>
  </si>
  <si>
    <t>NET INCOME</t>
  </si>
  <si>
    <t>Balance Sheet</t>
  </si>
  <si>
    <t>December 31, 2013 2014 &amp; 2015</t>
  </si>
  <si>
    <t>Assets</t>
  </si>
  <si>
    <t>Current Assets</t>
  </si>
  <si>
    <t>Total Current Assets</t>
  </si>
  <si>
    <t>Non Current Assets</t>
  </si>
  <si>
    <t>Other Non-current Assets</t>
  </si>
  <si>
    <t>Total Non Current Assets</t>
  </si>
  <si>
    <t>Total Assets</t>
  </si>
  <si>
    <t>Liabilities &amp; Owners Equity</t>
  </si>
  <si>
    <t>Current Liabilities</t>
  </si>
  <si>
    <t>Total Current Liabilities</t>
  </si>
  <si>
    <t>Owners Equity</t>
  </si>
  <si>
    <t>Total Owners Equity</t>
  </si>
  <si>
    <t xml:space="preserve">    Total Liabilities &amp; Owners Equity</t>
  </si>
  <si>
    <t>Statement of Retained Earnings</t>
  </si>
  <si>
    <t>For the year Ending December 31, 2013 2014 &amp; 2015</t>
  </si>
  <si>
    <t>Retained Earnings of Previous Year</t>
  </si>
  <si>
    <t>Plus: Net Income</t>
  </si>
  <si>
    <t>Less: Dividends</t>
  </si>
  <si>
    <t>Retained Earnings of Current Year</t>
  </si>
  <si>
    <t>Ratio Analysis</t>
  </si>
  <si>
    <t>Liquidity Ratios</t>
  </si>
  <si>
    <t xml:space="preserve">        Current Ratio  (Current Assets/Current Liabilities)</t>
  </si>
  <si>
    <t xml:space="preserve">        Quick Ratio       (Quick Assets/ Current Liabilities)</t>
  </si>
  <si>
    <t xml:space="preserve">        Net Working Capital  (current assets- Current Liabilities)</t>
  </si>
  <si>
    <t>Profitability Ratios</t>
  </si>
  <si>
    <t xml:space="preserve">        Gross Profit Margin  (Net Sales- COGS/Net Sales)</t>
  </si>
  <si>
    <t xml:space="preserve">        Profit Margin (Net Income/Net Sales)</t>
  </si>
  <si>
    <t xml:space="preserve">        Earnings Per Share  (Net Income/Number of Outstanding Shares) </t>
  </si>
  <si>
    <t>Solvency Ratios</t>
  </si>
  <si>
    <t xml:space="preserve">         Debt to Equity (Total Liabilities)/ Total Equity)</t>
  </si>
  <si>
    <t xml:space="preserve">         Equity Ratio  (Total Equity/Total Assets)</t>
  </si>
  <si>
    <t xml:space="preserve">         Debt Ratio   (Total Liabilities/Total Assets)</t>
  </si>
  <si>
    <t>Vertical &amp; Horizontal  Analysis</t>
  </si>
  <si>
    <t>Horizontal  Analysis for Income Statement</t>
  </si>
  <si>
    <t>% Change from 
2014 to 2013</t>
  </si>
  <si>
    <t>% Change From
2015 to 2014</t>
  </si>
  <si>
    <t>N/A</t>
  </si>
  <si>
    <t>Horizontal  Analysis for Balance Sheet</t>
  </si>
  <si>
    <t>Vertical  Analysis for Income Statement</t>
  </si>
  <si>
    <t>%</t>
  </si>
  <si>
    <t>Vertical  Analysis for Balance Sheet</t>
  </si>
  <si>
    <t>Difference</t>
  </si>
  <si>
    <t>Dep as per Income Statement</t>
  </si>
  <si>
    <t>Dep as per Horizontal Analysis</t>
  </si>
  <si>
    <t>Depreciation on equipment differ in Income statement and increas in dep.</t>
  </si>
  <si>
    <t>Information for investments is not clear. These have reduced without sale.</t>
  </si>
  <si>
    <t>Due to rounding</t>
  </si>
  <si>
    <t>Difference due to dep. Figure</t>
  </si>
  <si>
    <t>Cash at the end of year</t>
  </si>
  <si>
    <t>Cash at beginning of year</t>
  </si>
  <si>
    <t>Net Increase in Cash</t>
  </si>
  <si>
    <t>Net cash provided by financing activities</t>
  </si>
  <si>
    <t>Payment of cash dividend</t>
  </si>
  <si>
    <t>Raising of Long Term debt</t>
  </si>
  <si>
    <t>Cash flows from financing activities</t>
  </si>
  <si>
    <t>Net cash used by investing activities</t>
  </si>
  <si>
    <t xml:space="preserve">Purchase equipment </t>
  </si>
  <si>
    <t>Sale/(Purchase) of Land</t>
  </si>
  <si>
    <t>Purchase of Investments</t>
  </si>
  <si>
    <t>Cash flor from investing activities</t>
  </si>
  <si>
    <t>Net Cash used by operating activities</t>
  </si>
  <si>
    <t>(Decrease)/Increase in Line of Credit</t>
  </si>
  <si>
    <t>Adjustments to reconcile net income</t>
  </si>
  <si>
    <t xml:space="preserve">Net Income </t>
  </si>
  <si>
    <t>Cash flows from operating activities</t>
  </si>
  <si>
    <t>Comparative Statement of Cash Flows for years ending December 31 2014, and 2015</t>
  </si>
  <si>
    <t xml:space="preserve">Prepaid Expenses </t>
  </si>
  <si>
    <t xml:space="preserve"> other receivables</t>
  </si>
  <si>
    <t>Taxes Payable</t>
  </si>
  <si>
    <t>Bonus Payable</t>
  </si>
  <si>
    <t>nterest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</si>
</sst>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;&quot; (&quot;#,##0.00\);&quot; -&quot;#\ ;@\ "/>
    <numFmt numFmtId="165" formatCode="&quot; $&quot;#,##0.00\ ;&quot; $(&quot;#,##0.00\);&quot; $-&quot;#\ ;@\ "/>
    <numFmt numFmtId="166" formatCode="&quot; $&quot;#,##0\ ;&quot; $(&quot;#,##0\);&quot; $-&quot;#\ ;@\ "/>
    <numFmt numFmtId="167" formatCode="#,##0\ ;&quot; (&quot;#,##0\);&quot; -&quot;#\ ;@\ "/>
    <numFmt numFmtId="168" formatCode="[$$-409]#,##0;[Red]\-[$$-409]#,##0"/>
    <numFmt numFmtId="169" formatCode="0.0000"/>
  </numFmts>
  <fonts count="14" x14ac:knownFonts="1">
    <font>
      <sz val="10"/>
      <name val="Arial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0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2"/>
      <color indexed="8"/>
      <name val="Times New Roman"/>
      <family val="1"/>
      <charset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165" fontId="1" fillId="0" borderId="0"/>
    <xf numFmtId="0" fontId="1" fillId="0" borderId="0"/>
  </cellStyleXfs>
  <cellXfs count="54">
    <xf numFmtId="0" fontId="0" fillId="0" borderId="0" xfId="0"/>
    <xf numFmtId="0" fontId="1" fillId="0" borderId="0" xfId="3"/>
    <xf numFmtId="0" fontId="2" fillId="0" borderId="0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/>
    </xf>
    <xf numFmtId="0" fontId="0" fillId="0" borderId="0" xfId="3" applyFont="1"/>
    <xf numFmtId="166" fontId="0" fillId="0" borderId="0" xfId="2" applyNumberFormat="1" applyFont="1" applyFill="1" applyAlignment="1" applyProtection="1"/>
    <xf numFmtId="167" fontId="0" fillId="0" borderId="0" xfId="1" applyNumberFormat="1" applyFont="1" applyFill="1" applyAlignment="1" applyProtection="1"/>
    <xf numFmtId="168" fontId="1" fillId="0" borderId="0" xfId="3" applyNumberFormat="1"/>
    <xf numFmtId="168" fontId="2" fillId="0" borderId="0" xfId="3" applyNumberFormat="1" applyFont="1" applyBorder="1" applyAlignment="1">
      <alignment horizontal="center"/>
    </xf>
    <xf numFmtId="168" fontId="4" fillId="0" borderId="0" xfId="3" applyNumberFormat="1" applyFont="1" applyAlignment="1">
      <alignment horizontal="center"/>
    </xf>
    <xf numFmtId="168" fontId="4" fillId="0" borderId="0" xfId="3" applyNumberFormat="1" applyFont="1"/>
    <xf numFmtId="168" fontId="3" fillId="0" borderId="1" xfId="3" applyNumberFormat="1" applyFont="1" applyBorder="1" applyAlignment="1">
      <alignment horizontal="center"/>
    </xf>
    <xf numFmtId="168" fontId="5" fillId="0" borderId="0" xfId="0" applyNumberFormat="1" applyFont="1"/>
    <xf numFmtId="168" fontId="0" fillId="0" borderId="0" xfId="0" applyNumberFormat="1"/>
    <xf numFmtId="168" fontId="0" fillId="0" borderId="0" xfId="3" applyNumberFormat="1" applyFont="1"/>
    <xf numFmtId="168" fontId="0" fillId="0" borderId="0" xfId="1" applyNumberFormat="1" applyFont="1" applyFill="1" applyAlignment="1" applyProtection="1"/>
    <xf numFmtId="168" fontId="0" fillId="0" borderId="2" xfId="1" applyNumberFormat="1" applyFont="1" applyFill="1" applyBorder="1" applyAlignment="1" applyProtection="1"/>
    <xf numFmtId="168" fontId="5" fillId="0" borderId="0" xfId="3" applyNumberFormat="1" applyFont="1"/>
    <xf numFmtId="168" fontId="0" fillId="0" borderId="3" xfId="1" applyNumberFormat="1" applyFont="1" applyFill="1" applyBorder="1" applyAlignment="1" applyProtection="1"/>
    <xf numFmtId="168" fontId="6" fillId="0" borderId="0" xfId="3" applyNumberFormat="1" applyFont="1"/>
    <xf numFmtId="168" fontId="0" fillId="0" borderId="0" xfId="2" applyNumberFormat="1" applyFont="1" applyFill="1" applyAlignment="1" applyProtection="1"/>
    <xf numFmtId="168" fontId="0" fillId="0" borderId="4" xfId="1" applyNumberFormat="1" applyFont="1" applyFill="1" applyBorder="1" applyAlignment="1" applyProtection="1"/>
    <xf numFmtId="168" fontId="1" fillId="0" borderId="4" xfId="3" applyNumberFormat="1" applyBorder="1"/>
    <xf numFmtId="0" fontId="4" fillId="0" borderId="0" xfId="3" applyFont="1"/>
    <xf numFmtId="169" fontId="1" fillId="0" borderId="0" xfId="3" applyNumberFormat="1"/>
    <xf numFmtId="10" fontId="1" fillId="0" borderId="0" xfId="3" applyNumberFormat="1"/>
    <xf numFmtId="0" fontId="7" fillId="0" borderId="0" xfId="3" applyFont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wrapText="1"/>
    </xf>
    <xf numFmtId="10" fontId="1" fillId="0" borderId="0" xfId="3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/>
    <xf numFmtId="0" fontId="11" fillId="0" borderId="0" xfId="0" applyFont="1"/>
    <xf numFmtId="0" fontId="12" fillId="0" borderId="0" xfId="0" applyFont="1"/>
    <xf numFmtId="4" fontId="8" fillId="0" borderId="0" xfId="0" applyNumberFormat="1" applyFont="1" applyFill="1"/>
    <xf numFmtId="3" fontId="11" fillId="0" borderId="0" xfId="0" applyNumberFormat="1" applyFont="1" applyFill="1"/>
    <xf numFmtId="4" fontId="8" fillId="0" borderId="0" xfId="0" applyNumberFormat="1" applyFont="1"/>
    <xf numFmtId="3" fontId="12" fillId="0" borderId="0" xfId="0" applyNumberFormat="1" applyFont="1"/>
    <xf numFmtId="3" fontId="8" fillId="0" borderId="0" xfId="0" applyNumberFormat="1" applyFont="1" applyFill="1"/>
    <xf numFmtId="3" fontId="8" fillId="0" borderId="0" xfId="0" applyNumberFormat="1" applyFont="1"/>
    <xf numFmtId="40" fontId="8" fillId="0" borderId="0" xfId="0" applyNumberFormat="1" applyFont="1" applyFill="1"/>
    <xf numFmtId="40" fontId="8" fillId="0" borderId="0" xfId="0" applyNumberFormat="1" applyFont="1"/>
    <xf numFmtId="0" fontId="8" fillId="0" borderId="0" xfId="0" applyFont="1" applyFill="1"/>
    <xf numFmtId="40" fontId="8" fillId="0" borderId="0" xfId="0" applyNumberFormat="1" applyFont="1" applyFill="1" applyBorder="1"/>
    <xf numFmtId="40" fontId="13" fillId="0" borderId="0" xfId="0" applyNumberFormat="1" applyFont="1" applyFill="1"/>
    <xf numFmtId="40" fontId="13" fillId="0" borderId="0" xfId="0" applyNumberFormat="1" applyFont="1"/>
    <xf numFmtId="40" fontId="11" fillId="0" borderId="0" xfId="0" applyNumberFormat="1" applyFont="1"/>
    <xf numFmtId="0" fontId="8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3" fontId="8" fillId="0" borderId="5" xfId="0" applyNumberFormat="1" applyFont="1" applyBorder="1"/>
    <xf numFmtId="3" fontId="8" fillId="2" borderId="0" xfId="0" applyNumberFormat="1" applyFont="1" applyFill="1"/>
  </cellXfs>
  <cellStyles count="4">
    <cellStyle name="Comma" xfId="1" builtinId="3"/>
    <cellStyle name="Currency" xfId="2" builtinId="4"/>
    <cellStyle name="Excel Built-in Normal" xf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13" workbookViewId="0">
      <selection activeCell="I12" sqref="I12"/>
    </sheetView>
  </sheetViews>
  <sheetFormatPr defaultColWidth="8.7109375" defaultRowHeight="15" x14ac:dyDescent="0.25"/>
  <cols>
    <col min="1" max="1" width="40.85546875" style="1" customWidth="1"/>
    <col min="2" max="4" width="20.85546875" style="1" customWidth="1"/>
    <col min="5" max="16384" width="8.7109375" style="1"/>
  </cols>
  <sheetData>
    <row r="1" spans="1:4" ht="18.75" x14ac:dyDescent="0.3">
      <c r="A1" s="2" t="s">
        <v>0</v>
      </c>
      <c r="B1" s="3"/>
      <c r="C1" s="3"/>
      <c r="D1" s="3"/>
    </row>
    <row r="2" spans="1:4" ht="18.75" x14ac:dyDescent="0.3">
      <c r="A2" s="2" t="s">
        <v>1</v>
      </c>
      <c r="B2" s="3"/>
      <c r="C2" s="3"/>
      <c r="D2" s="3"/>
    </row>
    <row r="5" spans="1:4" ht="15.75" x14ac:dyDescent="0.25">
      <c r="A5" s="4" t="s">
        <v>2</v>
      </c>
      <c r="B5" s="5">
        <v>2013</v>
      </c>
      <c r="C5" s="5">
        <v>2014</v>
      </c>
      <c r="D5" s="5">
        <v>2015</v>
      </c>
    </row>
    <row r="6" spans="1:4" x14ac:dyDescent="0.25">
      <c r="A6" s="6" t="s">
        <v>3</v>
      </c>
      <c r="B6" s="7">
        <v>2484.1</v>
      </c>
      <c r="C6" s="7">
        <v>2548.2575999999999</v>
      </c>
      <c r="D6" s="7">
        <v>2599.2227520000001</v>
      </c>
    </row>
    <row r="7" spans="1:4" x14ac:dyDescent="0.25">
      <c r="A7" s="6" t="s">
        <v>4</v>
      </c>
      <c r="B7" s="8">
        <v>247645.65</v>
      </c>
      <c r="C7" s="8">
        <v>253960.13440000001</v>
      </c>
      <c r="D7" s="8">
        <v>243801.729024</v>
      </c>
    </row>
    <row r="8" spans="1:4" x14ac:dyDescent="0.25">
      <c r="A8" s="6" t="s">
        <v>5</v>
      </c>
      <c r="B8" s="8">
        <v>3806197.6625000001</v>
      </c>
      <c r="C8" s="8">
        <v>4083071.048</v>
      </c>
      <c r="D8" s="8">
        <v>4205563.1794400001</v>
      </c>
    </row>
    <row r="9" spans="1:4" x14ac:dyDescent="0.25">
      <c r="A9" s="6" t="s">
        <v>6</v>
      </c>
      <c r="B9" s="8">
        <v>20513628.387499999</v>
      </c>
      <c r="C9" s="8">
        <v>57697091.177599996</v>
      </c>
      <c r="D9" s="8">
        <v>49042527.50096</v>
      </c>
    </row>
    <row r="10" spans="1:4" x14ac:dyDescent="0.25">
      <c r="A10" s="6" t="s">
        <v>7</v>
      </c>
      <c r="B10" s="8">
        <v>0</v>
      </c>
      <c r="C10" s="8">
        <v>1400000</v>
      </c>
      <c r="D10" s="8">
        <v>1200000</v>
      </c>
    </row>
    <row r="11" spans="1:4" x14ac:dyDescent="0.25">
      <c r="A11" s="6" t="s">
        <v>8</v>
      </c>
      <c r="B11" s="8">
        <v>-1578524.85</v>
      </c>
      <c r="C11" s="8">
        <v>-1387690.92</v>
      </c>
      <c r="D11" s="8">
        <v>-2942551.6500575999</v>
      </c>
    </row>
    <row r="12" spans="1:4" x14ac:dyDescent="0.25">
      <c r="A12" s="6" t="s">
        <v>9</v>
      </c>
      <c r="B12" s="8">
        <v>23531506.550000001</v>
      </c>
      <c r="C12" s="8">
        <v>75851470.799999997</v>
      </c>
      <c r="D12" s="8">
        <v>65990779.596000001</v>
      </c>
    </row>
    <row r="13" spans="1:4" x14ac:dyDescent="0.25">
      <c r="A13" s="6" t="s">
        <v>10</v>
      </c>
      <c r="B13" s="8">
        <v>-3765000</v>
      </c>
      <c r="C13" s="8">
        <v>-12136103.0112</v>
      </c>
      <c r="D13" s="8">
        <v>-10558524.73536</v>
      </c>
    </row>
    <row r="14" spans="1:4" x14ac:dyDescent="0.25">
      <c r="A14" s="6" t="s">
        <v>11</v>
      </c>
      <c r="B14" s="8">
        <v>929142.97499999998</v>
      </c>
      <c r="C14" s="8">
        <v>2830473.8448000001</v>
      </c>
      <c r="D14" s="8">
        <v>2667721.5987240002</v>
      </c>
    </row>
    <row r="15" spans="1:4" x14ac:dyDescent="0.25">
      <c r="A15" s="6" t="s">
        <v>12</v>
      </c>
      <c r="B15" s="8">
        <v>250000</v>
      </c>
      <c r="C15" s="8">
        <v>0</v>
      </c>
      <c r="D15" s="8">
        <v>0</v>
      </c>
    </row>
    <row r="16" spans="1:4" x14ac:dyDescent="0.25">
      <c r="A16" s="6" t="s">
        <v>13</v>
      </c>
      <c r="B16" s="8">
        <v>9258.5249999999996</v>
      </c>
      <c r="C16" s="8">
        <v>9564.7999999999993</v>
      </c>
      <c r="D16" s="8">
        <v>9182.2080000000005</v>
      </c>
    </row>
    <row r="17" spans="1:4" x14ac:dyDescent="0.25">
      <c r="A17" s="6" t="s">
        <v>14</v>
      </c>
      <c r="B17" s="8">
        <v>146250</v>
      </c>
      <c r="C17" s="8">
        <v>131040</v>
      </c>
      <c r="D17" s="8">
        <v>131040</v>
      </c>
    </row>
    <row r="18" spans="1:4" x14ac:dyDescent="0.25">
      <c r="A18" s="6" t="s">
        <v>15</v>
      </c>
      <c r="B18" s="8">
        <v>779882.4</v>
      </c>
      <c r="C18" s="8">
        <v>698774.63040000002</v>
      </c>
      <c r="D18" s="8">
        <v>833774.63040000002</v>
      </c>
    </row>
    <row r="19" spans="1:4" x14ac:dyDescent="0.25">
      <c r="A19" s="6" t="s">
        <v>16</v>
      </c>
      <c r="B19" s="8">
        <v>541521.375</v>
      </c>
      <c r="C19" s="8">
        <v>3280588.7856000001</v>
      </c>
      <c r="D19" s="8">
        <v>3280588.7856000001</v>
      </c>
    </row>
    <row r="20" spans="1:4" x14ac:dyDescent="0.25">
      <c r="A20" s="6" t="s">
        <v>17</v>
      </c>
      <c r="B20" s="8">
        <v>-205000</v>
      </c>
      <c r="C20" s="8">
        <v>-764692.09600000002</v>
      </c>
      <c r="D20" s="8">
        <f>C20-617155</f>
        <v>-1381847.0959999999</v>
      </c>
    </row>
    <row r="21" spans="1:4" x14ac:dyDescent="0.25">
      <c r="A21" s="6" t="s">
        <v>18</v>
      </c>
      <c r="B21" s="8">
        <v>715863.85</v>
      </c>
      <c r="C21" s="8">
        <v>2238634.0367999999</v>
      </c>
      <c r="D21" s="8">
        <v>2070736.48404</v>
      </c>
    </row>
    <row r="22" spans="1:4" x14ac:dyDescent="0.25">
      <c r="A22" s="6" t="s">
        <v>19</v>
      </c>
      <c r="B22" s="8">
        <v>67300.737500000003</v>
      </c>
      <c r="C22" s="8">
        <v>0</v>
      </c>
      <c r="D22" s="8">
        <v>0</v>
      </c>
    </row>
    <row r="23" spans="1:4" x14ac:dyDescent="0.25">
      <c r="A23" s="6" t="s">
        <v>20</v>
      </c>
      <c r="B23" s="8">
        <v>0</v>
      </c>
      <c r="C23" s="8">
        <v>-3205440</v>
      </c>
      <c r="D23" s="8">
        <v>-6011540</v>
      </c>
    </row>
    <row r="24" spans="1:4" x14ac:dyDescent="0.25">
      <c r="A24" s="6" t="s">
        <v>21</v>
      </c>
      <c r="B24" s="8">
        <v>-5791397.6124999998</v>
      </c>
      <c r="C24" s="8">
        <v>-22488866.105599999</v>
      </c>
      <c r="D24" s="8">
        <v>-13850647.528704001</v>
      </c>
    </row>
    <row r="25" spans="1:4" x14ac:dyDescent="0.25">
      <c r="A25" s="6" t="s">
        <v>22</v>
      </c>
      <c r="B25" s="8">
        <v>-36837.9</v>
      </c>
      <c r="C25" s="8">
        <v>-264512.64000000001</v>
      </c>
      <c r="D25" s="8">
        <v>-198384.48</v>
      </c>
    </row>
    <row r="26" spans="1:4" x14ac:dyDescent="0.25">
      <c r="A26" s="6" t="s">
        <v>23</v>
      </c>
      <c r="B26" s="8">
        <v>-1648.3625</v>
      </c>
      <c r="C26" s="8">
        <v>-9452.4079999999994</v>
      </c>
      <c r="D26" s="8">
        <v>-7089.3059999999996</v>
      </c>
    </row>
    <row r="27" spans="1:4" x14ac:dyDescent="0.25">
      <c r="A27" s="6" t="s">
        <v>24</v>
      </c>
      <c r="B27" s="8">
        <v>-729.98749999999995</v>
      </c>
      <c r="C27" s="8">
        <v>-12784.7888</v>
      </c>
      <c r="D27" s="8">
        <v>-9588.5915999999997</v>
      </c>
    </row>
    <row r="28" spans="1:4" x14ac:dyDescent="0.25">
      <c r="A28" s="6" t="s">
        <v>25</v>
      </c>
      <c r="B28" s="8">
        <v>-7541.2624999999998</v>
      </c>
      <c r="C28" s="8">
        <v>-132256.45439999999</v>
      </c>
      <c r="D28" s="8">
        <v>-99192.340800000005</v>
      </c>
    </row>
    <row r="29" spans="1:4" x14ac:dyDescent="0.25">
      <c r="A29" s="6" t="s">
        <v>26</v>
      </c>
      <c r="B29" s="8">
        <v>-3519.3375000000001</v>
      </c>
      <c r="C29" s="8">
        <v>-61719.683199999999</v>
      </c>
      <c r="D29" s="8">
        <v>-46289.7624</v>
      </c>
    </row>
    <row r="30" spans="1:4" x14ac:dyDescent="0.25">
      <c r="A30" s="6" t="s">
        <v>27</v>
      </c>
      <c r="B30" s="8">
        <v>-1648.3625</v>
      </c>
      <c r="C30" s="8">
        <v>-9452.4079999999994</v>
      </c>
      <c r="D30" s="8">
        <v>-7089.3059999999996</v>
      </c>
    </row>
    <row r="31" spans="1:4" x14ac:dyDescent="0.25">
      <c r="A31" s="6" t="s">
        <v>28</v>
      </c>
      <c r="B31" s="8">
        <v>-729.98749999999995</v>
      </c>
      <c r="C31" s="8">
        <v>-12784.7888</v>
      </c>
      <c r="D31" s="8">
        <v>-9588.5915999999997</v>
      </c>
    </row>
    <row r="32" spans="1:4" x14ac:dyDescent="0.25">
      <c r="A32" s="6" t="s">
        <v>29</v>
      </c>
      <c r="B32" s="8">
        <v>-12500000</v>
      </c>
      <c r="C32" s="8">
        <v>-49731360</v>
      </c>
      <c r="D32" s="8">
        <f>-44758224+581013</f>
        <v>-44177211</v>
      </c>
    </row>
    <row r="33" spans="1:4" x14ac:dyDescent="0.25">
      <c r="A33" s="6" t="s">
        <v>30</v>
      </c>
      <c r="B33" s="8">
        <v>0</v>
      </c>
      <c r="C33" s="8">
        <v>-13440000</v>
      </c>
      <c r="D33" s="8">
        <v>-12084720.48</v>
      </c>
    </row>
    <row r="34" spans="1:4" x14ac:dyDescent="0.25">
      <c r="A34" s="6" t="s">
        <v>31</v>
      </c>
      <c r="B34" s="8">
        <v>0</v>
      </c>
      <c r="C34" s="8">
        <v>-470311.408</v>
      </c>
      <c r="D34" s="8">
        <v>-568429.44480000006</v>
      </c>
    </row>
    <row r="35" spans="1:4" x14ac:dyDescent="0.25">
      <c r="A35" s="6" t="s">
        <v>32</v>
      </c>
      <c r="B35" s="8">
        <v>0</v>
      </c>
      <c r="C35" s="8">
        <v>-504000</v>
      </c>
      <c r="D35" s="8">
        <v>-459000</v>
      </c>
    </row>
    <row r="36" spans="1:4" x14ac:dyDescent="0.25">
      <c r="A36" s="6" t="s">
        <v>33</v>
      </c>
      <c r="B36" s="8">
        <v>-6000000</v>
      </c>
      <c r="C36" s="8">
        <v>-15250000</v>
      </c>
      <c r="D36" s="8">
        <v>-15000000</v>
      </c>
    </row>
    <row r="37" spans="1:4" x14ac:dyDescent="0.25">
      <c r="A37" s="6" t="s">
        <v>34</v>
      </c>
      <c r="B37" s="8">
        <v>-10131250</v>
      </c>
      <c r="C37" s="8">
        <v>-10131250</v>
      </c>
      <c r="D37" s="8">
        <v>-10131250</v>
      </c>
    </row>
    <row r="38" spans="1:4" x14ac:dyDescent="0.25">
      <c r="A38" s="6" t="s">
        <v>35</v>
      </c>
      <c r="B38" s="8">
        <v>-9278750</v>
      </c>
      <c r="C38" s="8">
        <v>-9278750</v>
      </c>
      <c r="D38" s="8">
        <v>-9278750</v>
      </c>
    </row>
    <row r="39" spans="1:4" x14ac:dyDescent="0.25">
      <c r="A39" s="6" t="s">
        <v>36</v>
      </c>
      <c r="B39" s="8">
        <v>-2773900.8125</v>
      </c>
      <c r="C39" s="8">
        <v>-2238105</v>
      </c>
      <c r="D39" s="8">
        <v>-9185791</v>
      </c>
    </row>
    <row r="40" spans="1:4" x14ac:dyDescent="0.25">
      <c r="A40" s="6" t="s">
        <v>37</v>
      </c>
      <c r="B40" s="8">
        <v>6000000</v>
      </c>
      <c r="C40" s="8">
        <v>15250000</v>
      </c>
      <c r="D40" s="8">
        <v>15000000</v>
      </c>
    </row>
    <row r="41" spans="1:4" x14ac:dyDescent="0.25">
      <c r="A41" s="6" t="s">
        <v>38</v>
      </c>
      <c r="B41" s="8">
        <v>-307716148.05000001</v>
      </c>
      <c r="C41" s="8">
        <f>-271839067.2256</f>
        <v>-271839067.2256</v>
      </c>
      <c r="D41" s="8">
        <v>-288876205.69</v>
      </c>
    </row>
    <row r="42" spans="1:4" x14ac:dyDescent="0.25">
      <c r="A42" s="6" t="s">
        <v>39</v>
      </c>
      <c r="B42" s="8">
        <v>5621979</v>
      </c>
      <c r="C42" s="8">
        <v>12432247.3968</v>
      </c>
      <c r="D42" s="8">
        <v>23110096.455200002</v>
      </c>
    </row>
    <row r="43" spans="1:4" x14ac:dyDescent="0.25">
      <c r="A43" s="6" t="s">
        <v>40</v>
      </c>
      <c r="B43" s="8">
        <v>1375351.85</v>
      </c>
      <c r="C43" s="8">
        <v>1297103.8864</v>
      </c>
      <c r="D43" s="8">
        <v>1444381.0284500001</v>
      </c>
    </row>
    <row r="44" spans="1:4" x14ac:dyDescent="0.25">
      <c r="A44" s="6" t="s">
        <v>41</v>
      </c>
      <c r="B44" s="8">
        <v>0</v>
      </c>
      <c r="C44" s="8">
        <v>-1227199.1311999999</v>
      </c>
      <c r="D44" s="8">
        <v>-1138905.0662219999</v>
      </c>
    </row>
    <row r="45" spans="1:4" x14ac:dyDescent="0.25">
      <c r="A45" s="6" t="s">
        <v>42</v>
      </c>
      <c r="B45" s="8">
        <v>-255378.51250000001</v>
      </c>
      <c r="C45" s="8">
        <v>-147707.2352</v>
      </c>
      <c r="D45" s="8">
        <v>-142168.21388</v>
      </c>
    </row>
    <row r="46" spans="1:4" x14ac:dyDescent="0.25">
      <c r="A46" s="6"/>
      <c r="B46" s="8"/>
      <c r="C46" s="8"/>
      <c r="D46" s="8"/>
    </row>
    <row r="47" spans="1:4" x14ac:dyDescent="0.25">
      <c r="A47" s="6" t="s">
        <v>43</v>
      </c>
      <c r="B47" s="8">
        <v>176961527.01249999</v>
      </c>
      <c r="C47" s="8">
        <v>161029981.48320001</v>
      </c>
      <c r="D47" s="8">
        <v>179103247.52779999</v>
      </c>
    </row>
    <row r="48" spans="1:4" x14ac:dyDescent="0.25">
      <c r="A48" s="6" t="s">
        <v>44</v>
      </c>
      <c r="B48" s="8">
        <v>5378689.3250000002</v>
      </c>
      <c r="C48" s="8">
        <v>4749094.6607999997</v>
      </c>
      <c r="D48" s="8">
        <v>4325068.3518000003</v>
      </c>
    </row>
    <row r="49" spans="1:4" x14ac:dyDescent="0.25">
      <c r="A49" s="6" t="s">
        <v>45</v>
      </c>
      <c r="B49" s="8">
        <v>1121425.0125</v>
      </c>
      <c r="C49" s="8">
        <v>1161276.4912</v>
      </c>
      <c r="D49" s="8">
        <v>1057591.0902</v>
      </c>
    </row>
    <row r="50" spans="1:4" x14ac:dyDescent="0.25">
      <c r="A50" s="6" t="s">
        <v>46</v>
      </c>
      <c r="B50" s="8">
        <v>261217.98749999999</v>
      </c>
      <c r="C50" s="8">
        <v>235763.136</v>
      </c>
      <c r="D50" s="8">
        <v>214712.856</v>
      </c>
    </row>
    <row r="51" spans="1:4" x14ac:dyDescent="0.25">
      <c r="A51" s="6" t="s">
        <v>47</v>
      </c>
      <c r="B51" s="8">
        <v>39015417.712499999</v>
      </c>
      <c r="C51" s="8">
        <v>592334.89280000003</v>
      </c>
      <c r="D51" s="8">
        <f>3039447.8488+40865</f>
        <v>3080312.8487999998</v>
      </c>
    </row>
    <row r="52" spans="1:4" x14ac:dyDescent="0.25">
      <c r="A52" s="6" t="s">
        <v>48</v>
      </c>
      <c r="B52" s="8">
        <v>166250</v>
      </c>
      <c r="C52" s="8">
        <v>581012.09600000002</v>
      </c>
      <c r="D52" s="8">
        <v>617154.51240000001</v>
      </c>
    </row>
    <row r="53" spans="1:4" x14ac:dyDescent="0.25">
      <c r="A53" s="6" t="s">
        <v>49</v>
      </c>
      <c r="B53" s="8">
        <v>5791729.7750000004</v>
      </c>
      <c r="C53" s="8">
        <v>5348207.8272000002</v>
      </c>
      <c r="D53" s="8">
        <v>4870689.2712000003</v>
      </c>
    </row>
    <row r="54" spans="1:4" x14ac:dyDescent="0.25">
      <c r="A54" s="6" t="s">
        <v>50</v>
      </c>
      <c r="B54" s="8">
        <v>100619.15</v>
      </c>
      <c r="C54" s="8">
        <v>111252.344</v>
      </c>
      <c r="D54" s="8">
        <v>101319.099</v>
      </c>
    </row>
    <row r="55" spans="1:4" x14ac:dyDescent="0.25">
      <c r="A55" s="6" t="s">
        <v>51</v>
      </c>
      <c r="B55" s="8">
        <v>4506417.45</v>
      </c>
      <c r="C55" s="8">
        <v>10435112.844799999</v>
      </c>
      <c r="D55" s="8">
        <v>9503406.3408000004</v>
      </c>
    </row>
    <row r="56" spans="1:4" x14ac:dyDescent="0.25">
      <c r="A56" s="6" t="s">
        <v>52</v>
      </c>
      <c r="B56" s="8">
        <v>2028032.4875</v>
      </c>
      <c r="C56" s="8">
        <v>5875403</v>
      </c>
      <c r="D56" s="8">
        <v>13963800</v>
      </c>
    </row>
    <row r="57" spans="1:4" x14ac:dyDescent="0.25">
      <c r="A57" s="6" t="s">
        <v>53</v>
      </c>
      <c r="B57" s="8">
        <v>1067428.3125</v>
      </c>
      <c r="C57" s="8">
        <v>1045085.3392</v>
      </c>
      <c r="D57" s="8">
        <v>951774.14820000005</v>
      </c>
    </row>
    <row r="58" spans="1:4" x14ac:dyDescent="0.25">
      <c r="A58" s="6" t="s">
        <v>54</v>
      </c>
      <c r="B58" s="8">
        <v>76420.05</v>
      </c>
      <c r="C58" s="8">
        <v>96220.174400000004</v>
      </c>
      <c r="D58" s="8">
        <v>87629.087400000004</v>
      </c>
    </row>
    <row r="59" spans="1:4" x14ac:dyDescent="0.25">
      <c r="A59" s="6" t="s">
        <v>55</v>
      </c>
      <c r="B59" s="8">
        <v>169553.73749999999</v>
      </c>
      <c r="C59" s="8">
        <v>170854.9472</v>
      </c>
      <c r="D59" s="8">
        <v>155600.04120000001</v>
      </c>
    </row>
    <row r="60" spans="1:4" x14ac:dyDescent="0.25">
      <c r="A60" s="6" t="s">
        <v>56</v>
      </c>
      <c r="B60" s="8">
        <v>95467.225000000006</v>
      </c>
      <c r="C60" s="8">
        <v>58910.902399999999</v>
      </c>
      <c r="D60" s="8">
        <v>53651.000399999997</v>
      </c>
    </row>
    <row r="61" spans="1:4" x14ac:dyDescent="0.25">
      <c r="A61" s="6" t="s">
        <v>57</v>
      </c>
      <c r="B61" s="8">
        <v>160041.51250000001</v>
      </c>
      <c r="C61" s="8">
        <v>87140.0432</v>
      </c>
      <c r="D61" s="8">
        <v>79359.682199999996</v>
      </c>
    </row>
    <row r="62" spans="1:4" x14ac:dyDescent="0.25">
      <c r="A62" s="6" t="s">
        <v>58</v>
      </c>
      <c r="B62" s="8">
        <v>21279.087500000001</v>
      </c>
      <c r="C62" s="8">
        <v>27878.838400000001</v>
      </c>
      <c r="D62" s="8">
        <v>25389.6564</v>
      </c>
    </row>
    <row r="63" spans="1:4" x14ac:dyDescent="0.25">
      <c r="A63" s="6" t="s">
        <v>59</v>
      </c>
      <c r="B63" s="8">
        <v>1938736.325</v>
      </c>
      <c r="C63" s="8">
        <v>1767149.2720000001</v>
      </c>
      <c r="D63" s="8">
        <v>1609368.0870000001</v>
      </c>
    </row>
    <row r="64" spans="1:4" x14ac:dyDescent="0.25">
      <c r="A64" s="6" t="s">
        <v>60</v>
      </c>
      <c r="B64" s="8">
        <v>3750000</v>
      </c>
      <c r="C64" s="8">
        <v>3696000</v>
      </c>
      <c r="D64" s="8">
        <v>3366000</v>
      </c>
    </row>
    <row r="65" spans="1:4" x14ac:dyDescent="0.25">
      <c r="A65" s="6" t="s">
        <v>61</v>
      </c>
      <c r="B65" s="8">
        <v>3254357.3374999999</v>
      </c>
      <c r="C65" s="8">
        <v>1351362.88</v>
      </c>
      <c r="D65" s="8">
        <v>2230705.48</v>
      </c>
    </row>
    <row r="66" spans="1:4" x14ac:dyDescent="0.25">
      <c r="A66" s="6" t="s">
        <v>62</v>
      </c>
      <c r="B66" s="8">
        <v>21094132.475000001</v>
      </c>
      <c r="C66" s="8">
        <v>18344398.7216</v>
      </c>
      <c r="D66" s="8">
        <v>19706505.978599999</v>
      </c>
    </row>
    <row r="67" spans="1:4" x14ac:dyDescent="0.25">
      <c r="A67" s="6" t="s">
        <v>63</v>
      </c>
      <c r="B67" s="8">
        <v>0</v>
      </c>
      <c r="C67" s="8">
        <v>504000</v>
      </c>
      <c r="D67" s="8">
        <v>459000</v>
      </c>
    </row>
    <row r="68" spans="1:4" x14ac:dyDescent="0.25">
      <c r="A68" s="6" t="s">
        <v>64</v>
      </c>
      <c r="B68" s="8">
        <v>1093750</v>
      </c>
      <c r="C68" s="8">
        <v>3373056.2880000002</v>
      </c>
      <c r="D68" s="8">
        <v>2842147.2239999999</v>
      </c>
    </row>
    <row r="69" spans="1:4" x14ac:dyDescent="0.25">
      <c r="A69"/>
      <c r="B69"/>
      <c r="C69"/>
      <c r="D69"/>
    </row>
    <row r="70" spans="1:4" x14ac:dyDescent="0.25">
      <c r="A70"/>
      <c r="B70"/>
      <c r="C70"/>
      <c r="D70"/>
    </row>
    <row r="71" spans="1:4" x14ac:dyDescent="0.25">
      <c r="A71"/>
      <c r="B71"/>
      <c r="C71"/>
      <c r="D71"/>
    </row>
    <row r="72" spans="1:4" x14ac:dyDescent="0.25">
      <c r="A72" s="6"/>
      <c r="B72" s="8"/>
      <c r="C72" s="8"/>
      <c r="D72" s="8"/>
    </row>
    <row r="73" spans="1:4" x14ac:dyDescent="0.25">
      <c r="A73" s="6"/>
      <c r="B73" s="8"/>
      <c r="C73" s="8"/>
      <c r="D73" s="8"/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A44" sqref="A44"/>
    </sheetView>
  </sheetViews>
  <sheetFormatPr defaultColWidth="8.7109375" defaultRowHeight="15" x14ac:dyDescent="0.25"/>
  <cols>
    <col min="1" max="1" width="33.5703125" style="9" customWidth="1"/>
    <col min="2" max="2" width="22.28515625" style="9" customWidth="1"/>
    <col min="3" max="4" width="27.42578125" style="9" customWidth="1"/>
    <col min="5" max="8" width="8.7109375" style="9"/>
    <col min="9" max="9" width="13" style="9" customWidth="1"/>
    <col min="10" max="10" width="12" style="9" customWidth="1"/>
    <col min="11" max="11" width="19.28515625" style="9" customWidth="1"/>
    <col min="12" max="16384" width="8.7109375" style="9"/>
  </cols>
  <sheetData>
    <row r="1" spans="1:4" ht="18.75" x14ac:dyDescent="0.3">
      <c r="A1" s="10" t="s">
        <v>0</v>
      </c>
    </row>
    <row r="2" spans="1:4" x14ac:dyDescent="0.25">
      <c r="A2" s="11" t="s">
        <v>65</v>
      </c>
      <c r="B2" s="12"/>
      <c r="C2" s="12"/>
      <c r="D2" s="12"/>
    </row>
    <row r="3" spans="1:4" x14ac:dyDescent="0.25">
      <c r="A3" s="11" t="s">
        <v>66</v>
      </c>
      <c r="B3" s="12"/>
      <c r="C3" s="12"/>
      <c r="D3" s="12"/>
    </row>
    <row r="5" spans="1:4" ht="15.75" x14ac:dyDescent="0.25">
      <c r="A5" s="13" t="s">
        <v>2</v>
      </c>
      <c r="B5" s="5">
        <v>2013</v>
      </c>
      <c r="C5" s="5">
        <v>2014</v>
      </c>
      <c r="D5" s="5">
        <v>2015</v>
      </c>
    </row>
    <row r="7" spans="1:4" x14ac:dyDescent="0.25">
      <c r="A7" s="14" t="s">
        <v>67</v>
      </c>
      <c r="B7" s="15"/>
      <c r="C7" s="15"/>
      <c r="D7" s="15"/>
    </row>
    <row r="8" spans="1:4" x14ac:dyDescent="0.25">
      <c r="A8" s="16" t="s">
        <v>38</v>
      </c>
      <c r="B8" s="17">
        <v>307716148.05000001</v>
      </c>
      <c r="C8" s="17">
        <v>271839067.2256</v>
      </c>
      <c r="D8" s="17">
        <v>288876205.69</v>
      </c>
    </row>
    <row r="9" spans="1:4" x14ac:dyDescent="0.25">
      <c r="A9" s="16" t="s">
        <v>68</v>
      </c>
      <c r="B9" s="18">
        <v>-5621979</v>
      </c>
      <c r="C9" s="18">
        <v>-12432247.3968</v>
      </c>
      <c r="D9" s="18">
        <v>-23110096.455200002</v>
      </c>
    </row>
    <row r="10" spans="1:4" x14ac:dyDescent="0.25">
      <c r="A10" s="19" t="s">
        <v>69</v>
      </c>
      <c r="B10" s="17">
        <f>SUM(B8:B9)</f>
        <v>302094169.05000001</v>
      </c>
      <c r="C10" s="17">
        <f>SUM(C8:C9)</f>
        <v>259406819.82879999</v>
      </c>
      <c r="D10" s="17">
        <f>SUM(D8:D9)</f>
        <v>265766109.23479998</v>
      </c>
    </row>
    <row r="11" spans="1:4" x14ac:dyDescent="0.25">
      <c r="A11" s="16" t="s">
        <v>70</v>
      </c>
      <c r="B11" s="17">
        <v>-176961527.01249999</v>
      </c>
      <c r="C11" s="17">
        <v>-161029981.48320001</v>
      </c>
      <c r="D11" s="17">
        <v>-179103247.52779999</v>
      </c>
    </row>
    <row r="12" spans="1:4" x14ac:dyDescent="0.25">
      <c r="A12" s="19" t="s">
        <v>71</v>
      </c>
      <c r="B12" s="20">
        <f>SUM(B10:B11)</f>
        <v>125132642.03750002</v>
      </c>
      <c r="C12" s="20">
        <f>SUM(C10:C11)</f>
        <v>98376838.345599979</v>
      </c>
      <c r="D12" s="20">
        <f>SUM(D10:D11)</f>
        <v>86662861.706999987</v>
      </c>
    </row>
    <row r="13" spans="1:4" x14ac:dyDescent="0.25">
      <c r="A13" s="19" t="s">
        <v>72</v>
      </c>
      <c r="B13" s="17"/>
      <c r="C13" s="17"/>
      <c r="D13" s="17"/>
    </row>
    <row r="14" spans="1:4" x14ac:dyDescent="0.25">
      <c r="A14" s="16" t="s">
        <v>41</v>
      </c>
      <c r="B14" s="17">
        <v>0</v>
      </c>
      <c r="C14" s="17">
        <v>1227199.1311999999</v>
      </c>
      <c r="D14" s="17">
        <v>1138905.0662219999</v>
      </c>
    </row>
    <row r="15" spans="1:4" x14ac:dyDescent="0.25">
      <c r="A15" s="16" t="s">
        <v>42</v>
      </c>
      <c r="B15" s="17">
        <v>255378.51250000001</v>
      </c>
      <c r="C15" s="17">
        <v>147707.2352</v>
      </c>
      <c r="D15" s="17">
        <v>142168.21388</v>
      </c>
    </row>
    <row r="16" spans="1:4" x14ac:dyDescent="0.25">
      <c r="A16" s="14" t="s">
        <v>73</v>
      </c>
      <c r="B16" s="15">
        <f>SUM(B12:B15)</f>
        <v>125388020.55000003</v>
      </c>
      <c r="C16" s="15">
        <f>SUM(C12:C15)</f>
        <v>99751744.711999983</v>
      </c>
      <c r="D16" s="15">
        <f>SUM(D12:D15)</f>
        <v>87943934.987101987</v>
      </c>
    </row>
    <row r="18" spans="1:4" x14ac:dyDescent="0.25">
      <c r="A18" s="21" t="s">
        <v>74</v>
      </c>
    </row>
    <row r="19" spans="1:4" x14ac:dyDescent="0.25">
      <c r="A19"/>
      <c r="B19"/>
      <c r="C19"/>
      <c r="D19"/>
    </row>
    <row r="20" spans="1:4" x14ac:dyDescent="0.25">
      <c r="A20" s="16" t="s">
        <v>40</v>
      </c>
      <c r="B20" s="17">
        <v>1375351.85</v>
      </c>
      <c r="C20" s="17">
        <v>1297103.8864</v>
      </c>
      <c r="D20" s="17">
        <v>1444381.0284500001</v>
      </c>
    </row>
    <row r="21" spans="1:4" x14ac:dyDescent="0.25">
      <c r="A21" s="16" t="s">
        <v>44</v>
      </c>
      <c r="B21" s="17">
        <v>5378689.3250000002</v>
      </c>
      <c r="C21" s="17">
        <v>4749094.6607999997</v>
      </c>
      <c r="D21" s="17">
        <v>4325068.3518000003</v>
      </c>
    </row>
    <row r="22" spans="1:4" x14ac:dyDescent="0.25">
      <c r="A22" s="16" t="s">
        <v>45</v>
      </c>
      <c r="B22" s="17">
        <v>1121425.0125</v>
      </c>
      <c r="C22" s="17">
        <v>1161276.4912</v>
      </c>
      <c r="D22" s="17">
        <v>1057591.0902</v>
      </c>
    </row>
    <row r="23" spans="1:4" x14ac:dyDescent="0.25">
      <c r="A23" s="16" t="s">
        <v>46</v>
      </c>
      <c r="B23" s="17">
        <v>261217.98749999999</v>
      </c>
      <c r="C23" s="17">
        <v>235763.136</v>
      </c>
      <c r="D23" s="17">
        <v>214712.856</v>
      </c>
    </row>
    <row r="24" spans="1:4" x14ac:dyDescent="0.25">
      <c r="A24" s="16" t="s">
        <v>47</v>
      </c>
      <c r="B24" s="17">
        <v>39015417.712499999</v>
      </c>
      <c r="C24" s="17">
        <v>592334.89280000003</v>
      </c>
      <c r="D24" s="17">
        <f>3039447.8488+40865</f>
        <v>3080312.8487999998</v>
      </c>
    </row>
    <row r="25" spans="1:4" x14ac:dyDescent="0.25">
      <c r="A25" s="16" t="s">
        <v>48</v>
      </c>
      <c r="B25" s="17">
        <v>166250</v>
      </c>
      <c r="C25" s="17">
        <v>581012.09600000002</v>
      </c>
      <c r="D25" s="17">
        <v>617154.51240000001</v>
      </c>
    </row>
    <row r="26" spans="1:4" x14ac:dyDescent="0.25">
      <c r="A26" s="16" t="s">
        <v>49</v>
      </c>
      <c r="B26" s="17">
        <v>5791729.7750000004</v>
      </c>
      <c r="C26" s="17">
        <v>5348207.8272000002</v>
      </c>
      <c r="D26" s="17">
        <v>4870689.2712000003</v>
      </c>
    </row>
    <row r="27" spans="1:4" x14ac:dyDescent="0.25">
      <c r="A27" s="16" t="s">
        <v>50</v>
      </c>
      <c r="B27" s="17">
        <v>100619.15</v>
      </c>
      <c r="C27" s="17">
        <v>111252.344</v>
      </c>
      <c r="D27" s="17">
        <v>101319.099</v>
      </c>
    </row>
    <row r="28" spans="1:4" x14ac:dyDescent="0.25">
      <c r="A28" s="16" t="s">
        <v>51</v>
      </c>
      <c r="B28" s="17">
        <v>4506417.45</v>
      </c>
      <c r="C28" s="17">
        <v>10435112.844799999</v>
      </c>
      <c r="D28" s="17">
        <v>9503406.3408000004</v>
      </c>
    </row>
    <row r="29" spans="1:4" x14ac:dyDescent="0.25">
      <c r="A29" s="16" t="s">
        <v>52</v>
      </c>
      <c r="B29" s="17">
        <v>2028032.4875</v>
      </c>
      <c r="C29" s="17">
        <v>5875403</v>
      </c>
      <c r="D29" s="17">
        <v>13963800</v>
      </c>
    </row>
    <row r="30" spans="1:4" x14ac:dyDescent="0.25">
      <c r="A30" s="16" t="s">
        <v>53</v>
      </c>
      <c r="B30" s="17">
        <v>1067428.3125</v>
      </c>
      <c r="C30" s="17">
        <v>1045085.3392</v>
      </c>
      <c r="D30" s="17">
        <v>951774.14820000005</v>
      </c>
    </row>
    <row r="31" spans="1:4" x14ac:dyDescent="0.25">
      <c r="A31" s="16" t="s">
        <v>54</v>
      </c>
      <c r="B31" s="17">
        <v>76420.05</v>
      </c>
      <c r="C31" s="17">
        <v>96220.174400000004</v>
      </c>
      <c r="D31" s="17">
        <v>87629.087400000004</v>
      </c>
    </row>
    <row r="32" spans="1:4" x14ac:dyDescent="0.25">
      <c r="A32" s="16" t="s">
        <v>55</v>
      </c>
      <c r="B32" s="17">
        <v>169553.73749999999</v>
      </c>
      <c r="C32" s="17">
        <v>170854.9472</v>
      </c>
      <c r="D32" s="17">
        <v>155600.04120000001</v>
      </c>
    </row>
    <row r="33" spans="1:4" x14ac:dyDescent="0.25">
      <c r="A33" s="16" t="s">
        <v>56</v>
      </c>
      <c r="B33" s="17">
        <v>95467.225000000006</v>
      </c>
      <c r="C33" s="17">
        <v>58910.902399999999</v>
      </c>
      <c r="D33" s="17">
        <v>53651.000399999997</v>
      </c>
    </row>
    <row r="34" spans="1:4" x14ac:dyDescent="0.25">
      <c r="A34" s="16" t="s">
        <v>57</v>
      </c>
      <c r="B34" s="17">
        <v>160041.51250000001</v>
      </c>
      <c r="C34" s="17">
        <v>87140.0432</v>
      </c>
      <c r="D34" s="17">
        <v>79359.682199999996</v>
      </c>
    </row>
    <row r="35" spans="1:4" x14ac:dyDescent="0.25">
      <c r="A35" s="16" t="s">
        <v>58</v>
      </c>
      <c r="B35" s="17">
        <v>21279.087500000001</v>
      </c>
      <c r="C35" s="17">
        <v>27878.838400000001</v>
      </c>
      <c r="D35" s="17">
        <v>25389.6564</v>
      </c>
    </row>
    <row r="36" spans="1:4" x14ac:dyDescent="0.25">
      <c r="A36" s="16" t="s">
        <v>59</v>
      </c>
      <c r="B36" s="17">
        <v>1938736.325</v>
      </c>
      <c r="C36" s="17">
        <v>1767149.2720000001</v>
      </c>
      <c r="D36" s="17">
        <v>1609368.0870000001</v>
      </c>
    </row>
    <row r="37" spans="1:4" x14ac:dyDescent="0.25">
      <c r="A37" s="16" t="s">
        <v>60</v>
      </c>
      <c r="B37" s="17">
        <v>3750000</v>
      </c>
      <c r="C37" s="17">
        <v>3696000</v>
      </c>
      <c r="D37" s="17">
        <v>3366000</v>
      </c>
    </row>
    <row r="38" spans="1:4" x14ac:dyDescent="0.25">
      <c r="A38" s="16" t="s">
        <v>61</v>
      </c>
      <c r="B38" s="17">
        <v>3254357.3374999999</v>
      </c>
      <c r="C38" s="17">
        <v>1351362.88</v>
      </c>
      <c r="D38" s="17">
        <v>2230705.48</v>
      </c>
    </row>
    <row r="39" spans="1:4" x14ac:dyDescent="0.25">
      <c r="A39" s="16" t="s">
        <v>62</v>
      </c>
      <c r="B39" s="17">
        <v>21094132.475000001</v>
      </c>
      <c r="C39" s="17">
        <v>18344398.7216</v>
      </c>
      <c r="D39" s="17">
        <v>19706505.978599999</v>
      </c>
    </row>
    <row r="40" spans="1:4" x14ac:dyDescent="0.25">
      <c r="A40" s="16" t="s">
        <v>63</v>
      </c>
      <c r="B40" s="17">
        <v>0</v>
      </c>
      <c r="C40" s="17">
        <v>504000</v>
      </c>
      <c r="D40" s="17">
        <v>459000</v>
      </c>
    </row>
    <row r="41" spans="1:4" x14ac:dyDescent="0.25">
      <c r="A41" s="16" t="s">
        <v>64</v>
      </c>
      <c r="B41" s="17">
        <v>1093750</v>
      </c>
      <c r="C41" s="17">
        <v>3373056.2880000002</v>
      </c>
      <c r="D41" s="17">
        <v>2842147.2239999999</v>
      </c>
    </row>
    <row r="42" spans="1:4" x14ac:dyDescent="0.25">
      <c r="A42" s="16" t="s">
        <v>75</v>
      </c>
      <c r="B42" s="17">
        <v>2956250</v>
      </c>
      <c r="C42" s="17">
        <v>14142240</v>
      </c>
      <c r="D42" s="17">
        <v>7269540</v>
      </c>
    </row>
    <row r="43" spans="1:4" x14ac:dyDescent="0.25">
      <c r="A43" s="16" t="s">
        <v>76</v>
      </c>
      <c r="B43" s="17">
        <v>536250</v>
      </c>
      <c r="C43" s="17">
        <v>2503200</v>
      </c>
      <c r="D43" s="17">
        <v>1258000</v>
      </c>
    </row>
    <row r="44" spans="1:4" x14ac:dyDescent="0.25">
      <c r="A44" s="16" t="s">
        <v>77</v>
      </c>
      <c r="B44" s="17">
        <v>23965000</v>
      </c>
      <c r="C44" s="17">
        <v>0</v>
      </c>
      <c r="D44" s="17">
        <v>0</v>
      </c>
    </row>
    <row r="46" spans="1:4" x14ac:dyDescent="0.25">
      <c r="A46" s="9" t="s">
        <v>78</v>
      </c>
      <c r="B46" s="9">
        <f>SUM(B19:B45)</f>
        <v>119923816.8125</v>
      </c>
      <c r="C46" s="9">
        <f>SUM(C19:C44)</f>
        <v>77554058.585600004</v>
      </c>
      <c r="D46" s="9">
        <f>SUM(D20:D44)</f>
        <v>79273105.784049988</v>
      </c>
    </row>
    <row r="48" spans="1:4" x14ac:dyDescent="0.25">
      <c r="A48" s="12" t="s">
        <v>79</v>
      </c>
      <c r="B48" s="9">
        <f>B16-B46</f>
        <v>5464203.7375000268</v>
      </c>
      <c r="C48" s="9">
        <f>C16-C46</f>
        <v>22197686.126399979</v>
      </c>
      <c r="D48" s="9">
        <f>D16-D46</f>
        <v>8670829.2030519992</v>
      </c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D48" sqref="D48"/>
    </sheetView>
  </sheetViews>
  <sheetFormatPr defaultColWidth="8.7109375" defaultRowHeight="15" x14ac:dyDescent="0.25"/>
  <cols>
    <col min="1" max="1" width="36" style="9" customWidth="1"/>
    <col min="2" max="2" width="21.140625" style="9" customWidth="1"/>
    <col min="3" max="3" width="18.42578125" style="9" customWidth="1"/>
    <col min="4" max="4" width="22.7109375" style="9" customWidth="1"/>
    <col min="5" max="5" width="8.7109375" style="9"/>
    <col min="6" max="6" width="11.5703125" style="9" customWidth="1"/>
    <col min="7" max="16384" width="8.7109375" style="9"/>
  </cols>
  <sheetData>
    <row r="1" spans="1:4" ht="18.75" x14ac:dyDescent="0.3">
      <c r="A1" s="10" t="s">
        <v>0</v>
      </c>
    </row>
    <row r="2" spans="1:4" x14ac:dyDescent="0.25">
      <c r="A2" s="11" t="s">
        <v>80</v>
      </c>
      <c r="B2" s="12"/>
      <c r="C2" s="12"/>
      <c r="D2" s="12"/>
    </row>
    <row r="3" spans="1:4" x14ac:dyDescent="0.25">
      <c r="A3" s="11" t="s">
        <v>81</v>
      </c>
      <c r="B3" s="12"/>
      <c r="C3" s="12"/>
      <c r="D3" s="12"/>
    </row>
    <row r="5" spans="1:4" ht="15.75" x14ac:dyDescent="0.25">
      <c r="A5" s="13" t="s">
        <v>2</v>
      </c>
      <c r="B5" s="5">
        <v>2013</v>
      </c>
      <c r="C5" s="5">
        <v>2014</v>
      </c>
      <c r="D5" s="5">
        <v>2015</v>
      </c>
    </row>
    <row r="7" spans="1:4" x14ac:dyDescent="0.25">
      <c r="A7" s="12" t="s">
        <v>82</v>
      </c>
    </row>
    <row r="8" spans="1:4" x14ac:dyDescent="0.25">
      <c r="A8" s="12" t="s">
        <v>83</v>
      </c>
    </row>
    <row r="9" spans="1:4" x14ac:dyDescent="0.25">
      <c r="A9" s="16" t="s">
        <v>3</v>
      </c>
      <c r="B9" s="7">
        <v>2484.1</v>
      </c>
      <c r="C9" s="22">
        <v>2548.2575999999999</v>
      </c>
      <c r="D9" s="22">
        <v>2599.2227520000001</v>
      </c>
    </row>
    <row r="10" spans="1:4" x14ac:dyDescent="0.25">
      <c r="A10" s="16" t="s">
        <v>4</v>
      </c>
      <c r="B10" s="17">
        <v>247645.65</v>
      </c>
      <c r="C10" s="17">
        <v>253960.13440000001</v>
      </c>
      <c r="D10" s="17">
        <v>243801.729024</v>
      </c>
    </row>
    <row r="11" spans="1:4" x14ac:dyDescent="0.25">
      <c r="A11" s="16" t="s">
        <v>5</v>
      </c>
      <c r="B11" s="17">
        <v>3806197.6625000001</v>
      </c>
      <c r="C11" s="17">
        <v>4083071.048</v>
      </c>
      <c r="D11" s="17">
        <v>4205563.1794400001</v>
      </c>
    </row>
    <row r="12" spans="1:4" x14ac:dyDescent="0.25">
      <c r="A12" s="16" t="s">
        <v>6</v>
      </c>
      <c r="B12" s="17">
        <v>20513628.387499999</v>
      </c>
      <c r="C12" s="17">
        <v>57697091.177599996</v>
      </c>
      <c r="D12" s="17">
        <v>49042527.50096</v>
      </c>
    </row>
    <row r="13" spans="1:4" x14ac:dyDescent="0.25">
      <c r="A13" s="16" t="s">
        <v>7</v>
      </c>
      <c r="B13" s="17">
        <v>0</v>
      </c>
      <c r="C13" s="17">
        <v>1400000</v>
      </c>
      <c r="D13" s="17">
        <v>1200000</v>
      </c>
    </row>
    <row r="14" spans="1:4" x14ac:dyDescent="0.25">
      <c r="A14" s="16" t="s">
        <v>8</v>
      </c>
      <c r="B14" s="17">
        <v>-1578524.85</v>
      </c>
      <c r="C14" s="17">
        <v>-1387690.92</v>
      </c>
      <c r="D14" s="17">
        <v>-2942551.6500575999</v>
      </c>
    </row>
    <row r="15" spans="1:4" x14ac:dyDescent="0.25">
      <c r="A15" s="16" t="s">
        <v>9</v>
      </c>
      <c r="B15" s="17">
        <v>23531506.550000001</v>
      </c>
      <c r="C15" s="17">
        <v>75851470.799999997</v>
      </c>
      <c r="D15" s="17">
        <v>65990779.596000001</v>
      </c>
    </row>
    <row r="16" spans="1:4" x14ac:dyDescent="0.25">
      <c r="A16" s="16" t="s">
        <v>10</v>
      </c>
      <c r="B16" s="17">
        <v>-3765000</v>
      </c>
      <c r="C16" s="17">
        <v>-12136103.0112</v>
      </c>
      <c r="D16" s="17">
        <v>-10558524.73536</v>
      </c>
    </row>
    <row r="17" spans="1:4" x14ac:dyDescent="0.25">
      <c r="A17" s="16" t="s">
        <v>11</v>
      </c>
      <c r="B17" s="17">
        <v>929142.97499999998</v>
      </c>
      <c r="C17" s="17">
        <v>2830473.8448000001</v>
      </c>
      <c r="D17" s="17">
        <v>2667721.5987240002</v>
      </c>
    </row>
    <row r="18" spans="1:4" x14ac:dyDescent="0.25">
      <c r="A18" s="16" t="s">
        <v>12</v>
      </c>
      <c r="B18" s="17">
        <v>250000</v>
      </c>
      <c r="C18" s="17">
        <v>0</v>
      </c>
      <c r="D18" s="17">
        <v>0</v>
      </c>
    </row>
    <row r="19" spans="1:4" x14ac:dyDescent="0.25">
      <c r="A19" s="16" t="s">
        <v>13</v>
      </c>
      <c r="B19" s="17">
        <v>9258.5249999999996</v>
      </c>
      <c r="C19" s="17">
        <v>9564.7999999999993</v>
      </c>
      <c r="D19" s="17">
        <v>9182.2080000000005</v>
      </c>
    </row>
    <row r="20" spans="1:4" x14ac:dyDescent="0.25">
      <c r="A20" s="19" t="s">
        <v>84</v>
      </c>
      <c r="B20" s="23">
        <f>SUM(B9:B19)</f>
        <v>43946339</v>
      </c>
      <c r="C20" s="23">
        <f>SUM(C9:C19)</f>
        <v>128604386.13119999</v>
      </c>
      <c r="D20" s="23">
        <f>SUM(D9:D19)</f>
        <v>109861098.6494824</v>
      </c>
    </row>
    <row r="21" spans="1:4" x14ac:dyDescent="0.25">
      <c r="A21" s="16"/>
      <c r="B21" s="17"/>
      <c r="C21" s="17"/>
      <c r="D21" s="17"/>
    </row>
    <row r="22" spans="1:4" x14ac:dyDescent="0.25">
      <c r="A22" s="19" t="s">
        <v>85</v>
      </c>
      <c r="B22" s="17"/>
      <c r="C22" s="17"/>
      <c r="D22" s="17"/>
    </row>
    <row r="23" spans="1:4" x14ac:dyDescent="0.25">
      <c r="A23" s="16" t="s">
        <v>14</v>
      </c>
      <c r="B23" s="17">
        <v>146250</v>
      </c>
      <c r="C23" s="17">
        <v>131040</v>
      </c>
      <c r="D23" s="17">
        <v>131040</v>
      </c>
    </row>
    <row r="24" spans="1:4" x14ac:dyDescent="0.25">
      <c r="A24" s="16" t="s">
        <v>15</v>
      </c>
      <c r="B24" s="17">
        <v>779882.4</v>
      </c>
      <c r="C24" s="17">
        <v>698774.63040000002</v>
      </c>
      <c r="D24" s="17">
        <v>833774.63040000002</v>
      </c>
    </row>
    <row r="25" spans="1:4" x14ac:dyDescent="0.25">
      <c r="A25" s="16" t="s">
        <v>16</v>
      </c>
      <c r="B25" s="17">
        <v>541521.375</v>
      </c>
      <c r="C25" s="17">
        <v>3280588.7856000001</v>
      </c>
      <c r="D25" s="17">
        <v>3280588.7856000001</v>
      </c>
    </row>
    <row r="26" spans="1:4" x14ac:dyDescent="0.25">
      <c r="A26" s="16" t="s">
        <v>17</v>
      </c>
      <c r="B26" s="17">
        <v>-205000</v>
      </c>
      <c r="C26" s="17">
        <v>-764692.09600000002</v>
      </c>
      <c r="D26" s="17">
        <f>C26-617155</f>
        <v>-1381847.0959999999</v>
      </c>
    </row>
    <row r="27" spans="1:4" x14ac:dyDescent="0.25">
      <c r="A27" s="16" t="s">
        <v>18</v>
      </c>
      <c r="B27" s="17">
        <v>715863.85</v>
      </c>
      <c r="C27" s="17">
        <v>2238634.0367999999</v>
      </c>
      <c r="D27" s="17">
        <v>2070736.48404</v>
      </c>
    </row>
    <row r="28" spans="1:4" x14ac:dyDescent="0.25">
      <c r="A28" s="16" t="s">
        <v>86</v>
      </c>
      <c r="B28" s="17">
        <v>67300.737500000003</v>
      </c>
      <c r="C28" s="17">
        <v>0</v>
      </c>
      <c r="D28" s="17">
        <v>0</v>
      </c>
    </row>
    <row r="29" spans="1:4" x14ac:dyDescent="0.25">
      <c r="A29" s="12" t="s">
        <v>87</v>
      </c>
      <c r="B29" s="9">
        <f>SUM(B23:B28)</f>
        <v>2045818.3625</v>
      </c>
      <c r="C29" s="9">
        <f>SUM(C23:C28)</f>
        <v>5584345.3568000002</v>
      </c>
      <c r="D29" s="9">
        <f>SUM(D23:D28)</f>
        <v>4934292.8040399998</v>
      </c>
    </row>
    <row r="31" spans="1:4" x14ac:dyDescent="0.25">
      <c r="A31" s="12" t="s">
        <v>88</v>
      </c>
      <c r="B31" s="24">
        <f>B20+B29</f>
        <v>45992157.362499997</v>
      </c>
      <c r="C31" s="24">
        <f>C20+C29</f>
        <v>134188731.48799999</v>
      </c>
      <c r="D31" s="24">
        <f>D20+D29</f>
        <v>114795391.4535224</v>
      </c>
    </row>
    <row r="33" spans="1:6" x14ac:dyDescent="0.25">
      <c r="A33" s="12" t="s">
        <v>89</v>
      </c>
    </row>
    <row r="35" spans="1:6" x14ac:dyDescent="0.25">
      <c r="A35" s="12" t="s">
        <v>90</v>
      </c>
    </row>
    <row r="36" spans="1:6" x14ac:dyDescent="0.25">
      <c r="A36" s="16" t="s">
        <v>20</v>
      </c>
      <c r="B36" s="17">
        <v>0</v>
      </c>
      <c r="C36" s="17">
        <v>3205440</v>
      </c>
      <c r="D36" s="17">
        <v>6011540</v>
      </c>
    </row>
    <row r="37" spans="1:6" x14ac:dyDescent="0.25">
      <c r="A37" s="16" t="s">
        <v>21</v>
      </c>
      <c r="B37" s="17">
        <v>5791397.6124999998</v>
      </c>
      <c r="C37" s="17">
        <v>22488866.105599999</v>
      </c>
      <c r="D37" s="17">
        <v>13850647.528704001</v>
      </c>
    </row>
    <row r="38" spans="1:6" x14ac:dyDescent="0.25">
      <c r="A38" s="16" t="s">
        <v>22</v>
      </c>
      <c r="B38" s="17">
        <v>36837.9</v>
      </c>
      <c r="C38" s="17">
        <v>264512.64000000001</v>
      </c>
      <c r="D38" s="17">
        <v>198384.48</v>
      </c>
    </row>
    <row r="39" spans="1:6" x14ac:dyDescent="0.25">
      <c r="A39" s="16" t="s">
        <v>23</v>
      </c>
      <c r="B39" s="17">
        <v>1648.3625</v>
      </c>
      <c r="C39" s="17">
        <v>9452.4079999999994</v>
      </c>
      <c r="D39" s="17">
        <v>7089.3059999999996</v>
      </c>
    </row>
    <row r="40" spans="1:6" x14ac:dyDescent="0.25">
      <c r="A40" s="16" t="s">
        <v>24</v>
      </c>
      <c r="B40" s="17">
        <v>729.98749999999995</v>
      </c>
      <c r="C40" s="17">
        <v>12784.7888</v>
      </c>
      <c r="D40" s="17">
        <v>9588.5915999999997</v>
      </c>
    </row>
    <row r="41" spans="1:6" x14ac:dyDescent="0.25">
      <c r="A41" s="16" t="s">
        <v>25</v>
      </c>
      <c r="B41" s="17">
        <v>7541.2624999999998</v>
      </c>
      <c r="C41" s="17">
        <v>132256.45439999999</v>
      </c>
      <c r="D41" s="17">
        <v>99192.340800000005</v>
      </c>
    </row>
    <row r="42" spans="1:6" x14ac:dyDescent="0.25">
      <c r="A42" s="16" t="s">
        <v>26</v>
      </c>
      <c r="B42" s="17">
        <v>3519.3375000000001</v>
      </c>
      <c r="C42" s="17">
        <v>61719.683199999999</v>
      </c>
      <c r="D42" s="17">
        <v>46289.7624</v>
      </c>
    </row>
    <row r="43" spans="1:6" x14ac:dyDescent="0.25">
      <c r="A43" s="16" t="s">
        <v>27</v>
      </c>
      <c r="B43" s="17">
        <v>1648.3625</v>
      </c>
      <c r="C43" s="17">
        <v>9452.4079999999994</v>
      </c>
      <c r="D43" s="17">
        <v>7089.3059999999996</v>
      </c>
    </row>
    <row r="44" spans="1:6" x14ac:dyDescent="0.25">
      <c r="A44" s="16" t="s">
        <v>28</v>
      </c>
      <c r="B44" s="17">
        <v>729.98749999999995</v>
      </c>
      <c r="C44" s="17">
        <v>12784.7888</v>
      </c>
      <c r="D44" s="17">
        <v>9588.5915999999997</v>
      </c>
    </row>
    <row r="45" spans="1:6" x14ac:dyDescent="0.25">
      <c r="A45" s="16" t="s">
        <v>29</v>
      </c>
      <c r="B45" s="17">
        <v>12500000</v>
      </c>
      <c r="C45" s="17">
        <v>49731360</v>
      </c>
      <c r="D45" s="17">
        <v>44177211</v>
      </c>
      <c r="F45" s="17"/>
    </row>
    <row r="46" spans="1:6" x14ac:dyDescent="0.25">
      <c r="A46" s="16" t="s">
        <v>30</v>
      </c>
      <c r="B46" s="17">
        <v>0</v>
      </c>
      <c r="C46" s="17">
        <v>13440000</v>
      </c>
      <c r="D46" s="17">
        <v>12084720.48</v>
      </c>
    </row>
    <row r="47" spans="1:6" x14ac:dyDescent="0.25">
      <c r="A47" s="16" t="s">
        <v>31</v>
      </c>
      <c r="B47" s="17">
        <v>0</v>
      </c>
      <c r="C47" s="17">
        <v>470311.408</v>
      </c>
      <c r="D47" s="17">
        <v>568429.44480000006</v>
      </c>
    </row>
    <row r="48" spans="1:6" x14ac:dyDescent="0.25">
      <c r="A48" s="16" t="s">
        <v>32</v>
      </c>
      <c r="B48" s="17">
        <v>0</v>
      </c>
      <c r="C48" s="17">
        <v>504000</v>
      </c>
      <c r="D48" s="17">
        <v>459000</v>
      </c>
    </row>
    <row r="49" spans="1:4" x14ac:dyDescent="0.25">
      <c r="A49" s="16" t="s">
        <v>33</v>
      </c>
      <c r="B49" s="17">
        <v>6000000</v>
      </c>
      <c r="C49" s="17">
        <v>15250000</v>
      </c>
      <c r="D49" s="17">
        <v>15000000</v>
      </c>
    </row>
    <row r="50" spans="1:4" x14ac:dyDescent="0.25">
      <c r="A50" s="19" t="s">
        <v>91</v>
      </c>
      <c r="B50" s="23">
        <f>SUM(B36:B49)</f>
        <v>24344052.8125</v>
      </c>
      <c r="C50" s="23">
        <f>SUM(C36:C49)</f>
        <v>105592940.68480001</v>
      </c>
      <c r="D50" s="23">
        <f>SUM(D36:D49)</f>
        <v>92528770.831904009</v>
      </c>
    </row>
    <row r="51" spans="1:4" x14ac:dyDescent="0.25">
      <c r="A51" s="19"/>
      <c r="B51" s="17"/>
      <c r="C51" s="17"/>
      <c r="D51" s="17"/>
    </row>
    <row r="52" spans="1:4" x14ac:dyDescent="0.25">
      <c r="A52" s="19" t="s">
        <v>92</v>
      </c>
      <c r="B52" s="17"/>
      <c r="C52" s="17"/>
      <c r="D52" s="17"/>
    </row>
    <row r="53" spans="1:4" x14ac:dyDescent="0.25">
      <c r="A53" s="16" t="s">
        <v>34</v>
      </c>
      <c r="B53" s="17">
        <v>10131250</v>
      </c>
      <c r="C53" s="17">
        <v>10131250</v>
      </c>
      <c r="D53" s="17">
        <v>10131250</v>
      </c>
    </row>
    <row r="54" spans="1:4" x14ac:dyDescent="0.25">
      <c r="A54" s="16" t="s">
        <v>35</v>
      </c>
      <c r="B54" s="17">
        <v>9278750</v>
      </c>
      <c r="C54" s="17">
        <v>9278750</v>
      </c>
      <c r="D54" s="17">
        <v>9278750</v>
      </c>
    </row>
    <row r="55" spans="1:4" x14ac:dyDescent="0.25">
      <c r="A55" s="6" t="s">
        <v>36</v>
      </c>
      <c r="B55" s="9">
        <v>2238105</v>
      </c>
      <c r="C55" s="9">
        <v>9185791</v>
      </c>
      <c r="D55" s="9">
        <v>2856620</v>
      </c>
    </row>
    <row r="56" spans="1:4" x14ac:dyDescent="0.25">
      <c r="A56" s="19" t="s">
        <v>93</v>
      </c>
      <c r="B56" s="17">
        <f>SUM(B53:B55)</f>
        <v>21648105</v>
      </c>
      <c r="C56" s="17">
        <f>SUM(C53:C55)</f>
        <v>28595791</v>
      </c>
      <c r="D56" s="17">
        <f>SUM(D53:D55)</f>
        <v>22266620</v>
      </c>
    </row>
    <row r="57" spans="1:4" x14ac:dyDescent="0.25">
      <c r="A57" s="19" t="s">
        <v>94</v>
      </c>
      <c r="B57" s="23">
        <f>B50+B56</f>
        <v>45992157.8125</v>
      </c>
      <c r="C57" s="23">
        <f>C50+C56</f>
        <v>134188731.68480001</v>
      </c>
      <c r="D57" s="23">
        <f>D50+D56</f>
        <v>114795390.83190401</v>
      </c>
    </row>
    <row r="58" spans="1:4" x14ac:dyDescent="0.25">
      <c r="A58" s="16"/>
      <c r="B58" s="17"/>
      <c r="C58" s="17"/>
      <c r="D58" s="17"/>
    </row>
    <row r="59" spans="1:4" x14ac:dyDescent="0.25">
      <c r="A59" s="16"/>
      <c r="B59" s="17"/>
      <c r="C59" s="17"/>
      <c r="D59" s="17"/>
    </row>
    <row r="60" spans="1:4" x14ac:dyDescent="0.25">
      <c r="A60" s="16"/>
      <c r="B60" s="17"/>
      <c r="C60" s="17"/>
      <c r="D60" s="17"/>
    </row>
    <row r="61" spans="1:4" x14ac:dyDescent="0.25">
      <c r="A61" s="16"/>
      <c r="B61" s="17"/>
      <c r="C61" s="17"/>
      <c r="D61" s="17"/>
    </row>
    <row r="62" spans="1:4" x14ac:dyDescent="0.25">
      <c r="A62" s="16"/>
      <c r="B62" s="17"/>
      <c r="C62" s="17"/>
      <c r="D62" s="17"/>
    </row>
    <row r="63" spans="1:4" x14ac:dyDescent="0.25">
      <c r="A63" s="16"/>
      <c r="B63" s="17"/>
      <c r="C63" s="17"/>
      <c r="D63" s="17"/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8" sqref="A38"/>
    </sheetView>
  </sheetViews>
  <sheetFormatPr defaultColWidth="8.7109375" defaultRowHeight="15" x14ac:dyDescent="0.25"/>
  <cols>
    <col min="1" max="1" width="37" style="1" customWidth="1"/>
    <col min="2" max="2" width="20.85546875" style="1" customWidth="1"/>
    <col min="3" max="3" width="18.85546875" style="1" customWidth="1"/>
    <col min="4" max="4" width="17.5703125" style="1" customWidth="1"/>
    <col min="5" max="16384" width="8.7109375" style="1"/>
  </cols>
  <sheetData>
    <row r="1" spans="1:4" ht="18.75" x14ac:dyDescent="0.3">
      <c r="A1" s="10" t="s">
        <v>0</v>
      </c>
      <c r="B1" s="9"/>
      <c r="C1" s="9"/>
      <c r="D1" s="9"/>
    </row>
    <row r="2" spans="1:4" x14ac:dyDescent="0.25">
      <c r="A2" s="11" t="s">
        <v>95</v>
      </c>
      <c r="B2" s="12"/>
      <c r="C2" s="12"/>
      <c r="D2" s="12"/>
    </row>
    <row r="3" spans="1:4" x14ac:dyDescent="0.25">
      <c r="A3" s="11" t="s">
        <v>96</v>
      </c>
      <c r="B3" s="12"/>
      <c r="C3" s="12"/>
      <c r="D3" s="12"/>
    </row>
    <row r="5" spans="1:4" ht="15.75" x14ac:dyDescent="0.25">
      <c r="A5" s="13" t="s">
        <v>2</v>
      </c>
      <c r="B5" s="5">
        <v>2013</v>
      </c>
      <c r="C5" s="5">
        <v>2014</v>
      </c>
      <c r="D5" s="5">
        <v>2015</v>
      </c>
    </row>
    <row r="6" spans="1:4" x14ac:dyDescent="0.25">
      <c r="A6" s="1" t="s">
        <v>97</v>
      </c>
      <c r="B6" s="17">
        <v>2773900.8125</v>
      </c>
      <c r="C6" s="17">
        <v>2238105</v>
      </c>
      <c r="D6" s="17">
        <v>9185791</v>
      </c>
    </row>
    <row r="7" spans="1:4" x14ac:dyDescent="0.25">
      <c r="A7" s="1" t="s">
        <v>98</v>
      </c>
      <c r="B7" s="9">
        <v>5464204</v>
      </c>
      <c r="C7" s="9">
        <v>22197686</v>
      </c>
      <c r="D7" s="9">
        <v>8670829</v>
      </c>
    </row>
    <row r="8" spans="1:4" x14ac:dyDescent="0.25">
      <c r="A8" s="1" t="s">
        <v>99</v>
      </c>
      <c r="B8" s="17">
        <v>-6000000</v>
      </c>
      <c r="C8" s="17">
        <v>-15250000</v>
      </c>
      <c r="D8" s="17">
        <v>-15000000</v>
      </c>
    </row>
    <row r="9" spans="1:4" x14ac:dyDescent="0.25">
      <c r="A9" s="25" t="s">
        <v>100</v>
      </c>
      <c r="B9" s="24">
        <v>2238105</v>
      </c>
      <c r="C9" s="24">
        <v>9185791</v>
      </c>
      <c r="D9" s="24">
        <v>2856620</v>
      </c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B15" sqref="B15"/>
    </sheetView>
  </sheetViews>
  <sheetFormatPr defaultColWidth="8.7109375" defaultRowHeight="15.75" x14ac:dyDescent="0.25"/>
  <cols>
    <col min="1" max="1" width="63.140625" style="34" bestFit="1" customWidth="1"/>
    <col min="2" max="2" width="47.7109375" style="34" bestFit="1" customWidth="1"/>
    <col min="3" max="4" width="13.7109375" style="34" customWidth="1"/>
    <col min="5" max="5" width="8.7109375" style="34"/>
    <col min="6" max="6" width="14" style="34" bestFit="1" customWidth="1"/>
    <col min="7" max="7" width="14.28515625" style="34" bestFit="1" customWidth="1"/>
    <col min="8" max="8" width="13.42578125" style="34" bestFit="1" customWidth="1"/>
    <col min="9" max="9" width="13.5703125" style="34" bestFit="1" customWidth="1"/>
    <col min="10" max="16384" width="8.7109375" style="34"/>
  </cols>
  <sheetData>
    <row r="1" spans="1:10" ht="18.75" x14ac:dyDescent="0.3">
      <c r="A1" s="31"/>
      <c r="B1" s="32"/>
      <c r="C1" s="32"/>
      <c r="D1" s="33" t="s">
        <v>0</v>
      </c>
      <c r="E1" s="33"/>
      <c r="F1" s="33"/>
      <c r="G1" s="31"/>
      <c r="H1" s="31"/>
      <c r="I1" s="31"/>
      <c r="J1" s="31"/>
    </row>
    <row r="2" spans="1:10" ht="18.75" x14ac:dyDescent="0.3">
      <c r="A2" s="33" t="s">
        <v>147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x14ac:dyDescent="0.25">
      <c r="A4" s="35" t="s">
        <v>146</v>
      </c>
      <c r="B4" s="31"/>
      <c r="C4" s="31"/>
      <c r="D4" s="31"/>
      <c r="E4" s="31"/>
      <c r="F4" s="31"/>
      <c r="G4" s="35">
        <v>2014</v>
      </c>
      <c r="H4" s="31"/>
      <c r="I4" s="36">
        <v>2015</v>
      </c>
      <c r="J4" s="31"/>
    </row>
    <row r="5" spans="1:10" x14ac:dyDescent="0.25">
      <c r="A5" s="31"/>
      <c r="B5" s="31" t="s">
        <v>145</v>
      </c>
      <c r="C5" s="31"/>
      <c r="D5" s="31"/>
      <c r="E5" s="31"/>
      <c r="F5" s="37"/>
      <c r="G5" s="38">
        <v>22197686</v>
      </c>
      <c r="H5" s="39"/>
      <c r="I5" s="40">
        <v>8670829</v>
      </c>
      <c r="J5" s="39"/>
    </row>
    <row r="6" spans="1:10" x14ac:dyDescent="0.25">
      <c r="A6" s="31"/>
      <c r="B6" s="31" t="s">
        <v>144</v>
      </c>
      <c r="C6" s="31"/>
      <c r="D6" s="31"/>
      <c r="E6" s="31"/>
      <c r="F6" s="37"/>
      <c r="G6" s="41"/>
      <c r="H6" s="39"/>
      <c r="I6" s="42"/>
      <c r="J6" s="39"/>
    </row>
    <row r="7" spans="1:10" x14ac:dyDescent="0.25">
      <c r="A7" s="31"/>
      <c r="B7" s="31" t="s">
        <v>48</v>
      </c>
      <c r="C7" s="31"/>
      <c r="D7" s="31"/>
      <c r="E7" s="31"/>
      <c r="F7" s="43">
        <v>581012.09</v>
      </c>
      <c r="G7" s="43"/>
      <c r="H7" s="43">
        <v>617154.51240000001</v>
      </c>
      <c r="I7" s="44"/>
      <c r="J7" s="39"/>
    </row>
    <row r="8" spans="1:10" x14ac:dyDescent="0.25">
      <c r="A8" s="31"/>
      <c r="B8" s="31" t="s">
        <v>148</v>
      </c>
      <c r="C8" s="31"/>
      <c r="D8" s="31"/>
      <c r="E8" s="31"/>
      <c r="F8" s="43">
        <f>-1901331</f>
        <v>-1901331</v>
      </c>
      <c r="G8" s="43"/>
      <c r="H8" s="44">
        <v>162752</v>
      </c>
      <c r="I8" s="44"/>
      <c r="J8" s="39"/>
    </row>
    <row r="9" spans="1:10" x14ac:dyDescent="0.25">
      <c r="A9" s="31"/>
      <c r="B9" s="31" t="s">
        <v>6</v>
      </c>
      <c r="C9" s="31"/>
      <c r="D9" s="31"/>
      <c r="E9" s="31"/>
      <c r="F9" s="43">
        <v>-37374297</v>
      </c>
      <c r="G9" s="43"/>
      <c r="H9" s="44">
        <v>10209424</v>
      </c>
      <c r="I9" s="44"/>
      <c r="J9" s="39"/>
    </row>
    <row r="10" spans="1:10" x14ac:dyDescent="0.25">
      <c r="A10" s="31"/>
      <c r="B10" s="31" t="s">
        <v>149</v>
      </c>
      <c r="C10" s="31"/>
      <c r="D10" s="31"/>
      <c r="E10" s="31"/>
      <c r="F10" s="43">
        <v>-1400000</v>
      </c>
      <c r="G10" s="43"/>
      <c r="H10" s="44">
        <v>200000</v>
      </c>
      <c r="I10" s="44"/>
      <c r="J10" s="39"/>
    </row>
    <row r="11" spans="1:10" x14ac:dyDescent="0.25">
      <c r="A11" s="31"/>
      <c r="B11" s="31" t="s">
        <v>9</v>
      </c>
      <c r="C11" s="31"/>
      <c r="D11" s="31"/>
      <c r="E11" s="31"/>
      <c r="F11" s="43">
        <f>-52319964.25+8371103</f>
        <v>-43948861.25</v>
      </c>
      <c r="G11" s="43"/>
      <c r="H11" s="44">
        <v>8283113</v>
      </c>
      <c r="I11" s="44"/>
      <c r="J11" s="39"/>
    </row>
    <row r="12" spans="1:10" x14ac:dyDescent="0.25">
      <c r="A12" s="31"/>
      <c r="B12" s="31" t="s">
        <v>12</v>
      </c>
      <c r="C12" s="31"/>
      <c r="D12" s="31"/>
      <c r="E12" s="31"/>
      <c r="F12" s="43">
        <v>250000</v>
      </c>
      <c r="G12" s="43"/>
      <c r="H12" s="44">
        <v>0</v>
      </c>
      <c r="I12" s="44"/>
      <c r="J12" s="39"/>
    </row>
    <row r="13" spans="1:10" x14ac:dyDescent="0.25">
      <c r="A13" s="31"/>
      <c r="B13" s="31" t="s">
        <v>13</v>
      </c>
      <c r="C13" s="31"/>
      <c r="D13" s="31"/>
      <c r="E13" s="31"/>
      <c r="F13" s="43">
        <v>-306</v>
      </c>
      <c r="G13" s="43"/>
      <c r="H13" s="44">
        <v>383</v>
      </c>
      <c r="I13" s="44"/>
      <c r="J13" s="39"/>
    </row>
    <row r="14" spans="1:10" x14ac:dyDescent="0.25">
      <c r="A14" s="31"/>
      <c r="B14" s="45" t="s">
        <v>150</v>
      </c>
      <c r="C14" s="31"/>
      <c r="D14" s="31"/>
      <c r="E14" s="31"/>
      <c r="F14" s="46">
        <v>3205440</v>
      </c>
      <c r="G14" s="47"/>
      <c r="H14" s="44">
        <v>2806100</v>
      </c>
      <c r="I14" s="44"/>
      <c r="J14" s="39"/>
    </row>
    <row r="15" spans="1:10" x14ac:dyDescent="0.25">
      <c r="A15" s="31"/>
      <c r="B15" s="45" t="s">
        <v>21</v>
      </c>
      <c r="C15" s="31"/>
      <c r="D15" s="31"/>
      <c r="E15" s="31"/>
      <c r="F15" s="46">
        <v>16697468.493099999</v>
      </c>
      <c r="G15" s="47"/>
      <c r="H15" s="44">
        <v>-8638218.5768959988</v>
      </c>
      <c r="I15" s="44"/>
      <c r="J15" s="39"/>
    </row>
    <row r="16" spans="1:10" x14ac:dyDescent="0.25">
      <c r="A16" s="31"/>
      <c r="B16" s="45" t="s">
        <v>22</v>
      </c>
      <c r="C16" s="31"/>
      <c r="D16" s="31"/>
      <c r="E16" s="31"/>
      <c r="F16" s="46">
        <v>227674.74000000002</v>
      </c>
      <c r="G16" s="47"/>
      <c r="H16" s="44">
        <v>-66128.160000000003</v>
      </c>
      <c r="I16" s="44"/>
      <c r="J16" s="39"/>
    </row>
    <row r="17" spans="1:10" x14ac:dyDescent="0.25">
      <c r="A17" s="31"/>
      <c r="B17" s="45" t="s">
        <v>23</v>
      </c>
      <c r="C17" s="31"/>
      <c r="D17" s="31"/>
      <c r="E17" s="31"/>
      <c r="F17" s="46">
        <v>7804.0454999999993</v>
      </c>
      <c r="G17" s="47"/>
      <c r="H17" s="44">
        <v>-2363.1019999999999</v>
      </c>
      <c r="I17" s="44"/>
      <c r="J17" s="39"/>
    </row>
    <row r="18" spans="1:10" x14ac:dyDescent="0.25">
      <c r="A18" s="31"/>
      <c r="B18" s="45" t="s">
        <v>24</v>
      </c>
      <c r="C18" s="31"/>
      <c r="D18" s="31"/>
      <c r="E18" s="31"/>
      <c r="F18" s="46">
        <v>12054.801300000001</v>
      </c>
      <c r="G18" s="47"/>
      <c r="H18" s="44">
        <v>-3196.1972000000005</v>
      </c>
      <c r="I18" s="44"/>
      <c r="J18" s="39"/>
    </row>
    <row r="19" spans="1:10" x14ac:dyDescent="0.25">
      <c r="A19" s="31"/>
      <c r="B19" s="45" t="s">
        <v>25</v>
      </c>
      <c r="C19" s="31"/>
      <c r="D19" s="31"/>
      <c r="E19" s="31"/>
      <c r="F19" s="46">
        <v>124715.19189999999</v>
      </c>
      <c r="G19" s="47"/>
      <c r="H19" s="44">
        <v>-33064.113599999982</v>
      </c>
      <c r="I19" s="44"/>
      <c r="J19" s="39"/>
    </row>
    <row r="20" spans="1:10" x14ac:dyDescent="0.25">
      <c r="A20" s="31"/>
      <c r="B20" s="45" t="s">
        <v>26</v>
      </c>
      <c r="C20" s="31"/>
      <c r="D20" s="31"/>
      <c r="E20" s="31"/>
      <c r="F20" s="46">
        <v>58200.345699999998</v>
      </c>
      <c r="G20" s="47"/>
      <c r="H20" s="44">
        <v>-15429.9208</v>
      </c>
      <c r="I20" s="44"/>
      <c r="J20" s="39"/>
    </row>
    <row r="21" spans="1:10" x14ac:dyDescent="0.25">
      <c r="A21" s="31"/>
      <c r="B21" s="45" t="s">
        <v>27</v>
      </c>
      <c r="C21" s="31"/>
      <c r="D21" s="31"/>
      <c r="E21" s="31"/>
      <c r="F21" s="46">
        <v>7804.0454999999993</v>
      </c>
      <c r="G21" s="47"/>
      <c r="H21" s="44">
        <v>-2363.1019999999999</v>
      </c>
      <c r="I21" s="44"/>
      <c r="J21" s="39"/>
    </row>
    <row r="22" spans="1:10" x14ac:dyDescent="0.25">
      <c r="A22" s="31"/>
      <c r="B22" s="45" t="s">
        <v>28</v>
      </c>
      <c r="C22" s="31"/>
      <c r="D22" s="31"/>
      <c r="E22" s="31"/>
      <c r="F22" s="46">
        <v>12054.801300000001</v>
      </c>
      <c r="G22" s="47"/>
      <c r="H22" s="44">
        <v>-3196</v>
      </c>
      <c r="I22" s="44"/>
      <c r="J22" s="39"/>
    </row>
    <row r="23" spans="1:10" x14ac:dyDescent="0.25">
      <c r="A23" s="31"/>
      <c r="B23" s="45" t="s">
        <v>151</v>
      </c>
      <c r="C23" s="31"/>
      <c r="D23" s="31"/>
      <c r="E23" s="31"/>
      <c r="F23" s="46">
        <v>504000</v>
      </c>
      <c r="G23" s="47"/>
      <c r="H23" s="44">
        <v>-45000</v>
      </c>
      <c r="I23" s="44"/>
      <c r="J23" s="39"/>
    </row>
    <row r="24" spans="1:10" x14ac:dyDescent="0.25">
      <c r="A24" s="31"/>
      <c r="B24" s="45" t="s">
        <v>152</v>
      </c>
      <c r="C24" s="31"/>
      <c r="D24" s="31"/>
      <c r="E24" s="31"/>
      <c r="F24" s="46">
        <v>470311</v>
      </c>
      <c r="G24" s="47"/>
      <c r="H24" s="44">
        <v>98118</v>
      </c>
      <c r="I24" s="44"/>
      <c r="J24" s="39"/>
    </row>
    <row r="25" spans="1:10" x14ac:dyDescent="0.25">
      <c r="A25" s="31"/>
      <c r="B25" s="45" t="s">
        <v>143</v>
      </c>
      <c r="C25" s="31"/>
      <c r="D25" s="31"/>
      <c r="E25" s="31"/>
      <c r="F25" s="46">
        <v>37231360</v>
      </c>
      <c r="G25" s="47">
        <f>SUM(F7:F25)</f>
        <v>-25234895.69569999</v>
      </c>
      <c r="H25" s="44">
        <v>-5554149</v>
      </c>
      <c r="I25" s="48">
        <f>SUM(H7:H25)</f>
        <v>8013936.339904001</v>
      </c>
      <c r="J25" s="39"/>
    </row>
    <row r="26" spans="1:10" x14ac:dyDescent="0.25">
      <c r="A26" s="31"/>
      <c r="B26" s="45"/>
      <c r="C26" s="31"/>
      <c r="D26" s="31"/>
      <c r="E26" s="31"/>
      <c r="F26" s="48"/>
      <c r="G26" s="48"/>
      <c r="H26" s="44"/>
      <c r="I26" s="44"/>
      <c r="J26" s="39"/>
    </row>
    <row r="27" spans="1:10" x14ac:dyDescent="0.25">
      <c r="A27" s="35" t="s">
        <v>142</v>
      </c>
      <c r="B27" s="35"/>
      <c r="C27" s="35"/>
      <c r="D27" s="35"/>
      <c r="E27" s="35"/>
      <c r="F27" s="49"/>
      <c r="G27" s="49">
        <f>G5+G25</f>
        <v>-3037209.6956999898</v>
      </c>
      <c r="H27" s="44"/>
      <c r="I27" s="49">
        <f>I5+I25</f>
        <v>16684765.339904001</v>
      </c>
      <c r="J27" s="39"/>
    </row>
    <row r="28" spans="1:10" x14ac:dyDescent="0.25">
      <c r="A28" s="31"/>
      <c r="B28" s="31"/>
      <c r="C28" s="31"/>
      <c r="D28" s="31"/>
      <c r="E28" s="31"/>
      <c r="F28" s="44"/>
      <c r="G28" s="44"/>
      <c r="H28" s="44"/>
      <c r="I28" s="44"/>
      <c r="J28" s="39"/>
    </row>
    <row r="29" spans="1:10" x14ac:dyDescent="0.25">
      <c r="A29" s="31"/>
      <c r="B29" s="31"/>
      <c r="C29" s="31"/>
      <c r="D29" s="31"/>
      <c r="E29" s="31"/>
      <c r="F29" s="44"/>
      <c r="G29" s="44"/>
      <c r="H29" s="44"/>
      <c r="I29" s="44"/>
      <c r="J29" s="39"/>
    </row>
    <row r="30" spans="1:10" x14ac:dyDescent="0.25">
      <c r="A30" s="35" t="s">
        <v>141</v>
      </c>
      <c r="B30" s="31"/>
      <c r="C30" s="31"/>
      <c r="D30" s="31"/>
      <c r="E30" s="31"/>
      <c r="F30" s="44"/>
      <c r="G30" s="44"/>
      <c r="H30" s="44"/>
      <c r="I30" s="44"/>
      <c r="J30" s="39"/>
    </row>
    <row r="31" spans="1:10" x14ac:dyDescent="0.25">
      <c r="A31" s="35"/>
      <c r="B31" s="31" t="s">
        <v>140</v>
      </c>
      <c r="C31" s="31"/>
      <c r="D31" s="31"/>
      <c r="E31" s="31"/>
      <c r="F31" s="44">
        <v>-1522770</v>
      </c>
      <c r="G31" s="44"/>
      <c r="H31" s="44">
        <v>167898</v>
      </c>
      <c r="I31" s="44"/>
      <c r="J31" s="39"/>
    </row>
    <row r="32" spans="1:10" x14ac:dyDescent="0.25">
      <c r="A32" s="31"/>
      <c r="B32" s="31" t="s">
        <v>139</v>
      </c>
      <c r="C32" s="31"/>
      <c r="D32" s="31"/>
      <c r="E32" s="31"/>
      <c r="F32" s="44">
        <v>163619</v>
      </c>
      <c r="G32" s="44"/>
      <c r="H32" s="44">
        <v>-135000</v>
      </c>
      <c r="I32" s="44"/>
      <c r="J32" s="39"/>
    </row>
    <row r="33" spans="1:10" x14ac:dyDescent="0.25">
      <c r="A33" s="31"/>
      <c r="B33" s="31" t="s">
        <v>138</v>
      </c>
      <c r="C33" s="31"/>
      <c r="D33" s="31"/>
      <c r="E33" s="31"/>
      <c r="F33" s="48">
        <v>-2739067</v>
      </c>
      <c r="G33" s="44"/>
      <c r="H33" s="44"/>
      <c r="I33" s="44"/>
      <c r="J33" s="39"/>
    </row>
    <row r="34" spans="1:10" x14ac:dyDescent="0.25">
      <c r="A34" s="31"/>
      <c r="B34" s="50" t="s">
        <v>137</v>
      </c>
      <c r="C34" s="31"/>
      <c r="D34" s="31"/>
      <c r="E34" s="31"/>
      <c r="F34" s="44"/>
      <c r="G34" s="44">
        <f>F32+F33+F31</f>
        <v>-4098218</v>
      </c>
      <c r="H34" s="44"/>
      <c r="I34" s="44">
        <f>H32+H33+H31</f>
        <v>32898</v>
      </c>
      <c r="J34" s="39"/>
    </row>
    <row r="35" spans="1:10" x14ac:dyDescent="0.25">
      <c r="A35" s="31"/>
      <c r="B35" s="31"/>
      <c r="C35" s="31"/>
      <c r="D35" s="31"/>
      <c r="E35" s="31"/>
      <c r="F35" s="42"/>
      <c r="G35" s="42"/>
      <c r="H35" s="42"/>
      <c r="I35" s="42"/>
      <c r="J35" s="39"/>
    </row>
    <row r="36" spans="1:10" x14ac:dyDescent="0.25">
      <c r="A36" s="51" t="s">
        <v>136</v>
      </c>
      <c r="B36" s="31"/>
      <c r="C36" s="31"/>
      <c r="D36" s="31"/>
      <c r="E36" s="31"/>
      <c r="F36" s="42"/>
      <c r="G36" s="42"/>
      <c r="H36" s="42"/>
      <c r="I36" s="42"/>
      <c r="J36" s="39"/>
    </row>
    <row r="37" spans="1:10" x14ac:dyDescent="0.25">
      <c r="A37" s="51"/>
      <c r="B37" s="31" t="s">
        <v>135</v>
      </c>
      <c r="C37" s="31"/>
      <c r="D37" s="31"/>
      <c r="E37" s="31"/>
      <c r="F37" s="42">
        <v>13440000</v>
      </c>
      <c r="G37" s="42"/>
      <c r="H37" s="42">
        <v>-1355280</v>
      </c>
      <c r="I37" s="31"/>
      <c r="J37" s="39"/>
    </row>
    <row r="38" spans="1:10" x14ac:dyDescent="0.25">
      <c r="A38" s="31"/>
      <c r="B38" s="50" t="s">
        <v>134</v>
      </c>
      <c r="C38" s="31"/>
      <c r="D38" s="31"/>
      <c r="E38" s="31"/>
      <c r="F38" s="42">
        <v>-6000000</v>
      </c>
      <c r="G38" s="42"/>
      <c r="H38" s="42">
        <v>-15250000</v>
      </c>
      <c r="I38" s="42"/>
      <c r="J38" s="39"/>
    </row>
    <row r="39" spans="1:10" x14ac:dyDescent="0.25">
      <c r="A39" s="31"/>
      <c r="B39" s="50" t="s">
        <v>133</v>
      </c>
      <c r="C39" s="31"/>
      <c r="D39" s="31"/>
      <c r="E39" s="31"/>
      <c r="F39" s="42"/>
      <c r="G39" s="52">
        <f>F37+F38</f>
        <v>7440000</v>
      </c>
      <c r="H39" s="42"/>
      <c r="I39" s="52">
        <f>H37+H38</f>
        <v>-16605280</v>
      </c>
      <c r="J39" s="31"/>
    </row>
    <row r="40" spans="1:10" x14ac:dyDescent="0.25">
      <c r="A40" s="31"/>
      <c r="B40" s="31"/>
      <c r="C40" s="31"/>
      <c r="D40" s="31"/>
      <c r="E40" s="31"/>
      <c r="F40" s="42"/>
      <c r="G40" s="42"/>
      <c r="H40" s="42"/>
      <c r="I40" s="42"/>
      <c r="J40" s="31"/>
    </row>
    <row r="41" spans="1:10" x14ac:dyDescent="0.25">
      <c r="A41" s="35" t="s">
        <v>132</v>
      </c>
      <c r="B41" s="31"/>
      <c r="C41" s="31"/>
      <c r="D41" s="31"/>
      <c r="E41" s="31"/>
      <c r="F41" s="42"/>
      <c r="G41" s="42">
        <f>SUM(G27:G39)</f>
        <v>304572.3043000102</v>
      </c>
      <c r="H41" s="42"/>
      <c r="I41" s="42">
        <f>SUM(I27:I39)</f>
        <v>112383.33990400098</v>
      </c>
      <c r="J41" s="31"/>
    </row>
    <row r="42" spans="1:10" x14ac:dyDescent="0.25">
      <c r="A42" s="51" t="s">
        <v>131</v>
      </c>
      <c r="B42" s="31"/>
      <c r="C42" s="31"/>
      <c r="D42" s="31"/>
      <c r="E42" s="31"/>
      <c r="F42" s="42"/>
      <c r="G42" s="42">
        <v>4056328</v>
      </c>
      <c r="H42" s="42"/>
      <c r="I42" s="42">
        <v>4339579</v>
      </c>
      <c r="J42" s="31"/>
    </row>
    <row r="43" spans="1:10" x14ac:dyDescent="0.25">
      <c r="A43" s="35" t="s">
        <v>130</v>
      </c>
      <c r="B43" s="31"/>
      <c r="C43" s="31"/>
      <c r="D43" s="31"/>
      <c r="E43" s="31"/>
      <c r="F43" s="42"/>
      <c r="G43" s="42">
        <f>SUM(G41:G42)</f>
        <v>4360900.3043000102</v>
      </c>
      <c r="H43" s="42"/>
      <c r="I43" s="42">
        <f>SUM(I41:I42)</f>
        <v>4451962.339904001</v>
      </c>
      <c r="J43" s="31"/>
    </row>
    <row r="44" spans="1:10" x14ac:dyDescent="0.25">
      <c r="A44" s="31"/>
      <c r="B44" s="31"/>
      <c r="C44" s="31"/>
      <c r="D44" s="31"/>
      <c r="E44" s="31"/>
      <c r="F44" s="31"/>
      <c r="G44" s="31">
        <v>4339579</v>
      </c>
      <c r="H44" s="42"/>
      <c r="I44" s="42">
        <v>4451964</v>
      </c>
      <c r="J44" s="31"/>
    </row>
    <row r="45" spans="1:10" x14ac:dyDescent="0.25">
      <c r="A45" s="31" t="s">
        <v>129</v>
      </c>
      <c r="B45" s="31"/>
      <c r="C45" s="31"/>
      <c r="D45" s="31"/>
      <c r="E45" s="31"/>
      <c r="F45" s="31"/>
      <c r="G45" s="53">
        <f>G43-G44</f>
        <v>21321.304300010204</v>
      </c>
      <c r="H45" s="42"/>
      <c r="I45" s="42">
        <f>I43-I44</f>
        <v>-1.6600959990173578</v>
      </c>
      <c r="J45" s="31" t="s">
        <v>128</v>
      </c>
    </row>
    <row r="46" spans="1:10" x14ac:dyDescent="0.25">
      <c r="A46" s="31" t="s">
        <v>127</v>
      </c>
      <c r="B46" s="31"/>
      <c r="C46" s="31"/>
      <c r="D46" s="31"/>
      <c r="E46" s="31"/>
      <c r="F46" s="31"/>
      <c r="G46" s="31"/>
      <c r="H46" s="42"/>
      <c r="I46" s="42"/>
      <c r="J46" s="31"/>
    </row>
    <row r="47" spans="1:10" x14ac:dyDescent="0.25">
      <c r="A47" s="31" t="s">
        <v>126</v>
      </c>
      <c r="B47" s="31"/>
      <c r="C47" s="31"/>
      <c r="D47" s="31"/>
      <c r="E47" s="31"/>
      <c r="F47" s="31"/>
      <c r="G47" s="31"/>
      <c r="H47" s="42"/>
      <c r="I47" s="42"/>
      <c r="J47" s="31"/>
    </row>
    <row r="48" spans="1:10" x14ac:dyDescent="0.25">
      <c r="A48" s="31"/>
      <c r="B48" s="31" t="s">
        <v>125</v>
      </c>
      <c r="C48" s="31"/>
      <c r="D48" s="31"/>
      <c r="E48" s="31"/>
      <c r="F48" s="31"/>
      <c r="G48" s="31"/>
      <c r="H48" s="42">
        <v>559692</v>
      </c>
      <c r="I48" s="42"/>
      <c r="J48" s="31"/>
    </row>
    <row r="49" spans="1:10" x14ac:dyDescent="0.25">
      <c r="A49" s="31"/>
      <c r="B49" s="31" t="s">
        <v>124</v>
      </c>
      <c r="C49" s="31"/>
      <c r="D49" s="31"/>
      <c r="E49" s="31"/>
      <c r="F49" s="31"/>
      <c r="G49" s="31"/>
      <c r="H49" s="31">
        <v>581012</v>
      </c>
      <c r="I49" s="42"/>
      <c r="J49" s="31"/>
    </row>
    <row r="50" spans="1:10" x14ac:dyDescent="0.25">
      <c r="A50" s="31"/>
      <c r="B50" s="31" t="s">
        <v>123</v>
      </c>
      <c r="C50" s="31"/>
      <c r="D50" s="31"/>
      <c r="E50" s="31"/>
      <c r="F50" s="31"/>
      <c r="G50" s="31"/>
      <c r="H50" s="53">
        <f>H49-H48</f>
        <v>21320</v>
      </c>
      <c r="I50" s="42"/>
      <c r="J50" s="31"/>
    </row>
  </sheetData>
  <mergeCells count="2">
    <mergeCell ref="D1:F1"/>
    <mergeCell ref="A2:J2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22" sqref="D22"/>
    </sheetView>
  </sheetViews>
  <sheetFormatPr defaultColWidth="8.7109375" defaultRowHeight="15" x14ac:dyDescent="0.25"/>
  <cols>
    <col min="1" max="1" width="61.85546875" style="1" customWidth="1"/>
    <col min="2" max="2" width="15.42578125" style="1" customWidth="1"/>
    <col min="3" max="4" width="19.7109375" style="1" customWidth="1"/>
    <col min="5" max="16384" width="8.7109375" style="1"/>
  </cols>
  <sheetData>
    <row r="1" spans="1:4" ht="18.75" x14ac:dyDescent="0.3">
      <c r="A1" s="10" t="s">
        <v>0</v>
      </c>
      <c r="B1" s="9"/>
      <c r="C1" s="9"/>
      <c r="D1" s="9"/>
    </row>
    <row r="2" spans="1:4" x14ac:dyDescent="0.25">
      <c r="A2" s="11" t="s">
        <v>101</v>
      </c>
      <c r="B2" s="12"/>
      <c r="C2" s="12"/>
      <c r="D2" s="12"/>
    </row>
    <row r="3" spans="1:4" x14ac:dyDescent="0.25">
      <c r="A3" s="11" t="s">
        <v>96</v>
      </c>
      <c r="B3" s="12"/>
      <c r="C3" s="12"/>
      <c r="D3" s="12"/>
    </row>
    <row r="5" spans="1:4" ht="15.75" x14ac:dyDescent="0.25">
      <c r="A5" s="13" t="s">
        <v>2</v>
      </c>
      <c r="B5" s="5">
        <v>2013</v>
      </c>
      <c r="C5" s="5">
        <v>2014</v>
      </c>
      <c r="D5" s="5">
        <v>2015</v>
      </c>
    </row>
    <row r="7" spans="1:4" x14ac:dyDescent="0.25">
      <c r="A7" s="25" t="s">
        <v>102</v>
      </c>
    </row>
    <row r="8" spans="1:4" x14ac:dyDescent="0.25">
      <c r="A8" s="1" t="s">
        <v>103</v>
      </c>
      <c r="B8" s="26">
        <f>'Balance Sheet'!B20/'Balance Sheet'!B50</f>
        <v>1.8052186847637286</v>
      </c>
      <c r="C8" s="26">
        <f>'Balance Sheet'!C20/'Balance Sheet'!C50</f>
        <v>1.2179259834716625</v>
      </c>
      <c r="D8" s="26">
        <f>'Balance Sheet'!D20/'Balance Sheet'!D50</f>
        <v>1.1873182542224174</v>
      </c>
    </row>
    <row r="9" spans="1:4" x14ac:dyDescent="0.25">
      <c r="A9" s="1" t="s">
        <v>104</v>
      </c>
      <c r="B9" s="26">
        <f>('Balance Sheet'!B20-'Balance Sheet'!B15)/'Balance Sheet'!B50</f>
        <v>0.83859629319886886</v>
      </c>
      <c r="C9" s="26">
        <f>('Balance Sheet'!C20-'Balance Sheet'!C15)/'Balance Sheet'!C50</f>
        <v>0.4995875196682889</v>
      </c>
      <c r="D9" s="26">
        <f>('Balance Sheet'!D20-'Balance Sheet'!D15)/'Balance Sheet'!D50</f>
        <v>0.47412624915531537</v>
      </c>
    </row>
    <row r="10" spans="1:4" x14ac:dyDescent="0.25">
      <c r="A10" s="1" t="s">
        <v>105</v>
      </c>
      <c r="B10" s="9">
        <f>'Balance Sheet'!B20-'Balance Sheet'!B50</f>
        <v>19602286.1875</v>
      </c>
      <c r="C10" s="9">
        <f>'Balance Sheet'!C20-'Balance Sheet'!C50</f>
        <v>23011445.446399972</v>
      </c>
      <c r="D10" s="9">
        <f>'Balance Sheet'!D20-'Balance Sheet'!D50</f>
        <v>17332327.81757839</v>
      </c>
    </row>
    <row r="13" spans="1:4" x14ac:dyDescent="0.25">
      <c r="A13" s="25" t="s">
        <v>106</v>
      </c>
    </row>
    <row r="15" spans="1:4" x14ac:dyDescent="0.25">
      <c r="A15" s="1" t="s">
        <v>107</v>
      </c>
      <c r="B15" s="26">
        <f>'Income Statement'!B12/'Income Statement'!B10</f>
        <v>0.41421733637231889</v>
      </c>
      <c r="C15" s="26">
        <f>'Income Statement'!C12/'Income Statement'!C10</f>
        <v>0.37923767158675886</v>
      </c>
      <c r="D15" s="26">
        <f>'Income Statement'!D12/'Income Statement'!D10</f>
        <v>0.32608695652173908</v>
      </c>
    </row>
    <row r="16" spans="1:4" x14ac:dyDescent="0.25">
      <c r="A16" s="1" t="s">
        <v>108</v>
      </c>
      <c r="B16" s="27">
        <f>'Income Statement'!B48/'Income Statement'!B10</f>
        <v>1.8087749772474553E-2</v>
      </c>
      <c r="C16" s="27">
        <f>'Income Statement'!C48/'Income Statement'!C10</f>
        <v>8.5570942741789613E-2</v>
      </c>
      <c r="D16" s="27">
        <f>'Income Statement'!D48/'Income Statement'!D10</f>
        <v>3.2625789751813176E-2</v>
      </c>
    </row>
    <row r="17" spans="1:4" x14ac:dyDescent="0.25">
      <c r="A17" s="1" t="s">
        <v>109</v>
      </c>
      <c r="B17" s="9">
        <f>'Income Statement'!B48/8275000</f>
        <v>0.66032673564955002</v>
      </c>
      <c r="C17" s="9">
        <f>'Income Statement'!C48/8275000</f>
        <v>2.6824998340060398</v>
      </c>
      <c r="D17" s="9">
        <f>'Income Statement'!D48/8275000</f>
        <v>1.0478343447796978</v>
      </c>
    </row>
    <row r="20" spans="1:4" x14ac:dyDescent="0.25">
      <c r="A20" s="25" t="s">
        <v>110</v>
      </c>
    </row>
    <row r="22" spans="1:4" x14ac:dyDescent="0.25">
      <c r="A22" s="1" t="s">
        <v>111</v>
      </c>
      <c r="B22" s="26">
        <f>'Balance Sheet'!B50/'Balance Sheet'!B56</f>
        <v>1.1245350487952641</v>
      </c>
      <c r="C22" s="26">
        <f>'Balance Sheet'!C50/'Balance Sheet'!C56</f>
        <v>3.6926042956741436</v>
      </c>
      <c r="D22" s="26">
        <f>'Balance Sheet'!D50/'Balance Sheet'!D56</f>
        <v>4.1554924291115585</v>
      </c>
    </row>
    <row r="23" spans="1:4" x14ac:dyDescent="0.25">
      <c r="A23" s="1" t="s">
        <v>112</v>
      </c>
      <c r="B23" s="26">
        <f>'Balance Sheet'!B56/'Balance Sheet'!B31</f>
        <v>0.47069122740589076</v>
      </c>
      <c r="C23" s="26">
        <f>'Balance Sheet'!C56/'Balance Sheet'!C31</f>
        <v>0.21310128416078825</v>
      </c>
      <c r="D23" s="26">
        <f>'Balance Sheet'!D56/'Balance Sheet'!D31</f>
        <v>0.19396789120245445</v>
      </c>
    </row>
    <row r="24" spans="1:4" x14ac:dyDescent="0.25">
      <c r="A24" s="1" t="s">
        <v>113</v>
      </c>
      <c r="B24" s="26">
        <f>'Balance Sheet'!B50/'Balance Sheet'!B31</f>
        <v>0.52930878237838608</v>
      </c>
      <c r="C24" s="26">
        <f>'Balance Sheet'!C50/'Balance Sheet'!C31</f>
        <v>0.78689871730580307</v>
      </c>
      <c r="D24" s="26">
        <f>'Balance Sheet'!D50/'Balance Sheet'!D31</f>
        <v>0.80603210338253384</v>
      </c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tabSelected="1" workbookViewId="0">
      <selection activeCell="C167" sqref="C167"/>
    </sheetView>
  </sheetViews>
  <sheetFormatPr defaultColWidth="8.7109375" defaultRowHeight="15" x14ac:dyDescent="0.25"/>
  <cols>
    <col min="1" max="1" width="33.5703125" style="1" customWidth="1"/>
    <col min="2" max="2" width="25" style="1" customWidth="1"/>
    <col min="3" max="3" width="23.42578125" style="1" customWidth="1"/>
    <col min="4" max="7" width="26.140625" style="1" customWidth="1"/>
    <col min="8" max="16384" width="8.7109375" style="1"/>
  </cols>
  <sheetData>
    <row r="1" spans="1:7" ht="18.75" x14ac:dyDescent="0.3">
      <c r="A1" s="10" t="s">
        <v>0</v>
      </c>
      <c r="B1" s="9"/>
      <c r="C1" s="9"/>
      <c r="D1" s="9"/>
      <c r="E1" s="9"/>
      <c r="F1" s="9"/>
      <c r="G1" s="9"/>
    </row>
    <row r="2" spans="1:7" x14ac:dyDescent="0.25">
      <c r="A2" s="11" t="s">
        <v>114</v>
      </c>
      <c r="B2" s="12"/>
      <c r="C2" s="12"/>
      <c r="D2" s="12"/>
      <c r="E2" s="12"/>
      <c r="F2" s="12"/>
      <c r="G2" s="12"/>
    </row>
    <row r="3" spans="1:7" x14ac:dyDescent="0.25">
      <c r="A3" s="11" t="s">
        <v>96</v>
      </c>
      <c r="B3" s="12"/>
      <c r="C3" s="12"/>
      <c r="D3" s="12"/>
      <c r="E3" s="12"/>
      <c r="F3" s="12"/>
      <c r="G3" s="12"/>
    </row>
    <row r="5" spans="1:7" ht="26.25" x14ac:dyDescent="0.4">
      <c r="A5" s="28" t="s">
        <v>115</v>
      </c>
    </row>
    <row r="7" spans="1:7" ht="31.5" x14ac:dyDescent="0.25">
      <c r="A7" s="13" t="s">
        <v>2</v>
      </c>
      <c r="B7" s="5">
        <v>2013</v>
      </c>
      <c r="C7" s="5">
        <v>2014</v>
      </c>
      <c r="D7" s="29" t="s">
        <v>116</v>
      </c>
      <c r="E7" s="5">
        <v>2014</v>
      </c>
      <c r="F7" s="5">
        <v>2015</v>
      </c>
      <c r="G7" s="29" t="s">
        <v>117</v>
      </c>
    </row>
    <row r="8" spans="1:7" x14ac:dyDescent="0.25">
      <c r="A8" s="14" t="s">
        <v>67</v>
      </c>
      <c r="B8" s="15"/>
      <c r="C8" s="15"/>
    </row>
    <row r="9" spans="1:7" x14ac:dyDescent="0.25">
      <c r="A9" s="16" t="s">
        <v>38</v>
      </c>
      <c r="B9" s="17">
        <v>307716148.05000001</v>
      </c>
      <c r="C9" s="17">
        <v>271839067.2256</v>
      </c>
      <c r="D9" s="27">
        <f>(C9-B9)/B9</f>
        <v>-0.11659147903596671</v>
      </c>
      <c r="E9" s="17">
        <v>271839067.2256</v>
      </c>
      <c r="F9" s="17">
        <v>288876205.69</v>
      </c>
      <c r="G9" s="27">
        <f>(F9-E9)/E9</f>
        <v>6.2673620235243171E-2</v>
      </c>
    </row>
    <row r="10" spans="1:7" x14ac:dyDescent="0.25">
      <c r="A10" s="16" t="s">
        <v>68</v>
      </c>
      <c r="B10" s="18">
        <v>-5621979</v>
      </c>
      <c r="C10" s="18">
        <v>-12432247.3968</v>
      </c>
      <c r="D10" s="27">
        <f>(C10-B10)/B10</f>
        <v>1.2113649653974161</v>
      </c>
      <c r="E10" s="18">
        <v>-12432247.3968</v>
      </c>
      <c r="F10" s="18">
        <v>-23110096.455200002</v>
      </c>
      <c r="G10" s="27">
        <f>(F10-E10)/E10</f>
        <v>0.85888325075870253</v>
      </c>
    </row>
    <row r="11" spans="1:7" x14ac:dyDescent="0.25">
      <c r="A11" s="19" t="s">
        <v>69</v>
      </c>
      <c r="B11" s="17">
        <f>SUM(B9:B10)</f>
        <v>302094169.05000001</v>
      </c>
      <c r="C11" s="17">
        <f>SUM(C9:C10)</f>
        <v>259406819.82879999</v>
      </c>
      <c r="D11" s="27">
        <f>(C11-B11)/B11</f>
        <v>-0.14130477710125805</v>
      </c>
      <c r="E11" s="17">
        <f>SUM(E9:E10)</f>
        <v>259406819.82879999</v>
      </c>
      <c r="F11" s="17">
        <f>SUM(F9:F10)</f>
        <v>265766109.23479998</v>
      </c>
      <c r="G11" s="27">
        <f>(F11-E11)/E11</f>
        <v>2.4514734848516746E-2</v>
      </c>
    </row>
    <row r="12" spans="1:7" x14ac:dyDescent="0.25">
      <c r="A12" s="16" t="s">
        <v>70</v>
      </c>
      <c r="B12" s="17">
        <v>-176961527.01249999</v>
      </c>
      <c r="C12" s="17">
        <v>-161029981.48320001</v>
      </c>
      <c r="D12" s="27">
        <f>(C12-B12)/B12</f>
        <v>-9.0028300491409197E-2</v>
      </c>
      <c r="E12" s="17">
        <v>-161029981.48320001</v>
      </c>
      <c r="F12" s="17">
        <v>-179103247.52779999</v>
      </c>
      <c r="G12" s="27">
        <f>(F12-E12)/E12</f>
        <v>0.11223541031385843</v>
      </c>
    </row>
    <row r="13" spans="1:7" x14ac:dyDescent="0.25">
      <c r="A13" s="19" t="s">
        <v>71</v>
      </c>
      <c r="B13" s="20">
        <f>SUM(B11:B12)</f>
        <v>125132642.03750002</v>
      </c>
      <c r="C13" s="20">
        <f>SUM(C11:C12)</f>
        <v>98376838.345599979</v>
      </c>
      <c r="D13" s="27">
        <f>(C13-B13)/B13</f>
        <v>-0.21381953786192581</v>
      </c>
      <c r="E13" s="20">
        <f>SUM(E11:E12)</f>
        <v>98376838.345599979</v>
      </c>
      <c r="F13" s="20">
        <f>SUM(F11:F12)</f>
        <v>86662861.706999987</v>
      </c>
      <c r="G13" s="27">
        <f>(F13-E13)/E13</f>
        <v>-0.11907250563845664</v>
      </c>
    </row>
    <row r="14" spans="1:7" x14ac:dyDescent="0.25">
      <c r="A14" s="19" t="s">
        <v>72</v>
      </c>
      <c r="B14" s="17"/>
      <c r="C14" s="17"/>
      <c r="D14" s="27"/>
      <c r="E14" s="17"/>
      <c r="F14" s="17"/>
      <c r="G14" s="27"/>
    </row>
    <row r="15" spans="1:7" x14ac:dyDescent="0.25">
      <c r="A15" s="16" t="s">
        <v>41</v>
      </c>
      <c r="B15" s="17">
        <v>0</v>
      </c>
      <c r="C15" s="17">
        <v>1227199.1311999999</v>
      </c>
      <c r="D15" s="30" t="s">
        <v>118</v>
      </c>
      <c r="E15" s="17">
        <v>1227199.1311999999</v>
      </c>
      <c r="F15" s="17">
        <v>1138905.0662219999</v>
      </c>
      <c r="G15" s="27">
        <f>(F15-E15)/E15</f>
        <v>-7.1947626699884359E-2</v>
      </c>
    </row>
    <row r="16" spans="1:7" x14ac:dyDescent="0.25">
      <c r="A16" s="16" t="s">
        <v>42</v>
      </c>
      <c r="B16" s="17">
        <v>255378.51250000001</v>
      </c>
      <c r="C16" s="17">
        <v>147707.2352</v>
      </c>
      <c r="D16" s="27">
        <f>(C16-B16)/B16</f>
        <v>-0.42161447431878207</v>
      </c>
      <c r="E16" s="17">
        <v>147707.2352</v>
      </c>
      <c r="F16" s="17">
        <v>142168.21388</v>
      </c>
      <c r="G16" s="27">
        <f>(F16-E16)/E16</f>
        <v>-3.7499999999999999E-2</v>
      </c>
    </row>
    <row r="17" spans="1:7" x14ac:dyDescent="0.25">
      <c r="A17" s="14" t="s">
        <v>73</v>
      </c>
      <c r="B17" s="15">
        <f>SUM(B13:B16)</f>
        <v>125388020.55000003</v>
      </c>
      <c r="C17" s="15">
        <f>SUM(C13:C16)</f>
        <v>99751744.711999983</v>
      </c>
      <c r="D17" s="27">
        <f>(C17-B17)/B17</f>
        <v>-0.2044555430857708</v>
      </c>
      <c r="E17" s="15">
        <f>SUM(E13:E16)</f>
        <v>99751744.711999983</v>
      </c>
      <c r="F17" s="15">
        <f>SUM(F13:F16)</f>
        <v>87943934.987101987</v>
      </c>
      <c r="G17" s="27">
        <f>(F17-E17)/E17</f>
        <v>-0.11837196190391579</v>
      </c>
    </row>
    <row r="18" spans="1:7" x14ac:dyDescent="0.25">
      <c r="A18" s="9"/>
      <c r="B18" s="9"/>
      <c r="C18" s="9"/>
      <c r="D18" s="27"/>
      <c r="E18" s="9"/>
      <c r="F18" s="9"/>
      <c r="G18" s="27"/>
    </row>
    <row r="19" spans="1:7" x14ac:dyDescent="0.25">
      <c r="A19" s="21" t="s">
        <v>74</v>
      </c>
      <c r="B19" s="9"/>
      <c r="C19" s="9"/>
      <c r="D19" s="27"/>
      <c r="E19" s="9"/>
      <c r="F19" s="9"/>
      <c r="G19" s="27"/>
    </row>
    <row r="20" spans="1:7" x14ac:dyDescent="0.25">
      <c r="A20"/>
      <c r="B20"/>
      <c r="C20"/>
      <c r="D20" s="27"/>
      <c r="E20"/>
      <c r="F20"/>
      <c r="G20" s="27"/>
    </row>
    <row r="21" spans="1:7" x14ac:dyDescent="0.25">
      <c r="A21" s="16" t="s">
        <v>40</v>
      </c>
      <c r="B21" s="17">
        <v>1375351.85</v>
      </c>
      <c r="C21" s="17">
        <v>1297103.8864</v>
      </c>
      <c r="D21" s="27">
        <f t="shared" ref="D21:D40" si="0">(C21-B21)/B21</f>
        <v>-5.6893051476245973E-2</v>
      </c>
      <c r="E21" s="17">
        <v>1297103.8864</v>
      </c>
      <c r="F21" s="17">
        <v>1444381.0284500001</v>
      </c>
      <c r="G21" s="27">
        <f t="shared" ref="G21:G44" si="1">(F21-E21)/E21</f>
        <v>0.11354305818846566</v>
      </c>
    </row>
    <row r="22" spans="1:7" x14ac:dyDescent="0.25">
      <c r="A22" s="16" t="s">
        <v>44</v>
      </c>
      <c r="B22" s="17">
        <v>5378689.3250000002</v>
      </c>
      <c r="C22" s="17">
        <v>4749094.6607999997</v>
      </c>
      <c r="D22" s="27">
        <f t="shared" si="0"/>
        <v>-0.11705354709253456</v>
      </c>
      <c r="E22" s="17">
        <v>4749094.6607999997</v>
      </c>
      <c r="F22" s="17">
        <v>4325068.3518000003</v>
      </c>
      <c r="G22" s="27">
        <f t="shared" si="1"/>
        <v>-8.9285714285714177E-2</v>
      </c>
    </row>
    <row r="23" spans="1:7" x14ac:dyDescent="0.25">
      <c r="A23" s="16" t="s">
        <v>45</v>
      </c>
      <c r="B23" s="17">
        <v>1121425.0125</v>
      </c>
      <c r="C23" s="17">
        <v>1161276.4912</v>
      </c>
      <c r="D23" s="27">
        <f t="shared" si="0"/>
        <v>3.5536463210463748E-2</v>
      </c>
      <c r="E23" s="17">
        <v>1161276.4912</v>
      </c>
      <c r="F23" s="17">
        <v>1057591.0902</v>
      </c>
      <c r="G23" s="27">
        <f t="shared" si="1"/>
        <v>-8.9285714285714343E-2</v>
      </c>
    </row>
    <row r="24" spans="1:7" x14ac:dyDescent="0.25">
      <c r="A24" s="16" t="s">
        <v>46</v>
      </c>
      <c r="B24" s="17">
        <v>261217.98749999999</v>
      </c>
      <c r="C24" s="17">
        <v>235763.136</v>
      </c>
      <c r="D24" s="27">
        <f t="shared" si="0"/>
        <v>-9.7446779004834005E-2</v>
      </c>
      <c r="E24" s="17">
        <v>235763.136</v>
      </c>
      <c r="F24" s="17">
        <v>214712.856</v>
      </c>
      <c r="G24" s="27">
        <f t="shared" si="1"/>
        <v>-8.9285714285714288E-2</v>
      </c>
    </row>
    <row r="25" spans="1:7" x14ac:dyDescent="0.25">
      <c r="A25" s="16" t="s">
        <v>47</v>
      </c>
      <c r="B25" s="17">
        <v>39015417.712499999</v>
      </c>
      <c r="C25" s="17">
        <v>592334.89280000003</v>
      </c>
      <c r="D25" s="27">
        <f t="shared" si="0"/>
        <v>-0.98481792769297383</v>
      </c>
      <c r="E25" s="17">
        <v>592334.89280000003</v>
      </c>
      <c r="F25" s="17">
        <f>3039447.8488+40865</f>
        <v>3080312.8487999998</v>
      </c>
      <c r="G25" s="27">
        <f t="shared" si="1"/>
        <v>4.200289373869551</v>
      </c>
    </row>
    <row r="26" spans="1:7" x14ac:dyDescent="0.25">
      <c r="A26" s="16" t="s">
        <v>48</v>
      </c>
      <c r="B26" s="17">
        <v>166250</v>
      </c>
      <c r="C26" s="17">
        <v>581012.09600000002</v>
      </c>
      <c r="D26" s="27">
        <f t="shared" si="0"/>
        <v>2.4948096</v>
      </c>
      <c r="E26" s="17">
        <v>581012.09600000002</v>
      </c>
      <c r="F26" s="17">
        <v>617154.51240000001</v>
      </c>
      <c r="G26" s="27">
        <f t="shared" si="1"/>
        <v>6.2205962059695204E-2</v>
      </c>
    </row>
    <row r="27" spans="1:7" x14ac:dyDescent="0.25">
      <c r="A27" s="16" t="s">
        <v>49</v>
      </c>
      <c r="B27" s="17">
        <v>5791729.7750000004</v>
      </c>
      <c r="C27" s="17">
        <v>5348207.8272000002</v>
      </c>
      <c r="D27" s="27">
        <f t="shared" si="0"/>
        <v>-7.657849468641692E-2</v>
      </c>
      <c r="E27" s="17">
        <v>5348207.8272000002</v>
      </c>
      <c r="F27" s="17">
        <v>4870689.2712000003</v>
      </c>
      <c r="G27" s="27">
        <f t="shared" si="1"/>
        <v>-8.928571428571426E-2</v>
      </c>
    </row>
    <row r="28" spans="1:7" x14ac:dyDescent="0.25">
      <c r="A28" s="16" t="s">
        <v>50</v>
      </c>
      <c r="B28" s="17">
        <v>100619.15</v>
      </c>
      <c r="C28" s="17">
        <v>111252.344</v>
      </c>
      <c r="D28" s="27">
        <f t="shared" si="0"/>
        <v>0.10567763691106517</v>
      </c>
      <c r="E28" s="17">
        <v>111252.344</v>
      </c>
      <c r="F28" s="17">
        <v>101319.099</v>
      </c>
      <c r="G28" s="27">
        <f t="shared" si="1"/>
        <v>-8.9285714285714246E-2</v>
      </c>
    </row>
    <row r="29" spans="1:7" x14ac:dyDescent="0.25">
      <c r="A29" s="16" t="s">
        <v>51</v>
      </c>
      <c r="B29" s="17">
        <v>4506417.45</v>
      </c>
      <c r="C29" s="17">
        <v>10435112.844799999</v>
      </c>
      <c r="D29" s="27">
        <f t="shared" si="0"/>
        <v>1.3156116717060908</v>
      </c>
      <c r="E29" s="17">
        <v>10435112.844799999</v>
      </c>
      <c r="F29" s="17">
        <v>9503406.3408000004</v>
      </c>
      <c r="G29" s="27">
        <f t="shared" si="1"/>
        <v>-8.9285714285714177E-2</v>
      </c>
    </row>
    <row r="30" spans="1:7" x14ac:dyDescent="0.25">
      <c r="A30" s="16" t="s">
        <v>52</v>
      </c>
      <c r="B30" s="17">
        <v>2028032.4875</v>
      </c>
      <c r="C30" s="17">
        <v>5875403</v>
      </c>
      <c r="D30" s="27">
        <f t="shared" si="0"/>
        <v>1.8970951087882906</v>
      </c>
      <c r="E30" s="17">
        <v>5875403</v>
      </c>
      <c r="F30" s="17">
        <v>13963800</v>
      </c>
      <c r="G30" s="27">
        <f t="shared" si="1"/>
        <v>1.3766539929261024</v>
      </c>
    </row>
    <row r="31" spans="1:7" x14ac:dyDescent="0.25">
      <c r="A31" s="16" t="s">
        <v>53</v>
      </c>
      <c r="B31" s="17">
        <v>1067428.3125</v>
      </c>
      <c r="C31" s="17">
        <v>1045085.3392</v>
      </c>
      <c r="D31" s="27">
        <f t="shared" si="0"/>
        <v>-2.0931591413076701E-2</v>
      </c>
      <c r="E31" s="17">
        <v>1045085.3392</v>
      </c>
      <c r="F31" s="17">
        <v>951774.14820000005</v>
      </c>
      <c r="G31" s="27">
        <f t="shared" si="1"/>
        <v>-8.9285714285714274E-2</v>
      </c>
    </row>
    <row r="32" spans="1:7" x14ac:dyDescent="0.25">
      <c r="A32" s="16" t="s">
        <v>54</v>
      </c>
      <c r="B32" s="17">
        <v>76420.05</v>
      </c>
      <c r="C32" s="17">
        <v>96220.174400000004</v>
      </c>
      <c r="D32" s="27">
        <f t="shared" si="0"/>
        <v>0.25909593621045784</v>
      </c>
      <c r="E32" s="17">
        <v>96220.174400000004</v>
      </c>
      <c r="F32" s="17">
        <v>87629.087400000004</v>
      </c>
      <c r="G32" s="27">
        <f t="shared" si="1"/>
        <v>-8.9285714285714274E-2</v>
      </c>
    </row>
    <row r="33" spans="1:7" x14ac:dyDescent="0.25">
      <c r="A33" s="16" t="s">
        <v>55</v>
      </c>
      <c r="B33" s="17">
        <v>169553.73749999999</v>
      </c>
      <c r="C33" s="17">
        <v>170854.9472</v>
      </c>
      <c r="D33" s="27">
        <f t="shared" si="0"/>
        <v>7.6743203611185909E-3</v>
      </c>
      <c r="E33" s="17">
        <v>170854.9472</v>
      </c>
      <c r="F33" s="17">
        <v>155600.04120000001</v>
      </c>
      <c r="G33" s="27">
        <f t="shared" si="1"/>
        <v>-8.9285714285714218E-2</v>
      </c>
    </row>
    <row r="34" spans="1:7" x14ac:dyDescent="0.25">
      <c r="A34" s="16" t="s">
        <v>56</v>
      </c>
      <c r="B34" s="17">
        <v>95467.225000000006</v>
      </c>
      <c r="C34" s="17">
        <v>58910.902399999999</v>
      </c>
      <c r="D34" s="27">
        <f t="shared" si="0"/>
        <v>-0.38292013410885256</v>
      </c>
      <c r="E34" s="17">
        <v>58910.902399999999</v>
      </c>
      <c r="F34" s="17">
        <v>53651.000399999997</v>
      </c>
      <c r="G34" s="27">
        <f t="shared" si="1"/>
        <v>-8.9285714285714315E-2</v>
      </c>
    </row>
    <row r="35" spans="1:7" x14ac:dyDescent="0.25">
      <c r="A35" s="16" t="s">
        <v>57</v>
      </c>
      <c r="B35" s="17">
        <v>160041.51250000001</v>
      </c>
      <c r="C35" s="17">
        <v>87140.0432</v>
      </c>
      <c r="D35" s="27">
        <f t="shared" si="0"/>
        <v>-0.45551599807581178</v>
      </c>
      <c r="E35" s="17">
        <v>87140.0432</v>
      </c>
      <c r="F35" s="17">
        <v>79359.682199999996</v>
      </c>
      <c r="G35" s="27">
        <f t="shared" si="1"/>
        <v>-8.9285714285714343E-2</v>
      </c>
    </row>
    <row r="36" spans="1:7" x14ac:dyDescent="0.25">
      <c r="A36" s="16" t="s">
        <v>58</v>
      </c>
      <c r="B36" s="17">
        <v>21279.087500000001</v>
      </c>
      <c r="C36" s="17">
        <v>27878.838400000001</v>
      </c>
      <c r="D36" s="27">
        <f t="shared" si="0"/>
        <v>0.31015196962745695</v>
      </c>
      <c r="E36" s="17">
        <v>27878.838400000001</v>
      </c>
      <c r="F36" s="17">
        <v>25389.6564</v>
      </c>
      <c r="G36" s="27">
        <f t="shared" si="1"/>
        <v>-8.9285714285714315E-2</v>
      </c>
    </row>
    <row r="37" spans="1:7" x14ac:dyDescent="0.25">
      <c r="A37" s="16" t="s">
        <v>59</v>
      </c>
      <c r="B37" s="17">
        <v>1938736.325</v>
      </c>
      <c r="C37" s="17">
        <v>1767149.2720000001</v>
      </c>
      <c r="D37" s="27">
        <f t="shared" si="0"/>
        <v>-8.8504584552001858E-2</v>
      </c>
      <c r="E37" s="17">
        <v>1767149.2720000001</v>
      </c>
      <c r="F37" s="17">
        <v>1609368.0870000001</v>
      </c>
      <c r="G37" s="27">
        <f t="shared" si="1"/>
        <v>-8.9285714285714315E-2</v>
      </c>
    </row>
    <row r="38" spans="1:7" x14ac:dyDescent="0.25">
      <c r="A38" s="16" t="s">
        <v>60</v>
      </c>
      <c r="B38" s="17">
        <v>3750000</v>
      </c>
      <c r="C38" s="17">
        <v>3696000</v>
      </c>
      <c r="D38" s="27">
        <f t="shared" si="0"/>
        <v>-1.44E-2</v>
      </c>
      <c r="E38" s="17">
        <v>3696000</v>
      </c>
      <c r="F38" s="17">
        <v>3366000</v>
      </c>
      <c r="G38" s="27">
        <f t="shared" si="1"/>
        <v>-8.9285714285714288E-2</v>
      </c>
    </row>
    <row r="39" spans="1:7" x14ac:dyDescent="0.25">
      <c r="A39" s="16" t="s">
        <v>61</v>
      </c>
      <c r="B39" s="17">
        <v>3254357.3374999999</v>
      </c>
      <c r="C39" s="17">
        <v>1351362.88</v>
      </c>
      <c r="D39" s="27">
        <f t="shared" si="0"/>
        <v>-0.58475276687405264</v>
      </c>
      <c r="E39" s="17">
        <v>1351362.88</v>
      </c>
      <c r="F39" s="17">
        <v>2230705.48</v>
      </c>
      <c r="G39" s="27">
        <f t="shared" si="1"/>
        <v>0.65070797268014358</v>
      </c>
    </row>
    <row r="40" spans="1:7" x14ac:dyDescent="0.25">
      <c r="A40" s="16" t="s">
        <v>62</v>
      </c>
      <c r="B40" s="17">
        <v>21094132.475000001</v>
      </c>
      <c r="C40" s="17">
        <v>18344398.7216</v>
      </c>
      <c r="D40" s="27">
        <f t="shared" si="0"/>
        <v>-0.13035538468618638</v>
      </c>
      <c r="E40" s="17">
        <v>18344398.7216</v>
      </c>
      <c r="F40" s="17">
        <v>19706505.978599999</v>
      </c>
      <c r="G40" s="27">
        <f t="shared" si="1"/>
        <v>7.4251943477229229E-2</v>
      </c>
    </row>
    <row r="41" spans="1:7" x14ac:dyDescent="0.25">
      <c r="A41" s="16" t="s">
        <v>63</v>
      </c>
      <c r="B41" s="17">
        <v>0</v>
      </c>
      <c r="C41" s="17">
        <v>504000</v>
      </c>
      <c r="D41" s="27"/>
      <c r="E41" s="17">
        <v>504000</v>
      </c>
      <c r="F41" s="17">
        <v>459000</v>
      </c>
      <c r="G41" s="27">
        <f t="shared" si="1"/>
        <v>-8.9285714285714288E-2</v>
      </c>
    </row>
    <row r="42" spans="1:7" x14ac:dyDescent="0.25">
      <c r="A42" s="16" t="s">
        <v>64</v>
      </c>
      <c r="B42" s="17">
        <v>1093750</v>
      </c>
      <c r="C42" s="17">
        <v>3373056.2880000002</v>
      </c>
      <c r="D42" s="27">
        <f>(C42-B42)/B42</f>
        <v>2.0839371776000002</v>
      </c>
      <c r="E42" s="17">
        <v>3373056.2880000002</v>
      </c>
      <c r="F42" s="17">
        <v>2842147.2239999999</v>
      </c>
      <c r="G42" s="27">
        <f t="shared" si="1"/>
        <v>-0.15739703659519844</v>
      </c>
    </row>
    <row r="43" spans="1:7" x14ac:dyDescent="0.25">
      <c r="A43" s="16" t="s">
        <v>75</v>
      </c>
      <c r="B43" s="17">
        <v>2956250</v>
      </c>
      <c r="C43" s="17">
        <v>14142240</v>
      </c>
      <c r="D43" s="27">
        <f>(C43-B43)/B43</f>
        <v>3.7838443974630023</v>
      </c>
      <c r="E43" s="17">
        <v>14142240</v>
      </c>
      <c r="F43" s="17">
        <v>7269540</v>
      </c>
      <c r="G43" s="27">
        <f t="shared" si="1"/>
        <v>-0.48596969079862878</v>
      </c>
    </row>
    <row r="44" spans="1:7" x14ac:dyDescent="0.25">
      <c r="A44" s="16" t="s">
        <v>76</v>
      </c>
      <c r="B44" s="17">
        <v>536250</v>
      </c>
      <c r="C44" s="17">
        <v>2503200</v>
      </c>
      <c r="D44" s="27">
        <f>(C44-B44)/B44</f>
        <v>3.667972027972028</v>
      </c>
      <c r="E44" s="17">
        <v>2503200</v>
      </c>
      <c r="F44" s="17">
        <v>1258000</v>
      </c>
      <c r="G44" s="27">
        <f t="shared" si="1"/>
        <v>-0.49744327261105786</v>
      </c>
    </row>
    <row r="45" spans="1:7" x14ac:dyDescent="0.25">
      <c r="A45" s="16" t="s">
        <v>77</v>
      </c>
      <c r="B45" s="17">
        <v>23965000</v>
      </c>
      <c r="C45" s="17">
        <v>0</v>
      </c>
      <c r="D45" s="27">
        <f>(C45-B45)/B45</f>
        <v>-1</v>
      </c>
      <c r="E45" s="17">
        <v>0</v>
      </c>
      <c r="F45" s="17">
        <v>0</v>
      </c>
      <c r="G45" s="30" t="s">
        <v>118</v>
      </c>
    </row>
    <row r="46" spans="1:7" x14ac:dyDescent="0.25">
      <c r="A46" s="9"/>
      <c r="B46" s="9"/>
      <c r="C46" s="9"/>
      <c r="D46" s="27"/>
      <c r="E46" s="9"/>
      <c r="F46" s="9"/>
      <c r="G46" s="27"/>
    </row>
    <row r="47" spans="1:7" x14ac:dyDescent="0.25">
      <c r="A47" s="9" t="s">
        <v>78</v>
      </c>
      <c r="B47" s="9">
        <f>SUM(B20:B46)</f>
        <v>119923816.8125</v>
      </c>
      <c r="C47" s="9">
        <f>SUM(C20:C45)</f>
        <v>77554058.585600004</v>
      </c>
      <c r="D47" s="27">
        <f>(C47-B47)/B47</f>
        <v>-0.35330561812542038</v>
      </c>
      <c r="E47" s="9">
        <f>SUM(E20:E45)</f>
        <v>77554058.585600004</v>
      </c>
      <c r="F47" s="9">
        <f>SUM(F20:F45)</f>
        <v>79273105.784049988</v>
      </c>
      <c r="G47" s="27">
        <f>(F47-E47)/E47</f>
        <v>2.2165792865019338E-2</v>
      </c>
    </row>
    <row r="48" spans="1:7" x14ac:dyDescent="0.25">
      <c r="A48" s="9"/>
      <c r="B48" s="9"/>
      <c r="C48" s="9"/>
      <c r="D48" s="27"/>
      <c r="E48" s="9"/>
      <c r="F48" s="9"/>
      <c r="G48" s="27"/>
    </row>
    <row r="49" spans="1:7" x14ac:dyDescent="0.25">
      <c r="A49" s="12" t="s">
        <v>79</v>
      </c>
      <c r="B49" s="9">
        <f>B17-B47</f>
        <v>5464203.7375000268</v>
      </c>
      <c r="C49" s="9">
        <f>C17-C47</f>
        <v>22197686.126399979</v>
      </c>
      <c r="D49" s="27">
        <f>(C49-B49)/B49</f>
        <v>3.0623825890789034</v>
      </c>
      <c r="E49" s="9">
        <f>E17-E47</f>
        <v>22197686.126399979</v>
      </c>
      <c r="F49" s="9">
        <f>F17-F47</f>
        <v>8670829.2030519992</v>
      </c>
      <c r="G49" s="27">
        <f>(F49-E49)/E49</f>
        <v>-0.60938139436345684</v>
      </c>
    </row>
    <row r="53" spans="1:7" ht="26.25" x14ac:dyDescent="0.4">
      <c r="A53" s="28" t="s">
        <v>119</v>
      </c>
    </row>
    <row r="55" spans="1:7" ht="31.5" x14ac:dyDescent="0.25">
      <c r="A55" s="13" t="s">
        <v>2</v>
      </c>
      <c r="B55" s="5">
        <v>2013</v>
      </c>
      <c r="C55" s="5">
        <v>2014</v>
      </c>
      <c r="D55" s="29" t="s">
        <v>116</v>
      </c>
      <c r="E55" s="5">
        <v>2014</v>
      </c>
      <c r="F55" s="5">
        <v>2015</v>
      </c>
      <c r="G55" s="29" t="s">
        <v>117</v>
      </c>
    </row>
    <row r="56" spans="1:7" x14ac:dyDescent="0.25">
      <c r="A56" s="12" t="s">
        <v>82</v>
      </c>
      <c r="B56" s="9"/>
      <c r="C56" s="9"/>
    </row>
    <row r="57" spans="1:7" x14ac:dyDescent="0.25">
      <c r="A57" s="12" t="s">
        <v>83</v>
      </c>
      <c r="B57" s="9"/>
      <c r="C57" s="9"/>
    </row>
    <row r="58" spans="1:7" x14ac:dyDescent="0.25">
      <c r="A58" s="16" t="s">
        <v>3</v>
      </c>
      <c r="B58" s="7">
        <v>2484.1</v>
      </c>
      <c r="C58" s="22">
        <v>2548.2575999999999</v>
      </c>
      <c r="D58" s="27">
        <f>(C58-B58)/B58</f>
        <v>2.5827301638420355E-2</v>
      </c>
      <c r="E58" s="22">
        <v>2548.2575999999999</v>
      </c>
      <c r="F58" s="22">
        <v>2599.2227520000001</v>
      </c>
      <c r="G58" s="27">
        <f t="shared" ref="G58:G66" si="2">(F58-E58)/E58</f>
        <v>2.0000000000000087E-2</v>
      </c>
    </row>
    <row r="59" spans="1:7" x14ac:dyDescent="0.25">
      <c r="A59" s="16" t="s">
        <v>4</v>
      </c>
      <c r="B59" s="17">
        <v>247645.65</v>
      </c>
      <c r="C59" s="17">
        <v>253960.13440000001</v>
      </c>
      <c r="D59" s="27">
        <f>(C59-B59)/B59</f>
        <v>2.5498063059052382E-2</v>
      </c>
      <c r="E59" s="17">
        <v>253960.13440000001</v>
      </c>
      <c r="F59" s="17">
        <v>243801.729024</v>
      </c>
      <c r="G59" s="27">
        <f t="shared" si="2"/>
        <v>-4.0000000000000036E-2</v>
      </c>
    </row>
    <row r="60" spans="1:7" x14ac:dyDescent="0.25">
      <c r="A60" s="16" t="s">
        <v>5</v>
      </c>
      <c r="B60" s="17">
        <v>3806197.6625000001</v>
      </c>
      <c r="C60" s="17">
        <v>4083071.048</v>
      </c>
      <c r="D60" s="27">
        <f>(C60-B60)/B60</f>
        <v>7.2742776400672504E-2</v>
      </c>
      <c r="E60" s="17">
        <v>4083071.048</v>
      </c>
      <c r="F60" s="17">
        <v>4205563.1794400001</v>
      </c>
      <c r="G60" s="27">
        <f t="shared" si="2"/>
        <v>3.0000000000000037E-2</v>
      </c>
    </row>
    <row r="61" spans="1:7" x14ac:dyDescent="0.25">
      <c r="A61" s="16" t="s">
        <v>6</v>
      </c>
      <c r="B61" s="17">
        <v>20513628.387499999</v>
      </c>
      <c r="C61" s="17">
        <v>57697091.177599996</v>
      </c>
      <c r="D61" s="27">
        <f>(C61-B61)/B61</f>
        <v>1.812622422894127</v>
      </c>
      <c r="E61" s="17">
        <v>57697091.177599996</v>
      </c>
      <c r="F61" s="17">
        <v>49042527.50096</v>
      </c>
      <c r="G61" s="27">
        <f t="shared" si="2"/>
        <v>-0.14999999999999994</v>
      </c>
    </row>
    <row r="62" spans="1:7" x14ac:dyDescent="0.25">
      <c r="A62" s="16" t="s">
        <v>7</v>
      </c>
      <c r="B62" s="17">
        <v>0</v>
      </c>
      <c r="C62" s="17">
        <v>1400000</v>
      </c>
      <c r="D62" s="30" t="s">
        <v>118</v>
      </c>
      <c r="E62" s="17">
        <v>1400000</v>
      </c>
      <c r="F62" s="17">
        <v>1200000</v>
      </c>
      <c r="G62" s="27">
        <f t="shared" si="2"/>
        <v>-0.14285714285714285</v>
      </c>
    </row>
    <row r="63" spans="1:7" x14ac:dyDescent="0.25">
      <c r="A63" s="16" t="s">
        <v>8</v>
      </c>
      <c r="B63" s="17">
        <v>-1578524.85</v>
      </c>
      <c r="C63" s="17">
        <v>-1387690.92</v>
      </c>
      <c r="D63" s="27">
        <f t="shared" ref="D63:D69" si="3">(C63-B63)/B63</f>
        <v>-0.12089383958700438</v>
      </c>
      <c r="E63" s="17">
        <v>-1387690.92</v>
      </c>
      <c r="F63" s="17">
        <v>-2942551.6500575999</v>
      </c>
      <c r="G63" s="27">
        <f t="shared" si="2"/>
        <v>1.1204661698424891</v>
      </c>
    </row>
    <row r="64" spans="1:7" x14ac:dyDescent="0.25">
      <c r="A64" s="16" t="s">
        <v>9</v>
      </c>
      <c r="B64" s="17">
        <v>23531506.550000001</v>
      </c>
      <c r="C64" s="17">
        <v>75851470.799999997</v>
      </c>
      <c r="D64" s="27">
        <f t="shared" si="3"/>
        <v>2.2234005348884045</v>
      </c>
      <c r="E64" s="17">
        <v>75851470.799999997</v>
      </c>
      <c r="F64" s="17">
        <v>65990779.596000001</v>
      </c>
      <c r="G64" s="27">
        <f t="shared" si="2"/>
        <v>-0.12999999999999995</v>
      </c>
    </row>
    <row r="65" spans="1:7" x14ac:dyDescent="0.25">
      <c r="A65" s="16" t="s">
        <v>10</v>
      </c>
      <c r="B65" s="17">
        <v>-3765000</v>
      </c>
      <c r="C65" s="17">
        <v>-12136103.0112</v>
      </c>
      <c r="D65" s="27">
        <f t="shared" si="3"/>
        <v>2.2234005341832668</v>
      </c>
      <c r="E65" s="17">
        <v>-12136103.0112</v>
      </c>
      <c r="F65" s="17">
        <v>-10558524.73536</v>
      </c>
      <c r="G65" s="27">
        <f t="shared" si="2"/>
        <v>-0.12999051461446112</v>
      </c>
    </row>
    <row r="66" spans="1:7" x14ac:dyDescent="0.25">
      <c r="A66" s="16" t="s">
        <v>11</v>
      </c>
      <c r="B66" s="17">
        <v>929142.97499999998</v>
      </c>
      <c r="C66" s="17">
        <v>2830473.8448000001</v>
      </c>
      <c r="D66" s="27">
        <f t="shared" si="3"/>
        <v>2.0463275523339131</v>
      </c>
      <c r="E66" s="17">
        <v>2830473.8448000001</v>
      </c>
      <c r="F66" s="17">
        <v>2667721.5987240002</v>
      </c>
      <c r="G66" s="27">
        <f t="shared" si="2"/>
        <v>-5.7499999999999968E-2</v>
      </c>
    </row>
    <row r="67" spans="1:7" x14ac:dyDescent="0.25">
      <c r="A67" s="16" t="s">
        <v>12</v>
      </c>
      <c r="B67" s="17">
        <v>250000</v>
      </c>
      <c r="C67" s="17">
        <v>0</v>
      </c>
      <c r="D67" s="27">
        <f t="shared" si="3"/>
        <v>-1</v>
      </c>
      <c r="E67" s="17">
        <v>0</v>
      </c>
      <c r="F67" s="17">
        <v>0</v>
      </c>
      <c r="G67" s="30" t="s">
        <v>118</v>
      </c>
    </row>
    <row r="68" spans="1:7" x14ac:dyDescent="0.25">
      <c r="A68" s="16" t="s">
        <v>13</v>
      </c>
      <c r="B68" s="17">
        <v>9258.5249999999996</v>
      </c>
      <c r="C68" s="17">
        <v>9564.7999999999993</v>
      </c>
      <c r="D68" s="27">
        <f t="shared" si="3"/>
        <v>3.3080323269635246E-2</v>
      </c>
      <c r="E68" s="17">
        <v>9564.7999999999993</v>
      </c>
      <c r="F68" s="17">
        <v>9182.2080000000005</v>
      </c>
      <c r="G68" s="27">
        <f>(F68-E68)/E68</f>
        <v>-3.9999999999999869E-2</v>
      </c>
    </row>
    <row r="69" spans="1:7" x14ac:dyDescent="0.25">
      <c r="A69" s="19" t="s">
        <v>84</v>
      </c>
      <c r="B69" s="23">
        <f>SUM(B58:B68)</f>
        <v>43946339</v>
      </c>
      <c r="C69" s="23">
        <f>SUM(C58:C68)</f>
        <v>128604386.13119999</v>
      </c>
      <c r="D69" s="27">
        <f t="shared" si="3"/>
        <v>1.9263958968504746</v>
      </c>
      <c r="E69" s="23">
        <f>SUM(E58:E68)</f>
        <v>128604386.13119999</v>
      </c>
      <c r="F69" s="23">
        <f>SUM(F58:F68)</f>
        <v>109861098.6494824</v>
      </c>
      <c r="G69" s="27">
        <f>(F69-E69)/E69</f>
        <v>-0.14574376540000747</v>
      </c>
    </row>
    <row r="70" spans="1:7" x14ac:dyDescent="0.25">
      <c r="A70" s="16"/>
      <c r="B70" s="17"/>
      <c r="C70" s="17"/>
      <c r="D70" s="27"/>
      <c r="E70" s="17"/>
      <c r="F70" s="17"/>
      <c r="G70" s="27"/>
    </row>
    <row r="71" spans="1:7" x14ac:dyDescent="0.25">
      <c r="A71" s="19" t="s">
        <v>85</v>
      </c>
      <c r="B71" s="17"/>
      <c r="C71" s="17"/>
      <c r="D71" s="27"/>
      <c r="E71" s="17"/>
      <c r="F71" s="17"/>
      <c r="G71" s="27"/>
    </row>
    <row r="72" spans="1:7" x14ac:dyDescent="0.25">
      <c r="A72" s="16" t="s">
        <v>14</v>
      </c>
      <c r="B72" s="17">
        <v>146250</v>
      </c>
      <c r="C72" s="17">
        <v>131040</v>
      </c>
      <c r="D72" s="27">
        <f t="shared" ref="D72:D78" si="4">(C72-B72)/B72</f>
        <v>-0.104</v>
      </c>
      <c r="E72" s="17">
        <v>131040</v>
      </c>
      <c r="F72" s="17">
        <v>131040</v>
      </c>
      <c r="G72" s="27">
        <f>(F72-E72)/E72</f>
        <v>0</v>
      </c>
    </row>
    <row r="73" spans="1:7" x14ac:dyDescent="0.25">
      <c r="A73" s="16" t="s">
        <v>15</v>
      </c>
      <c r="B73" s="17">
        <v>779882.4</v>
      </c>
      <c r="C73" s="17">
        <v>698774.63040000002</v>
      </c>
      <c r="D73" s="27">
        <f t="shared" si="4"/>
        <v>-0.104</v>
      </c>
      <c r="E73" s="17">
        <v>698774.63040000002</v>
      </c>
      <c r="F73" s="17">
        <v>833774.63040000002</v>
      </c>
      <c r="G73" s="27">
        <f>(F73-E73)/E73</f>
        <v>0.19319533670351177</v>
      </c>
    </row>
    <row r="74" spans="1:7" x14ac:dyDescent="0.25">
      <c r="A74" s="16" t="s">
        <v>16</v>
      </c>
      <c r="B74" s="17">
        <v>541521.375</v>
      </c>
      <c r="C74" s="17">
        <v>3280588.7856000001</v>
      </c>
      <c r="D74" s="27">
        <f t="shared" si="4"/>
        <v>5.0580965720882212</v>
      </c>
      <c r="E74" s="17">
        <v>3280588.7856000001</v>
      </c>
      <c r="F74" s="17">
        <v>3280588.7856000001</v>
      </c>
      <c r="G74" s="27">
        <f>(F74-E74)/E74</f>
        <v>0</v>
      </c>
    </row>
    <row r="75" spans="1:7" x14ac:dyDescent="0.25">
      <c r="A75" s="16" t="s">
        <v>17</v>
      </c>
      <c r="B75" s="17">
        <v>-205000</v>
      </c>
      <c r="C75" s="17">
        <v>-764692.09600000002</v>
      </c>
      <c r="D75" s="27">
        <f t="shared" si="4"/>
        <v>2.7302053463414637</v>
      </c>
      <c r="E75" s="17">
        <v>-764692.09600000002</v>
      </c>
      <c r="F75" s="17">
        <f>E75-617155</f>
        <v>-1381847.0959999999</v>
      </c>
      <c r="G75" s="27">
        <f>(F75-E75)/E75</f>
        <v>0.8070633961410788</v>
      </c>
    </row>
    <row r="76" spans="1:7" x14ac:dyDescent="0.25">
      <c r="A76" s="16" t="s">
        <v>18</v>
      </c>
      <c r="B76" s="17">
        <v>715863.85</v>
      </c>
      <c r="C76" s="17">
        <v>2238634.0367999999</v>
      </c>
      <c r="D76" s="27">
        <f t="shared" si="4"/>
        <v>2.1271784946257584</v>
      </c>
      <c r="E76" s="17">
        <v>2238634.0367999999</v>
      </c>
      <c r="F76" s="17">
        <v>2070736.48404</v>
      </c>
      <c r="G76" s="27">
        <f>(F76-E76)/E76</f>
        <v>-7.4999999999999942E-2</v>
      </c>
    </row>
    <row r="77" spans="1:7" x14ac:dyDescent="0.25">
      <c r="A77" s="16" t="s">
        <v>86</v>
      </c>
      <c r="B77" s="17">
        <v>67300.737500000003</v>
      </c>
      <c r="C77" s="17">
        <v>0</v>
      </c>
      <c r="D77" s="27">
        <f t="shared" si="4"/>
        <v>-1</v>
      </c>
      <c r="E77" s="17">
        <v>0</v>
      </c>
      <c r="F77" s="17">
        <v>0</v>
      </c>
      <c r="G77" s="30" t="s">
        <v>118</v>
      </c>
    </row>
    <row r="78" spans="1:7" x14ac:dyDescent="0.25">
      <c r="A78" s="12" t="s">
        <v>87</v>
      </c>
      <c r="B78" s="9">
        <f>SUM(B72:B77)</f>
        <v>2045818.3625</v>
      </c>
      <c r="C78" s="9">
        <f>SUM(C72:C77)</f>
        <v>5584345.3568000002</v>
      </c>
      <c r="D78" s="27">
        <f t="shared" si="4"/>
        <v>1.7296388864043155</v>
      </c>
      <c r="E78" s="9">
        <f>SUM(E72:E77)</f>
        <v>5584345.3568000002</v>
      </c>
      <c r="F78" s="9">
        <f>SUM(F72:F77)</f>
        <v>4934292.8040399998</v>
      </c>
      <c r="G78" s="27">
        <f>(F78-E78)/E78</f>
        <v>-0.11640622333080421</v>
      </c>
    </row>
    <row r="79" spans="1:7" x14ac:dyDescent="0.25">
      <c r="A79" s="9"/>
      <c r="B79" s="9"/>
      <c r="C79" s="9"/>
      <c r="D79" s="27"/>
      <c r="E79" s="9"/>
      <c r="F79" s="9"/>
      <c r="G79" s="27"/>
    </row>
    <row r="80" spans="1:7" x14ac:dyDescent="0.25">
      <c r="A80" s="12" t="s">
        <v>88</v>
      </c>
      <c r="B80" s="24">
        <f>B69+B78</f>
        <v>45992157.362499997</v>
      </c>
      <c r="C80" s="24">
        <f>C69+C78</f>
        <v>134188731.48799999</v>
      </c>
      <c r="D80" s="27">
        <f>(C80-B80)/B80</f>
        <v>1.917643771966471</v>
      </c>
      <c r="E80" s="24">
        <f>E69+E78</f>
        <v>134188731.48799999</v>
      </c>
      <c r="F80" s="24">
        <f>F69+F78</f>
        <v>114795391.4535224</v>
      </c>
      <c r="G80" s="27">
        <f>(F80-E80)/E80</f>
        <v>-0.14452286581315413</v>
      </c>
    </row>
    <row r="81" spans="1:7" x14ac:dyDescent="0.25">
      <c r="A81" s="9"/>
      <c r="B81" s="9"/>
      <c r="C81" s="9"/>
      <c r="D81" s="27"/>
      <c r="E81" s="9"/>
      <c r="F81" s="9"/>
      <c r="G81" s="27"/>
    </row>
    <row r="82" spans="1:7" x14ac:dyDescent="0.25">
      <c r="A82" s="12" t="s">
        <v>89</v>
      </c>
      <c r="B82" s="9"/>
      <c r="C82" s="9"/>
      <c r="D82" s="27"/>
      <c r="E82" s="9"/>
      <c r="F82" s="9"/>
      <c r="G82" s="27"/>
    </row>
    <row r="83" spans="1:7" x14ac:dyDescent="0.25">
      <c r="A83" s="9"/>
      <c r="B83" s="9"/>
      <c r="C83" s="9"/>
      <c r="D83" s="27"/>
      <c r="E83" s="9"/>
      <c r="F83" s="9"/>
      <c r="G83" s="27"/>
    </row>
    <row r="84" spans="1:7" x14ac:dyDescent="0.25">
      <c r="A84" s="12" t="s">
        <v>90</v>
      </c>
      <c r="B84" s="9"/>
      <c r="C84" s="9"/>
      <c r="D84" s="27"/>
      <c r="E84" s="9"/>
      <c r="F84" s="9"/>
      <c r="G84" s="27"/>
    </row>
    <row r="85" spans="1:7" x14ac:dyDescent="0.25">
      <c r="A85" s="16" t="s">
        <v>20</v>
      </c>
      <c r="B85" s="17">
        <v>0</v>
      </c>
      <c r="C85" s="17">
        <v>3205440</v>
      </c>
      <c r="D85" s="27"/>
      <c r="E85" s="17">
        <v>3205440</v>
      </c>
      <c r="F85" s="17">
        <v>6011540</v>
      </c>
      <c r="G85" s="27">
        <f t="shared" ref="G85:G99" si="5">(F85-E85)/E85</f>
        <v>0.87541803933313367</v>
      </c>
    </row>
    <row r="86" spans="1:7" x14ac:dyDescent="0.25">
      <c r="A86" s="16" t="s">
        <v>21</v>
      </c>
      <c r="B86" s="17">
        <v>5791397.6124999998</v>
      </c>
      <c r="C86" s="17">
        <v>22488866.105599999</v>
      </c>
      <c r="D86" s="27">
        <f t="shared" ref="D86:D94" si="6">(C86-B86)/B86</f>
        <v>2.8831500805713328</v>
      </c>
      <c r="E86" s="17">
        <v>22488866.105599999</v>
      </c>
      <c r="F86" s="17">
        <v>13850647.528704001</v>
      </c>
      <c r="G86" s="27">
        <f t="shared" si="5"/>
        <v>-0.38411089898147321</v>
      </c>
    </row>
    <row r="87" spans="1:7" x14ac:dyDescent="0.25">
      <c r="A87" s="16" t="s">
        <v>22</v>
      </c>
      <c r="B87" s="17">
        <v>36837.9</v>
      </c>
      <c r="C87" s="17">
        <v>264512.64000000001</v>
      </c>
      <c r="D87" s="27">
        <f t="shared" si="6"/>
        <v>6.1804483968955886</v>
      </c>
      <c r="E87" s="17">
        <v>264512.64000000001</v>
      </c>
      <c r="F87" s="17">
        <v>198384.48</v>
      </c>
      <c r="G87" s="27">
        <f t="shared" si="5"/>
        <v>-0.25</v>
      </c>
    </row>
    <row r="88" spans="1:7" x14ac:dyDescent="0.25">
      <c r="A88" s="16" t="s">
        <v>23</v>
      </c>
      <c r="B88" s="17">
        <v>1648.3625</v>
      </c>
      <c r="C88" s="17">
        <v>9452.4079999999994</v>
      </c>
      <c r="D88" s="27">
        <f t="shared" si="6"/>
        <v>4.7344231017145804</v>
      </c>
      <c r="E88" s="17">
        <v>9452.4079999999994</v>
      </c>
      <c r="F88" s="17">
        <v>7089.3059999999996</v>
      </c>
      <c r="G88" s="27">
        <f t="shared" si="5"/>
        <v>-0.25</v>
      </c>
    </row>
    <row r="89" spans="1:7" x14ac:dyDescent="0.25">
      <c r="A89" s="16" t="s">
        <v>24</v>
      </c>
      <c r="B89" s="17">
        <v>729.98749999999995</v>
      </c>
      <c r="C89" s="17">
        <v>12784.7888</v>
      </c>
      <c r="D89" s="27">
        <f t="shared" si="6"/>
        <v>16.513709207349443</v>
      </c>
      <c r="E89" s="17">
        <v>12784.7888</v>
      </c>
      <c r="F89" s="17">
        <v>9588.5915999999997</v>
      </c>
      <c r="G89" s="27">
        <f t="shared" si="5"/>
        <v>-0.25000000000000006</v>
      </c>
    </row>
    <row r="90" spans="1:7" x14ac:dyDescent="0.25">
      <c r="A90" s="16" t="s">
        <v>25</v>
      </c>
      <c r="B90" s="17">
        <v>7541.2624999999998</v>
      </c>
      <c r="C90" s="17">
        <v>132256.45439999999</v>
      </c>
      <c r="D90" s="27">
        <f t="shared" si="6"/>
        <v>16.537707300335985</v>
      </c>
      <c r="E90" s="17">
        <v>132256.45439999999</v>
      </c>
      <c r="F90" s="17">
        <v>99192.340800000005</v>
      </c>
      <c r="G90" s="27">
        <f t="shared" si="5"/>
        <v>-0.24999999999999989</v>
      </c>
    </row>
    <row r="91" spans="1:7" x14ac:dyDescent="0.25">
      <c r="A91" s="16" t="s">
        <v>26</v>
      </c>
      <c r="B91" s="17">
        <v>3519.3375000000001</v>
      </c>
      <c r="C91" s="17">
        <v>61719.683199999999</v>
      </c>
      <c r="D91" s="27">
        <f t="shared" si="6"/>
        <v>16.537301608612417</v>
      </c>
      <c r="E91" s="17">
        <v>61719.683199999999</v>
      </c>
      <c r="F91" s="17">
        <v>46289.7624</v>
      </c>
      <c r="G91" s="27">
        <f t="shared" si="5"/>
        <v>-0.25</v>
      </c>
    </row>
    <row r="92" spans="1:7" x14ac:dyDescent="0.25">
      <c r="A92" s="16" t="s">
        <v>27</v>
      </c>
      <c r="B92" s="17">
        <v>1648.3625</v>
      </c>
      <c r="C92" s="17">
        <v>9452.4079999999994</v>
      </c>
      <c r="D92" s="27">
        <f t="shared" si="6"/>
        <v>4.7344231017145804</v>
      </c>
      <c r="E92" s="17">
        <v>9452.4079999999994</v>
      </c>
      <c r="F92" s="17">
        <v>7089.3059999999996</v>
      </c>
      <c r="G92" s="27">
        <f t="shared" si="5"/>
        <v>-0.25</v>
      </c>
    </row>
    <row r="93" spans="1:7" x14ac:dyDescent="0.25">
      <c r="A93" s="16" t="s">
        <v>28</v>
      </c>
      <c r="B93" s="17">
        <v>729.98749999999995</v>
      </c>
      <c r="C93" s="17">
        <v>12784.7888</v>
      </c>
      <c r="D93" s="27">
        <f t="shared" si="6"/>
        <v>16.513709207349443</v>
      </c>
      <c r="E93" s="17">
        <v>12784.7888</v>
      </c>
      <c r="F93" s="17">
        <v>9588.5915999999997</v>
      </c>
      <c r="G93" s="27">
        <f t="shared" si="5"/>
        <v>-0.25000000000000006</v>
      </c>
    </row>
    <row r="94" spans="1:7" x14ac:dyDescent="0.25">
      <c r="A94" s="16" t="s">
        <v>29</v>
      </c>
      <c r="B94" s="17">
        <v>12500000</v>
      </c>
      <c r="C94" s="17">
        <v>49731360</v>
      </c>
      <c r="D94" s="27">
        <f t="shared" si="6"/>
        <v>2.9785088000000002</v>
      </c>
      <c r="E94" s="17">
        <v>49731360</v>
      </c>
      <c r="F94" s="17">
        <v>44177211</v>
      </c>
      <c r="G94" s="27">
        <f t="shared" si="5"/>
        <v>-0.11168303058673641</v>
      </c>
    </row>
    <row r="95" spans="1:7" x14ac:dyDescent="0.25">
      <c r="A95" s="16" t="s">
        <v>30</v>
      </c>
      <c r="B95" s="17">
        <v>0</v>
      </c>
      <c r="C95" s="17">
        <v>13440000</v>
      </c>
      <c r="D95" s="30" t="s">
        <v>118</v>
      </c>
      <c r="E95" s="17">
        <v>13440000</v>
      </c>
      <c r="F95" s="17">
        <v>12084720.48</v>
      </c>
      <c r="G95" s="27">
        <f t="shared" si="5"/>
        <v>-0.10083924999999996</v>
      </c>
    </row>
    <row r="96" spans="1:7" x14ac:dyDescent="0.25">
      <c r="A96" s="16" t="s">
        <v>31</v>
      </c>
      <c r="B96" s="17">
        <v>0</v>
      </c>
      <c r="C96" s="17">
        <v>470311.408</v>
      </c>
      <c r="D96" s="30" t="s">
        <v>118</v>
      </c>
      <c r="E96" s="17">
        <v>470311.408</v>
      </c>
      <c r="F96" s="17">
        <v>568429.44480000006</v>
      </c>
      <c r="G96" s="27">
        <f t="shared" si="5"/>
        <v>0.20862355267384894</v>
      </c>
    </row>
    <row r="97" spans="1:7" x14ac:dyDescent="0.25">
      <c r="A97" s="16" t="s">
        <v>32</v>
      </c>
      <c r="B97" s="17">
        <v>0</v>
      </c>
      <c r="C97" s="17">
        <v>504000</v>
      </c>
      <c r="D97" s="30" t="s">
        <v>118</v>
      </c>
      <c r="E97" s="17">
        <v>504000</v>
      </c>
      <c r="F97" s="17">
        <v>459000</v>
      </c>
      <c r="G97" s="27">
        <f t="shared" si="5"/>
        <v>-8.9285714285714288E-2</v>
      </c>
    </row>
    <row r="98" spans="1:7" x14ac:dyDescent="0.25">
      <c r="A98" s="16" t="s">
        <v>33</v>
      </c>
      <c r="B98" s="17">
        <v>6000000</v>
      </c>
      <c r="C98" s="17">
        <v>15250000</v>
      </c>
      <c r="D98" s="27">
        <f>(C98-B98)/B98</f>
        <v>1.5416666666666667</v>
      </c>
      <c r="E98" s="17">
        <v>15250000</v>
      </c>
      <c r="F98" s="17">
        <v>15000000</v>
      </c>
      <c r="G98" s="27">
        <f t="shared" si="5"/>
        <v>-1.6393442622950821E-2</v>
      </c>
    </row>
    <row r="99" spans="1:7" x14ac:dyDescent="0.25">
      <c r="A99" s="19" t="s">
        <v>91</v>
      </c>
      <c r="B99" s="23">
        <f>SUM(B85:B98)</f>
        <v>24344052.8125</v>
      </c>
      <c r="C99" s="23">
        <f>SUM(C85:C98)</f>
        <v>105592940.68480001</v>
      </c>
      <c r="D99" s="27">
        <f>(C99-B99)/B99</f>
        <v>3.337525123613803</v>
      </c>
      <c r="E99" s="23">
        <f>SUM(E85:E98)</f>
        <v>105592940.68480001</v>
      </c>
      <c r="F99" s="23">
        <f>SUM(F85:F98)</f>
        <v>92528770.831904009</v>
      </c>
      <c r="G99" s="27">
        <f t="shared" si="5"/>
        <v>-0.12372200043081646</v>
      </c>
    </row>
    <row r="100" spans="1:7" x14ac:dyDescent="0.25">
      <c r="A100" s="19"/>
      <c r="B100" s="17"/>
      <c r="C100" s="17"/>
      <c r="D100" s="27"/>
      <c r="E100" s="17"/>
      <c r="F100" s="17"/>
      <c r="G100" s="27"/>
    </row>
    <row r="101" spans="1:7" x14ac:dyDescent="0.25">
      <c r="A101" s="19" t="s">
        <v>92</v>
      </c>
      <c r="B101" s="17"/>
      <c r="C101" s="17"/>
      <c r="D101" s="27"/>
      <c r="E101" s="17"/>
      <c r="F101" s="17"/>
      <c r="G101" s="27"/>
    </row>
    <row r="102" spans="1:7" x14ac:dyDescent="0.25">
      <c r="A102" s="16" t="s">
        <v>34</v>
      </c>
      <c r="B102" s="17">
        <v>10131250</v>
      </c>
      <c r="C102" s="17">
        <v>10131250</v>
      </c>
      <c r="D102" s="27">
        <f>(C102-B102)/B102</f>
        <v>0</v>
      </c>
      <c r="E102" s="17">
        <v>10131250</v>
      </c>
      <c r="F102" s="17">
        <v>10131250</v>
      </c>
      <c r="G102" s="27">
        <f>(F102-E102)/E102</f>
        <v>0</v>
      </c>
    </row>
    <row r="103" spans="1:7" x14ac:dyDescent="0.25">
      <c r="A103" s="16" t="s">
        <v>35</v>
      </c>
      <c r="B103" s="17">
        <v>9278750</v>
      </c>
      <c r="C103" s="17">
        <v>9278750</v>
      </c>
      <c r="D103" s="27">
        <f>(C103-B103)/B103</f>
        <v>0</v>
      </c>
      <c r="E103" s="17">
        <v>9278750</v>
      </c>
      <c r="F103" s="17">
        <v>9278750</v>
      </c>
      <c r="G103" s="27">
        <f>(F103-E103)/E103</f>
        <v>0</v>
      </c>
    </row>
    <row r="104" spans="1:7" x14ac:dyDescent="0.25">
      <c r="A104" s="6" t="s">
        <v>36</v>
      </c>
      <c r="B104" s="9">
        <v>2238105</v>
      </c>
      <c r="C104" s="9">
        <v>9185791</v>
      </c>
      <c r="D104" s="27">
        <f>(C104-B104)/B104</f>
        <v>3.1042716941341002</v>
      </c>
      <c r="E104" s="9">
        <v>9185791</v>
      </c>
      <c r="F104" s="9">
        <v>2856620</v>
      </c>
      <c r="G104" s="27">
        <f>(F104-E104)/E104</f>
        <v>-0.68901752717866105</v>
      </c>
    </row>
    <row r="105" spans="1:7" x14ac:dyDescent="0.25">
      <c r="A105" s="19" t="s">
        <v>93</v>
      </c>
      <c r="B105" s="17">
        <f>SUM(B102:B104)</f>
        <v>21648105</v>
      </c>
      <c r="C105" s="17">
        <f>SUM(C102:C104)</f>
        <v>28595791</v>
      </c>
      <c r="D105" s="27">
        <f>(C105-B105)/B105</f>
        <v>0.32093737534994404</v>
      </c>
      <c r="E105" s="17">
        <f>SUM(E102:E104)</f>
        <v>28595791</v>
      </c>
      <c r="F105" s="17">
        <f>SUM(F102:F104)</f>
        <v>22266620</v>
      </c>
      <c r="G105" s="27">
        <f>(F105-E105)/E105</f>
        <v>-0.22133225830332862</v>
      </c>
    </row>
    <row r="106" spans="1:7" x14ac:dyDescent="0.25">
      <c r="A106" s="19" t="s">
        <v>94</v>
      </c>
      <c r="B106" s="23">
        <f>B99+B105</f>
        <v>45992157.8125</v>
      </c>
      <c r="C106" s="23">
        <f>C99+C105</f>
        <v>134188731.68480001</v>
      </c>
      <c r="D106" s="27">
        <f>(C106-B106)/B106</f>
        <v>1.9176437476984276</v>
      </c>
      <c r="E106" s="23">
        <f>E99+E105</f>
        <v>134188731.68480001</v>
      </c>
      <c r="F106" s="23">
        <f>F99+F105</f>
        <v>114795390.83190401</v>
      </c>
      <c r="G106" s="27">
        <f>(F106-E106)/E106</f>
        <v>-0.14452287170020811</v>
      </c>
    </row>
    <row r="109" spans="1:7" ht="26.25" x14ac:dyDescent="0.4">
      <c r="A109" s="28" t="s">
        <v>120</v>
      </c>
    </row>
    <row r="111" spans="1:7" ht="15.75" x14ac:dyDescent="0.25">
      <c r="A111" s="13" t="s">
        <v>2</v>
      </c>
      <c r="B111" s="5">
        <v>2013</v>
      </c>
      <c r="C111" s="5" t="s">
        <v>121</v>
      </c>
      <c r="D111" s="5">
        <v>2014</v>
      </c>
      <c r="E111" s="5" t="s">
        <v>121</v>
      </c>
      <c r="F111" s="5">
        <v>2015</v>
      </c>
      <c r="G111" s="5" t="s">
        <v>121</v>
      </c>
    </row>
    <row r="112" spans="1:7" x14ac:dyDescent="0.25">
      <c r="A112" s="14" t="s">
        <v>67</v>
      </c>
      <c r="B112" s="15"/>
    </row>
    <row r="113" spans="1:7" x14ac:dyDescent="0.25">
      <c r="A113" s="16" t="s">
        <v>38</v>
      </c>
      <c r="B113" s="17">
        <v>307716148.05000001</v>
      </c>
      <c r="C113" s="27">
        <f>B113/B113</f>
        <v>1</v>
      </c>
      <c r="D113" s="17">
        <v>271839067.2256</v>
      </c>
      <c r="E113" s="27">
        <f>D113/D113</f>
        <v>1</v>
      </c>
      <c r="F113" s="17">
        <v>288876205.69</v>
      </c>
      <c r="G113" s="27">
        <f>F113/F113</f>
        <v>1</v>
      </c>
    </row>
    <row r="114" spans="1:7" x14ac:dyDescent="0.25">
      <c r="A114" s="16" t="s">
        <v>68</v>
      </c>
      <c r="B114" s="18">
        <v>-5621979</v>
      </c>
      <c r="C114" s="27">
        <f>B114/B113</f>
        <v>-1.8270016167908416E-2</v>
      </c>
      <c r="D114" s="18">
        <v>-12432247.3968</v>
      </c>
      <c r="E114" s="27">
        <f>D114/D113</f>
        <v>-4.5733851001197132E-2</v>
      </c>
      <c r="F114" s="18">
        <v>-23110096.455200002</v>
      </c>
      <c r="G114" s="27">
        <f>F114/F113</f>
        <v>-0.08</v>
      </c>
    </row>
    <row r="115" spans="1:7" x14ac:dyDescent="0.25">
      <c r="A115" s="19" t="s">
        <v>69</v>
      </c>
      <c r="B115" s="17">
        <f>SUM(B113:B114)</f>
        <v>302094169.05000001</v>
      </c>
      <c r="C115" s="27">
        <f>B115/B113</f>
        <v>0.98172998383209154</v>
      </c>
      <c r="D115" s="17">
        <f>SUM(D113:D114)</f>
        <v>259406819.82879999</v>
      </c>
      <c r="E115" s="27">
        <f>D115/D113</f>
        <v>0.9542661489988028</v>
      </c>
      <c r="F115" s="17">
        <f>SUM(F113:F114)</f>
        <v>265766109.23479998</v>
      </c>
      <c r="G115" s="27">
        <f>F115/F113</f>
        <v>0.91999999999999993</v>
      </c>
    </row>
    <row r="116" spans="1:7" x14ac:dyDescent="0.25">
      <c r="A116" s="16" t="s">
        <v>70</v>
      </c>
      <c r="B116" s="17">
        <v>-176961527.01249999</v>
      </c>
      <c r="C116" s="27">
        <f>B116/B113</f>
        <v>-0.57508040489232293</v>
      </c>
      <c r="D116" s="17">
        <v>-161029981.48320001</v>
      </c>
      <c r="E116" s="27">
        <f>D116/D113</f>
        <v>-0.59237247657843373</v>
      </c>
      <c r="F116" s="17">
        <v>-179103247.52779999</v>
      </c>
      <c r="G116" s="27">
        <f>F116/F113</f>
        <v>-0.62</v>
      </c>
    </row>
    <row r="117" spans="1:7" x14ac:dyDescent="0.25">
      <c r="A117" s="19" t="s">
        <v>71</v>
      </c>
      <c r="B117" s="20">
        <f>SUM(B115:B116)</f>
        <v>125132642.03750002</v>
      </c>
      <c r="C117" s="27">
        <f>B117/B113</f>
        <v>0.40664957893976866</v>
      </c>
      <c r="D117" s="20">
        <f>SUM(D115:D116)</f>
        <v>98376838.345599979</v>
      </c>
      <c r="E117" s="27">
        <f>D117/D113</f>
        <v>0.36189367242036907</v>
      </c>
      <c r="F117" s="20">
        <f>SUM(F115:F116)</f>
        <v>86662861.706999987</v>
      </c>
      <c r="G117" s="27">
        <f>F117/F113</f>
        <v>0.29999999999999993</v>
      </c>
    </row>
    <row r="118" spans="1:7" x14ac:dyDescent="0.25">
      <c r="A118" s="19" t="s">
        <v>72</v>
      </c>
      <c r="B118" s="17"/>
      <c r="C118" s="27"/>
      <c r="D118" s="17"/>
      <c r="E118" s="27"/>
      <c r="F118" s="17"/>
      <c r="G118" s="27"/>
    </row>
    <row r="119" spans="1:7" x14ac:dyDescent="0.25">
      <c r="A119" s="16" t="s">
        <v>41</v>
      </c>
      <c r="B119" s="17">
        <v>0</v>
      </c>
      <c r="C119" s="27">
        <f>B119/B113</f>
        <v>0</v>
      </c>
      <c r="D119" s="17">
        <v>1227199.1311999999</v>
      </c>
      <c r="E119" s="27">
        <f>D119/D113</f>
        <v>4.5144325417418533E-3</v>
      </c>
      <c r="F119" s="17">
        <v>1138905.0662219999</v>
      </c>
      <c r="G119" s="27">
        <f>F119/F113</f>
        <v>3.9425367814619749E-3</v>
      </c>
    </row>
    <row r="120" spans="1:7" x14ac:dyDescent="0.25">
      <c r="A120" s="16" t="s">
        <v>42</v>
      </c>
      <c r="B120" s="17">
        <v>255378.51250000001</v>
      </c>
      <c r="C120" s="27">
        <f>B120/B113</f>
        <v>8.2991586277917468E-4</v>
      </c>
      <c r="D120" s="17">
        <v>147707.2352</v>
      </c>
      <c r="E120" s="27">
        <f>D120/D113</f>
        <v>5.4336279441916026E-4</v>
      </c>
      <c r="F120" s="17">
        <v>142168.21388</v>
      </c>
      <c r="G120" s="27">
        <f>F120/F113</f>
        <v>4.9214234706670208E-4</v>
      </c>
    </row>
    <row r="121" spans="1:7" x14ac:dyDescent="0.25">
      <c r="A121" s="14" t="s">
        <v>73</v>
      </c>
      <c r="B121" s="15">
        <f>SUM(B117:B120)</f>
        <v>125388020.55000003</v>
      </c>
      <c r="C121" s="27">
        <f>B121/B113</f>
        <v>0.40747949480254786</v>
      </c>
      <c r="D121" s="15">
        <f>SUM(D117:D120)</f>
        <v>99751744.711999983</v>
      </c>
      <c r="E121" s="27">
        <f>D121/D113</f>
        <v>0.36695146775653009</v>
      </c>
      <c r="F121" s="15">
        <f>SUM(F117:F120)</f>
        <v>87943934.987101987</v>
      </c>
      <c r="G121" s="27">
        <f>F121/F113</f>
        <v>0.30443467912852862</v>
      </c>
    </row>
    <row r="122" spans="1:7" x14ac:dyDescent="0.25">
      <c r="A122" s="9"/>
      <c r="B122" s="9"/>
      <c r="C122" s="27"/>
      <c r="D122" s="9"/>
      <c r="E122" s="27"/>
      <c r="F122" s="9"/>
      <c r="G122" s="27"/>
    </row>
    <row r="123" spans="1:7" x14ac:dyDescent="0.25">
      <c r="A123" s="21" t="s">
        <v>74</v>
      </c>
      <c r="B123" s="9"/>
      <c r="C123" s="27"/>
      <c r="D123" s="9"/>
      <c r="E123" s="27"/>
      <c r="F123" s="9"/>
      <c r="G123" s="27"/>
    </row>
    <row r="124" spans="1:7" x14ac:dyDescent="0.25">
      <c r="A124"/>
      <c r="B124"/>
      <c r="C124" s="27"/>
      <c r="D124"/>
      <c r="E124" s="27"/>
      <c r="F124"/>
      <c r="G124" s="27"/>
    </row>
    <row r="125" spans="1:7" x14ac:dyDescent="0.25">
      <c r="A125" s="16" t="s">
        <v>40</v>
      </c>
      <c r="B125" s="17">
        <v>1375351.85</v>
      </c>
      <c r="C125" s="27">
        <f>B125/B113</f>
        <v>4.4695472067865696E-3</v>
      </c>
      <c r="D125" s="17">
        <v>1297103.8864</v>
      </c>
      <c r="E125" s="27">
        <f>D125/D113</f>
        <v>4.771587467681861E-3</v>
      </c>
      <c r="F125" s="17">
        <v>1444381.0284500001</v>
      </c>
      <c r="G125" s="27">
        <f>F125/F113</f>
        <v>5.0000000000000001E-3</v>
      </c>
    </row>
    <row r="126" spans="1:7" x14ac:dyDescent="0.25">
      <c r="A126" s="16" t="s">
        <v>44</v>
      </c>
      <c r="B126" s="17">
        <v>5378689.3250000002</v>
      </c>
      <c r="C126" s="27">
        <f>B126/B113</f>
        <v>1.7479385983104244E-2</v>
      </c>
      <c r="D126" s="17">
        <v>4749094.6607999997</v>
      </c>
      <c r="E126" s="27">
        <f>D126/D113</f>
        <v>1.7470243365935011E-2</v>
      </c>
      <c r="F126" s="17">
        <v>4325068.3518000003</v>
      </c>
      <c r="G126" s="27">
        <f>F126/F113</f>
        <v>1.4972047772052695E-2</v>
      </c>
    </row>
    <row r="127" spans="1:7" x14ac:dyDescent="0.25">
      <c r="A127" s="16" t="s">
        <v>45</v>
      </c>
      <c r="B127" s="17">
        <v>1121425.0125</v>
      </c>
      <c r="C127" s="27">
        <f>B127/B113</f>
        <v>3.6443489222339493E-3</v>
      </c>
      <c r="D127" s="17">
        <v>1161276.4912</v>
      </c>
      <c r="E127" s="27">
        <f>D127/D113</f>
        <v>4.2719264123881554E-3</v>
      </c>
      <c r="F127" s="17">
        <v>1057591.0902</v>
      </c>
      <c r="G127" s="27">
        <f>F127/F113</f>
        <v>3.6610529679101588E-3</v>
      </c>
    </row>
    <row r="128" spans="1:7" x14ac:dyDescent="0.25">
      <c r="A128" s="16" t="s">
        <v>46</v>
      </c>
      <c r="B128" s="17">
        <v>261217.98749999999</v>
      </c>
      <c r="C128" s="27">
        <f>B128/B113</f>
        <v>8.4889268618283675E-4</v>
      </c>
      <c r="D128" s="17">
        <v>235763.136</v>
      </c>
      <c r="E128" s="27">
        <f>D128/D113</f>
        <v>8.6728937972826222E-4</v>
      </c>
      <c r="F128" s="17">
        <v>214712.856</v>
      </c>
      <c r="G128" s="27">
        <f>F128/F113</f>
        <v>7.4326944127206356E-4</v>
      </c>
    </row>
    <row r="129" spans="1:7" x14ac:dyDescent="0.25">
      <c r="A129" s="16" t="s">
        <v>47</v>
      </c>
      <c r="B129" s="17">
        <v>39015417.712499999</v>
      </c>
      <c r="C129" s="27">
        <f>B129/B113</f>
        <v>0.12679028370704967</v>
      </c>
      <c r="D129" s="17">
        <v>592334.89280000003</v>
      </c>
      <c r="E129" s="27">
        <f>D129/D113</f>
        <v>2.1789910436545885E-3</v>
      </c>
      <c r="F129" s="17">
        <f>3039447.8488+40865</f>
        <v>3080312.8487999998</v>
      </c>
      <c r="G129" s="27">
        <f>F129/F113</f>
        <v>1.0663089545372794E-2</v>
      </c>
    </row>
    <row r="130" spans="1:7" x14ac:dyDescent="0.25">
      <c r="A130" s="16" t="s">
        <v>48</v>
      </c>
      <c r="B130" s="17">
        <v>166250</v>
      </c>
      <c r="C130" s="27">
        <f>B130/B113</f>
        <v>5.4027063920280996E-4</v>
      </c>
      <c r="D130" s="17">
        <v>581012.09600000002</v>
      </c>
      <c r="E130" s="27">
        <f>D130/D113</f>
        <v>2.137338469888938E-3</v>
      </c>
      <c r="F130" s="17">
        <v>617154.51240000001</v>
      </c>
      <c r="G130" s="27">
        <f>F130/F113</f>
        <v>2.1363978764740608E-3</v>
      </c>
    </row>
    <row r="131" spans="1:7" x14ac:dyDescent="0.25">
      <c r="A131" s="16" t="s">
        <v>49</v>
      </c>
      <c r="B131" s="17">
        <v>5791729.7750000004</v>
      </c>
      <c r="C131" s="27">
        <f>B131/B113</f>
        <v>1.8821663444386145E-2</v>
      </c>
      <c r="D131" s="17">
        <v>5348207.8272000002</v>
      </c>
      <c r="E131" s="27">
        <f>D131/D113</f>
        <v>1.9674169286203105E-2</v>
      </c>
      <c r="F131" s="17">
        <v>4870689.2712000003</v>
      </c>
      <c r="G131" s="27">
        <f>F131/F113</f>
        <v>1.6860818493395935E-2</v>
      </c>
    </row>
    <row r="132" spans="1:7" x14ac:dyDescent="0.25">
      <c r="A132" s="16" t="s">
        <v>50</v>
      </c>
      <c r="B132" s="17">
        <v>100619.15</v>
      </c>
      <c r="C132" s="27">
        <f>B132/B113</f>
        <v>3.2698690217469717E-4</v>
      </c>
      <c r="D132" s="17">
        <v>111252.344</v>
      </c>
      <c r="E132" s="27">
        <f>D132/D113</f>
        <v>4.0925811413144444E-4</v>
      </c>
      <c r="F132" s="17">
        <v>101319.099</v>
      </c>
      <c r="G132" s="27">
        <f>F132/F113</f>
        <v>3.5073535654483068E-4</v>
      </c>
    </row>
    <row r="133" spans="1:7" x14ac:dyDescent="0.25">
      <c r="A133" s="16" t="s">
        <v>51</v>
      </c>
      <c r="B133" s="17">
        <v>4506417.45</v>
      </c>
      <c r="C133" s="27">
        <f>B133/B113</f>
        <v>1.4644722022413214E-2</v>
      </c>
      <c r="D133" s="17">
        <v>10435112.844799999</v>
      </c>
      <c r="E133" s="27">
        <f>D133/D113</f>
        <v>3.8387097746108254E-2</v>
      </c>
      <c r="F133" s="17">
        <v>9503406.3408000004</v>
      </c>
      <c r="G133" s="27">
        <f>F133/F113</f>
        <v>3.2897850891181857E-2</v>
      </c>
    </row>
    <row r="134" spans="1:7" x14ac:dyDescent="0.25">
      <c r="A134" s="16" t="s">
        <v>52</v>
      </c>
      <c r="B134" s="17">
        <v>2028032.4875</v>
      </c>
      <c r="C134" s="27">
        <f>B134/B113</f>
        <v>6.5905949374176825E-3</v>
      </c>
      <c r="D134" s="17">
        <v>5875403</v>
      </c>
      <c r="E134" s="27">
        <f>D134/D113</f>
        <v>2.1613534286902134E-2</v>
      </c>
      <c r="F134" s="17">
        <v>13963800</v>
      </c>
      <c r="G134" s="27">
        <f>F134/F113</f>
        <v>4.8338352986347685E-2</v>
      </c>
    </row>
    <row r="135" spans="1:7" x14ac:dyDescent="0.25">
      <c r="A135" s="16" t="s">
        <v>53</v>
      </c>
      <c r="B135" s="17">
        <v>1067428.3125</v>
      </c>
      <c r="C135" s="27">
        <f>B135/B113</f>
        <v>3.4688732432935445E-3</v>
      </c>
      <c r="D135" s="17">
        <v>1045085.3392</v>
      </c>
      <c r="E135" s="27">
        <f>D135/D113</f>
        <v>3.8445001664631257E-3</v>
      </c>
      <c r="F135" s="17">
        <v>951774.14820000005</v>
      </c>
      <c r="G135" s="27">
        <f>F135/F113</f>
        <v>3.2947474712450766E-3</v>
      </c>
    </row>
    <row r="136" spans="1:7" x14ac:dyDescent="0.25">
      <c r="A136" s="16" t="s">
        <v>54</v>
      </c>
      <c r="B136" s="17">
        <v>76420.05</v>
      </c>
      <c r="C136" s="27">
        <f>B136/B113</f>
        <v>2.4834592036938766E-4</v>
      </c>
      <c r="D136" s="17">
        <v>96220.174400000004</v>
      </c>
      <c r="E136" s="27">
        <f>D136/D113</f>
        <v>3.5396006682198702E-4</v>
      </c>
      <c r="F136" s="17">
        <v>87629.087400000004</v>
      </c>
      <c r="G136" s="27">
        <f>F136/F113</f>
        <v>3.0334477424574346E-4</v>
      </c>
    </row>
    <row r="137" spans="1:7" x14ac:dyDescent="0.25">
      <c r="A137" s="16" t="s">
        <v>55</v>
      </c>
      <c r="B137" s="17">
        <v>169553.73749999999</v>
      </c>
      <c r="C137" s="27">
        <f>B137/B113</f>
        <v>5.5100695421564177E-4</v>
      </c>
      <c r="D137" s="17">
        <v>170854.9472</v>
      </c>
      <c r="E137" s="27">
        <f>D137/D113</f>
        <v>6.2851505835328299E-4</v>
      </c>
      <c r="F137" s="17">
        <v>155600.04120000001</v>
      </c>
      <c r="G137" s="27">
        <f>F137/F113</f>
        <v>5.3863917531158018E-4</v>
      </c>
    </row>
    <row r="138" spans="1:7" x14ac:dyDescent="0.25">
      <c r="A138" s="16" t="s">
        <v>56</v>
      </c>
      <c r="B138" s="17">
        <v>95467.225000000006</v>
      </c>
      <c r="C138" s="27">
        <f>B138/B113</f>
        <v>3.102444431498856E-4</v>
      </c>
      <c r="D138" s="17">
        <v>58910.902399999999</v>
      </c>
      <c r="E138" s="27">
        <f>D138/D113</f>
        <v>2.1671242107047724E-4</v>
      </c>
      <c r="F138" s="17">
        <v>53651.000399999997</v>
      </c>
      <c r="G138" s="27">
        <f>F138/F113</f>
        <v>1.8572315525901837E-4</v>
      </c>
    </row>
    <row r="139" spans="1:7" x14ac:dyDescent="0.25">
      <c r="A139" s="16" t="s">
        <v>57</v>
      </c>
      <c r="B139" s="17">
        <v>160041.51250000001</v>
      </c>
      <c r="C139" s="27">
        <f>B139/B113</f>
        <v>5.2009461808938048E-4</v>
      </c>
      <c r="D139" s="17">
        <v>87140.0432</v>
      </c>
      <c r="E139" s="27">
        <f>D139/D113</f>
        <v>3.2055746839243764E-4</v>
      </c>
      <c r="F139" s="17">
        <v>79359.682199999996</v>
      </c>
      <c r="G139" s="27">
        <f>F139/F113</f>
        <v>2.7471865330840983E-4</v>
      </c>
    </row>
    <row r="140" spans="1:7" x14ac:dyDescent="0.25">
      <c r="A140" s="16" t="s">
        <v>58</v>
      </c>
      <c r="B140" s="17">
        <v>21279.087500000001</v>
      </c>
      <c r="C140" s="27">
        <f>B140/B113</f>
        <v>6.9151676422721941E-5</v>
      </c>
      <c r="D140" s="17">
        <v>27878.838400000001</v>
      </c>
      <c r="E140" s="27">
        <f>D140/D113</f>
        <v>1.025564084093302E-4</v>
      </c>
      <c r="F140" s="17">
        <v>25389.6564</v>
      </c>
      <c r="G140" s="27">
        <f>F140/F113</f>
        <v>8.7891130871631053E-5</v>
      </c>
    </row>
    <row r="141" spans="1:7" x14ac:dyDescent="0.25">
      <c r="A141" s="16" t="s">
        <v>59</v>
      </c>
      <c r="B141" s="17">
        <v>1938736.325</v>
      </c>
      <c r="C141" s="27">
        <f>B141/B113</f>
        <v>6.300404893554626E-3</v>
      </c>
      <c r="D141" s="17">
        <v>1767149.2720000001</v>
      </c>
      <c r="E141" s="27">
        <f>D141/D113</f>
        <v>6.5007185686575281E-3</v>
      </c>
      <c r="F141" s="17">
        <v>1609368.0870000001</v>
      </c>
      <c r="G141" s="27">
        <f>F141/F113</f>
        <v>5.5711341235458196E-3</v>
      </c>
    </row>
    <row r="142" spans="1:7" x14ac:dyDescent="0.25">
      <c r="A142" s="16" t="s">
        <v>60</v>
      </c>
      <c r="B142" s="17">
        <v>3750000</v>
      </c>
      <c r="C142" s="27">
        <f>B142/B113</f>
        <v>1.2186555771491954E-2</v>
      </c>
      <c r="D142" s="17">
        <v>3696000</v>
      </c>
      <c r="E142" s="27">
        <f>D142/D113</f>
        <v>1.3596279731686539E-2</v>
      </c>
      <c r="F142" s="17">
        <v>3366000</v>
      </c>
      <c r="G142" s="27">
        <f>F142/F113</f>
        <v>1.1652050025927492E-2</v>
      </c>
    </row>
    <row r="143" spans="1:7" x14ac:dyDescent="0.25">
      <c r="A143" s="16" t="s">
        <v>61</v>
      </c>
      <c r="B143" s="17">
        <v>3254357.3374999999</v>
      </c>
      <c r="C143" s="27">
        <f>B143/B113</f>
        <v>1.057584191834875E-2</v>
      </c>
      <c r="D143" s="17">
        <v>1351362.88</v>
      </c>
      <c r="E143" s="27">
        <f>D143/D113</f>
        <v>4.9711871578727133E-3</v>
      </c>
      <c r="F143" s="17">
        <v>2230705.48</v>
      </c>
      <c r="G143" s="27">
        <f>F143/F113</f>
        <v>7.7220118378106351E-3</v>
      </c>
    </row>
    <row r="144" spans="1:7" x14ac:dyDescent="0.25">
      <c r="A144" s="16" t="s">
        <v>62</v>
      </c>
      <c r="B144" s="17">
        <v>21094132.475000001</v>
      </c>
      <c r="C144" s="27">
        <f>B144/B113</f>
        <v>6.8550619162087226E-2</v>
      </c>
      <c r="D144" s="17">
        <v>18344398.7216</v>
      </c>
      <c r="E144" s="27">
        <f>D144/D113</f>
        <v>6.7482569407052634E-2</v>
      </c>
      <c r="F144" s="17">
        <v>19706505.978599999</v>
      </c>
      <c r="G144" s="27">
        <f>F144/F113</f>
        <v>6.8217823380536655E-2</v>
      </c>
    </row>
    <row r="145" spans="1:7" x14ac:dyDescent="0.25">
      <c r="A145" s="16" t="s">
        <v>63</v>
      </c>
      <c r="B145" s="17">
        <v>0</v>
      </c>
      <c r="C145" s="27">
        <f>B145/B113</f>
        <v>0</v>
      </c>
      <c r="D145" s="17">
        <v>504000</v>
      </c>
      <c r="E145" s="27">
        <f>D145/D113</f>
        <v>1.8540381452299827E-3</v>
      </c>
      <c r="F145" s="17">
        <v>459000</v>
      </c>
      <c r="G145" s="27">
        <f>F145/F113</f>
        <v>1.5889159126264761E-3</v>
      </c>
    </row>
    <row r="146" spans="1:7" x14ac:dyDescent="0.25">
      <c r="A146" s="16" t="s">
        <v>64</v>
      </c>
      <c r="B146" s="17">
        <v>1093750</v>
      </c>
      <c r="C146" s="27">
        <f>B146/B113</f>
        <v>3.5544121000184864E-3</v>
      </c>
      <c r="D146" s="17">
        <v>3373056.2880000002</v>
      </c>
      <c r="E146" s="27">
        <f>D146/D113</f>
        <v>1.2408283777698117E-2</v>
      </c>
      <c r="F146" s="17">
        <v>2842147.2239999999</v>
      </c>
      <c r="G146" s="27">
        <f>F146/F113</f>
        <v>9.8386338785201866E-3</v>
      </c>
    </row>
    <row r="147" spans="1:7" x14ac:dyDescent="0.25">
      <c r="A147" s="16" t="s">
        <v>75</v>
      </c>
      <c r="B147" s="17">
        <v>2956250</v>
      </c>
      <c r="C147" s="27">
        <f>B147/B113</f>
        <v>9.6070681331928229E-3</v>
      </c>
      <c r="D147" s="17">
        <v>14142240</v>
      </c>
      <c r="E147" s="27">
        <f>D147/D113</f>
        <v>5.2024310355153314E-2</v>
      </c>
      <c r="F147" s="17">
        <v>7269540</v>
      </c>
      <c r="G147" s="27">
        <f>F147/F113</f>
        <v>2.51648971317531E-2</v>
      </c>
    </row>
    <row r="148" spans="1:7" x14ac:dyDescent="0.25">
      <c r="A148" s="16" t="s">
        <v>76</v>
      </c>
      <c r="B148" s="17">
        <v>536250</v>
      </c>
      <c r="C148" s="27">
        <f>B148/B113</f>
        <v>1.7426774753233492E-3</v>
      </c>
      <c r="D148" s="17">
        <v>2503200</v>
      </c>
      <c r="E148" s="27">
        <f>D148/D113</f>
        <v>9.2083894546422466E-3</v>
      </c>
      <c r="F148" s="17">
        <v>1258000</v>
      </c>
      <c r="G148" s="27">
        <f>F148/F113</f>
        <v>4.3548065753466385E-3</v>
      </c>
    </row>
    <row r="149" spans="1:7" x14ac:dyDescent="0.25">
      <c r="A149" s="16" t="s">
        <v>77</v>
      </c>
      <c r="B149" s="17">
        <v>23965000</v>
      </c>
      <c r="C149" s="27">
        <f>B149/B113</f>
        <v>7.7880215750347911E-2</v>
      </c>
      <c r="D149" s="17">
        <v>0</v>
      </c>
      <c r="E149" s="27">
        <f>D149/D113</f>
        <v>0</v>
      </c>
      <c r="F149" s="17">
        <v>0</v>
      </c>
      <c r="G149" s="27">
        <f>F149/F113</f>
        <v>0</v>
      </c>
    </row>
    <row r="150" spans="1:7" x14ac:dyDescent="0.25">
      <c r="A150" s="9"/>
      <c r="B150" s="9"/>
      <c r="C150" s="27"/>
      <c r="D150" s="9"/>
      <c r="E150" s="27"/>
      <c r="F150" s="9"/>
      <c r="G150" s="27"/>
    </row>
    <row r="151" spans="1:7" x14ac:dyDescent="0.25">
      <c r="A151" s="9" t="s">
        <v>78</v>
      </c>
      <c r="B151" s="9">
        <f>SUM(B124:B150)</f>
        <v>119923816.8125</v>
      </c>
      <c r="C151" s="27">
        <f>B151/B113</f>
        <v>0.38972220851085748</v>
      </c>
      <c r="D151" s="9">
        <f>SUM(D124:D149)</f>
        <v>77554058.585600004</v>
      </c>
      <c r="E151" s="27">
        <f>D151/D113</f>
        <v>0.28529401376012548</v>
      </c>
      <c r="F151" s="9">
        <f>SUM(F125:F149)</f>
        <v>79273105.784049988</v>
      </c>
      <c r="G151" s="27">
        <f>F151/F113</f>
        <v>0.2744189525568605</v>
      </c>
    </row>
    <row r="152" spans="1:7" x14ac:dyDescent="0.25">
      <c r="A152" s="9"/>
      <c r="B152" s="9"/>
      <c r="C152" s="27"/>
      <c r="D152" s="9"/>
      <c r="E152" s="27"/>
      <c r="F152" s="9"/>
      <c r="G152" s="27"/>
    </row>
    <row r="153" spans="1:7" x14ac:dyDescent="0.25">
      <c r="A153" s="12" t="s">
        <v>79</v>
      </c>
      <c r="B153" s="9">
        <f>B121-B151</f>
        <v>5464203.7375000268</v>
      </c>
      <c r="C153" s="27">
        <f>B153/B113</f>
        <v>1.775728629169036E-2</v>
      </c>
      <c r="D153" s="9">
        <f>D121-D151</f>
        <v>22197686.126399979</v>
      </c>
      <c r="E153" s="27">
        <f>D153/D113</f>
        <v>8.165745399640463E-2</v>
      </c>
      <c r="F153" s="9">
        <f>F121-F151</f>
        <v>8670829.2030519992</v>
      </c>
      <c r="G153" s="27">
        <f>F153/F113</f>
        <v>3.0015726571668122E-2</v>
      </c>
    </row>
    <row r="156" spans="1:7" ht="26.25" x14ac:dyDescent="0.4">
      <c r="A156" s="28" t="s">
        <v>122</v>
      </c>
    </row>
    <row r="158" spans="1:7" ht="15.75" x14ac:dyDescent="0.25">
      <c r="A158" s="13" t="s">
        <v>2</v>
      </c>
      <c r="B158" s="5">
        <v>2013</v>
      </c>
      <c r="C158" s="5" t="s">
        <v>121</v>
      </c>
      <c r="D158" s="5">
        <v>2014</v>
      </c>
      <c r="E158" s="5" t="s">
        <v>121</v>
      </c>
      <c r="F158" s="5">
        <v>2015</v>
      </c>
      <c r="G158" s="5" t="s">
        <v>121</v>
      </c>
    </row>
    <row r="159" spans="1:7" x14ac:dyDescent="0.25">
      <c r="A159" s="12" t="s">
        <v>82</v>
      </c>
      <c r="B159" s="9"/>
    </row>
    <row r="160" spans="1:7" x14ac:dyDescent="0.25">
      <c r="A160" s="12" t="s">
        <v>83</v>
      </c>
      <c r="B160" s="9"/>
    </row>
    <row r="161" spans="1:7" x14ac:dyDescent="0.25">
      <c r="A161" s="16" t="s">
        <v>3</v>
      </c>
      <c r="B161" s="7">
        <v>2484.1</v>
      </c>
      <c r="C161" s="27">
        <f>B161/B183</f>
        <v>5.4011382428114297E-5</v>
      </c>
      <c r="D161" s="22">
        <v>2548.2575999999999</v>
      </c>
      <c r="E161" s="27">
        <f>D161/D183</f>
        <v>1.8990101268137267E-5</v>
      </c>
      <c r="F161" s="22">
        <v>2599.2227520000001</v>
      </c>
      <c r="G161" s="27">
        <f>F161/F183</f>
        <v>2.2492392461920459E-5</v>
      </c>
    </row>
    <row r="162" spans="1:7" x14ac:dyDescent="0.25">
      <c r="A162" s="16" t="s">
        <v>4</v>
      </c>
      <c r="B162" s="17">
        <v>247645.65</v>
      </c>
      <c r="C162" s="27">
        <f>B162/B183</f>
        <v>5.384519105031578E-3</v>
      </c>
      <c r="D162" s="17">
        <v>253960.13440000001</v>
      </c>
      <c r="E162" s="27">
        <f>D162/D183</f>
        <v>1.8925593198763544E-3</v>
      </c>
      <c r="F162" s="17">
        <v>243801.729024</v>
      </c>
      <c r="G162" s="27">
        <f>F162/F183</f>
        <v>2.1097399858796681E-3</v>
      </c>
    </row>
    <row r="163" spans="1:7" x14ac:dyDescent="0.25">
      <c r="A163" s="16" t="s">
        <v>5</v>
      </c>
      <c r="B163" s="17">
        <v>3806197.6625000001</v>
      </c>
      <c r="C163" s="27">
        <f>B163/B183</f>
        <v>8.2757536953537381E-2</v>
      </c>
      <c r="D163" s="17">
        <v>4083071.048</v>
      </c>
      <c r="E163" s="27">
        <f>D163/D183</f>
        <v>3.0427823578950325E-2</v>
      </c>
      <c r="F163" s="17">
        <v>4205563.1794400001</v>
      </c>
      <c r="G163" s="27">
        <f>F163/F183</f>
        <v>3.6392870708207195E-2</v>
      </c>
    </row>
    <row r="164" spans="1:7" x14ac:dyDescent="0.25">
      <c r="A164" s="16" t="s">
        <v>6</v>
      </c>
      <c r="B164" s="17">
        <v>20513628.387499999</v>
      </c>
      <c r="C164" s="27">
        <f>B164/B183</f>
        <v>0.44602448686666563</v>
      </c>
      <c r="D164" s="17">
        <v>57697091.177599996</v>
      </c>
      <c r="E164" s="27">
        <f>D164/D183</f>
        <v>0.42996971905021425</v>
      </c>
      <c r="F164" s="17">
        <v>49042527.50096</v>
      </c>
      <c r="G164" s="27">
        <f>F164/F183</f>
        <v>0.42438985847878552</v>
      </c>
    </row>
    <row r="165" spans="1:7" x14ac:dyDescent="0.25">
      <c r="A165" s="16" t="s">
        <v>7</v>
      </c>
      <c r="B165" s="17">
        <v>0</v>
      </c>
      <c r="C165" s="27">
        <f>B165/B183</f>
        <v>0</v>
      </c>
      <c r="D165" s="17">
        <v>1400000</v>
      </c>
      <c r="E165" s="27">
        <f>D165/D183</f>
        <v>1.043306680431059E-2</v>
      </c>
      <c r="F165" s="17">
        <v>1200000</v>
      </c>
      <c r="G165" s="27">
        <f>F165/F183</f>
        <v>1.0384208484454106E-2</v>
      </c>
    </row>
    <row r="166" spans="1:7" x14ac:dyDescent="0.25">
      <c r="A166" s="16" t="s">
        <v>8</v>
      </c>
      <c r="B166" s="17">
        <v>-1578524.85</v>
      </c>
      <c r="C166" s="27">
        <f>B166/B183</f>
        <v>-3.4321609172590382E-2</v>
      </c>
      <c r="D166" s="17">
        <v>-1387690.92</v>
      </c>
      <c r="E166" s="27">
        <f>D166/D183</f>
        <v>-1.034133719435373E-2</v>
      </c>
      <c r="F166" s="17">
        <v>-2942551.6500575999</v>
      </c>
      <c r="G166" s="27">
        <f>F166/F183</f>
        <v>-2.5463391508727132E-2</v>
      </c>
    </row>
    <row r="167" spans="1:7" x14ac:dyDescent="0.25">
      <c r="A167" s="16" t="s">
        <v>9</v>
      </c>
      <c r="B167" s="17">
        <v>23531506.550000001</v>
      </c>
      <c r="C167" s="27">
        <f>B167/B183</f>
        <v>0.51164172109887951</v>
      </c>
      <c r="D167" s="17">
        <v>75851470.799999997</v>
      </c>
      <c r="E167" s="27">
        <f>D167/D183</f>
        <v>0.56525961575829575</v>
      </c>
      <c r="F167" s="17">
        <v>65990779.596000001</v>
      </c>
      <c r="G167" s="27">
        <f>F167/F183</f>
        <v>0.57105167781377009</v>
      </c>
    </row>
    <row r="168" spans="1:7" x14ac:dyDescent="0.25">
      <c r="A168" s="16" t="s">
        <v>10</v>
      </c>
      <c r="B168" s="17">
        <v>-3765000</v>
      </c>
      <c r="C168" s="27">
        <f>B168/B183</f>
        <v>-8.1861782875830416E-2</v>
      </c>
      <c r="D168" s="17">
        <v>-12136103.0112</v>
      </c>
      <c r="E168" s="27">
        <f>D168/D183</f>
        <v>-9.0440552471317506E-2</v>
      </c>
      <c r="F168" s="17">
        <v>-10558524.73536</v>
      </c>
      <c r="G168" s="27">
        <f>F168/F183</f>
        <v>-9.1368268450203211E-2</v>
      </c>
    </row>
    <row r="169" spans="1:7" x14ac:dyDescent="0.25">
      <c r="A169" s="16" t="s">
        <v>11</v>
      </c>
      <c r="B169" s="17">
        <v>929142.97499999998</v>
      </c>
      <c r="C169" s="27">
        <f>B169/B183</f>
        <v>2.0202204642776396E-2</v>
      </c>
      <c r="D169" s="17">
        <v>2830473.8448000001</v>
      </c>
      <c r="E169" s="27">
        <f>D169/D183</f>
        <v>2.1093230507608748E-2</v>
      </c>
      <c r="F169" s="17">
        <v>2667721.5987240002</v>
      </c>
      <c r="G169" s="27">
        <f>F169/F183</f>
        <v>2.3085147716359361E-2</v>
      </c>
    </row>
    <row r="170" spans="1:7" x14ac:dyDescent="0.25">
      <c r="A170" s="16" t="s">
        <v>12</v>
      </c>
      <c r="B170" s="17">
        <v>250000</v>
      </c>
      <c r="C170" s="27">
        <f>B170/B183</f>
        <v>5.4357093543048081E-3</v>
      </c>
      <c r="D170" s="17">
        <v>0</v>
      </c>
      <c r="E170" s="27">
        <f>D170/D183</f>
        <v>0</v>
      </c>
      <c r="F170" s="17">
        <v>0</v>
      </c>
      <c r="G170" s="27">
        <f>F170/F183</f>
        <v>0</v>
      </c>
    </row>
    <row r="171" spans="1:7" x14ac:dyDescent="0.25">
      <c r="A171" s="16" t="s">
        <v>13</v>
      </c>
      <c r="B171" s="17">
        <v>9258.5249999999996</v>
      </c>
      <c r="C171" s="27">
        <f>B171/B183</f>
        <v>2.0130660379825971E-4</v>
      </c>
      <c r="D171" s="17">
        <v>9564.7999999999993</v>
      </c>
      <c r="E171" s="27">
        <f>D171/D183</f>
        <v>7.1278712407049955E-5</v>
      </c>
      <c r="F171" s="17">
        <v>9182.2080000000005</v>
      </c>
      <c r="G171" s="27">
        <f>F171/F183</f>
        <v>7.9458301849685313E-5</v>
      </c>
    </row>
    <row r="172" spans="1:7" x14ac:dyDescent="0.25">
      <c r="A172" s="19" t="s">
        <v>84</v>
      </c>
      <c r="B172" s="23">
        <f>SUM(B161:B171)</f>
        <v>43946339</v>
      </c>
      <c r="C172" s="27">
        <f>B172/B183</f>
        <v>0.95551810395900083</v>
      </c>
      <c r="D172" s="23">
        <f>SUM(D161:D171)</f>
        <v>128604386.13119999</v>
      </c>
      <c r="E172" s="27">
        <f>D172/D183</f>
        <v>0.95838439416725996</v>
      </c>
      <c r="F172" s="23">
        <f>SUM(F161:F171)</f>
        <v>109861098.6494824</v>
      </c>
      <c r="G172" s="27">
        <f>F172/F183</f>
        <v>0.95068379392283719</v>
      </c>
    </row>
    <row r="173" spans="1:7" x14ac:dyDescent="0.25">
      <c r="A173" s="16"/>
      <c r="B173" s="17"/>
      <c r="C173" s="27"/>
      <c r="D173" s="17"/>
      <c r="E173" s="27"/>
      <c r="F173" s="17"/>
      <c r="G173" s="27"/>
    </row>
    <row r="174" spans="1:7" x14ac:dyDescent="0.25">
      <c r="A174" s="19" t="s">
        <v>85</v>
      </c>
      <c r="B174" s="17"/>
      <c r="C174" s="27"/>
      <c r="D174" s="17"/>
      <c r="E174" s="27"/>
      <c r="F174" s="17"/>
      <c r="G174" s="27"/>
    </row>
    <row r="175" spans="1:7" x14ac:dyDescent="0.25">
      <c r="A175" s="16" t="s">
        <v>14</v>
      </c>
      <c r="B175" s="17">
        <v>146250</v>
      </c>
      <c r="C175" s="27">
        <f>B175/B183</f>
        <v>3.1798899722683131E-3</v>
      </c>
      <c r="D175" s="17">
        <v>131040</v>
      </c>
      <c r="E175" s="27">
        <f>D175/D183</f>
        <v>9.7653505288347131E-4</v>
      </c>
      <c r="F175" s="17">
        <v>131040</v>
      </c>
      <c r="G175" s="27">
        <f>F175/F183</f>
        <v>1.1339555665023883E-3</v>
      </c>
    </row>
    <row r="176" spans="1:7" x14ac:dyDescent="0.25">
      <c r="A176" s="16" t="s">
        <v>15</v>
      </c>
      <c r="B176" s="17">
        <v>779882.4</v>
      </c>
      <c r="C176" s="27">
        <f>B176/B183</f>
        <v>1.6956856227750738E-2</v>
      </c>
      <c r="D176" s="17">
        <v>698774.63040000002</v>
      </c>
      <c r="E176" s="27">
        <f>D176/D183</f>
        <v>5.2074017143718876E-3</v>
      </c>
      <c r="F176" s="17">
        <v>833774.63040000002</v>
      </c>
      <c r="G176" s="27">
        <f>F176/F183</f>
        <v>7.2150746592685557E-3</v>
      </c>
    </row>
    <row r="177" spans="1:7" x14ac:dyDescent="0.25">
      <c r="A177" s="16" t="s">
        <v>16</v>
      </c>
      <c r="B177" s="17">
        <v>541521.375</v>
      </c>
      <c r="C177" s="27">
        <f>B177/B183</f>
        <v>1.1774211214574008E-2</v>
      </c>
      <c r="D177" s="17">
        <v>3280588.7856000001</v>
      </c>
      <c r="E177" s="27">
        <f>D177/D183</f>
        <v>2.4447572826883538E-2</v>
      </c>
      <c r="F177" s="17">
        <v>3280588.7856000001</v>
      </c>
      <c r="G177" s="27">
        <f>F177/F183</f>
        <v>2.8388598251193761E-2</v>
      </c>
    </row>
    <row r="178" spans="1:7" x14ac:dyDescent="0.25">
      <c r="A178" s="16" t="s">
        <v>17</v>
      </c>
      <c r="B178" s="17">
        <v>-205000</v>
      </c>
      <c r="C178" s="27">
        <f>B178/B183</f>
        <v>-4.4572816705299428E-3</v>
      </c>
      <c r="D178" s="17">
        <v>-764692.09600000002</v>
      </c>
      <c r="E178" s="27">
        <f>D178/D183</f>
        <v>-5.6986312302116336E-3</v>
      </c>
      <c r="F178" s="17">
        <f>E178-617155</f>
        <v>-617155.00569863128</v>
      </c>
      <c r="G178" s="27">
        <f>F178/F183</f>
        <v>-5.3405552053325403E-3</v>
      </c>
    </row>
    <row r="179" spans="1:7" x14ac:dyDescent="0.25">
      <c r="A179" s="16" t="s">
        <v>18</v>
      </c>
      <c r="B179" s="17">
        <v>715863.85</v>
      </c>
      <c r="C179" s="27">
        <f>B179/B183</f>
        <v>1.5564911303414617E-2</v>
      </c>
      <c r="D179" s="17">
        <v>2238634.0367999999</v>
      </c>
      <c r="E179" s="27">
        <f>D179/D183</f>
        <v>1.6682727468812782E-2</v>
      </c>
      <c r="F179" s="17">
        <v>2070736.48404</v>
      </c>
      <c r="G179" s="27">
        <f>F179/F183</f>
        <v>1.7919132805530692E-2</v>
      </c>
    </row>
    <row r="180" spans="1:7" x14ac:dyDescent="0.25">
      <c r="A180" s="16" t="s">
        <v>86</v>
      </c>
      <c r="B180" s="17">
        <v>67300.737500000003</v>
      </c>
      <c r="C180" s="27">
        <f>B180/B183</f>
        <v>1.4633089935214498E-3</v>
      </c>
      <c r="D180" s="17">
        <v>0</v>
      </c>
      <c r="E180" s="27">
        <f>D180/D183</f>
        <v>0</v>
      </c>
      <c r="F180" s="17">
        <v>0</v>
      </c>
      <c r="G180" s="27">
        <f>F180/F183</f>
        <v>0</v>
      </c>
    </row>
    <row r="181" spans="1:7" x14ac:dyDescent="0.25">
      <c r="A181" s="12" t="s">
        <v>87</v>
      </c>
      <c r="B181" s="9">
        <f>SUM(B175:B180)</f>
        <v>2045818.3625</v>
      </c>
      <c r="C181" s="27">
        <f>B181/B183</f>
        <v>4.4481896040999183E-2</v>
      </c>
      <c r="D181" s="9">
        <f>SUM(D175:D180)</f>
        <v>5584345.3568000002</v>
      </c>
      <c r="E181" s="27">
        <f>D181/D183</f>
        <v>4.1615605832740044E-2</v>
      </c>
      <c r="F181" s="9">
        <f>SUM(F175:F180)</f>
        <v>5698984.8943413682</v>
      </c>
      <c r="G181" s="27">
        <f>F181/F183</f>
        <v>4.9316206077162854E-2</v>
      </c>
    </row>
    <row r="182" spans="1:7" x14ac:dyDescent="0.25">
      <c r="A182" s="9"/>
      <c r="B182" s="9"/>
      <c r="C182" s="27"/>
      <c r="D182" s="9"/>
      <c r="E182" s="27"/>
      <c r="F182" s="9"/>
      <c r="G182" s="27"/>
    </row>
    <row r="183" spans="1:7" x14ac:dyDescent="0.25">
      <c r="A183" s="12" t="s">
        <v>88</v>
      </c>
      <c r="B183" s="24">
        <f>B172+B181</f>
        <v>45992157.362499997</v>
      </c>
      <c r="C183" s="27">
        <f>B183/B183</f>
        <v>1</v>
      </c>
      <c r="D183" s="24">
        <f>D172+D181</f>
        <v>134188731.48799999</v>
      </c>
      <c r="E183" s="27">
        <f>D183/D183</f>
        <v>1</v>
      </c>
      <c r="F183" s="24">
        <f>F172+F181</f>
        <v>115560083.54382376</v>
      </c>
      <c r="G183" s="27">
        <f>F183/F183</f>
        <v>1</v>
      </c>
    </row>
    <row r="184" spans="1:7" x14ac:dyDescent="0.25">
      <c r="A184" s="9"/>
      <c r="B184" s="9"/>
      <c r="D184" s="9"/>
      <c r="F184" s="9"/>
    </row>
    <row r="185" spans="1:7" x14ac:dyDescent="0.25">
      <c r="A185" s="12" t="s">
        <v>89</v>
      </c>
      <c r="B185" s="9"/>
      <c r="D185" s="9"/>
      <c r="F185" s="9"/>
    </row>
    <row r="186" spans="1:7" x14ac:dyDescent="0.25">
      <c r="A186" s="9"/>
      <c r="B186" s="9"/>
      <c r="D186" s="9"/>
      <c r="F186" s="9"/>
    </row>
    <row r="187" spans="1:7" x14ac:dyDescent="0.25">
      <c r="A187" s="12" t="s">
        <v>90</v>
      </c>
      <c r="B187" s="9"/>
      <c r="D187" s="9"/>
      <c r="F187" s="9"/>
    </row>
    <row r="188" spans="1:7" x14ac:dyDescent="0.25">
      <c r="A188" s="16" t="s">
        <v>20</v>
      </c>
      <c r="B188" s="17">
        <v>0</v>
      </c>
      <c r="C188" s="27">
        <f>B188/B209</f>
        <v>0</v>
      </c>
      <c r="D188" s="17">
        <v>3205440</v>
      </c>
      <c r="E188" s="27">
        <f>D188/D209</f>
        <v>2.3887549720116256E-2</v>
      </c>
      <c r="F188" s="17">
        <v>6011540</v>
      </c>
      <c r="G188" s="27">
        <f>F188/F209</f>
        <v>5.2367433539232906E-2</v>
      </c>
    </row>
    <row r="189" spans="1:7" x14ac:dyDescent="0.25">
      <c r="A189" s="16" t="s">
        <v>21</v>
      </c>
      <c r="B189" s="17">
        <v>5791397.6124999998</v>
      </c>
      <c r="C189" s="27">
        <f>B189/B209</f>
        <v>0.12592141547500912</v>
      </c>
      <c r="D189" s="17">
        <v>22488866.105599999</v>
      </c>
      <c r="E189" s="27">
        <f>D189/D209</f>
        <v>0.16759131577772701</v>
      </c>
      <c r="F189" s="17">
        <v>13850647.528704001</v>
      </c>
      <c r="G189" s="27">
        <f>F189/F209</f>
        <v>0.12065508404414631</v>
      </c>
    </row>
    <row r="190" spans="1:7" x14ac:dyDescent="0.25">
      <c r="A190" s="16" t="s">
        <v>22</v>
      </c>
      <c r="B190" s="17">
        <v>36837.9</v>
      </c>
      <c r="C190" s="27">
        <f>B190/B209</f>
        <v>8.0096046265496152E-4</v>
      </c>
      <c r="D190" s="17">
        <v>264512.64000000001</v>
      </c>
      <c r="E190" s="27">
        <f>D190/D209</f>
        <v>1.97119859975517E-3</v>
      </c>
      <c r="F190" s="17">
        <v>198384.48</v>
      </c>
      <c r="G190" s="27">
        <f>F190/F209</f>
        <v>1.7281571896078677E-3</v>
      </c>
    </row>
    <row r="191" spans="1:7" x14ac:dyDescent="0.25">
      <c r="A191" s="16" t="s">
        <v>23</v>
      </c>
      <c r="B191" s="17">
        <v>1648.3625</v>
      </c>
      <c r="C191" s="27">
        <f>B191/B209</f>
        <v>3.5840077491471799E-5</v>
      </c>
      <c r="D191" s="17">
        <v>9452.4079999999994</v>
      </c>
      <c r="E191" s="27">
        <f>D191/D209</f>
        <v>7.0441145700691528E-5</v>
      </c>
      <c r="F191" s="17">
        <v>7089.3059999999996</v>
      </c>
      <c r="G191" s="27">
        <f>F191/F209</f>
        <v>6.1756016061489252E-5</v>
      </c>
    </row>
    <row r="192" spans="1:7" x14ac:dyDescent="0.25">
      <c r="A192" s="16" t="s">
        <v>24</v>
      </c>
      <c r="B192" s="17">
        <v>729.98749999999995</v>
      </c>
      <c r="C192" s="27">
        <f>B192/B209</f>
        <v>1.5871999373806289E-5</v>
      </c>
      <c r="D192" s="17">
        <v>12784.7888</v>
      </c>
      <c r="E192" s="27">
        <f>D192/D209</f>
        <v>9.527468245270086E-5</v>
      </c>
      <c r="F192" s="17">
        <v>9588.5915999999997</v>
      </c>
      <c r="G192" s="27">
        <f>F192/F209</f>
        <v>8.3527670671383191E-5</v>
      </c>
    </row>
    <row r="193" spans="1:7" x14ac:dyDescent="0.25">
      <c r="A193" s="16" t="s">
        <v>25</v>
      </c>
      <c r="B193" s="17">
        <v>7541.2624999999998</v>
      </c>
      <c r="C193" s="27">
        <f>B193/B209</f>
        <v>1.6396844285375962E-4</v>
      </c>
      <c r="D193" s="17">
        <v>132256.45439999999</v>
      </c>
      <c r="E193" s="27">
        <f>D193/D209</f>
        <v>9.8560030145199672E-4</v>
      </c>
      <c r="F193" s="17">
        <v>99192.340800000005</v>
      </c>
      <c r="G193" s="27">
        <f>F193/F209</f>
        <v>8.6407947288796904E-4</v>
      </c>
    </row>
    <row r="194" spans="1:7" x14ac:dyDescent="0.25">
      <c r="A194" s="16" t="s">
        <v>26</v>
      </c>
      <c r="B194" s="17">
        <v>3519.3375000000001</v>
      </c>
      <c r="C194" s="27">
        <f>B194/B209</f>
        <v>7.6520382330126183E-5</v>
      </c>
      <c r="D194" s="17">
        <v>61719.683199999999</v>
      </c>
      <c r="E194" s="27">
        <f>D194/D209</f>
        <v>4.5994684073007885E-4</v>
      </c>
      <c r="F194" s="17">
        <v>46289.7624</v>
      </c>
      <c r="G194" s="27">
        <f>F194/F209</f>
        <v>4.0323711661718669E-4</v>
      </c>
    </row>
    <row r="195" spans="1:7" x14ac:dyDescent="0.25">
      <c r="A195" s="16" t="s">
        <v>27</v>
      </c>
      <c r="B195" s="17">
        <v>1648.3625</v>
      </c>
      <c r="C195" s="27">
        <f>B195/B209</f>
        <v>3.5840077491471799E-5</v>
      </c>
      <c r="D195" s="17">
        <v>9452.4079999999994</v>
      </c>
      <c r="E195" s="27">
        <f>D195/D209</f>
        <v>7.0441145700691528E-5</v>
      </c>
      <c r="F195" s="17">
        <v>7089.3059999999996</v>
      </c>
      <c r="G195" s="27">
        <f>F195/F209</f>
        <v>6.1756016061489252E-5</v>
      </c>
    </row>
    <row r="196" spans="1:7" x14ac:dyDescent="0.25">
      <c r="A196" s="16" t="s">
        <v>28</v>
      </c>
      <c r="B196" s="17">
        <v>729.98749999999995</v>
      </c>
      <c r="C196" s="27">
        <f>B196/B209</f>
        <v>1.5871999373806289E-5</v>
      </c>
      <c r="D196" s="17">
        <v>12784.7888</v>
      </c>
      <c r="E196" s="27">
        <f>D196/D209</f>
        <v>9.527468245270086E-5</v>
      </c>
      <c r="F196" s="17">
        <v>9588.5915999999997</v>
      </c>
      <c r="G196" s="27">
        <f>F196/F209</f>
        <v>8.3527670671383191E-5</v>
      </c>
    </row>
    <row r="197" spans="1:7" x14ac:dyDescent="0.25">
      <c r="A197" s="16" t="s">
        <v>29</v>
      </c>
      <c r="B197" s="17">
        <v>12500000</v>
      </c>
      <c r="C197" s="27">
        <f>B197/B209</f>
        <v>0.2717854650560162</v>
      </c>
      <c r="D197" s="17">
        <v>49731360</v>
      </c>
      <c r="E197" s="27">
        <f>D197/D209</f>
        <v>0.37060757170591269</v>
      </c>
      <c r="F197" s="17">
        <v>44177211</v>
      </c>
      <c r="G197" s="27">
        <f>F197/F209</f>
        <v>0.38483436207546967</v>
      </c>
    </row>
    <row r="198" spans="1:7" x14ac:dyDescent="0.25">
      <c r="A198" s="16" t="s">
        <v>30</v>
      </c>
      <c r="B198" s="17">
        <v>0</v>
      </c>
      <c r="C198" s="27">
        <f>B198/B209</f>
        <v>0</v>
      </c>
      <c r="D198" s="17">
        <v>13440000</v>
      </c>
      <c r="E198" s="27">
        <f>D198/D209</f>
        <v>0.10015744117449164</v>
      </c>
      <c r="F198" s="17">
        <v>12084720.48</v>
      </c>
      <c r="G198" s="27">
        <f>F198/F209</f>
        <v>0.10527182661624257</v>
      </c>
    </row>
    <row r="199" spans="1:7" x14ac:dyDescent="0.25">
      <c r="A199" s="16" t="s">
        <v>31</v>
      </c>
      <c r="B199" s="17">
        <v>0</v>
      </c>
      <c r="C199" s="27">
        <f>B199/B209</f>
        <v>0</v>
      </c>
      <c r="D199" s="17">
        <v>470311.408</v>
      </c>
      <c r="E199" s="27">
        <f>D199/D209</f>
        <v>3.5048502366407989E-3</v>
      </c>
      <c r="F199" s="17">
        <v>568429.44480000006</v>
      </c>
      <c r="G199" s="27">
        <f>F199/F209</f>
        <v>4.9516748075047433E-3</v>
      </c>
    </row>
    <row r="200" spans="1:7" x14ac:dyDescent="0.25">
      <c r="A200" s="16" t="s">
        <v>32</v>
      </c>
      <c r="B200" s="17">
        <v>0</v>
      </c>
      <c r="C200" s="27">
        <f>B200/B209</f>
        <v>0</v>
      </c>
      <c r="D200" s="17">
        <v>504000</v>
      </c>
      <c r="E200" s="27">
        <f>D200/D209</f>
        <v>3.7559040440434364E-3</v>
      </c>
      <c r="F200" s="17">
        <v>459000</v>
      </c>
      <c r="G200" s="27">
        <f>F200/F209</f>
        <v>3.9984183744112001E-3</v>
      </c>
    </row>
    <row r="201" spans="1:7" x14ac:dyDescent="0.25">
      <c r="A201" s="16" t="s">
        <v>33</v>
      </c>
      <c r="B201" s="17">
        <v>6000000</v>
      </c>
      <c r="C201" s="27">
        <f>B201/B209</f>
        <v>0.13045702322688776</v>
      </c>
      <c r="D201" s="17">
        <v>15250000</v>
      </c>
      <c r="E201" s="27">
        <f>D201/D209</f>
        <v>0.11364590609456827</v>
      </c>
      <c r="F201" s="17">
        <v>15000000</v>
      </c>
      <c r="G201" s="27">
        <f>F201/F209</f>
        <v>0.13066726713762092</v>
      </c>
    </row>
    <row r="202" spans="1:7" x14ac:dyDescent="0.25">
      <c r="A202" s="19" t="s">
        <v>91</v>
      </c>
      <c r="B202" s="23">
        <f>SUM(B188:B201)</f>
        <v>24344052.8125</v>
      </c>
      <c r="C202" s="27">
        <f>B202/B209</f>
        <v>0.52930877719948244</v>
      </c>
      <c r="D202" s="23">
        <f>SUM(D188:D201)</f>
        <v>105592940.68480001</v>
      </c>
      <c r="E202" s="27">
        <f>D202/D209</f>
        <v>0.78689871615174423</v>
      </c>
      <c r="F202" s="23">
        <f>SUM(F188:F201)</f>
        <v>92528770.831904009</v>
      </c>
      <c r="G202" s="27">
        <f>F202/F209</f>
        <v>0.80603210774720713</v>
      </c>
    </row>
    <row r="203" spans="1:7" x14ac:dyDescent="0.25">
      <c r="A203" s="19"/>
      <c r="B203" s="17"/>
      <c r="C203" s="27"/>
      <c r="D203" s="17"/>
      <c r="E203" s="27"/>
      <c r="F203" s="17"/>
      <c r="G203" s="27"/>
    </row>
    <row r="204" spans="1:7" x14ac:dyDescent="0.25">
      <c r="A204" s="19" t="s">
        <v>92</v>
      </c>
      <c r="B204" s="17"/>
      <c r="C204" s="27"/>
      <c r="D204" s="17"/>
      <c r="E204" s="27"/>
      <c r="F204" s="17"/>
      <c r="G204" s="27"/>
    </row>
    <row r="205" spans="1:7" x14ac:dyDescent="0.25">
      <c r="A205" s="16" t="s">
        <v>34</v>
      </c>
      <c r="B205" s="17">
        <v>10131250</v>
      </c>
      <c r="C205" s="27">
        <f>B205/B209</f>
        <v>0.2202821194279011</v>
      </c>
      <c r="D205" s="17">
        <v>10131250</v>
      </c>
      <c r="E205" s="27">
        <f>D205/D209</f>
        <v>7.5500005647252122E-2</v>
      </c>
      <c r="F205" s="17">
        <v>10131250</v>
      </c>
      <c r="G205" s="27">
        <f>F205/F209</f>
        <v>8.8254850012534788E-2</v>
      </c>
    </row>
    <row r="206" spans="1:7" x14ac:dyDescent="0.25">
      <c r="A206" s="16" t="s">
        <v>35</v>
      </c>
      <c r="B206" s="17">
        <v>9278750</v>
      </c>
      <c r="C206" s="27">
        <f>B206/B209</f>
        <v>0.2017463507110808</v>
      </c>
      <c r="D206" s="17">
        <v>9278750</v>
      </c>
      <c r="E206" s="27">
        <f>D206/D209</f>
        <v>6.9147013191801665E-2</v>
      </c>
      <c r="F206" s="17">
        <v>9278750</v>
      </c>
      <c r="G206" s="27">
        <f>F206/F209</f>
        <v>8.0828593663546666E-2</v>
      </c>
    </row>
    <row r="207" spans="1:7" x14ac:dyDescent="0.25">
      <c r="A207" s="6" t="s">
        <v>36</v>
      </c>
      <c r="B207" s="9">
        <v>2238105</v>
      </c>
      <c r="C207" s="27">
        <f>B207/B209</f>
        <v>4.8662752661535608E-2</v>
      </c>
      <c r="D207" s="9">
        <v>9185791</v>
      </c>
      <c r="E207" s="27">
        <f>D207/D209</f>
        <v>6.8454265009201987E-2</v>
      </c>
      <c r="F207" s="9">
        <v>2856620</v>
      </c>
      <c r="G207" s="27">
        <f>F207/F209</f>
        <v>2.4884448576711377E-2</v>
      </c>
    </row>
    <row r="208" spans="1:7" x14ac:dyDescent="0.25">
      <c r="A208" s="19" t="s">
        <v>93</v>
      </c>
      <c r="B208" s="17">
        <f>SUM(B205:B207)</f>
        <v>21648105</v>
      </c>
      <c r="C208" s="27">
        <f>B208/B209</f>
        <v>0.47069122280051751</v>
      </c>
      <c r="D208" s="17">
        <f>SUM(D205:D207)</f>
        <v>28595791</v>
      </c>
      <c r="E208" s="27">
        <f>D208/D209</f>
        <v>0.21310128384825577</v>
      </c>
      <c r="F208" s="17">
        <f>SUM(F205:F207)</f>
        <v>22266620</v>
      </c>
      <c r="G208" s="27">
        <f>F208/F209</f>
        <v>0.19396789225279285</v>
      </c>
    </row>
    <row r="209" spans="1:7" x14ac:dyDescent="0.25">
      <c r="A209" s="19" t="s">
        <v>94</v>
      </c>
      <c r="B209" s="23">
        <f>B202+B208</f>
        <v>45992157.8125</v>
      </c>
      <c r="C209" s="27">
        <f>B209/B209</f>
        <v>1</v>
      </c>
      <c r="D209" s="23">
        <f>D202+D208</f>
        <v>134188731.68480001</v>
      </c>
      <c r="E209" s="27">
        <f>D209/D209</f>
        <v>1</v>
      </c>
      <c r="F209" s="23">
        <f>F202+F208</f>
        <v>114795390.83190401</v>
      </c>
      <c r="G209" s="27">
        <f>F209/F209</f>
        <v>1</v>
      </c>
    </row>
  </sheetData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Trial Balance</vt:lpstr>
      <vt:lpstr>Income Statement</vt:lpstr>
      <vt:lpstr>Balance Sheet</vt:lpstr>
      <vt:lpstr>Statement of Retained Earnings</vt:lpstr>
      <vt:lpstr>Statement of Cash Flows</vt:lpstr>
      <vt:lpstr>Ratio Analysis</vt:lpstr>
      <vt:lpstr>Vertical and Horizontal Analysi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2016-12-26T20:40:33Z</dcterms:created>
  <dcterms:modified xsi:type="dcterms:W3CDTF">2017-10-10T01:27:40Z</dcterms:modified>
</cp:coreProperties>
</file>