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80" windowWidth="15480" windowHeight="11020" activeTab="0"/>
  </bookViews>
  <sheets>
    <sheet name="Sheet1" sheetId="1" r:id="rId1"/>
    <sheet name="Sheet2" sheetId="2" r:id="rId2"/>
    <sheet name="Sheet3" sheetId="3" r:id="rId3"/>
  </sheets>
  <definedNames>
    <definedName name="solver_adj" localSheetId="0" hidden="1">'Sheet1'!$J$13</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'Sheet1'!$I$13</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2</definedName>
    <definedName name="solver_val" localSheetId="0" hidden="1">0</definedName>
    <definedName name="solver_ver" localSheetId="0" hidden="1">3</definedName>
  </definedNames>
  <calcPr fullCalcOnLoad="1"/>
</workbook>
</file>

<file path=xl/sharedStrings.xml><?xml version="1.0" encoding="utf-8"?>
<sst xmlns="http://schemas.openxmlformats.org/spreadsheetml/2006/main" count="88" uniqueCount="53">
  <si>
    <t>RMSE</t>
  </si>
  <si>
    <t>2 - Open and Close the Solver by clicking on "Tools" then "Solver" then "Close"</t>
  </si>
  <si>
    <t>Observations</t>
  </si>
  <si>
    <t>% Remaining</t>
  </si>
  <si>
    <t>Fast Model</t>
  </si>
  <si>
    <t>Full Model</t>
  </si>
  <si>
    <t>Time</t>
  </si>
  <si>
    <t>1 - Paste data at cell B17</t>
  </si>
  <si>
    <t/>
  </si>
  <si>
    <t>Root Mean Squared Error of the full model</t>
  </si>
  <si>
    <t>Coefficient of Determination of the full model</t>
  </si>
  <si>
    <t>Turnover Time or Mean Residence Time of fast pool</t>
  </si>
  <si>
    <t>Decay Constant of fast pool</t>
  </si>
  <si>
    <t>Turnover Time or Mean Residence Time of slow pool</t>
  </si>
  <si>
    <t>Decay Constant of slow pool</t>
  </si>
  <si>
    <r>
      <rPr>
        <b/>
        <i/>
        <sz val="11"/>
        <color indexed="9"/>
        <rFont val="Times New Roman"/>
        <family val="1"/>
      </rPr>
      <t>k</t>
    </r>
    <r>
      <rPr>
        <b/>
        <vertAlign val="subscript"/>
        <sz val="11"/>
        <color indexed="9"/>
        <rFont val="Times New Roman"/>
        <family val="1"/>
      </rPr>
      <t>slow</t>
    </r>
  </si>
  <si>
    <r>
      <rPr>
        <b/>
        <sz val="11"/>
        <color indexed="9"/>
        <rFont val="Symbol"/>
        <family val="1"/>
      </rPr>
      <t>t</t>
    </r>
    <r>
      <rPr>
        <b/>
        <vertAlign val="subscript"/>
        <sz val="11"/>
        <color indexed="9"/>
        <rFont val="Times New Roman"/>
        <family val="1"/>
      </rPr>
      <t>slow</t>
    </r>
  </si>
  <si>
    <r>
      <rPr>
        <b/>
        <i/>
        <sz val="11"/>
        <color indexed="9"/>
        <rFont val="Times New Roman"/>
        <family val="1"/>
      </rPr>
      <t>k</t>
    </r>
    <r>
      <rPr>
        <b/>
        <vertAlign val="subscript"/>
        <sz val="11"/>
        <color indexed="9"/>
        <rFont val="Times New Roman"/>
        <family val="1"/>
      </rPr>
      <t>fast</t>
    </r>
  </si>
  <si>
    <r>
      <rPr>
        <b/>
        <sz val="11"/>
        <color indexed="9"/>
        <rFont val="Symbol"/>
        <family val="1"/>
      </rPr>
      <t>t</t>
    </r>
    <r>
      <rPr>
        <b/>
        <vertAlign val="subscript"/>
        <sz val="11"/>
        <color indexed="9"/>
        <rFont val="Times New Roman"/>
        <family val="1"/>
      </rPr>
      <t>fast</t>
    </r>
  </si>
  <si>
    <r>
      <rPr>
        <i/>
        <sz val="11"/>
        <color indexed="9"/>
        <rFont val="Calibri"/>
        <family val="2"/>
      </rPr>
      <t>r</t>
    </r>
    <r>
      <rPr>
        <vertAlign val="superscript"/>
        <sz val="11"/>
        <color indexed="9"/>
        <rFont val="Calibri"/>
        <family val="2"/>
      </rPr>
      <t>2</t>
    </r>
  </si>
  <si>
    <t>SE Threshold</t>
  </si>
  <si>
    <t>Number of SE from the regression line used to exclude points from slow pool trend</t>
  </si>
  <si>
    <t>ln(%)</t>
  </si>
  <si>
    <t>Slow Fit</t>
  </si>
  <si>
    <t>Fast Fit</t>
  </si>
  <si>
    <t>Num</t>
  </si>
  <si>
    <t>% in slow pool, linear regression intercept of log-transformed slow pool data</t>
  </si>
  <si>
    <t>Slow Model</t>
  </si>
  <si>
    <t>Residual</t>
  </si>
  <si>
    <t>ln(Residual)</t>
  </si>
  <si>
    <t>Slow Pool</t>
  </si>
  <si>
    <t>3 - Sort the data by acsending % Remaining or Press Ctrl+q to sort using a macro</t>
  </si>
  <si>
    <r>
      <t>n</t>
    </r>
    <r>
      <rPr>
        <i/>
        <vertAlign val="subscript"/>
        <sz val="11"/>
        <color indexed="9"/>
        <rFont val="Calibri"/>
        <family val="2"/>
      </rPr>
      <t>slow</t>
    </r>
  </si>
  <si>
    <t xml:space="preserve">4 - Determine the points in the slow pool by minimizing the error of the model predictions, either by manually </t>
  </si>
  <si>
    <t>threshold from the regression line</t>
  </si>
  <si>
    <t>Number of points to include in the slow pool</t>
  </si>
  <si>
    <t xml:space="preserve">changing cell K11, OR by setting cell J11 to filter out points that fall outside a standard error (SE) </t>
  </si>
  <si>
    <t>% in fast pool, linear regression intercept of log-transformed fast pool data normalized to total size of fast pool (100-slow pool%)</t>
  </si>
  <si>
    <t>Test Data</t>
  </si>
  <si>
    <t>Model:</t>
  </si>
  <si>
    <r>
      <rPr>
        <b/>
        <i/>
        <sz val="11"/>
        <color indexed="9"/>
        <rFont val="Times New Roman"/>
        <family val="1"/>
      </rPr>
      <t>C</t>
    </r>
    <r>
      <rPr>
        <b/>
        <vertAlign val="subscript"/>
        <sz val="11"/>
        <color indexed="9"/>
        <rFont val="Times New Roman"/>
        <family val="1"/>
      </rPr>
      <t>slow</t>
    </r>
  </si>
  <si>
    <r>
      <rPr>
        <b/>
        <i/>
        <sz val="11"/>
        <color indexed="9"/>
        <rFont val="Times New Roman"/>
        <family val="1"/>
      </rPr>
      <t>C</t>
    </r>
    <r>
      <rPr>
        <b/>
        <vertAlign val="subscript"/>
        <sz val="11"/>
        <color indexed="9"/>
        <rFont val="Times New Roman"/>
        <family val="1"/>
      </rPr>
      <t>fast</t>
    </r>
  </si>
  <si>
    <t>% Remaining = Cfast*exp(-kfast*t) + Cslow*exp(-kslow*t);  Cslow=Ctotal-Cfast</t>
  </si>
  <si>
    <t>Two-Pool Decomposition Model: One-pool-at-a-time</t>
  </si>
  <si>
    <t>Two-Pool Decomposition Model: Two-pools-at-once</t>
  </si>
  <si>
    <r>
      <t>Methods:</t>
    </r>
    <r>
      <rPr>
        <sz val="11"/>
        <color theme="1"/>
        <rFont val="Calibri"/>
        <family val="2"/>
      </rPr>
      <t xml:space="preserve"> This approach is based on the 'curve-stripping' method described by Aycliffe et al. 2004, Oecologia, 139:11-22: (1) sort data by time in descending order, (2) take ln of % remaining, (3) identify points in the slow pool by fitting a linear regression to first three points, successively adding another point until the next point exceeds a threshold number of SEs from the regression line, OR, alternatively by manually changing the number of points to include in the slow pool until the model fit is maximized (or the RMSE is minimized) -- </t>
    </r>
    <r>
      <rPr>
        <b/>
        <i/>
        <sz val="11"/>
        <color indexed="8"/>
        <rFont val="Calibri"/>
        <family val="2"/>
      </rPr>
      <t>the latter method is generally easier</t>
    </r>
    <r>
      <rPr>
        <sz val="11"/>
        <color theme="1"/>
        <rFont val="Calibri"/>
        <family val="2"/>
      </rPr>
      <t xml:space="preserve">, (4) calculate the slope (decay constant=-slope) and intercept (pool size=exp(intercept)), (5) calculate the residuals using the % remaining values (not ln-transformed!), (6) take the ln of the residuals, (7) calculate the slope (decay constant=-slope) and intercept (pool size=exp(intercept)) for the points in the fast pool. Fitting a linear regression to ln-transformed data is equivalent to fitting an exponential function to the untransformed data. Thus if points deviate from a linear regression of ln-transformed data, they deviate from an exponential fit. This provides a robust way to determine if points belong to different exponential decay functions.
</t>
    </r>
  </si>
  <si>
    <t>4 - Press button "Fit 2-pool Model'</t>
  </si>
  <si>
    <t xml:space="preserve">Methods: See model equation above and references: Breland (1994), </t>
  </si>
  <si>
    <t>Franzluebbers et al. (1994), Bernal et al. (1998), (Thuries et al. 2001),</t>
  </si>
  <si>
    <t>Curiel Yuste et al. (2007)</t>
  </si>
  <si>
    <t xml:space="preserve">     </t>
  </si>
  <si>
    <t>Method 1 - Reaction-Progress Variable or "Curve Stripping"</t>
  </si>
  <si>
    <t>Method 2 - Fit it all at once (2-Pool Parallel 1st Order model)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</si>
</sst>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000"/>
    <numFmt numFmtId="168" formatCode="0.0000"/>
    <numFmt numFmtId="169" formatCode="0.00000000"/>
    <numFmt numFmtId="170" formatCode="0.0000000"/>
    <numFmt numFmtId="171" formatCode="0.0000E+00"/>
    <numFmt numFmtId="172" formatCode="0.000E+00"/>
    <numFmt numFmtId="173" formatCode="0.0E+00"/>
    <numFmt numFmtId="174" formatCode="0E+00"/>
    <numFmt numFmtId="175" formatCode="[$-409]dddd\,\ mmmm\ dd\,\ yyyy"/>
    <numFmt numFmtId="176" formatCode="[$-409]h:mm:ss\ AM/PM"/>
  </numFmts>
  <fonts count="58">
    <font>
      <sz val="11"/>
      <color theme="1"/>
      <name val="Calibri"/>
      <family val="2"/>
    </font>
    <font>
      <sz val="11"/>
      <color indexed="8"/>
      <name val="Calibri"/>
      <family val="2"/>
    </font>
    <font>
      <sz val="12"/>
      <color indexed="8"/>
      <name val="Calibri"/>
      <family val="2"/>
    </font>
    <font>
      <b/>
      <i/>
      <sz val="11"/>
      <color indexed="9"/>
      <name val="Times New Roman"/>
      <family val="1"/>
    </font>
    <font>
      <b/>
      <vertAlign val="subscript"/>
      <sz val="11"/>
      <color indexed="9"/>
      <name val="Times New Roman"/>
      <family val="1"/>
    </font>
    <font>
      <b/>
      <sz val="11"/>
      <color indexed="9"/>
      <name val="Symbol"/>
      <family val="1"/>
    </font>
    <font>
      <i/>
      <sz val="11"/>
      <color indexed="9"/>
      <name val="Calibri"/>
      <family val="2"/>
    </font>
    <font>
      <vertAlign val="superscript"/>
      <sz val="11"/>
      <color indexed="9"/>
      <name val="Calibri"/>
      <family val="2"/>
    </font>
    <font>
      <sz val="11"/>
      <color indexed="9"/>
      <name val="Calibri"/>
      <family val="2"/>
    </font>
    <font>
      <sz val="10"/>
      <color indexed="8"/>
      <name val="Calibri"/>
      <family val="2"/>
    </font>
    <font>
      <sz val="10"/>
      <color indexed="8"/>
      <name val="Arial"/>
      <family val="2"/>
    </font>
    <font>
      <b/>
      <i/>
      <sz val="11"/>
      <color indexed="13"/>
      <name val="Arial"/>
      <family val="2"/>
    </font>
    <font>
      <sz val="18"/>
      <color indexed="8"/>
      <name val="Arial"/>
      <family val="2"/>
    </font>
    <font>
      <i/>
      <sz val="11"/>
      <color indexed="9"/>
      <name val="Arial"/>
      <family val="2"/>
    </font>
    <font>
      <b/>
      <sz val="11"/>
      <color indexed="9"/>
      <name val="Times New Roman"/>
      <family val="1"/>
    </font>
    <font>
      <sz val="8"/>
      <name val="Calibri"/>
      <family val="2"/>
    </font>
    <font>
      <b/>
      <sz val="11"/>
      <color indexed="8"/>
      <name val="Calibri"/>
      <family val="2"/>
    </font>
    <font>
      <i/>
      <vertAlign val="subscript"/>
      <sz val="11"/>
      <color indexed="9"/>
      <name val="Calibri"/>
      <family val="2"/>
    </font>
    <font>
      <i/>
      <sz val="11"/>
      <color indexed="8"/>
      <name val="Calibri"/>
      <family val="2"/>
    </font>
    <font>
      <b/>
      <i/>
      <sz val="11"/>
      <color indexed="8"/>
      <name val="Calibri"/>
      <family val="2"/>
    </font>
    <font>
      <b/>
      <sz val="11"/>
      <color indexed="9"/>
      <name val="Calibri"/>
      <family val="2"/>
    </font>
    <font>
      <sz val="9"/>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4.4"/>
      <color indexed="8"/>
      <name val="Calibri"/>
      <family val="2"/>
    </font>
    <font>
      <b/>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9" fillId="0" borderId="0" xfId="0" applyFont="1" applyAlignment="1">
      <alignment horizontal="center"/>
    </xf>
    <xf numFmtId="0" fontId="10" fillId="32" borderId="10" xfId="0" applyFont="1" applyFill="1" applyBorder="1" applyAlignment="1">
      <alignment horizontal="center"/>
    </xf>
    <xf numFmtId="0" fontId="0" fillId="0" borderId="0" xfId="0" applyFill="1" applyBorder="1" applyAlignment="1">
      <alignment/>
    </xf>
    <xf numFmtId="0" fontId="0" fillId="0" borderId="0" xfId="0" applyAlignment="1" quotePrefix="1">
      <alignment/>
    </xf>
    <xf numFmtId="0" fontId="0" fillId="0" borderId="10" xfId="0" applyFont="1" applyFill="1" applyBorder="1" applyAlignment="1">
      <alignment/>
    </xf>
    <xf numFmtId="0" fontId="0" fillId="0" borderId="10" xfId="0" applyFill="1" applyBorder="1" applyAlignment="1">
      <alignment/>
    </xf>
    <xf numFmtId="165" fontId="0" fillId="0" borderId="0" xfId="0" applyNumberFormat="1" applyAlignment="1">
      <alignment/>
    </xf>
    <xf numFmtId="165" fontId="0" fillId="0" borderId="0" xfId="0" applyNumberFormat="1" applyAlignment="1">
      <alignment horizontal="center"/>
    </xf>
    <xf numFmtId="0" fontId="14" fillId="33" borderId="11" xfId="0" applyFont="1" applyFill="1" applyBorder="1" applyAlignment="1">
      <alignment horizontal="center" vertical="center"/>
    </xf>
    <xf numFmtId="0" fontId="8" fillId="33" borderId="11" xfId="0" applyFont="1" applyFill="1" applyBorder="1" applyAlignment="1">
      <alignment horizontal="center" vertical="center"/>
    </xf>
    <xf numFmtId="2" fontId="0" fillId="0" borderId="0" xfId="0" applyNumberFormat="1" applyBorder="1" applyAlignment="1">
      <alignment horizontal="center"/>
    </xf>
    <xf numFmtId="164" fontId="0" fillId="0" borderId="0" xfId="0" applyNumberFormat="1" applyBorder="1" applyAlignment="1">
      <alignment horizontal="center"/>
    </xf>
    <xf numFmtId="0" fontId="6" fillId="33" borderId="12" xfId="0" applyFont="1" applyFill="1" applyBorder="1" applyAlignment="1">
      <alignment horizontal="center" vertical="center"/>
    </xf>
    <xf numFmtId="0" fontId="18" fillId="0" borderId="0" xfId="0" applyFont="1" applyAlignment="1">
      <alignment/>
    </xf>
    <xf numFmtId="0" fontId="0" fillId="0" borderId="0" xfId="0" applyAlignment="1" quotePrefix="1">
      <alignment horizontal="center"/>
    </xf>
    <xf numFmtId="0" fontId="0" fillId="34" borderId="13" xfId="0" applyFill="1" applyBorder="1" applyAlignment="1">
      <alignment/>
    </xf>
    <xf numFmtId="0" fontId="0" fillId="34" borderId="14" xfId="0" applyFill="1" applyBorder="1" applyAlignment="1">
      <alignment/>
    </xf>
    <xf numFmtId="165" fontId="0" fillId="0" borderId="0" xfId="0" applyNumberFormat="1" applyBorder="1" applyAlignment="1">
      <alignment horizontal="center"/>
    </xf>
    <xf numFmtId="0" fontId="16" fillId="0" borderId="0" xfId="0" applyFont="1" applyAlignment="1" quotePrefix="1">
      <alignment horizontal="left"/>
    </xf>
    <xf numFmtId="0" fontId="21" fillId="0" borderId="0" xfId="0" applyFont="1" applyAlignment="1">
      <alignment horizontal="left" vertical="center"/>
    </xf>
    <xf numFmtId="1" fontId="21" fillId="0" borderId="0" xfId="0" applyNumberFormat="1" applyFont="1" applyAlignment="1">
      <alignment horizontal="left" vertical="center"/>
    </xf>
    <xf numFmtId="0" fontId="11" fillId="33" borderId="13" xfId="0" applyFont="1" applyFill="1" applyBorder="1" applyAlignment="1">
      <alignment horizontal="center"/>
    </xf>
    <xf numFmtId="0" fontId="11" fillId="33" borderId="0" xfId="0" applyFont="1" applyFill="1" applyBorder="1" applyAlignment="1">
      <alignment horizontal="center"/>
    </xf>
    <xf numFmtId="0" fontId="20" fillId="33" borderId="0" xfId="0" applyFont="1" applyFill="1" applyAlignment="1">
      <alignment horizontal="center"/>
    </xf>
    <xf numFmtId="0" fontId="12" fillId="35" borderId="15" xfId="0" applyFont="1" applyFill="1" applyBorder="1" applyAlignment="1">
      <alignment horizontal="center"/>
    </xf>
    <xf numFmtId="0" fontId="12" fillId="35" borderId="16" xfId="0" applyFont="1" applyFill="1" applyBorder="1" applyAlignment="1">
      <alignment horizontal="center"/>
    </xf>
    <xf numFmtId="0" fontId="12" fillId="35" borderId="17" xfId="0" applyFont="1" applyFill="1" applyBorder="1" applyAlignment="1">
      <alignment horizontal="center"/>
    </xf>
    <xf numFmtId="0" fontId="11" fillId="33" borderId="14" xfId="0" applyFont="1" applyFill="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4" xfId="0" applyFont="1" applyFill="1" applyBorder="1" applyAlignment="1">
      <alignment horizontal="center"/>
    </xf>
    <xf numFmtId="0" fontId="6" fillId="33" borderId="18" xfId="0" applyFont="1" applyFill="1" applyBorder="1" applyAlignment="1">
      <alignment horizontal="center"/>
    </xf>
    <xf numFmtId="0" fontId="6" fillId="33" borderId="19" xfId="0" applyFont="1" applyFill="1" applyBorder="1" applyAlignment="1">
      <alignment horizontal="center"/>
    </xf>
    <xf numFmtId="0" fontId="6" fillId="33" borderId="20" xfId="0" applyFont="1" applyFill="1" applyBorder="1" applyAlignment="1">
      <alignment horizontal="center"/>
    </xf>
    <xf numFmtId="0" fontId="6" fillId="33" borderId="21" xfId="0" applyFont="1" applyFill="1" applyBorder="1" applyAlignment="1">
      <alignment horizontal="center"/>
    </xf>
    <xf numFmtId="0" fontId="0" fillId="0" borderId="22" xfId="0" applyBorder="1" applyAlignment="1">
      <alignment/>
    </xf>
    <xf numFmtId="0" fontId="0" fillId="0" borderId="23" xfId="0" applyBorder="1" applyAlignment="1">
      <alignment/>
    </xf>
    <xf numFmtId="0" fontId="13" fillId="33" borderId="24" xfId="0" applyFont="1" applyFill="1" applyBorder="1" applyAlignment="1">
      <alignment horizontal="center"/>
    </xf>
    <xf numFmtId="0" fontId="13" fillId="33" borderId="25" xfId="0" applyFont="1" applyFill="1" applyBorder="1" applyAlignment="1">
      <alignment horizontal="center"/>
    </xf>
    <xf numFmtId="0" fontId="13" fillId="33" borderId="26" xfId="0" applyFont="1" applyFill="1" applyBorder="1" applyAlignment="1">
      <alignment horizontal="center"/>
    </xf>
    <xf numFmtId="0" fontId="6" fillId="33" borderId="16" xfId="0" applyFont="1" applyFill="1" applyBorder="1" applyAlignment="1">
      <alignment horizontal="center"/>
    </xf>
    <xf numFmtId="0" fontId="8" fillId="33" borderId="16" xfId="0" applyFont="1" applyFill="1" applyBorder="1" applyAlignment="1">
      <alignment horizontal="center"/>
    </xf>
    <xf numFmtId="0" fontId="6" fillId="33" borderId="0" xfId="0" applyFont="1" applyFill="1" applyAlignment="1">
      <alignment horizontal="center"/>
    </xf>
    <xf numFmtId="0" fontId="8"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Curve Stripping Method</a:t>
            </a:r>
          </a:p>
        </c:rich>
      </c:tx>
      <c:layout>
        <c:manualLayout>
          <c:xMode val="factor"/>
          <c:yMode val="factor"/>
          <c:x val="-0.00425"/>
          <c:y val="0"/>
        </c:manualLayout>
      </c:layout>
      <c:spPr>
        <a:noFill/>
        <a:ln w="3175">
          <a:solidFill>
            <a:srgbClr val="000000"/>
          </a:solidFill>
        </a:ln>
      </c:spPr>
    </c:title>
    <c:plotArea>
      <c:layout>
        <c:manualLayout>
          <c:xMode val="edge"/>
          <c:yMode val="edge"/>
          <c:x val="0.04575"/>
          <c:y val="0.00325"/>
          <c:w val="0.93125"/>
          <c:h val="0.88825"/>
        </c:manualLayout>
      </c:layout>
      <c:scatterChart>
        <c:scatterStyle val="lineMarker"/>
        <c:varyColors val="0"/>
        <c:ser>
          <c:idx val="0"/>
          <c:order val="0"/>
          <c:tx>
            <c:v>Observations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Sheet1!$B$19:$B$119</c:f>
              <c:numCache/>
            </c:numRef>
          </c:xVal>
          <c:yVal>
            <c:numRef>
              <c:f>Sheet1!$C$19:$C$119</c:f>
              <c:numCache/>
            </c:numRef>
          </c:yVal>
          <c:smooth val="0"/>
        </c:ser>
        <c:ser>
          <c:idx val="2"/>
          <c:order val="1"/>
          <c:tx>
            <c:strRef>
              <c:f>Sheet1!$N$18</c:f>
              <c:strCache>
                <c:ptCount val="1"/>
                <c:pt idx="0">
                  <c:v>Full Model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Sheet1!$B$19:$B$119</c:f>
              <c:numCache/>
            </c:numRef>
          </c:xVal>
          <c:yVal>
            <c:numRef>
              <c:f>Sheet1!$N$19:$N$119</c:f>
              <c:numCache/>
            </c:numRef>
          </c:yVal>
          <c:smooth val="0"/>
        </c:ser>
        <c:ser>
          <c:idx val="1"/>
          <c:order val="2"/>
          <c:tx>
            <c:strRef>
              <c:f>Sheet1!$M$18</c:f>
              <c:strCache>
                <c:ptCount val="1"/>
                <c:pt idx="0">
                  <c:v>Fast Model</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Sheet1!$B$19:$B$119</c:f>
              <c:numCache/>
            </c:numRef>
          </c:xVal>
          <c:yVal>
            <c:numRef>
              <c:f>Sheet1!$M$19:$M$119</c:f>
              <c:numCache/>
            </c:numRef>
          </c:yVal>
          <c:smooth val="0"/>
        </c:ser>
        <c:ser>
          <c:idx val="3"/>
          <c:order val="3"/>
          <c:tx>
            <c:strRef>
              <c:f>Sheet1!$I$18</c:f>
              <c:strCache>
                <c:ptCount val="1"/>
                <c:pt idx="0">
                  <c:v>Slow Model</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Sheet1!$B$19:$B$119</c:f>
              <c:numCache/>
            </c:numRef>
          </c:xVal>
          <c:yVal>
            <c:numRef>
              <c:f>Sheet1!$I$19:$I$119</c:f>
              <c:numCache/>
            </c:numRef>
          </c:yVal>
          <c:smooth val="0"/>
        </c:ser>
        <c:axId val="11271186"/>
        <c:axId val="34331811"/>
      </c:scatterChart>
      <c:valAx>
        <c:axId val="11271186"/>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Time</a:t>
                </a:r>
              </a:p>
            </c:rich>
          </c:tx>
          <c:layout>
            <c:manualLayout>
              <c:xMode val="factor"/>
              <c:yMode val="factor"/>
              <c:x val="-0.0072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4331811"/>
        <c:crosses val="autoZero"/>
        <c:crossBetween val="midCat"/>
        <c:dispUnits/>
      </c:valAx>
      <c:valAx>
        <c:axId val="34331811"/>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Remaining</a:t>
                </a:r>
              </a:p>
            </c:rich>
          </c:tx>
          <c:layout>
            <c:manualLayout>
              <c:xMode val="factor"/>
              <c:yMode val="factor"/>
              <c:x val="-0.01075"/>
              <c:y val="0.00075"/>
            </c:manualLayout>
          </c:layout>
          <c:overlay val="0"/>
          <c:spPr>
            <a:noFill/>
            <a:ln>
              <a:noFill/>
            </a:ln>
          </c:spPr>
        </c:title>
        <c:delete val="0"/>
        <c:numFmt formatCode="0" sourceLinked="0"/>
        <c:majorTickMark val="out"/>
        <c:minorTickMark val="none"/>
        <c:tickLblPos val="nextTo"/>
        <c:spPr>
          <a:ln w="3175">
            <a:solidFill>
              <a:srgbClr val="808080"/>
            </a:solidFill>
          </a:ln>
        </c:spPr>
        <c:crossAx val="11271186"/>
        <c:crosses val="autoZero"/>
        <c:crossBetween val="midCat"/>
        <c:dispUnits/>
      </c:valAx>
      <c:spPr>
        <a:gradFill rotWithShape="1">
          <a:gsLst>
            <a:gs pos="0">
              <a:srgbClr val="9AB5E4"/>
            </a:gs>
            <a:gs pos="50000">
              <a:srgbClr val="C2D1ED"/>
            </a:gs>
            <a:gs pos="100000">
              <a:srgbClr val="E1E8F5"/>
            </a:gs>
          </a:gsLst>
          <a:lin ang="5400000" scaled="1"/>
        </a:gradFill>
        <a:ln w="3175">
          <a:solidFill>
            <a:srgbClr val="99CCFF"/>
          </a:solidFill>
        </a:ln>
      </c:spPr>
    </c:plotArea>
    <c:legend>
      <c:legendPos val="r"/>
      <c:layout>
        <c:manualLayout>
          <c:xMode val="edge"/>
          <c:yMode val="edge"/>
          <c:x val="0.6305"/>
          <c:y val="0.12125"/>
          <c:w val="0.2915"/>
          <c:h val="0.35075"/>
        </c:manualLayout>
      </c:layout>
      <c:overlay val="0"/>
      <c:spPr>
        <a:noFill/>
        <a:ln w="3175">
          <a:noFill/>
        </a:ln>
      </c:spPr>
    </c:legend>
    <c:plotVisOnly val="1"/>
    <c:dispBlanksAs val="gap"/>
    <c:showDLblsOverMax val="0"/>
  </c:chart>
  <c:spPr>
    <a:gradFill rotWithShape="1">
      <a:gsLst>
        <a:gs pos="0">
          <a:srgbClr val="9AB5E4"/>
        </a:gs>
        <a:gs pos="50000">
          <a:srgbClr val="C2D1ED"/>
        </a:gs>
        <a:gs pos="100000">
          <a:srgbClr val="E1E8F5"/>
        </a:gs>
      </a:gsLst>
      <a:lin ang="5400000" scaled="1"/>
    </a:gradFill>
    <a:ln w="25400">
      <a:solidFill>
        <a:srgbClr val="808080"/>
      </a:solidFill>
    </a:ln>
    <a:effectLst>
      <a:outerShdw dist="35921" dir="2700000" algn="br">
        <a:prstClr val="black"/>
      </a:outerShdw>
    </a:effectLst>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40" b="1" i="0" u="none" baseline="0">
                <a:solidFill>
                  <a:srgbClr val="000000"/>
                </a:solidFill>
                <a:latin typeface="Calibri"/>
                <a:ea typeface="Calibri"/>
                <a:cs typeface="Calibri"/>
              </a:rPr>
              <a:t>Standard Two-pool Model</a:t>
            </a:r>
          </a:p>
        </c:rich>
      </c:tx>
      <c:layout>
        <c:manualLayout>
          <c:xMode val="factor"/>
          <c:yMode val="factor"/>
          <c:x val="-0.0045"/>
          <c:y val="0"/>
        </c:manualLayout>
      </c:layout>
      <c:spPr>
        <a:noFill/>
        <a:ln w="12700">
          <a:solidFill>
            <a:srgbClr val="000000"/>
          </a:solidFill>
        </a:ln>
      </c:spPr>
    </c:title>
    <c:plotArea>
      <c:layout>
        <c:manualLayout>
          <c:xMode val="edge"/>
          <c:yMode val="edge"/>
          <c:x val="0.0545"/>
          <c:y val="0.007"/>
          <c:w val="0.933"/>
          <c:h val="0.87575"/>
        </c:manualLayout>
      </c:layout>
      <c:scatterChart>
        <c:scatterStyle val="lineMarker"/>
        <c:varyColors val="0"/>
        <c:ser>
          <c:idx val="0"/>
          <c:order val="0"/>
          <c:tx>
            <c:v>Observations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Sheet1!$B$19:$B$119</c:f>
              <c:numCache/>
            </c:numRef>
          </c:xVal>
          <c:yVal>
            <c:numRef>
              <c:f>Sheet1!$C$19:$C$119</c:f>
              <c:numCache/>
            </c:numRef>
          </c:yVal>
          <c:smooth val="0"/>
        </c:ser>
        <c:ser>
          <c:idx val="2"/>
          <c:order val="1"/>
          <c:tx>
            <c:strRef>
              <c:f>Sheet1!$N$18</c:f>
              <c:strCache>
                <c:ptCount val="1"/>
                <c:pt idx="0">
                  <c:v>Full Model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Sheet1!$B$19:$B$119</c:f>
              <c:numCache/>
            </c:numRef>
          </c:xVal>
          <c:yVal>
            <c:numRef>
              <c:f>Sheet1!$T$19:$T$119</c:f>
              <c:numCache/>
            </c:numRef>
          </c:yVal>
          <c:smooth val="0"/>
        </c:ser>
        <c:ser>
          <c:idx val="1"/>
          <c:order val="2"/>
          <c:tx>
            <c:strRef>
              <c:f>Sheet1!$M$18</c:f>
              <c:strCache>
                <c:ptCount val="1"/>
                <c:pt idx="0">
                  <c:v>Fast Model</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Sheet1!$B$19:$B$119</c:f>
              <c:numCache/>
            </c:numRef>
          </c:xVal>
          <c:yVal>
            <c:numRef>
              <c:f>Sheet1!$R$19:$R$119</c:f>
              <c:numCache/>
            </c:numRef>
          </c:yVal>
          <c:smooth val="0"/>
        </c:ser>
        <c:ser>
          <c:idx val="3"/>
          <c:order val="3"/>
          <c:tx>
            <c:strRef>
              <c:f>Sheet1!$I$18</c:f>
              <c:strCache>
                <c:ptCount val="1"/>
                <c:pt idx="0">
                  <c:v>Slow Model</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Sheet1!$B$19:$B$119</c:f>
              <c:numCache/>
            </c:numRef>
          </c:xVal>
          <c:yVal>
            <c:numRef>
              <c:f>Sheet1!$S$19:$S$119</c:f>
              <c:numCache/>
            </c:numRef>
          </c:yVal>
          <c:smooth val="0"/>
        </c:ser>
        <c:axId val="40550844"/>
        <c:axId val="29413277"/>
      </c:scatterChart>
      <c:valAx>
        <c:axId val="40550844"/>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Time</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9413277"/>
        <c:crosses val="autoZero"/>
        <c:crossBetween val="midCat"/>
        <c:dispUnits/>
      </c:valAx>
      <c:valAx>
        <c:axId val="29413277"/>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Remaining</a:t>
                </a:r>
              </a:p>
            </c:rich>
          </c:tx>
          <c:layout>
            <c:manualLayout>
              <c:xMode val="factor"/>
              <c:yMode val="factor"/>
              <c:x val="-0.011"/>
              <c:y val="0.00075"/>
            </c:manualLayout>
          </c:layout>
          <c:overlay val="0"/>
          <c:spPr>
            <a:noFill/>
            <a:ln>
              <a:noFill/>
            </a:ln>
          </c:spPr>
        </c:title>
        <c:delete val="0"/>
        <c:numFmt formatCode="0" sourceLinked="0"/>
        <c:majorTickMark val="out"/>
        <c:minorTickMark val="none"/>
        <c:tickLblPos val="nextTo"/>
        <c:spPr>
          <a:ln w="3175">
            <a:solidFill>
              <a:srgbClr val="808080"/>
            </a:solidFill>
          </a:ln>
        </c:spPr>
        <c:crossAx val="40550844"/>
        <c:crosses val="autoZero"/>
        <c:crossBetween val="midCat"/>
        <c:dispUnits/>
      </c:valAx>
      <c:spPr>
        <a:gradFill rotWithShape="1">
          <a:gsLst>
            <a:gs pos="0">
              <a:srgbClr val="9AB5E4"/>
            </a:gs>
            <a:gs pos="50000">
              <a:srgbClr val="C2D1ED"/>
            </a:gs>
            <a:gs pos="100000">
              <a:srgbClr val="E1E8F5"/>
            </a:gs>
          </a:gsLst>
          <a:lin ang="5400000" scaled="1"/>
        </a:gradFill>
        <a:ln w="3175">
          <a:solidFill>
            <a:srgbClr val="99CCFF"/>
          </a:solidFill>
        </a:ln>
      </c:spPr>
    </c:plotArea>
    <c:legend>
      <c:legendPos val="r"/>
      <c:layout>
        <c:manualLayout>
          <c:xMode val="edge"/>
          <c:yMode val="edge"/>
          <c:x val="0.6325"/>
          <c:y val="0.104"/>
          <c:w val="0.29925"/>
          <c:h val="0.3515"/>
        </c:manualLayout>
      </c:layout>
      <c:overlay val="0"/>
      <c:spPr>
        <a:noFill/>
        <a:ln w="3175">
          <a:noFill/>
        </a:ln>
      </c:spPr>
    </c:legend>
    <c:plotVisOnly val="1"/>
    <c:dispBlanksAs val="gap"/>
    <c:showDLblsOverMax val="0"/>
  </c:chart>
  <c:spPr>
    <a:gradFill rotWithShape="1">
      <a:gsLst>
        <a:gs pos="0">
          <a:srgbClr val="9AB5E4"/>
        </a:gs>
        <a:gs pos="50000">
          <a:srgbClr val="C2D1ED"/>
        </a:gs>
        <a:gs pos="100000">
          <a:srgbClr val="E1E8F5"/>
        </a:gs>
      </a:gsLst>
      <a:lin ang="5400000" scaled="1"/>
    </a:gradFill>
    <a:ln w="25400">
      <a:solidFill>
        <a:srgbClr val="808080"/>
      </a:solidFill>
    </a:ln>
    <a:effectLst>
      <a:outerShdw dist="35921" dir="2700000" algn="br">
        <a:prstClr val="black"/>
      </a:outerShdw>
    </a:effectLst>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26</xdr:row>
      <xdr:rowOff>104775</xdr:rowOff>
    </xdr:from>
    <xdr:to>
      <xdr:col>10</xdr:col>
      <xdr:colOff>533400</xdr:colOff>
      <xdr:row>43</xdr:row>
      <xdr:rowOff>0</xdr:rowOff>
    </xdr:to>
    <xdr:graphicFrame>
      <xdr:nvGraphicFramePr>
        <xdr:cNvPr id="1" name="Chart 1"/>
        <xdr:cNvGraphicFramePr/>
      </xdr:nvGraphicFramePr>
      <xdr:xfrm>
        <a:off x="2114550" y="5210175"/>
        <a:ext cx="4314825" cy="2990850"/>
      </xdr:xfrm>
      <a:graphic>
        <a:graphicData uri="http://schemas.openxmlformats.org/drawingml/2006/chart">
          <c:chart xmlns:c="http://schemas.openxmlformats.org/drawingml/2006/chart" r:id="rId1"/>
        </a:graphicData>
      </a:graphic>
    </xdr:graphicFrame>
    <xdr:clientData/>
  </xdr:twoCellAnchor>
  <xdr:oneCellAnchor>
    <xdr:from>
      <xdr:col>14</xdr:col>
      <xdr:colOff>609600</xdr:colOff>
      <xdr:row>18</xdr:row>
      <xdr:rowOff>66675</xdr:rowOff>
    </xdr:from>
    <xdr:ext cx="171450" cy="266700"/>
    <xdr:sp fLocksText="0">
      <xdr:nvSpPr>
        <xdr:cNvPr id="2" name="TextBox 2"/>
        <xdr:cNvSpPr txBox="1">
          <a:spLocks noChangeArrowheads="1"/>
        </xdr:cNvSpPr>
      </xdr:nvSpPr>
      <xdr:spPr>
        <a:xfrm>
          <a:off x="8839200" y="3648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3" name="TextBox 3"/>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4" name="TextBox 4"/>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5" name="TextBox 5"/>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6" name="TextBox 6"/>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 name="TextBox 7"/>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8" name="TextBox 8"/>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18</xdr:row>
      <xdr:rowOff>66675</xdr:rowOff>
    </xdr:from>
    <xdr:ext cx="171450" cy="266700"/>
    <xdr:sp fLocksText="0">
      <xdr:nvSpPr>
        <xdr:cNvPr id="9" name="TextBox 9"/>
        <xdr:cNvSpPr txBox="1">
          <a:spLocks noChangeArrowheads="1"/>
        </xdr:cNvSpPr>
      </xdr:nvSpPr>
      <xdr:spPr>
        <a:xfrm>
          <a:off x="8839200" y="3648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10" name="TextBox 10"/>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11" name="TextBox 11"/>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12" name="TextBox 1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13" name="TextBox 13"/>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14" name="TextBox 14"/>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15" name="TextBox 15"/>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16" name="TextBox 16"/>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17" name="TextBox 17"/>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8" name="TextBox 18"/>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9" name="TextBox 19"/>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0" name="TextBox 20"/>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1" name="TextBox 21"/>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18</xdr:row>
      <xdr:rowOff>66675</xdr:rowOff>
    </xdr:from>
    <xdr:ext cx="171450" cy="266700"/>
    <xdr:sp fLocksText="0">
      <xdr:nvSpPr>
        <xdr:cNvPr id="22" name="TextBox 22"/>
        <xdr:cNvSpPr txBox="1">
          <a:spLocks noChangeArrowheads="1"/>
        </xdr:cNvSpPr>
      </xdr:nvSpPr>
      <xdr:spPr>
        <a:xfrm>
          <a:off x="8839200" y="3648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18</xdr:row>
      <xdr:rowOff>66675</xdr:rowOff>
    </xdr:from>
    <xdr:ext cx="171450" cy="266700"/>
    <xdr:sp fLocksText="0">
      <xdr:nvSpPr>
        <xdr:cNvPr id="23" name="TextBox 23"/>
        <xdr:cNvSpPr txBox="1">
          <a:spLocks noChangeArrowheads="1"/>
        </xdr:cNvSpPr>
      </xdr:nvSpPr>
      <xdr:spPr>
        <a:xfrm>
          <a:off x="8839200" y="3648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4" name="TextBox 24"/>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5" name="TextBox 25"/>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6" name="TextBox 26"/>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7" name="TextBox 27"/>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8" name="TextBox 28"/>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9" name="TextBox 29"/>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30" name="TextBox 30"/>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31" name="TextBox 31"/>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32" name="TextBox 3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33" name="TextBox 33"/>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34" name="TextBox 34"/>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35" name="TextBox 35"/>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6" name="TextBox 36"/>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7" name="TextBox 37"/>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8" name="TextBox 38"/>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9" name="TextBox 39"/>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0" name="TextBox 40"/>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1" name="TextBox 41"/>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2" name="TextBox 4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3" name="TextBox 43"/>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4" name="TextBox 44"/>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5" name="TextBox 45"/>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46" name="TextBox 46"/>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47" name="TextBox 47"/>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8" name="TextBox 48"/>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49" name="TextBox 49"/>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50" name="TextBox 50"/>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51" name="TextBox 51"/>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52" name="TextBox 5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53" name="TextBox 5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54" name="TextBox 54"/>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55" name="TextBox 55"/>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56" name="TextBox 56"/>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57" name="TextBox 57"/>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58" name="TextBox 58"/>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59" name="TextBox 5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60" name="TextBox 60"/>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61" name="TextBox 61"/>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62" name="TextBox 6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63" name="TextBox 63"/>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64" name="TextBox 64"/>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65" name="TextBox 65"/>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66" name="TextBox 66"/>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67" name="TextBox 67"/>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68" name="TextBox 68"/>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69" name="TextBox 6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0" name="TextBox 70"/>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1" name="TextBox 71"/>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2" name="TextBox 7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3" name="TextBox 7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4" name="TextBox 74"/>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5" name="TextBox 75"/>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76" name="TextBox 76"/>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77" name="TextBox 77"/>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8" name="TextBox 78"/>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79" name="TextBox 7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80" name="TextBox 80"/>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81" name="TextBox 81"/>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2" name="TextBox 8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3" name="TextBox 8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4" name="TextBox 84"/>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5" name="TextBox 85"/>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6" name="TextBox 86"/>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7" name="TextBox 87"/>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8" name="TextBox 88"/>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89" name="TextBox 8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0" name="TextBox 90"/>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1" name="TextBox 91"/>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2" name="TextBox 9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3" name="TextBox 9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4" name="TextBox 94"/>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5" name="TextBox 95"/>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6" name="TextBox 96"/>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7" name="TextBox 97"/>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8" name="TextBox 98"/>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99" name="TextBox 9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00" name="TextBox 100"/>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01" name="TextBox 101"/>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02" name="TextBox 10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03" name="TextBox 10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04" name="TextBox 104"/>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05" name="TextBox 105"/>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06" name="TextBox 106"/>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07" name="TextBox 107"/>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08" name="TextBox 108"/>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09" name="TextBox 10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0" name="TextBox 110"/>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1" name="TextBox 111"/>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2" name="TextBox 11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3" name="TextBox 113"/>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4" name="TextBox 114"/>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5" name="TextBox 115"/>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6" name="TextBox 116"/>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7" name="TextBox 117"/>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8" name="TextBox 118"/>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19" name="TextBox 11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20" name="TextBox 120"/>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21" name="TextBox 121"/>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22" name="TextBox 123"/>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23" name="TextBox 124"/>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24" name="TextBox 125"/>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25" name="TextBox 126"/>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26" name="TextBox 127"/>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27" name="TextBox 128"/>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28" name="TextBox 129"/>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129" name="TextBox 130"/>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0" name="TextBox 131"/>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1" name="TextBox 13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2" name="TextBox 13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3" name="TextBox 134"/>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4" name="TextBox 135"/>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5" name="TextBox 136"/>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6" name="TextBox 137"/>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7" name="TextBox 138"/>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8" name="TextBox 13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39" name="TextBox 140"/>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0" name="TextBox 141"/>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1" name="TextBox 14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2" name="TextBox 14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3" name="TextBox 144"/>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4" name="TextBox 145"/>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5" name="TextBox 146"/>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6" name="TextBox 147"/>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47" name="TextBox 148"/>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48" name="TextBox 14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49" name="TextBox 150"/>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50" name="TextBox 151"/>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51" name="TextBox 15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52" name="TextBox 15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153" name="TextBox 154"/>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54" name="TextBox 155"/>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55" name="TextBox 156"/>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56" name="TextBox 157"/>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57" name="TextBox 158"/>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58" name="TextBox 15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59" name="TextBox 160"/>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0" name="TextBox 161"/>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1" name="TextBox 16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2" name="TextBox 16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3" name="TextBox 164"/>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4" name="TextBox 165"/>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5" name="TextBox 166"/>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6" name="TextBox 167"/>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7" name="TextBox 168"/>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8" name="TextBox 16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69" name="TextBox 170"/>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0" name="TextBox 171"/>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1" name="TextBox 17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2" name="TextBox 17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3" name="TextBox 174"/>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4" name="TextBox 175"/>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5" name="TextBox 176"/>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6" name="TextBox 177"/>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77" name="TextBox 178"/>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78" name="TextBox 17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79" name="TextBox 180"/>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80" name="TextBox 181"/>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81" name="TextBox 18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82" name="TextBox 18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183" name="TextBox 184"/>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84" name="TextBox 185"/>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85" name="TextBox 186"/>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86" name="TextBox 187"/>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87" name="TextBox 188"/>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88" name="TextBox 18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89" name="TextBox 190"/>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0" name="TextBox 191"/>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1" name="TextBox 19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2" name="TextBox 193"/>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3" name="TextBox 194"/>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4" name="TextBox 195"/>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5" name="TextBox 196"/>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6" name="TextBox 197"/>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7" name="TextBox 198"/>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8" name="TextBox 19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199" name="TextBox 200"/>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00" name="TextBox 201"/>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01" name="TextBox 20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02" name="TextBox 203"/>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03" name="TextBox 204"/>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04" name="TextBox 205"/>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05" name="TextBox 206"/>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06" name="TextBox 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07" name="TextBox 9"/>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08" name="TextBox 2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09" name="TextBox 23"/>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10" name="TextBox 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11" name="TextBox 9"/>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12" name="TextBox 2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13" name="TextBox 23"/>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14" name="TextBox 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15" name="TextBox 9"/>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16" name="TextBox 2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17" name="TextBox 23"/>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18" name="TextBox 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19" name="TextBox 9"/>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20" name="TextBox 2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21" name="TextBox 23"/>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22" name="TextBox 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23" name="TextBox 9"/>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24" name="TextBox 2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25" name="TextBox 23"/>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26" name="TextBox 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27" name="TextBox 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28" name="TextBox 2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29" name="TextBox 2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30" name="TextBox 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31" name="TextBox 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32" name="TextBox 2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33" name="TextBox 2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34" name="TextBox 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35" name="TextBox 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36" name="TextBox 2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37" name="TextBox 23"/>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38" name="TextBox 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39" name="TextBox 9"/>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40" name="TextBox 2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41" name="TextBox 23"/>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42" name="TextBox 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43" name="TextBox 9"/>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44" name="TextBox 2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45" name="TextBox 23"/>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46" name="TextBox 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47" name="TextBox 9"/>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48" name="TextBox 2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49" name="TextBox 23"/>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50" name="TextBox 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51" name="TextBox 9"/>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52" name="TextBox 2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53" name="TextBox 23"/>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54" name="TextBox 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55" name="TextBox 9"/>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56" name="TextBox 2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57" name="TextBox 23"/>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58" name="TextBox 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59" name="TextBox 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60" name="TextBox 2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61" name="TextBox 2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62" name="TextBox 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63" name="TextBox 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64" name="TextBox 2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65" name="TextBox 2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66" name="TextBox 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67" name="TextBox 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68" name="TextBox 2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69" name="TextBox 23"/>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70" name="TextBox 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71" name="TextBox 9"/>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72" name="TextBox 2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273" name="TextBox 23"/>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74" name="TextBox 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75" name="TextBox 9"/>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76" name="TextBox 2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277" name="TextBox 23"/>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78" name="TextBox 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79" name="TextBox 9"/>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80" name="TextBox 2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281" name="TextBox 23"/>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82" name="TextBox 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83" name="TextBox 9"/>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84" name="TextBox 2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285" name="TextBox 23"/>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86" name="TextBox 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87" name="TextBox 9"/>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88" name="TextBox 2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289" name="TextBox 23"/>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90" name="TextBox 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91" name="TextBox 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92" name="TextBox 2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293" name="TextBox 2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94" name="TextBox 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95" name="TextBox 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96" name="TextBox 2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297" name="TextBox 2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98" name="TextBox 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299" name="TextBox 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300" name="TextBox 2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301" name="TextBox 23"/>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302" name="TextBox 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303" name="TextBox 9"/>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304" name="TextBox 22"/>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19</xdr:row>
      <xdr:rowOff>66675</xdr:rowOff>
    </xdr:from>
    <xdr:ext cx="171450" cy="266700"/>
    <xdr:sp fLocksText="0">
      <xdr:nvSpPr>
        <xdr:cNvPr id="305" name="TextBox 23"/>
        <xdr:cNvSpPr txBox="1">
          <a:spLocks noChangeArrowheads="1"/>
        </xdr:cNvSpPr>
      </xdr:nvSpPr>
      <xdr:spPr>
        <a:xfrm>
          <a:off x="8839200" y="3838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306" name="TextBox 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307" name="TextBox 9"/>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308" name="TextBox 22"/>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20</xdr:row>
      <xdr:rowOff>66675</xdr:rowOff>
    </xdr:from>
    <xdr:ext cx="171450" cy="266700"/>
    <xdr:sp fLocksText="0">
      <xdr:nvSpPr>
        <xdr:cNvPr id="309" name="TextBox 23"/>
        <xdr:cNvSpPr txBox="1">
          <a:spLocks noChangeArrowheads="1"/>
        </xdr:cNvSpPr>
      </xdr:nvSpPr>
      <xdr:spPr>
        <a:xfrm>
          <a:off x="8839200" y="4029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310" name="TextBox 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311" name="TextBox 9"/>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21</xdr:row>
      <xdr:rowOff>66675</xdr:rowOff>
    </xdr:from>
    <xdr:ext cx="171450" cy="266700"/>
    <xdr:sp fLocksText="0">
      <xdr:nvSpPr>
        <xdr:cNvPr id="312" name="TextBox 22"/>
        <xdr:cNvSpPr txBox="1">
          <a:spLocks noChangeArrowheads="1"/>
        </xdr:cNvSpPr>
      </xdr:nvSpPr>
      <xdr:spPr>
        <a:xfrm>
          <a:off x="8839200" y="4219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13" name="TextBox 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14" name="TextBox 9"/>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15" name="TextBox 22"/>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22</xdr:row>
      <xdr:rowOff>66675</xdr:rowOff>
    </xdr:from>
    <xdr:ext cx="171450" cy="266700"/>
    <xdr:sp fLocksText="0">
      <xdr:nvSpPr>
        <xdr:cNvPr id="316" name="TextBox 23"/>
        <xdr:cNvSpPr txBox="1">
          <a:spLocks noChangeArrowheads="1"/>
        </xdr:cNvSpPr>
      </xdr:nvSpPr>
      <xdr:spPr>
        <a:xfrm>
          <a:off x="8839200" y="4410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317" name="TextBox 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318" name="TextBox 9"/>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319" name="TextBox 22"/>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23</xdr:row>
      <xdr:rowOff>66675</xdr:rowOff>
    </xdr:from>
    <xdr:ext cx="171450" cy="266700"/>
    <xdr:sp fLocksText="0">
      <xdr:nvSpPr>
        <xdr:cNvPr id="320" name="TextBox 23"/>
        <xdr:cNvSpPr txBox="1">
          <a:spLocks noChangeArrowheads="1"/>
        </xdr:cNvSpPr>
      </xdr:nvSpPr>
      <xdr:spPr>
        <a:xfrm>
          <a:off x="8839200" y="4600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321" name="TextBox 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322" name="TextBox 9"/>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323" name="TextBox 22"/>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24</xdr:row>
      <xdr:rowOff>66675</xdr:rowOff>
    </xdr:from>
    <xdr:ext cx="171450" cy="266700"/>
    <xdr:sp fLocksText="0">
      <xdr:nvSpPr>
        <xdr:cNvPr id="324" name="TextBox 23"/>
        <xdr:cNvSpPr txBox="1">
          <a:spLocks noChangeArrowheads="1"/>
        </xdr:cNvSpPr>
      </xdr:nvSpPr>
      <xdr:spPr>
        <a:xfrm>
          <a:off x="8839200" y="4791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325" name="TextBox 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326" name="TextBox 9"/>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327" name="TextBox 22"/>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25</xdr:row>
      <xdr:rowOff>66675</xdr:rowOff>
    </xdr:from>
    <xdr:ext cx="171450" cy="266700"/>
    <xdr:sp fLocksText="0">
      <xdr:nvSpPr>
        <xdr:cNvPr id="328" name="TextBox 23"/>
        <xdr:cNvSpPr txBox="1">
          <a:spLocks noChangeArrowheads="1"/>
        </xdr:cNvSpPr>
      </xdr:nvSpPr>
      <xdr:spPr>
        <a:xfrm>
          <a:off x="8839200" y="49815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329" name="TextBox 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330" name="TextBox 9"/>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331" name="TextBox 22"/>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14</xdr:col>
      <xdr:colOff>609600</xdr:colOff>
      <xdr:row>26</xdr:row>
      <xdr:rowOff>66675</xdr:rowOff>
    </xdr:from>
    <xdr:ext cx="171450" cy="266700"/>
    <xdr:sp fLocksText="0">
      <xdr:nvSpPr>
        <xdr:cNvPr id="332" name="TextBox 23"/>
        <xdr:cNvSpPr txBox="1">
          <a:spLocks noChangeArrowheads="1"/>
        </xdr:cNvSpPr>
      </xdr:nvSpPr>
      <xdr:spPr>
        <a:xfrm>
          <a:off x="8839200" y="51720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11</xdr:col>
      <xdr:colOff>171450</xdr:colOff>
      <xdr:row>9</xdr:row>
      <xdr:rowOff>114300</xdr:rowOff>
    </xdr:from>
    <xdr:to>
      <xdr:col>13</xdr:col>
      <xdr:colOff>561975</xdr:colOff>
      <xdr:row>12</xdr:row>
      <xdr:rowOff>28575</xdr:rowOff>
    </xdr:to>
    <xdr:sp>
      <xdr:nvSpPr>
        <xdr:cNvPr id="333" name="AutoShape 13709"/>
        <xdr:cNvSpPr>
          <a:spLocks/>
        </xdr:cNvSpPr>
      </xdr:nvSpPr>
      <xdr:spPr>
        <a:xfrm>
          <a:off x="6677025" y="1952625"/>
          <a:ext cx="1428750" cy="485775"/>
        </a:xfrm>
        <a:prstGeom prst="wedgeEllipseCallout">
          <a:avLst>
            <a:gd name="adj1" fmla="val -61175"/>
            <a:gd name="adj2" fmla="val 66666"/>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000" b="1" i="1" u="none" baseline="0">
              <a:solidFill>
                <a:srgbClr val="000000"/>
              </a:solidFill>
            </a:rPr>
            <a:t>Leave blank if using SE threshold!</a:t>
          </a:r>
        </a:p>
      </xdr:txBody>
    </xdr:sp>
    <xdr:clientData/>
  </xdr:twoCellAnchor>
  <xdr:twoCellAnchor>
    <xdr:from>
      <xdr:col>25</xdr:col>
      <xdr:colOff>47625</xdr:colOff>
      <xdr:row>9</xdr:row>
      <xdr:rowOff>76200</xdr:rowOff>
    </xdr:from>
    <xdr:to>
      <xdr:col>33</xdr:col>
      <xdr:colOff>457200</xdr:colOff>
      <xdr:row>25</xdr:row>
      <xdr:rowOff>47625</xdr:rowOff>
    </xdr:to>
    <xdr:graphicFrame>
      <xdr:nvGraphicFramePr>
        <xdr:cNvPr id="334" name="Chart 1"/>
        <xdr:cNvGraphicFramePr/>
      </xdr:nvGraphicFramePr>
      <xdr:xfrm>
        <a:off x="13944600" y="1914525"/>
        <a:ext cx="4314825" cy="3048000"/>
      </xdr:xfrm>
      <a:graphic>
        <a:graphicData uri="http://schemas.openxmlformats.org/drawingml/2006/chart">
          <c:chart xmlns:c="http://schemas.openxmlformats.org/drawingml/2006/chart" r:id="rId2"/>
        </a:graphicData>
      </a:graphic>
    </xdr:graphicFrame>
    <xdr:clientData/>
  </xdr:twoCellAnchor>
  <xdr:twoCellAnchor>
    <xdr:from>
      <xdr:col>29</xdr:col>
      <xdr:colOff>47625</xdr:colOff>
      <xdr:row>1</xdr:row>
      <xdr:rowOff>0</xdr:rowOff>
    </xdr:from>
    <xdr:to>
      <xdr:col>33</xdr:col>
      <xdr:colOff>485775</xdr:colOff>
      <xdr:row>8</xdr:row>
      <xdr:rowOff>152400</xdr:rowOff>
    </xdr:to>
    <xdr:grpSp>
      <xdr:nvGrpSpPr>
        <xdr:cNvPr id="335" name="Group 28515"/>
        <xdr:cNvGrpSpPr>
          <a:grpSpLocks/>
        </xdr:cNvGrpSpPr>
      </xdr:nvGrpSpPr>
      <xdr:grpSpPr>
        <a:xfrm>
          <a:off x="15411450" y="190500"/>
          <a:ext cx="2876550" cy="1609725"/>
          <a:chOff x="1618" y="21"/>
          <a:chExt cx="302" cy="169"/>
        </a:xfrm>
        <a:solidFill>
          <a:srgbClr val="FFFFFF"/>
        </a:solidFill>
      </xdr:grpSpPr>
      <xdr:pic>
        <xdr:nvPicPr>
          <xdr:cNvPr id="336" name="Picture 28511"/>
          <xdr:cNvPicPr preferRelativeResize="1">
            <a:picLocks noChangeAspect="1"/>
          </xdr:cNvPicPr>
        </xdr:nvPicPr>
        <xdr:blipFill>
          <a:blip r:embed="rId3"/>
          <a:stretch>
            <a:fillRect/>
          </a:stretch>
        </xdr:blipFill>
        <xdr:spPr>
          <a:xfrm>
            <a:off x="1619" y="22"/>
            <a:ext cx="301" cy="126"/>
          </a:xfrm>
          <a:prstGeom prst="rect">
            <a:avLst/>
          </a:prstGeom>
          <a:noFill/>
          <a:ln w="1" cmpd="sng">
            <a:solidFill>
              <a:srgbClr val="808080"/>
            </a:solidFill>
            <a:headEnd type="none"/>
            <a:tailEnd type="none"/>
          </a:ln>
        </xdr:spPr>
      </xdr:pic>
      <xdr:sp>
        <xdr:nvSpPr>
          <xdr:cNvPr id="337" name="Text Box 28513"/>
          <xdr:cNvSpPr txBox="1">
            <a:spLocks noChangeArrowheads="1"/>
          </xdr:cNvSpPr>
        </xdr:nvSpPr>
        <xdr:spPr>
          <a:xfrm>
            <a:off x="1620" y="142"/>
            <a:ext cx="299" cy="45"/>
          </a:xfrm>
          <a:prstGeom prst="rect">
            <a:avLst/>
          </a:prstGeom>
          <a:solidFill>
            <a:srgbClr val="FFFFFF"/>
          </a:solidFill>
          <a:ln w="9525" cmpd="sng">
            <a:noFill/>
          </a:ln>
        </xdr:spPr>
        <xdr:txBody>
          <a:bodyPr vertOverflow="clip" wrap="square" lIns="27432" tIns="36576" rIns="0" bIns="0">
            <a:spAutoFit/>
          </a:bodyPr>
          <a:p>
            <a:pPr algn="l">
              <a:defRPr/>
            </a:pPr>
            <a:r>
              <a:rPr lang="en-US" cap="none" sz="1100" b="0" i="0" u="none" baseline="0">
                <a:solidFill>
                  <a:srgbClr val="000000"/>
                </a:solidFill>
                <a:latin typeface="Calibri"/>
                <a:ea typeface="Calibri"/>
                <a:cs typeface="Calibri"/>
              </a:rPr>
              <a:t>From Thuries et al. 2001. Soil Biology &amp; Biochem.     
</a:t>
            </a:r>
            <a:r>
              <a:rPr lang="en-US" cap="none" sz="1100" b="0" i="0" u="none" baseline="0">
                <a:solidFill>
                  <a:srgbClr val="000000"/>
                </a:solidFill>
                <a:latin typeface="Calibri"/>
                <a:ea typeface="Calibri"/>
                <a:cs typeface="Calibri"/>
              </a:rPr>
              <a:t>33: 997-1010.</a:t>
            </a:r>
          </a:p>
        </xdr:txBody>
      </xdr:sp>
      <xdr:sp>
        <xdr:nvSpPr>
          <xdr:cNvPr id="338" name="Rectangle 28514"/>
          <xdr:cNvSpPr>
            <a:spLocks/>
          </xdr:cNvSpPr>
        </xdr:nvSpPr>
        <xdr:spPr>
          <a:xfrm>
            <a:off x="1618" y="21"/>
            <a:ext cx="302" cy="16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H119"/>
  <sheetViews>
    <sheetView tabSelected="1" zoomScale="75" zoomScaleNormal="75" zoomScalePageLayoutView="0" workbookViewId="0" topLeftCell="B11">
      <selection activeCell="B19" sqref="B19"/>
    </sheetView>
  </sheetViews>
  <sheetFormatPr defaultColWidth="9.140625" defaultRowHeight="15"/>
  <cols>
    <col min="2" max="2" width="8.8515625" style="0" customWidth="1"/>
    <col min="3" max="3" width="10.421875" style="0" customWidth="1"/>
    <col min="4" max="4" width="7.28125" style="0" customWidth="1"/>
    <col min="5" max="5" width="6.421875" style="0" bestFit="1" customWidth="1"/>
    <col min="6" max="6" width="7.8515625" style="0" customWidth="1"/>
    <col min="7" max="7" width="8.00390625" style="0" customWidth="1"/>
    <col min="8" max="8" width="8.57421875" style="0" bestFit="1" customWidth="1"/>
    <col min="9" max="9" width="9.7109375" style="0" customWidth="1"/>
    <col min="10" max="10" width="12.140625" style="0" customWidth="1"/>
    <col min="12" max="12" width="6.421875" style="0" bestFit="1" customWidth="1"/>
    <col min="14" max="14" width="10.28125" style="0" bestFit="1" customWidth="1"/>
    <col min="15" max="15" width="9.57421875" style="0" bestFit="1" customWidth="1"/>
    <col min="16" max="16" width="5.57421875" style="0" bestFit="1" customWidth="1"/>
    <col min="17" max="17" width="4.7109375" style="0" customWidth="1"/>
    <col min="18" max="19" width="10.28125" style="0" bestFit="1" customWidth="1"/>
    <col min="20" max="20" width="10.57421875" style="0" bestFit="1" customWidth="1"/>
    <col min="22" max="22" width="5.57421875" style="0" bestFit="1" customWidth="1"/>
    <col min="23" max="23" width="4.57421875" style="0" bestFit="1" customWidth="1"/>
    <col min="24" max="24" width="7.00390625" style="0" bestFit="1" customWidth="1"/>
    <col min="25" max="25" width="7.7109375" style="0" bestFit="1" customWidth="1"/>
    <col min="26" max="26" width="6.28125" style="0" bestFit="1" customWidth="1"/>
    <col min="27" max="27" width="6.421875" style="0" bestFit="1" customWidth="1"/>
    <col min="28" max="28" width="3.7109375" style="0" customWidth="1"/>
    <col min="29" max="29" width="5.57421875" style="0" bestFit="1" customWidth="1"/>
  </cols>
  <sheetData>
    <row r="1" spans="1:14" ht="15" thickBot="1">
      <c r="A1" s="6"/>
      <c r="B1" s="6"/>
      <c r="C1" s="6"/>
      <c r="D1" s="6"/>
      <c r="E1" s="6"/>
      <c r="F1" s="6"/>
      <c r="G1" s="6"/>
      <c r="H1" s="6"/>
      <c r="I1" s="6"/>
      <c r="J1" s="6"/>
      <c r="K1" s="6"/>
      <c r="L1" s="6"/>
      <c r="M1" s="6"/>
      <c r="N1" s="6"/>
    </row>
    <row r="2" spans="1:29" ht="23.25">
      <c r="A2" s="6"/>
      <c r="B2" s="28" t="s">
        <v>43</v>
      </c>
      <c r="C2" s="29"/>
      <c r="D2" s="29"/>
      <c r="E2" s="29"/>
      <c r="F2" s="29"/>
      <c r="G2" s="29"/>
      <c r="H2" s="29"/>
      <c r="I2" s="29"/>
      <c r="J2" s="29"/>
      <c r="K2" s="29"/>
      <c r="L2" s="29"/>
      <c r="M2" s="30"/>
      <c r="N2" s="6"/>
      <c r="R2" s="28" t="s">
        <v>44</v>
      </c>
      <c r="S2" s="29"/>
      <c r="T2" s="29"/>
      <c r="U2" s="29"/>
      <c r="V2" s="29"/>
      <c r="W2" s="29"/>
      <c r="X2" s="29"/>
      <c r="Y2" s="29"/>
      <c r="Z2" s="29"/>
      <c r="AA2" s="29"/>
      <c r="AB2" s="29"/>
      <c r="AC2" s="30"/>
    </row>
    <row r="3" spans="1:29" ht="15">
      <c r="A3" s="6"/>
      <c r="B3" s="25" t="s">
        <v>51</v>
      </c>
      <c r="C3" s="26"/>
      <c r="D3" s="26"/>
      <c r="E3" s="26"/>
      <c r="F3" s="26"/>
      <c r="G3" s="26"/>
      <c r="H3" s="26"/>
      <c r="I3" s="26"/>
      <c r="J3" s="26"/>
      <c r="K3" s="26"/>
      <c r="L3" s="26"/>
      <c r="M3" s="31"/>
      <c r="N3" s="6"/>
      <c r="R3" s="25" t="s">
        <v>52</v>
      </c>
      <c r="S3" s="26"/>
      <c r="T3" s="26"/>
      <c r="U3" s="26"/>
      <c r="V3" s="26"/>
      <c r="W3" s="26"/>
      <c r="X3" s="26"/>
      <c r="Y3" s="26"/>
      <c r="Z3" s="26"/>
      <c r="AA3" s="26"/>
      <c r="AB3" s="26"/>
      <c r="AC3" s="31"/>
    </row>
    <row r="4" spans="1:29" ht="15">
      <c r="A4" s="6"/>
      <c r="B4" s="32" t="s">
        <v>7</v>
      </c>
      <c r="C4" s="33"/>
      <c r="D4" s="33"/>
      <c r="E4" s="33"/>
      <c r="F4" s="33"/>
      <c r="G4" s="33"/>
      <c r="H4" s="33"/>
      <c r="I4" s="33"/>
      <c r="J4" s="33"/>
      <c r="K4" s="33"/>
      <c r="L4" s="33"/>
      <c r="M4" s="34"/>
      <c r="N4" s="6"/>
      <c r="R4" s="32" t="s">
        <v>7</v>
      </c>
      <c r="S4" s="33"/>
      <c r="T4" s="33"/>
      <c r="U4" s="33"/>
      <c r="V4" s="33"/>
      <c r="W4" s="33"/>
      <c r="X4" s="33"/>
      <c r="Y4" s="33"/>
      <c r="Z4" s="33"/>
      <c r="AA4" s="33"/>
      <c r="AB4" s="33"/>
      <c r="AC4" s="34"/>
    </row>
    <row r="5" spans="1:29" ht="15">
      <c r="A5" s="6"/>
      <c r="B5" s="32" t="s">
        <v>1</v>
      </c>
      <c r="C5" s="33"/>
      <c r="D5" s="33"/>
      <c r="E5" s="33"/>
      <c r="F5" s="33"/>
      <c r="G5" s="33"/>
      <c r="H5" s="33"/>
      <c r="I5" s="33"/>
      <c r="J5" s="33"/>
      <c r="K5" s="33"/>
      <c r="L5" s="33"/>
      <c r="M5" s="34"/>
      <c r="N5" s="6"/>
      <c r="R5" s="32" t="s">
        <v>1</v>
      </c>
      <c r="S5" s="33"/>
      <c r="T5" s="33"/>
      <c r="U5" s="33"/>
      <c r="V5" s="33"/>
      <c r="W5" s="33"/>
      <c r="X5" s="33"/>
      <c r="Y5" s="33"/>
      <c r="Z5" s="33"/>
      <c r="AA5" s="33"/>
      <c r="AB5" s="33"/>
      <c r="AC5" s="34"/>
    </row>
    <row r="6" spans="1:29" ht="15.75" thickBot="1">
      <c r="A6" s="6"/>
      <c r="B6" s="35" t="s">
        <v>31</v>
      </c>
      <c r="C6" s="36"/>
      <c r="D6" s="36"/>
      <c r="E6" s="36"/>
      <c r="F6" s="36"/>
      <c r="G6" s="36"/>
      <c r="H6" s="36"/>
      <c r="I6" s="36"/>
      <c r="J6" s="36"/>
      <c r="K6" s="36"/>
      <c r="L6" s="36"/>
      <c r="M6" s="37"/>
      <c r="N6" s="6"/>
      <c r="R6" s="35" t="s">
        <v>31</v>
      </c>
      <c r="S6" s="36"/>
      <c r="T6" s="36"/>
      <c r="U6" s="36"/>
      <c r="V6" s="36"/>
      <c r="W6" s="36"/>
      <c r="X6" s="36"/>
      <c r="Y6" s="36"/>
      <c r="Z6" s="36"/>
      <c r="AA6" s="36"/>
      <c r="AB6" s="36"/>
      <c r="AC6" s="37"/>
    </row>
    <row r="7" spans="1:29" ht="15.75" thickBot="1">
      <c r="A7" s="6"/>
      <c r="B7" s="38" t="s">
        <v>33</v>
      </c>
      <c r="C7" s="39"/>
      <c r="D7" s="39"/>
      <c r="E7" s="39"/>
      <c r="F7" s="39"/>
      <c r="G7" s="39"/>
      <c r="H7" s="39"/>
      <c r="I7" s="39"/>
      <c r="J7" s="39"/>
      <c r="K7" s="39"/>
      <c r="L7" s="39"/>
      <c r="M7" s="40"/>
      <c r="N7" s="6"/>
      <c r="R7" s="38" t="s">
        <v>46</v>
      </c>
      <c r="S7" s="39"/>
      <c r="T7" s="39"/>
      <c r="U7" s="39"/>
      <c r="V7" s="39"/>
      <c r="W7" s="39"/>
      <c r="X7" s="39"/>
      <c r="Y7" s="39"/>
      <c r="Z7" s="39"/>
      <c r="AA7" s="39"/>
      <c r="AB7" s="39"/>
      <c r="AC7" s="40"/>
    </row>
    <row r="8" spans="2:34" ht="15">
      <c r="B8" s="44" t="s">
        <v>36</v>
      </c>
      <c r="C8" s="45"/>
      <c r="D8" s="45"/>
      <c r="E8" s="45"/>
      <c r="F8" s="45"/>
      <c r="G8" s="45"/>
      <c r="H8" s="45"/>
      <c r="I8" s="45"/>
      <c r="J8" s="45"/>
      <c r="K8" s="45"/>
      <c r="L8" s="45"/>
      <c r="M8" s="45"/>
      <c r="R8" s="25" t="s">
        <v>39</v>
      </c>
      <c r="S8" s="26"/>
      <c r="T8" s="26"/>
      <c r="U8" s="26"/>
      <c r="V8" s="26"/>
      <c r="W8" s="26"/>
      <c r="X8" s="26"/>
      <c r="Y8" s="26"/>
      <c r="Z8" s="26"/>
      <c r="AA8" s="26"/>
      <c r="AB8" s="26"/>
      <c r="AC8" s="26"/>
      <c r="AD8" s="6"/>
      <c r="AE8" s="6"/>
      <c r="AF8" s="6"/>
      <c r="AG8" s="6"/>
      <c r="AH8" s="6"/>
    </row>
    <row r="9" spans="2:34" ht="15">
      <c r="B9" s="46" t="s">
        <v>34</v>
      </c>
      <c r="C9" s="47"/>
      <c r="D9" s="47"/>
      <c r="E9" s="47"/>
      <c r="F9" s="47"/>
      <c r="G9" s="47"/>
      <c r="H9" s="47"/>
      <c r="I9" s="47"/>
      <c r="J9" s="47"/>
      <c r="K9" s="47"/>
      <c r="L9" s="47"/>
      <c r="M9" s="47"/>
      <c r="R9" s="27" t="s">
        <v>42</v>
      </c>
      <c r="S9" s="27"/>
      <c r="T9" s="27"/>
      <c r="U9" s="27"/>
      <c r="V9" s="27"/>
      <c r="W9" s="27"/>
      <c r="X9" s="27"/>
      <c r="Y9" s="27"/>
      <c r="Z9" s="27"/>
      <c r="AA9" s="27"/>
      <c r="AB9" s="27"/>
      <c r="AC9" s="27"/>
      <c r="AD9" s="6" t="s">
        <v>50</v>
      </c>
      <c r="AE9" s="6"/>
      <c r="AF9" s="6"/>
      <c r="AG9" s="6"/>
      <c r="AH9" s="6"/>
    </row>
    <row r="10" spans="2:21" ht="14.25">
      <c r="B10" s="17"/>
      <c r="R10" s="7" t="s">
        <v>8</v>
      </c>
      <c r="U10" s="2"/>
    </row>
    <row r="11" spans="2:26" ht="14.25">
      <c r="B11" s="9" t="s">
        <v>26</v>
      </c>
      <c r="C11" s="8" t="s">
        <v>14</v>
      </c>
      <c r="D11" s="8" t="s">
        <v>13</v>
      </c>
      <c r="E11" s="9" t="s">
        <v>37</v>
      </c>
      <c r="F11" s="8" t="s">
        <v>12</v>
      </c>
      <c r="G11" s="8" t="s">
        <v>11</v>
      </c>
      <c r="H11" s="8" t="s">
        <v>10</v>
      </c>
      <c r="I11" s="8" t="s">
        <v>9</v>
      </c>
      <c r="J11" s="9" t="s">
        <v>21</v>
      </c>
      <c r="K11" s="9" t="s">
        <v>35</v>
      </c>
      <c r="L11" s="7" t="s">
        <v>8</v>
      </c>
      <c r="R11" s="9" t="s">
        <v>26</v>
      </c>
      <c r="S11" s="8" t="s">
        <v>14</v>
      </c>
      <c r="T11" s="8" t="s">
        <v>13</v>
      </c>
      <c r="U11" s="9" t="s">
        <v>37</v>
      </c>
      <c r="V11" s="8" t="s">
        <v>12</v>
      </c>
      <c r="W11" s="8" t="s">
        <v>11</v>
      </c>
      <c r="X11" s="8" t="s">
        <v>10</v>
      </c>
      <c r="Y11" s="8" t="s">
        <v>9</v>
      </c>
      <c r="Z11" s="7" t="s">
        <v>8</v>
      </c>
    </row>
    <row r="12" spans="2:25" ht="16.5">
      <c r="B12" s="12" t="s">
        <v>40</v>
      </c>
      <c r="C12" s="12" t="s">
        <v>15</v>
      </c>
      <c r="D12" s="12" t="s">
        <v>16</v>
      </c>
      <c r="E12" s="12" t="s">
        <v>41</v>
      </c>
      <c r="F12" s="12" t="s">
        <v>17</v>
      </c>
      <c r="G12" s="12" t="s">
        <v>18</v>
      </c>
      <c r="H12" s="13" t="s">
        <v>19</v>
      </c>
      <c r="I12" s="13" t="s">
        <v>0</v>
      </c>
      <c r="J12" s="13" t="s">
        <v>20</v>
      </c>
      <c r="K12" s="16" t="s">
        <v>32</v>
      </c>
      <c r="R12" s="12" t="s">
        <v>40</v>
      </c>
      <c r="S12" s="12" t="s">
        <v>15</v>
      </c>
      <c r="T12" s="12" t="s">
        <v>16</v>
      </c>
      <c r="U12" s="12" t="s">
        <v>41</v>
      </c>
      <c r="V12" s="12" t="s">
        <v>17</v>
      </c>
      <c r="W12" s="12" t="s">
        <v>18</v>
      </c>
      <c r="X12" s="13" t="s">
        <v>19</v>
      </c>
      <c r="Y12" s="13" t="s">
        <v>0</v>
      </c>
    </row>
    <row r="13" spans="2:25" ht="14.25">
      <c r="B13" s="21">
        <f>EXP(INTERCEPT(G19:G119,Sheet1!B19:B119))</f>
        <v>80.89861180223753</v>
      </c>
      <c r="C13" s="14">
        <f>-SLOPE(G19:G119,B19:B119)</f>
        <v>0.18840409748656983</v>
      </c>
      <c r="D13" s="14">
        <f>1/C13</f>
        <v>5.307740188990762</v>
      </c>
      <c r="E13" s="14">
        <f>EXP(INTERCEPT(K19:K119,Sheet1!B19:B119))</f>
        <v>12.957625049923147</v>
      </c>
      <c r="F13" s="14">
        <f>-SLOPE(K19:K119,B19:B119)</f>
        <v>5.602942399455613</v>
      </c>
      <c r="G13" s="14">
        <f>1/F13</f>
        <v>0.17847765133140775</v>
      </c>
      <c r="H13" s="15">
        <f>RSQ(N19:N119,C19:C119)</f>
        <v>0.9918537501813095</v>
      </c>
      <c r="I13" s="14">
        <f>SQRT(SUMXMY2(N19:N119,C19:C119)/COUNT(N19:N119))</f>
        <v>1.2832636332815688</v>
      </c>
      <c r="J13" s="14">
        <v>1</v>
      </c>
      <c r="K13" s="1"/>
      <c r="R13" s="11">
        <f>MAX($C$19:$C$119)-$U$13</f>
        <v>71.73729567440157</v>
      </c>
      <c r="S13" s="2">
        <v>0.12094881955792275</v>
      </c>
      <c r="T13" s="2">
        <f>1/S13</f>
        <v>8.267959982206333</v>
      </c>
      <c r="U13" s="2">
        <v>21.87980656514948</v>
      </c>
      <c r="V13" s="2">
        <v>0.34359214773224</v>
      </c>
      <c r="W13" s="2">
        <f>1/V13</f>
        <v>2.9104273965518446</v>
      </c>
      <c r="X13" s="15">
        <f>RSQ(T19:T119,C19:C119)</f>
        <v>0.9991466895066717</v>
      </c>
      <c r="Y13" s="14">
        <f>SQRT(SUMXMY2(T19:T119,C19:C119)/COUNT(T19:T119))</f>
        <v>0.37218779289562387</v>
      </c>
    </row>
    <row r="14" spans="5:6" ht="14.25">
      <c r="E14" s="14"/>
      <c r="F14" s="14"/>
    </row>
    <row r="15" spans="2:18" ht="21" customHeight="1">
      <c r="B15" s="22" t="s">
        <v>45</v>
      </c>
      <c r="N15" s="7" t="s">
        <v>8</v>
      </c>
      <c r="R15" s="23" t="s">
        <v>47</v>
      </c>
    </row>
    <row r="16" spans="10:18" ht="14.25">
      <c r="J16" s="11" t="str">
        <f>IF(AND(B16=0,C16=0)," ",IF(G16=" ",IF(C16-I16&lt;0," ",C16-I16)," "))</f>
        <v> </v>
      </c>
      <c r="R16" s="23" t="s">
        <v>48</v>
      </c>
    </row>
    <row r="17" spans="2:23" ht="14.25">
      <c r="B17" s="41" t="s">
        <v>2</v>
      </c>
      <c r="C17" s="42"/>
      <c r="E17" s="41"/>
      <c r="F17" s="43"/>
      <c r="G17" s="43"/>
      <c r="H17" s="43"/>
      <c r="I17" s="43"/>
      <c r="J17" s="42"/>
      <c r="Q17" s="3"/>
      <c r="R17" s="24" t="s">
        <v>49</v>
      </c>
      <c r="S17" s="3"/>
      <c r="T17" s="3"/>
      <c r="W17" s="3"/>
    </row>
    <row r="18" spans="2:20" ht="14.25">
      <c r="B18" s="5" t="s">
        <v>6</v>
      </c>
      <c r="C18" s="5" t="s">
        <v>3</v>
      </c>
      <c r="D18" s="4"/>
      <c r="E18" s="5" t="s">
        <v>25</v>
      </c>
      <c r="F18" s="5" t="s">
        <v>22</v>
      </c>
      <c r="G18" s="5" t="s">
        <v>30</v>
      </c>
      <c r="H18" s="5" t="s">
        <v>23</v>
      </c>
      <c r="I18" s="5" t="s">
        <v>27</v>
      </c>
      <c r="J18" s="5" t="s">
        <v>28</v>
      </c>
      <c r="K18" s="5" t="s">
        <v>29</v>
      </c>
      <c r="L18" s="5" t="s">
        <v>24</v>
      </c>
      <c r="M18" s="5" t="s">
        <v>4</v>
      </c>
      <c r="N18" s="5" t="s">
        <v>5</v>
      </c>
      <c r="O18" s="3"/>
      <c r="P18" s="3"/>
      <c r="R18" s="5" t="s">
        <v>4</v>
      </c>
      <c r="S18" s="5" t="s">
        <v>27</v>
      </c>
      <c r="T18" s="5" t="s">
        <v>5</v>
      </c>
    </row>
    <row r="19" spans="1:20" ht="15">
      <c r="A19" s="10"/>
      <c r="B19" s="19">
        <v>2.0027397260273974</v>
      </c>
      <c r="C19" s="20">
        <v>56.45510174099315</v>
      </c>
      <c r="D19" s="18" t="s">
        <v>8</v>
      </c>
      <c r="E19" s="1">
        <f>1</f>
        <v>1</v>
      </c>
      <c r="F19" s="2">
        <f aca="true" t="shared" si="0" ref="F19:F24">IF(AND(B19=0,C19=0)," ",LN(C19))</f>
        <v>4.033445662791753</v>
      </c>
      <c r="G19" s="2">
        <f>IF(AND(B19=0,C19=0)," ",IF(E19&lt;3,F19,IF($K$13=0,IF(G18=" "," ",IF(ABS(SLOPE(F$19:F19,B$19:B19)*B19+INTERCEPT(F$19:F19,B$19:B19)-F19)&lt;=$J$13*STEYX(F$19:F19,B$19:B19),F19," ")),IF(E19&lt;=$K$13,F19," "))))</f>
        <v>4.033445662791753</v>
      </c>
      <c r="H19" s="2">
        <f aca="true" t="shared" si="1" ref="H19:H24">IF(AND(B19=0,C19=0)," ",IF(G19=" "," ",-$C$13*B19+LN($B$13)))</f>
        <v>4.015872293906068</v>
      </c>
      <c r="I19" s="11">
        <f aca="true" t="shared" si="2" ref="I19:I24">$B$13*EXP(-$C$13*B19)</f>
        <v>55.47166189716016</v>
      </c>
      <c r="J19" s="11" t="str">
        <f aca="true" t="shared" si="3" ref="J19:J24">IF(AND(B19=0,C19=0)," ",IF(G19=" ",IF(C19-I19&lt;0," ",C19-I19)," "))</f>
        <v> </v>
      </c>
      <c r="K19" s="2" t="str">
        <f aca="true" t="shared" si="4" ref="K19:K24">IF(AND(B19=0,C19=0)," ",IF(J19=" "," ",LN(J19)))</f>
        <v> </v>
      </c>
      <c r="L19" s="2" t="str">
        <f aca="true" t="shared" si="5" ref="L19:L24">IF(AND(B19=0,C19=0)," ",IF(K19=" "," ",-$F$13*B19+LN($E$13)))</f>
        <v> </v>
      </c>
      <c r="M19" s="2">
        <f aca="true" t="shared" si="6" ref="M19:M24">$E$13*EXP(-$F$13*B19)</f>
        <v>0.00017346219055093813</v>
      </c>
      <c r="N19" s="3">
        <f aca="true" t="shared" si="7" ref="N19:N24">IF(COUNT($J$19:$J$119)=0,I19,SUM(I19,M19))</f>
        <v>55.47183535935071</v>
      </c>
      <c r="O19" s="3"/>
      <c r="P19" s="3"/>
      <c r="R19" s="2">
        <f>IF(AND(B19=0,C19=0)," ",$U$13*EXP(-B19/$V$13))</f>
        <v>0.06435990518906873</v>
      </c>
      <c r="S19" s="3">
        <f>IF(AND(B19=0,C19=0)," ",$R$13*EXP(-$S$13*B19))</f>
        <v>56.30491150532781</v>
      </c>
      <c r="T19" s="3">
        <f>IF(AND(B19=0,C19=0)," ",SUM(R19:S19))</f>
        <v>56.36927141051688</v>
      </c>
    </row>
    <row r="20" spans="1:20" ht="15">
      <c r="A20" s="10"/>
      <c r="B20" s="19">
        <v>1</v>
      </c>
      <c r="C20" s="20">
        <v>64.3631066021984</v>
      </c>
      <c r="D20" s="18" t="s">
        <v>8</v>
      </c>
      <c r="E20" s="1">
        <f>E19+1</f>
        <v>2</v>
      </c>
      <c r="F20" s="2">
        <f t="shared" si="0"/>
        <v>4.1645405901046715</v>
      </c>
      <c r="G20" s="2">
        <f>IF(AND(B20=0,C20=0)," ",IF(E20&lt;3,F20,IF($K$13=0,IF(G19=" "," ",IF(ABS(SLOPE(F$19:F20,B$19:B20)*B20+INTERCEPT(F$19:F20,B$19:B20)-F20)&lt;=$J$13*STEYX(F$19:F20,B$19:B20),F20," ")),IF(E20&lt;=$K$13,F20," "))))</f>
        <v>4.1645405901046715</v>
      </c>
      <c r="H20" s="2">
        <f t="shared" si="1"/>
        <v>4.20479256700219</v>
      </c>
      <c r="I20" s="11">
        <f t="shared" si="2"/>
        <v>67.00669682461229</v>
      </c>
      <c r="J20" s="11" t="str">
        <f t="shared" si="3"/>
        <v> </v>
      </c>
      <c r="K20" s="2" t="str">
        <f t="shared" si="4"/>
        <v> </v>
      </c>
      <c r="L20" s="2" t="str">
        <f t="shared" si="5"/>
        <v> </v>
      </c>
      <c r="M20" s="2">
        <f t="shared" si="6"/>
        <v>0.04777475210623972</v>
      </c>
      <c r="N20" s="3">
        <f t="shared" si="7"/>
        <v>67.05447157671853</v>
      </c>
      <c r="O20" s="3"/>
      <c r="P20" s="3"/>
      <c r="R20" s="2">
        <f aca="true" t="shared" si="8" ref="R20:R27">IF(AND(B20=0,C20=0)," ",$U$13*EXP(-B20/$V$13))</f>
        <v>1.191409119052338</v>
      </c>
      <c r="S20" s="3">
        <f aca="true" t="shared" si="9" ref="S20:S27">IF(AND(B20=0,C20=0)," ",$R$13*EXP(-$S$13*B20))</f>
        <v>63.56493333501281</v>
      </c>
      <c r="T20" s="3">
        <f aca="true" t="shared" si="10" ref="T20:T27">IF(AND(B20=0,C20=0)," ",SUM(R20:S20))</f>
        <v>64.75634245406515</v>
      </c>
    </row>
    <row r="21" spans="1:20" ht="15">
      <c r="A21" s="10"/>
      <c r="B21" s="19">
        <v>0.5041095890410959</v>
      </c>
      <c r="C21" s="20">
        <v>73.17563534026948</v>
      </c>
      <c r="D21" s="18" t="s">
        <v>8</v>
      </c>
      <c r="E21" s="1">
        <f>E20+1</f>
        <v>3</v>
      </c>
      <c r="F21" s="2">
        <f t="shared" si="0"/>
        <v>4.292862515017462</v>
      </c>
      <c r="G21" s="2">
        <f>IF(AND(B21=0,C21=0)," ",IF(E21&lt;3,F21,IF($K$13=0,IF(G20=" "," ",IF(ABS(SLOPE(F$19:F21,B$19:B21)*B21+INTERCEPT(F$19:F21,B$19:B21)-F21)&lt;=$J$13*STEYX(F$19:F21,B$19:B21),F21," ")),IF(E21&lt;=$K$13,F21," "))))</f>
        <v>4.292862515017462</v>
      </c>
      <c r="H21" s="2">
        <f t="shared" si="1"/>
        <v>4.298220352331147</v>
      </c>
      <c r="I21" s="11">
        <f t="shared" si="2"/>
        <v>73.56875067333752</v>
      </c>
      <c r="J21" s="11" t="str">
        <f t="shared" si="3"/>
        <v> </v>
      </c>
      <c r="K21" s="2" t="str">
        <f t="shared" si="4"/>
        <v> </v>
      </c>
      <c r="L21" s="2" t="str">
        <f t="shared" si="5"/>
        <v> </v>
      </c>
      <c r="M21" s="2">
        <f t="shared" si="6"/>
        <v>0.7688859971853065</v>
      </c>
      <c r="N21" s="3">
        <f t="shared" si="7"/>
        <v>74.33763667052283</v>
      </c>
      <c r="O21" s="3"/>
      <c r="P21" s="3"/>
      <c r="Q21" s="2"/>
      <c r="R21" s="2">
        <f t="shared" si="8"/>
        <v>5.044960266665467</v>
      </c>
      <c r="S21" s="3">
        <f t="shared" si="9"/>
        <v>67.4940412003473</v>
      </c>
      <c r="T21" s="3">
        <f t="shared" si="10"/>
        <v>72.53900146701277</v>
      </c>
    </row>
    <row r="22" spans="1:20" ht="15">
      <c r="A22" s="10"/>
      <c r="B22" s="19">
        <v>0.27671232876712326</v>
      </c>
      <c r="C22" s="20">
        <v>78.97247493805078</v>
      </c>
      <c r="D22" s="18" t="s">
        <v>8</v>
      </c>
      <c r="E22" s="1">
        <f>E21+1</f>
        <v>4</v>
      </c>
      <c r="F22" s="2">
        <f t="shared" si="0"/>
        <v>4.369099373249505</v>
      </c>
      <c r="G22" s="2">
        <f>IF(AND(B22=0,C22=0)," ",IF(E22&lt;3,F22,IF($K$13=0,IF(G21=" "," ",IF(ABS(SLOPE(F$19:F22,B$19:B22)*B22+INTERCEPT(F$19:F22,B$19:B22)-F22)&lt;=$J$13*STEYX(F$19:F22,B$19:B22),F22," ")),IF(E22&lt;=$K$13,F22," "))))</f>
        <v>4.369099373249505</v>
      </c>
      <c r="H22" s="2">
        <f t="shared" si="1"/>
        <v>4.341062927923984</v>
      </c>
      <c r="I22" s="11">
        <f t="shared" si="2"/>
        <v>76.78911727188948</v>
      </c>
      <c r="J22" s="11" t="str">
        <f t="shared" si="3"/>
        <v> </v>
      </c>
      <c r="K22" s="2" t="str">
        <f t="shared" si="4"/>
        <v> </v>
      </c>
      <c r="L22" s="2" t="str">
        <f t="shared" si="5"/>
        <v> </v>
      </c>
      <c r="M22" s="2">
        <f t="shared" si="6"/>
        <v>2.7491208853312976</v>
      </c>
      <c r="N22" s="3">
        <f t="shared" si="7"/>
        <v>79.53823815722077</v>
      </c>
      <c r="O22" s="3"/>
      <c r="P22" s="3"/>
      <c r="R22" s="2">
        <f t="shared" si="8"/>
        <v>9.778763007455108</v>
      </c>
      <c r="S22" s="3">
        <f t="shared" si="9"/>
        <v>69.3761220527526</v>
      </c>
      <c r="T22" s="3">
        <f t="shared" si="10"/>
        <v>79.15488506020772</v>
      </c>
    </row>
    <row r="23" spans="1:20" ht="15">
      <c r="A23" s="10"/>
      <c r="B23" s="19">
        <v>0.09315068493150686</v>
      </c>
      <c r="C23" s="20">
        <v>87.1800430648016</v>
      </c>
      <c r="D23" s="18" t="s">
        <v>8</v>
      </c>
      <c r="E23" s="1">
        <f>E22+1</f>
        <v>5</v>
      </c>
      <c r="F23" s="2">
        <f t="shared" si="0"/>
        <v>4.467975440785826</v>
      </c>
      <c r="G23" s="2" t="str">
        <f>IF(AND(B23=0,C23=0)," ",IF(E23&lt;3,F23,IF($K$13=0,IF(G22=" "," ",IF(ABS(SLOPE(F$19:F23,B$19:B23)*B23+INTERCEPT(F$19:F23,B$19:B23)-F23)&lt;=$J$13*STEYX(F$19:F23,B$19:B23),F23," ")),IF(E23&lt;=$K$13,F23," "))))</f>
        <v> </v>
      </c>
      <c r="H23" s="2" t="str">
        <f t="shared" si="1"/>
        <v> </v>
      </c>
      <c r="I23" s="11">
        <f t="shared" si="2"/>
        <v>79.49122941607293</v>
      </c>
      <c r="J23" s="11">
        <f t="shared" si="3"/>
        <v>7.688813648728669</v>
      </c>
      <c r="K23" s="2">
        <f t="shared" si="4"/>
        <v>2.039766499669555</v>
      </c>
      <c r="L23" s="2">
        <f t="shared" si="5"/>
        <v>2.039766499669555</v>
      </c>
      <c r="M23" s="2">
        <f t="shared" si="6"/>
        <v>7.6888136487286705</v>
      </c>
      <c r="N23" s="3">
        <f t="shared" si="7"/>
        <v>87.1800430648016</v>
      </c>
      <c r="O23" s="3"/>
      <c r="P23" s="3"/>
      <c r="R23" s="2">
        <f t="shared" si="8"/>
        <v>16.684094348828783</v>
      </c>
      <c r="S23" s="3">
        <f t="shared" si="9"/>
        <v>70.93360578934505</v>
      </c>
      <c r="T23" s="3">
        <f t="shared" si="10"/>
        <v>87.61770013817383</v>
      </c>
    </row>
    <row r="24" spans="1:20" ht="15">
      <c r="A24" s="10"/>
      <c r="B24" s="19">
        <v>0.0027397260273972603</v>
      </c>
      <c r="C24" s="20">
        <v>93.61710223955104</v>
      </c>
      <c r="D24" s="18" t="s">
        <v>8</v>
      </c>
      <c r="E24" s="1">
        <f>E23+1</f>
        <v>6</v>
      </c>
      <c r="F24" s="2">
        <f t="shared" si="0"/>
        <v>4.539213083027488</v>
      </c>
      <c r="G24" s="2" t="str">
        <f>IF(AND(B24=0,C24=0)," ",IF(E24&lt;3,F24,IF($K$13=0,IF(G23=" "," ",IF(ABS(SLOPE(F$19:F24,B$19:B24)*B24+INTERCEPT(F$19:F24,B$19:B24)-F24)&lt;=$J$13*STEYX(F$19:F24,B$19:B24),F24," ")),IF(E24&lt;=$K$13,F24," "))))</f>
        <v> </v>
      </c>
      <c r="H24" s="2" t="str">
        <f t="shared" si="1"/>
        <v> </v>
      </c>
      <c r="I24" s="11">
        <f t="shared" si="2"/>
        <v>80.85686468732673</v>
      </c>
      <c r="J24" s="11">
        <f t="shared" si="3"/>
        <v>12.76023755222431</v>
      </c>
      <c r="K24" s="2">
        <f t="shared" si="4"/>
        <v>2.5463338946888294</v>
      </c>
      <c r="L24" s="2">
        <f t="shared" si="5"/>
        <v>2.5463338946888294</v>
      </c>
      <c r="M24" s="2">
        <f t="shared" si="6"/>
        <v>12.76023755222431</v>
      </c>
      <c r="N24" s="3">
        <f t="shared" si="7"/>
        <v>93.61710223955104</v>
      </c>
      <c r="O24" s="3"/>
      <c r="P24" s="3"/>
      <c r="R24" s="2">
        <f t="shared" si="8"/>
        <v>21.706035664862824</v>
      </c>
      <c r="S24" s="3">
        <f t="shared" si="9"/>
        <v>71.71352826664607</v>
      </c>
      <c r="T24" s="3">
        <f t="shared" si="10"/>
        <v>93.41956393150889</v>
      </c>
    </row>
    <row r="25" spans="1:23" ht="15">
      <c r="A25" s="10"/>
      <c r="D25" s="18"/>
      <c r="E25" s="1"/>
      <c r="F25" s="2"/>
      <c r="G25" s="2"/>
      <c r="H25" s="2"/>
      <c r="I25" s="11"/>
      <c r="J25" s="11"/>
      <c r="K25" s="2"/>
      <c r="L25" s="2"/>
      <c r="M25" s="2"/>
      <c r="N25" s="3"/>
      <c r="O25" s="3"/>
      <c r="P25" s="3"/>
      <c r="R25" s="2"/>
      <c r="S25" s="3"/>
      <c r="T25" s="3"/>
      <c r="U25" s="3"/>
      <c r="V25" s="3"/>
      <c r="W25" s="3"/>
    </row>
    <row r="26" spans="1:23" ht="15">
      <c r="A26" s="10"/>
      <c r="D26" s="18"/>
      <c r="E26" s="1"/>
      <c r="F26" s="2"/>
      <c r="G26" s="2"/>
      <c r="H26" s="2"/>
      <c r="I26" s="11"/>
      <c r="J26" s="11"/>
      <c r="K26" s="2"/>
      <c r="L26" s="2"/>
      <c r="M26" s="2"/>
      <c r="N26" s="3"/>
      <c r="O26" s="3"/>
      <c r="P26" s="3"/>
      <c r="R26" s="2"/>
      <c r="S26" s="3"/>
      <c r="T26" s="3"/>
      <c r="U26" s="3"/>
      <c r="V26" s="3"/>
      <c r="W26" s="3"/>
    </row>
    <row r="27" spans="1:23" ht="15">
      <c r="A27" s="10"/>
      <c r="D27" s="18"/>
      <c r="E27" s="1"/>
      <c r="F27" s="2"/>
      <c r="G27" s="2"/>
      <c r="H27" s="2"/>
      <c r="I27" s="11"/>
      <c r="J27" s="11"/>
      <c r="K27" s="2"/>
      <c r="L27" s="2"/>
      <c r="M27" s="2"/>
      <c r="N27" s="3"/>
      <c r="O27" s="3"/>
      <c r="P27" s="3"/>
      <c r="R27" s="2"/>
      <c r="S27" s="3"/>
      <c r="T27" s="3"/>
      <c r="U27" s="3"/>
      <c r="V27" s="3"/>
      <c r="W27" s="3"/>
    </row>
    <row r="28" spans="4:20" ht="15">
      <c r="D28" s="18"/>
      <c r="E28" s="1"/>
      <c r="F28" s="2"/>
      <c r="G28" s="2"/>
      <c r="H28" s="2"/>
      <c r="I28" s="11"/>
      <c r="J28" s="11"/>
      <c r="K28" s="2"/>
      <c r="L28" s="2"/>
      <c r="M28" s="2"/>
      <c r="N28" s="3"/>
      <c r="S28" s="3" t="str">
        <f aca="true" t="shared" si="11" ref="S25:S88">IF(AND(B28=0,C28=0)," ",$R$13*EXP(-$S$13*B28))</f>
        <v> </v>
      </c>
      <c r="T28" s="3" t="str">
        <f aca="true" t="shared" si="12" ref="T25:T88">IF(AND(B28=0,C28=0)," ",SUM(R28:S28))</f>
        <v> </v>
      </c>
    </row>
    <row r="29" spans="4:20" ht="14.25">
      <c r="D29" s="18"/>
      <c r="E29" s="1"/>
      <c r="F29" s="2"/>
      <c r="G29" s="2"/>
      <c r="H29" s="2"/>
      <c r="I29" s="11"/>
      <c r="J29" s="11"/>
      <c r="K29" s="2"/>
      <c r="L29" s="2"/>
      <c r="M29" s="2"/>
      <c r="N29" s="3"/>
      <c r="S29" s="3" t="str">
        <f t="shared" si="11"/>
        <v> </v>
      </c>
      <c r="T29" s="3" t="str">
        <f t="shared" si="12"/>
        <v> </v>
      </c>
    </row>
    <row r="30" spans="4:20" ht="14.25">
      <c r="D30" s="18"/>
      <c r="E30" s="1"/>
      <c r="F30" s="2"/>
      <c r="G30" s="2"/>
      <c r="H30" s="2"/>
      <c r="I30" s="11"/>
      <c r="J30" s="11"/>
      <c r="K30" s="2"/>
      <c r="L30" s="2"/>
      <c r="M30" s="2"/>
      <c r="N30" s="3"/>
      <c r="S30" s="3" t="str">
        <f t="shared" si="11"/>
        <v> </v>
      </c>
      <c r="T30" s="3" t="str">
        <f t="shared" si="12"/>
        <v> </v>
      </c>
    </row>
    <row r="31" spans="4:20" ht="14.25">
      <c r="D31" s="18"/>
      <c r="S31" s="3" t="str">
        <f t="shared" si="11"/>
        <v> </v>
      </c>
      <c r="T31" s="3" t="str">
        <f t="shared" si="12"/>
        <v> </v>
      </c>
    </row>
    <row r="32" spans="4:20" ht="14.25">
      <c r="D32" s="18"/>
      <c r="S32" s="3" t="str">
        <f t="shared" si="11"/>
        <v> </v>
      </c>
      <c r="T32" s="3" t="str">
        <f t="shared" si="12"/>
        <v> </v>
      </c>
    </row>
    <row r="33" spans="4:20" ht="14.25">
      <c r="D33" s="18"/>
      <c r="S33" s="3" t="str">
        <f t="shared" si="11"/>
        <v> </v>
      </c>
      <c r="T33" s="3" t="str">
        <f t="shared" si="12"/>
        <v> </v>
      </c>
    </row>
    <row r="34" spans="4:20" ht="14.25">
      <c r="D34" s="18"/>
      <c r="S34" s="3" t="str">
        <f t="shared" si="11"/>
        <v> </v>
      </c>
      <c r="T34" s="3" t="str">
        <f t="shared" si="12"/>
        <v> </v>
      </c>
    </row>
    <row r="35" spans="4:20" ht="14.25">
      <c r="D35" s="18"/>
      <c r="S35" s="3" t="str">
        <f t="shared" si="11"/>
        <v> </v>
      </c>
      <c r="T35" s="3" t="str">
        <f t="shared" si="12"/>
        <v> </v>
      </c>
    </row>
    <row r="36" spans="4:20" ht="14.25">
      <c r="D36" s="18"/>
      <c r="S36" s="3" t="str">
        <f t="shared" si="11"/>
        <v> </v>
      </c>
      <c r="T36" s="3" t="str">
        <f t="shared" si="12"/>
        <v> </v>
      </c>
    </row>
    <row r="37" spans="4:20" ht="14.25">
      <c r="D37" s="18"/>
      <c r="S37" s="3" t="str">
        <f t="shared" si="11"/>
        <v> </v>
      </c>
      <c r="T37" s="3" t="str">
        <f t="shared" si="12"/>
        <v> </v>
      </c>
    </row>
    <row r="38" spans="4:20" ht="14.25">
      <c r="D38" s="18"/>
      <c r="S38" s="3" t="str">
        <f t="shared" si="11"/>
        <v> </v>
      </c>
      <c r="T38" s="3" t="str">
        <f t="shared" si="12"/>
        <v> </v>
      </c>
    </row>
    <row r="39" spans="4:20" ht="14.25">
      <c r="D39" s="18"/>
      <c r="S39" s="3" t="str">
        <f t="shared" si="11"/>
        <v> </v>
      </c>
      <c r="T39" s="3" t="str">
        <f t="shared" si="12"/>
        <v> </v>
      </c>
    </row>
    <row r="40" spans="4:20" ht="14.25">
      <c r="D40" s="18"/>
      <c r="S40" s="3" t="str">
        <f t="shared" si="11"/>
        <v> </v>
      </c>
      <c r="T40" s="3" t="str">
        <f t="shared" si="12"/>
        <v> </v>
      </c>
    </row>
    <row r="41" spans="4:20" ht="14.25">
      <c r="D41" s="18"/>
      <c r="S41" s="3" t="str">
        <f t="shared" si="11"/>
        <v> </v>
      </c>
      <c r="T41" s="3" t="str">
        <f t="shared" si="12"/>
        <v> </v>
      </c>
    </row>
    <row r="42" spans="4:20" ht="14.25">
      <c r="D42" s="18"/>
      <c r="S42" s="3" t="str">
        <f t="shared" si="11"/>
        <v> </v>
      </c>
      <c r="T42" s="3" t="str">
        <f t="shared" si="12"/>
        <v> </v>
      </c>
    </row>
    <row r="43" spans="4:20" ht="14.25">
      <c r="D43" s="18"/>
      <c r="S43" s="3" t="str">
        <f t="shared" si="11"/>
        <v> </v>
      </c>
      <c r="T43" s="3" t="str">
        <f t="shared" si="12"/>
        <v> </v>
      </c>
    </row>
    <row r="44" spans="4:20" ht="14.25">
      <c r="D44" s="18"/>
      <c r="S44" s="3" t="str">
        <f t="shared" si="11"/>
        <v> </v>
      </c>
      <c r="T44" s="3" t="str">
        <f t="shared" si="12"/>
        <v> </v>
      </c>
    </row>
    <row r="45" spans="4:20" ht="14.25">
      <c r="D45" s="18"/>
      <c r="S45" s="3" t="str">
        <f t="shared" si="11"/>
        <v> </v>
      </c>
      <c r="T45" s="3" t="str">
        <f t="shared" si="12"/>
        <v> </v>
      </c>
    </row>
    <row r="46" spans="4:20" ht="14.25">
      <c r="D46" s="18"/>
      <c r="S46" s="3" t="str">
        <f t="shared" si="11"/>
        <v> </v>
      </c>
      <c r="T46" s="3" t="str">
        <f t="shared" si="12"/>
        <v> </v>
      </c>
    </row>
    <row r="47" spans="4:20" ht="14.25">
      <c r="D47" s="18"/>
      <c r="S47" s="3" t="str">
        <f t="shared" si="11"/>
        <v> </v>
      </c>
      <c r="T47" s="3" t="str">
        <f t="shared" si="12"/>
        <v> </v>
      </c>
    </row>
    <row r="48" spans="4:20" ht="14.25">
      <c r="D48" s="18"/>
      <c r="S48" s="3" t="str">
        <f t="shared" si="11"/>
        <v> </v>
      </c>
      <c r="T48" s="3" t="str">
        <f t="shared" si="12"/>
        <v> </v>
      </c>
    </row>
    <row r="49" spans="4:20" ht="14.25">
      <c r="D49" s="18"/>
      <c r="S49" s="3" t="str">
        <f t="shared" si="11"/>
        <v> </v>
      </c>
      <c r="T49" s="3" t="str">
        <f t="shared" si="12"/>
        <v> </v>
      </c>
    </row>
    <row r="50" spans="4:20" ht="14.25">
      <c r="D50" s="18"/>
      <c r="S50" s="3" t="str">
        <f t="shared" si="11"/>
        <v> </v>
      </c>
      <c r="T50" s="3" t="str">
        <f t="shared" si="12"/>
        <v> </v>
      </c>
    </row>
    <row r="51" spans="4:20" ht="14.25">
      <c r="D51" s="18"/>
      <c r="S51" s="3" t="str">
        <f t="shared" si="11"/>
        <v> </v>
      </c>
      <c r="T51" s="3" t="str">
        <f t="shared" si="12"/>
        <v> </v>
      </c>
    </row>
    <row r="52" spans="4:20" ht="14.25">
      <c r="D52" s="18"/>
      <c r="S52" s="3" t="str">
        <f t="shared" si="11"/>
        <v> </v>
      </c>
      <c r="T52" s="3" t="str">
        <f t="shared" si="12"/>
        <v> </v>
      </c>
    </row>
    <row r="53" spans="4:20" ht="14.25">
      <c r="D53" s="18"/>
      <c r="S53" s="3" t="str">
        <f t="shared" si="11"/>
        <v> </v>
      </c>
      <c r="T53" s="3" t="str">
        <f t="shared" si="12"/>
        <v> </v>
      </c>
    </row>
    <row r="54" spans="4:20" ht="14.25">
      <c r="D54" s="18"/>
      <c r="S54" s="3" t="str">
        <f t="shared" si="11"/>
        <v> </v>
      </c>
      <c r="T54" s="3" t="str">
        <f t="shared" si="12"/>
        <v> </v>
      </c>
    </row>
    <row r="55" spans="4:20" ht="14.25">
      <c r="D55" s="18"/>
      <c r="S55" s="3" t="str">
        <f t="shared" si="11"/>
        <v> </v>
      </c>
      <c r="T55" s="3" t="str">
        <f t="shared" si="12"/>
        <v> </v>
      </c>
    </row>
    <row r="56" spans="4:20" ht="14.25">
      <c r="D56" s="18"/>
      <c r="S56" s="3" t="str">
        <f t="shared" si="11"/>
        <v> </v>
      </c>
      <c r="T56" s="3" t="str">
        <f t="shared" si="12"/>
        <v> </v>
      </c>
    </row>
    <row r="57" spans="4:20" ht="14.25">
      <c r="D57" s="18"/>
      <c r="S57" s="3" t="str">
        <f t="shared" si="11"/>
        <v> </v>
      </c>
      <c r="T57" s="3" t="str">
        <f t="shared" si="12"/>
        <v> </v>
      </c>
    </row>
    <row r="58" spans="4:20" ht="14.25">
      <c r="D58" s="18"/>
      <c r="S58" s="3" t="str">
        <f t="shared" si="11"/>
        <v> </v>
      </c>
      <c r="T58" s="3" t="str">
        <f t="shared" si="12"/>
        <v> </v>
      </c>
    </row>
    <row r="59" spans="4:20" ht="14.25">
      <c r="D59" s="18"/>
      <c r="S59" s="3" t="str">
        <f t="shared" si="11"/>
        <v> </v>
      </c>
      <c r="T59" s="3" t="str">
        <f t="shared" si="12"/>
        <v> </v>
      </c>
    </row>
    <row r="60" spans="4:20" ht="14.25">
      <c r="D60" s="18"/>
      <c r="S60" s="3" t="str">
        <f t="shared" si="11"/>
        <v> </v>
      </c>
      <c r="T60" s="3" t="str">
        <f t="shared" si="12"/>
        <v> </v>
      </c>
    </row>
    <row r="61" spans="4:20" ht="14.25">
      <c r="D61" s="18"/>
      <c r="S61" s="3" t="str">
        <f t="shared" si="11"/>
        <v> </v>
      </c>
      <c r="T61" s="3" t="str">
        <f t="shared" si="12"/>
        <v> </v>
      </c>
    </row>
    <row r="62" spans="4:20" ht="14.25">
      <c r="D62" s="18"/>
      <c r="S62" s="3" t="str">
        <f t="shared" si="11"/>
        <v> </v>
      </c>
      <c r="T62" s="3" t="str">
        <f t="shared" si="12"/>
        <v> </v>
      </c>
    </row>
    <row r="63" spans="4:20" ht="14.25">
      <c r="D63" s="18"/>
      <c r="S63" s="3" t="str">
        <f t="shared" si="11"/>
        <v> </v>
      </c>
      <c r="T63" s="3" t="str">
        <f t="shared" si="12"/>
        <v> </v>
      </c>
    </row>
    <row r="64" spans="4:20" ht="14.25">
      <c r="D64" s="18"/>
      <c r="S64" s="3" t="str">
        <f t="shared" si="11"/>
        <v> </v>
      </c>
      <c r="T64" s="3" t="str">
        <f t="shared" si="12"/>
        <v> </v>
      </c>
    </row>
    <row r="65" spans="4:20" ht="14.25">
      <c r="D65" s="18"/>
      <c r="S65" s="3" t="str">
        <f t="shared" si="11"/>
        <v> </v>
      </c>
      <c r="T65" s="3" t="str">
        <f t="shared" si="12"/>
        <v> </v>
      </c>
    </row>
    <row r="66" spans="4:20" ht="14.25">
      <c r="D66" s="18"/>
      <c r="S66" s="3" t="str">
        <f t="shared" si="11"/>
        <v> </v>
      </c>
      <c r="T66" s="3" t="str">
        <f t="shared" si="12"/>
        <v> </v>
      </c>
    </row>
    <row r="67" spans="4:20" ht="14.25">
      <c r="D67" s="18"/>
      <c r="S67" s="3" t="str">
        <f t="shared" si="11"/>
        <v> </v>
      </c>
      <c r="T67" s="3" t="str">
        <f t="shared" si="12"/>
        <v> </v>
      </c>
    </row>
    <row r="68" spans="4:20" ht="14.25">
      <c r="D68" s="18"/>
      <c r="S68" s="3" t="str">
        <f t="shared" si="11"/>
        <v> </v>
      </c>
      <c r="T68" s="3" t="str">
        <f t="shared" si="12"/>
        <v> </v>
      </c>
    </row>
    <row r="69" spans="4:20" ht="14.25">
      <c r="D69" s="18"/>
      <c r="S69" s="3" t="str">
        <f t="shared" si="11"/>
        <v> </v>
      </c>
      <c r="T69" s="3" t="str">
        <f t="shared" si="12"/>
        <v> </v>
      </c>
    </row>
    <row r="70" spans="4:20" ht="14.25">
      <c r="D70" s="18"/>
      <c r="S70" s="3" t="str">
        <f t="shared" si="11"/>
        <v> </v>
      </c>
      <c r="T70" s="3" t="str">
        <f t="shared" si="12"/>
        <v> </v>
      </c>
    </row>
    <row r="71" spans="4:20" ht="14.25">
      <c r="D71" s="18"/>
      <c r="S71" s="3" t="str">
        <f t="shared" si="11"/>
        <v> </v>
      </c>
      <c r="T71" s="3" t="str">
        <f t="shared" si="12"/>
        <v> </v>
      </c>
    </row>
    <row r="72" spans="4:20" ht="14.25">
      <c r="D72" s="18"/>
      <c r="S72" s="3" t="str">
        <f t="shared" si="11"/>
        <v> </v>
      </c>
      <c r="T72" s="3" t="str">
        <f t="shared" si="12"/>
        <v> </v>
      </c>
    </row>
    <row r="73" spans="4:20" ht="14.25">
      <c r="D73" s="18"/>
      <c r="S73" s="3" t="str">
        <f t="shared" si="11"/>
        <v> </v>
      </c>
      <c r="T73" s="3" t="str">
        <f t="shared" si="12"/>
        <v> </v>
      </c>
    </row>
    <row r="74" spans="4:20" ht="14.25">
      <c r="D74" s="18"/>
      <c r="S74" s="3" t="str">
        <f t="shared" si="11"/>
        <v> </v>
      </c>
      <c r="T74" s="3" t="str">
        <f t="shared" si="12"/>
        <v> </v>
      </c>
    </row>
    <row r="75" spans="4:20" ht="14.25">
      <c r="D75" s="18"/>
      <c r="S75" s="3" t="str">
        <f t="shared" si="11"/>
        <v> </v>
      </c>
      <c r="T75" s="3" t="str">
        <f t="shared" si="12"/>
        <v> </v>
      </c>
    </row>
    <row r="76" spans="4:20" ht="14.25">
      <c r="D76" s="18"/>
      <c r="S76" s="3" t="str">
        <f t="shared" si="11"/>
        <v> </v>
      </c>
      <c r="T76" s="3" t="str">
        <f t="shared" si="12"/>
        <v> </v>
      </c>
    </row>
    <row r="77" spans="4:20" ht="14.25">
      <c r="D77" s="18"/>
      <c r="S77" s="3" t="str">
        <f t="shared" si="11"/>
        <v> </v>
      </c>
      <c r="T77" s="3" t="str">
        <f t="shared" si="12"/>
        <v> </v>
      </c>
    </row>
    <row r="78" spans="4:20" ht="14.25">
      <c r="D78" s="18"/>
      <c r="S78" s="3" t="str">
        <f t="shared" si="11"/>
        <v> </v>
      </c>
      <c r="T78" s="3" t="str">
        <f t="shared" si="12"/>
        <v> </v>
      </c>
    </row>
    <row r="79" spans="4:20" ht="14.25">
      <c r="D79" s="18"/>
      <c r="S79" s="3" t="str">
        <f t="shared" si="11"/>
        <v> </v>
      </c>
      <c r="T79" s="3" t="str">
        <f t="shared" si="12"/>
        <v> </v>
      </c>
    </row>
    <row r="80" spans="4:20" ht="14.25">
      <c r="D80" s="18"/>
      <c r="S80" s="3" t="str">
        <f t="shared" si="11"/>
        <v> </v>
      </c>
      <c r="T80" s="3" t="str">
        <f t="shared" si="12"/>
        <v> </v>
      </c>
    </row>
    <row r="81" spans="4:20" ht="14.25">
      <c r="D81" s="18"/>
      <c r="S81" s="3" t="str">
        <f t="shared" si="11"/>
        <v> </v>
      </c>
      <c r="T81" s="3" t="str">
        <f t="shared" si="12"/>
        <v> </v>
      </c>
    </row>
    <row r="82" spans="4:20" ht="14.25">
      <c r="D82" s="18"/>
      <c r="S82" s="3" t="str">
        <f t="shared" si="11"/>
        <v> </v>
      </c>
      <c r="T82" s="3" t="str">
        <f t="shared" si="12"/>
        <v> </v>
      </c>
    </row>
    <row r="83" spans="4:20" ht="14.25">
      <c r="D83" s="18"/>
      <c r="S83" s="3" t="str">
        <f t="shared" si="11"/>
        <v> </v>
      </c>
      <c r="T83" s="3" t="str">
        <f t="shared" si="12"/>
        <v> </v>
      </c>
    </row>
    <row r="84" spans="4:20" ht="14.25">
      <c r="D84" s="18"/>
      <c r="S84" s="3" t="str">
        <f t="shared" si="11"/>
        <v> </v>
      </c>
      <c r="T84" s="3" t="str">
        <f t="shared" si="12"/>
        <v> </v>
      </c>
    </row>
    <row r="85" spans="4:20" ht="14.25">
      <c r="D85" s="18"/>
      <c r="S85" s="3" t="str">
        <f t="shared" si="11"/>
        <v> </v>
      </c>
      <c r="T85" s="3" t="str">
        <f t="shared" si="12"/>
        <v> </v>
      </c>
    </row>
    <row r="86" spans="4:20" ht="14.25">
      <c r="D86" s="18"/>
      <c r="S86" s="3" t="str">
        <f t="shared" si="11"/>
        <v> </v>
      </c>
      <c r="T86" s="3" t="str">
        <f t="shared" si="12"/>
        <v> </v>
      </c>
    </row>
    <row r="87" spans="4:20" ht="14.25">
      <c r="D87" s="18"/>
      <c r="S87" s="3" t="str">
        <f t="shared" si="11"/>
        <v> </v>
      </c>
      <c r="T87" s="3" t="str">
        <f t="shared" si="12"/>
        <v> </v>
      </c>
    </row>
    <row r="88" spans="4:20" ht="14.25">
      <c r="D88" s="18"/>
      <c r="S88" s="3" t="str">
        <f t="shared" si="11"/>
        <v> </v>
      </c>
      <c r="T88" s="3" t="str">
        <f t="shared" si="12"/>
        <v> </v>
      </c>
    </row>
    <row r="89" spans="4:20" ht="14.25">
      <c r="D89" s="18"/>
      <c r="S89" s="3" t="str">
        <f aca="true" t="shared" si="13" ref="S89:S119">IF(AND(B89=0,C89=0)," ",$R$13*EXP(-$S$13*B89))</f>
        <v> </v>
      </c>
      <c r="T89" s="3" t="str">
        <f aca="true" t="shared" si="14" ref="T89:T119">IF(AND(B89=0,C89=0)," ",SUM(R89:S89))</f>
        <v> </v>
      </c>
    </row>
    <row r="90" spans="4:20" ht="14.25">
      <c r="D90" s="18"/>
      <c r="S90" s="3" t="str">
        <f t="shared" si="13"/>
        <v> </v>
      </c>
      <c r="T90" s="3" t="str">
        <f t="shared" si="14"/>
        <v> </v>
      </c>
    </row>
    <row r="91" spans="4:20" ht="14.25">
      <c r="D91" s="18"/>
      <c r="S91" s="3" t="str">
        <f t="shared" si="13"/>
        <v> </v>
      </c>
      <c r="T91" s="3" t="str">
        <f t="shared" si="14"/>
        <v> </v>
      </c>
    </row>
    <row r="92" spans="4:20" ht="14.25">
      <c r="D92" s="18"/>
      <c r="S92" s="3" t="str">
        <f t="shared" si="13"/>
        <v> </v>
      </c>
      <c r="T92" s="3" t="str">
        <f t="shared" si="14"/>
        <v> </v>
      </c>
    </row>
    <row r="93" spans="4:20" ht="14.25">
      <c r="D93" s="18"/>
      <c r="S93" s="3" t="str">
        <f t="shared" si="13"/>
        <v> </v>
      </c>
      <c r="T93" s="3" t="str">
        <f t="shared" si="14"/>
        <v> </v>
      </c>
    </row>
    <row r="94" spans="4:20" ht="14.25">
      <c r="D94" s="18"/>
      <c r="S94" s="3" t="str">
        <f t="shared" si="13"/>
        <v> </v>
      </c>
      <c r="T94" s="3" t="str">
        <f t="shared" si="14"/>
        <v> </v>
      </c>
    </row>
    <row r="95" spans="4:20" ht="14.25">
      <c r="D95" s="18"/>
      <c r="S95" s="3" t="str">
        <f t="shared" si="13"/>
        <v> </v>
      </c>
      <c r="T95" s="3" t="str">
        <f t="shared" si="14"/>
        <v> </v>
      </c>
    </row>
    <row r="96" spans="4:20" ht="14.25">
      <c r="D96" s="18"/>
      <c r="S96" s="3" t="str">
        <f t="shared" si="13"/>
        <v> </v>
      </c>
      <c r="T96" s="3" t="str">
        <f t="shared" si="14"/>
        <v> </v>
      </c>
    </row>
    <row r="97" spans="4:20" ht="14.25">
      <c r="D97" s="18"/>
      <c r="S97" s="3" t="str">
        <f t="shared" si="13"/>
        <v> </v>
      </c>
      <c r="T97" s="3" t="str">
        <f t="shared" si="14"/>
        <v> </v>
      </c>
    </row>
    <row r="98" spans="4:20" ht="14.25">
      <c r="D98" s="18"/>
      <c r="S98" s="3" t="str">
        <f t="shared" si="13"/>
        <v> </v>
      </c>
      <c r="T98" s="3" t="str">
        <f t="shared" si="14"/>
        <v> </v>
      </c>
    </row>
    <row r="99" spans="4:20" ht="14.25">
      <c r="D99" s="18"/>
      <c r="S99" s="3" t="str">
        <f t="shared" si="13"/>
        <v> </v>
      </c>
      <c r="T99" s="3" t="str">
        <f t="shared" si="14"/>
        <v> </v>
      </c>
    </row>
    <row r="100" spans="4:20" ht="14.25">
      <c r="D100" s="18"/>
      <c r="S100" s="3" t="str">
        <f t="shared" si="13"/>
        <v> </v>
      </c>
      <c r="T100" s="3" t="str">
        <f t="shared" si="14"/>
        <v> </v>
      </c>
    </row>
    <row r="101" spans="4:20" ht="14.25">
      <c r="D101" s="18"/>
      <c r="S101" s="3" t="str">
        <f t="shared" si="13"/>
        <v> </v>
      </c>
      <c r="T101" s="3" t="str">
        <f t="shared" si="14"/>
        <v> </v>
      </c>
    </row>
    <row r="102" spans="4:20" ht="14.25">
      <c r="D102" s="18"/>
      <c r="S102" s="3" t="str">
        <f t="shared" si="13"/>
        <v> </v>
      </c>
      <c r="T102" s="3" t="str">
        <f t="shared" si="14"/>
        <v> </v>
      </c>
    </row>
    <row r="103" spans="4:20" ht="14.25">
      <c r="D103" s="18"/>
      <c r="S103" s="3" t="str">
        <f t="shared" si="13"/>
        <v> </v>
      </c>
      <c r="T103" s="3" t="str">
        <f t="shared" si="14"/>
        <v> </v>
      </c>
    </row>
    <row r="104" spans="4:20" ht="14.25">
      <c r="D104" s="18"/>
      <c r="S104" s="3" t="str">
        <f t="shared" si="13"/>
        <v> </v>
      </c>
      <c r="T104" s="3" t="str">
        <f t="shared" si="14"/>
        <v> </v>
      </c>
    </row>
    <row r="105" spans="4:20" ht="14.25">
      <c r="D105" s="18"/>
      <c r="S105" s="3" t="str">
        <f t="shared" si="13"/>
        <v> </v>
      </c>
      <c r="T105" s="3" t="str">
        <f t="shared" si="14"/>
        <v> </v>
      </c>
    </row>
    <row r="106" spans="4:20" ht="14.25">
      <c r="D106" s="18"/>
      <c r="S106" s="3" t="str">
        <f t="shared" si="13"/>
        <v> </v>
      </c>
      <c r="T106" s="3" t="str">
        <f t="shared" si="14"/>
        <v> </v>
      </c>
    </row>
    <row r="107" spans="4:20" ht="14.25">
      <c r="D107" s="18"/>
      <c r="S107" s="3" t="str">
        <f t="shared" si="13"/>
        <v> </v>
      </c>
      <c r="T107" s="3" t="str">
        <f t="shared" si="14"/>
        <v> </v>
      </c>
    </row>
    <row r="108" spans="4:20" ht="14.25">
      <c r="D108" s="18"/>
      <c r="S108" s="3" t="str">
        <f t="shared" si="13"/>
        <v> </v>
      </c>
      <c r="T108" s="3" t="str">
        <f t="shared" si="14"/>
        <v> </v>
      </c>
    </row>
    <row r="109" spans="4:20" ht="14.25">
      <c r="D109" s="18"/>
      <c r="S109" s="3" t="str">
        <f t="shared" si="13"/>
        <v> </v>
      </c>
      <c r="T109" s="3" t="str">
        <f t="shared" si="14"/>
        <v> </v>
      </c>
    </row>
    <row r="110" spans="4:20" ht="14.25">
      <c r="D110" s="18"/>
      <c r="S110" s="3" t="str">
        <f t="shared" si="13"/>
        <v> </v>
      </c>
      <c r="T110" s="3" t="str">
        <f t="shared" si="14"/>
        <v> </v>
      </c>
    </row>
    <row r="111" spans="4:20" ht="14.25">
      <c r="D111" s="18"/>
      <c r="S111" s="3" t="str">
        <f t="shared" si="13"/>
        <v> </v>
      </c>
      <c r="T111" s="3" t="str">
        <f t="shared" si="14"/>
        <v> </v>
      </c>
    </row>
    <row r="112" spans="4:20" ht="14.25">
      <c r="D112" s="18"/>
      <c r="S112" s="3" t="str">
        <f t="shared" si="13"/>
        <v> </v>
      </c>
      <c r="T112" s="3" t="str">
        <f t="shared" si="14"/>
        <v> </v>
      </c>
    </row>
    <row r="113" spans="4:20" ht="14.25">
      <c r="D113" s="18"/>
      <c r="S113" s="3" t="str">
        <f t="shared" si="13"/>
        <v> </v>
      </c>
      <c r="T113" s="3" t="str">
        <f t="shared" si="14"/>
        <v> </v>
      </c>
    </row>
    <row r="114" spans="4:20" ht="14.25">
      <c r="D114" s="18"/>
      <c r="S114" s="3" t="str">
        <f t="shared" si="13"/>
        <v> </v>
      </c>
      <c r="T114" s="3" t="str">
        <f t="shared" si="14"/>
        <v> </v>
      </c>
    </row>
    <row r="115" spans="4:20" ht="14.25">
      <c r="D115" s="18"/>
      <c r="S115" s="3" t="str">
        <f t="shared" si="13"/>
        <v> </v>
      </c>
      <c r="T115" s="3" t="str">
        <f t="shared" si="14"/>
        <v> </v>
      </c>
    </row>
    <row r="116" spans="4:20" ht="14.25">
      <c r="D116" s="18"/>
      <c r="S116" s="3" t="str">
        <f t="shared" si="13"/>
        <v> </v>
      </c>
      <c r="T116" s="3" t="str">
        <f t="shared" si="14"/>
        <v> </v>
      </c>
    </row>
    <row r="117" spans="4:20" ht="14.25">
      <c r="D117" s="18"/>
      <c r="S117" s="3" t="str">
        <f t="shared" si="13"/>
        <v> </v>
      </c>
      <c r="T117" s="3" t="str">
        <f t="shared" si="14"/>
        <v> </v>
      </c>
    </row>
    <row r="118" spans="4:20" ht="14.25">
      <c r="D118" s="18"/>
      <c r="S118" s="3" t="str">
        <f t="shared" si="13"/>
        <v> </v>
      </c>
      <c r="T118" s="3" t="str">
        <f t="shared" si="14"/>
        <v> </v>
      </c>
    </row>
    <row r="119" spans="4:20" ht="14.25">
      <c r="D119" s="18"/>
      <c r="S119" s="3" t="str">
        <f t="shared" si="13"/>
        <v> </v>
      </c>
      <c r="T119" s="3" t="str">
        <f t="shared" si="14"/>
        <v> </v>
      </c>
    </row>
  </sheetData>
  <sheetProtection/>
  <mergeCells count="18">
    <mergeCell ref="B6:M6"/>
    <mergeCell ref="B17:C17"/>
    <mergeCell ref="E17:J17"/>
    <mergeCell ref="B2:M2"/>
    <mergeCell ref="B3:M3"/>
    <mergeCell ref="B4:M4"/>
    <mergeCell ref="B5:M5"/>
    <mergeCell ref="B7:M7"/>
    <mergeCell ref="B8:M8"/>
    <mergeCell ref="B9:M9"/>
    <mergeCell ref="R8:AC8"/>
    <mergeCell ref="R9:AC9"/>
    <mergeCell ref="R2:AC2"/>
    <mergeCell ref="R3:AC3"/>
    <mergeCell ref="R4:AC4"/>
    <mergeCell ref="R5:AC5"/>
    <mergeCell ref="R6:AC6"/>
    <mergeCell ref="R7:AC7"/>
  </mergeCells>
  <printOptions/>
  <pageMargins left="0.7" right="0.7" top="0.75" bottom="0.75" header="0.3" footer="0.3"/>
  <pageSetup horizontalDpi="200" verticalDpi="2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C2:G13"/>
  <sheetViews>
    <sheetView zoomScalePageLayoutView="0" workbookViewId="0" topLeftCell="A1">
      <selection activeCell="F5" sqref="F5:G10"/>
    </sheetView>
  </sheetViews>
  <sheetFormatPr defaultColWidth="9.140625" defaultRowHeight="15"/>
  <sheetData>
    <row r="2" ht="14.25">
      <c r="C2" t="s">
        <v>38</v>
      </c>
    </row>
    <row r="4" spans="3:7" ht="14.25">
      <c r="C4" s="5" t="s">
        <v>6</v>
      </c>
      <c r="D4" s="5" t="s">
        <v>3</v>
      </c>
      <c r="F4" s="5" t="s">
        <v>6</v>
      </c>
      <c r="G4" s="5" t="s">
        <v>3</v>
      </c>
    </row>
    <row r="5" spans="3:7" ht="14.25">
      <c r="C5">
        <v>6.8</v>
      </c>
      <c r="D5">
        <v>15</v>
      </c>
      <c r="F5" s="19">
        <v>2.0027397260273974</v>
      </c>
      <c r="G5" s="20">
        <v>56.45510174099315</v>
      </c>
    </row>
    <row r="6" spans="3:7" ht="14.25">
      <c r="C6">
        <v>5.8</v>
      </c>
      <c r="D6">
        <v>16</v>
      </c>
      <c r="F6" s="19">
        <v>1</v>
      </c>
      <c r="G6" s="20">
        <v>64.3631066021984</v>
      </c>
    </row>
    <row r="7" spans="3:7" ht="14.25">
      <c r="C7">
        <v>4.8</v>
      </c>
      <c r="D7">
        <v>17</v>
      </c>
      <c r="F7" s="19">
        <v>0.5041095890410959</v>
      </c>
      <c r="G7" s="20">
        <v>73.17563534026948</v>
      </c>
    </row>
    <row r="8" spans="3:7" ht="14.25">
      <c r="C8">
        <v>3.8</v>
      </c>
      <c r="D8">
        <v>19</v>
      </c>
      <c r="F8" s="19">
        <v>0.27671232876712326</v>
      </c>
      <c r="G8" s="20">
        <v>78.97247493805078</v>
      </c>
    </row>
    <row r="9" spans="3:7" ht="14.25">
      <c r="C9">
        <v>2.8</v>
      </c>
      <c r="D9">
        <v>22</v>
      </c>
      <c r="F9" s="19">
        <v>0.09315068493150686</v>
      </c>
      <c r="G9" s="20">
        <v>87.1800430648016</v>
      </c>
    </row>
    <row r="10" spans="3:7" ht="14.25">
      <c r="C10">
        <v>1.8</v>
      </c>
      <c r="D10">
        <v>30</v>
      </c>
      <c r="F10" s="19">
        <v>0.0027397260273972603</v>
      </c>
      <c r="G10" s="20">
        <v>93.61710223955104</v>
      </c>
    </row>
    <row r="11" spans="3:4" ht="14.25">
      <c r="C11">
        <v>1.1</v>
      </c>
      <c r="D11">
        <v>45</v>
      </c>
    </row>
    <row r="12" spans="3:4" ht="14.25">
      <c r="C12">
        <v>0.1</v>
      </c>
      <c r="D12">
        <v>77</v>
      </c>
    </row>
    <row r="13" spans="3:4" ht="14.25">
      <c r="C13">
        <v>0</v>
      </c>
      <c r="D13">
        <v>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Tu</dc:creator>
  <cp:keywords/>
  <dc:description/>
  <cp:lastModifiedBy>Pioneer Hi-Bred</cp:lastModifiedBy>
  <cp:lastPrinted>2015-07-03T00:13:34Z</cp:lastPrinted>
  <dcterms:created xsi:type="dcterms:W3CDTF">2007-05-10T01:13:59Z</dcterms:created>
  <dcterms:modified xsi:type="dcterms:W3CDTF">2015-07-03T00:30:13Z</dcterms:modified>
  <cp:category/>
  <cp:version/>
  <cp:contentType/>
  <cp:contentStatus/>
</cp:coreProperties>
</file>