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evin\Methods\"/>
    </mc:Choice>
  </mc:AlternateContent>
  <bookViews>
    <workbookView xWindow="0" yWindow="0" windowWidth="38400" windowHeight="17835"/>
  </bookViews>
  <sheets>
    <sheet name="Sheet1" sheetId="2" r:id="rId1"/>
  </sheets>
  <definedNames>
    <definedName name="solver_adj" localSheetId="0" hidden="1">Sheet1!$E$9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52511"/>
</workbook>
</file>

<file path=xl/calcChain.xml><?xml version="1.0" encoding="utf-8"?>
<calcChain xmlns="http://schemas.openxmlformats.org/spreadsheetml/2006/main">
  <c r="I33" i="2" l="1"/>
  <c r="H33" i="2"/>
  <c r="G33" i="2"/>
  <c r="I32" i="2"/>
  <c r="H32" i="2"/>
  <c r="G32" i="2"/>
  <c r="I31" i="2"/>
  <c r="H31" i="2"/>
  <c r="L31" i="2" s="1"/>
  <c r="G31" i="2"/>
  <c r="I30" i="2"/>
  <c r="H30" i="2"/>
  <c r="G30" i="2"/>
  <c r="I26" i="2"/>
  <c r="H26" i="2"/>
  <c r="G26" i="2"/>
  <c r="I22" i="2"/>
  <c r="H22" i="2"/>
  <c r="G22" i="2"/>
  <c r="G23" i="2"/>
  <c r="H23" i="2"/>
  <c r="I23" i="2"/>
  <c r="G24" i="2"/>
  <c r="H24" i="2"/>
  <c r="I24" i="2"/>
  <c r="G25" i="2"/>
  <c r="H25" i="2"/>
  <c r="I25" i="2"/>
  <c r="G27" i="2"/>
  <c r="H27" i="2"/>
  <c r="I27" i="2"/>
  <c r="G28" i="2"/>
  <c r="H28" i="2"/>
  <c r="I28" i="2"/>
  <c r="G29" i="2"/>
  <c r="H29" i="2"/>
  <c r="I29" i="2"/>
  <c r="H19" i="2"/>
  <c r="L33" i="2" s="1"/>
  <c r="I19" i="2"/>
  <c r="G19" i="2"/>
  <c r="H20" i="2"/>
  <c r="I20" i="2"/>
  <c r="G20" i="2"/>
  <c r="H21" i="2"/>
  <c r="I21" i="2"/>
  <c r="G21" i="2"/>
  <c r="P12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38" i="2"/>
  <c r="R37" i="2"/>
  <c r="R36" i="2"/>
  <c r="R35" i="2"/>
  <c r="L26" i="2" l="1"/>
  <c r="L27" i="2"/>
  <c r="L32" i="2"/>
  <c r="L30" i="2"/>
  <c r="L25" i="2"/>
  <c r="L22" i="2"/>
  <c r="L24" i="2"/>
  <c r="L29" i="2"/>
  <c r="L28" i="2"/>
  <c r="L23" i="2"/>
  <c r="P9" i="2"/>
  <c r="L20" i="2"/>
  <c r="L19" i="2"/>
  <c r="K9" i="2"/>
  <c r="L21" i="2"/>
  <c r="K11" i="2"/>
  <c r="E11" i="2" s="1"/>
  <c r="K8" i="2"/>
  <c r="P8" i="2"/>
  <c r="P13" i="2"/>
  <c r="K12" i="2"/>
  <c r="P10" i="2" l="1"/>
  <c r="K10" i="2"/>
  <c r="E10" i="2" s="1"/>
  <c r="F9" i="2" s="1"/>
  <c r="E8" i="2"/>
  <c r="E12" i="2"/>
  <c r="P11" i="2"/>
  <c r="E13" i="2" s="1"/>
  <c r="E9" i="2" l="1"/>
  <c r="J33" i="2" l="1"/>
  <c r="R32" i="2"/>
  <c r="J32" i="2"/>
  <c r="R34" i="2"/>
  <c r="R33" i="2"/>
  <c r="R31" i="2"/>
  <c r="J31" i="2"/>
  <c r="R30" i="2"/>
  <c r="J30" i="2"/>
  <c r="J26" i="2"/>
  <c r="R26" i="2"/>
  <c r="R22" i="2"/>
  <c r="J22" i="2"/>
  <c r="J29" i="2"/>
  <c r="J27" i="2"/>
  <c r="J23" i="2"/>
  <c r="J24" i="2"/>
  <c r="J28" i="2"/>
  <c r="J25" i="2"/>
  <c r="R28" i="2"/>
  <c r="R20" i="2"/>
  <c r="R24" i="2"/>
  <c r="R29" i="2"/>
  <c r="J19" i="2"/>
  <c r="J21" i="2"/>
  <c r="R25" i="2"/>
  <c r="R23" i="2"/>
  <c r="R19" i="2"/>
  <c r="J20" i="2"/>
  <c r="R21" i="2"/>
  <c r="R27" i="2"/>
  <c r="K20" i="2" l="1"/>
  <c r="P14" i="2"/>
  <c r="K24" i="2" s="1"/>
  <c r="K33" i="2" l="1"/>
  <c r="K32" i="2"/>
  <c r="K31" i="2"/>
  <c r="K30" i="2"/>
  <c r="K26" i="2"/>
  <c r="K22" i="2"/>
  <c r="K29" i="2"/>
  <c r="K27" i="2"/>
  <c r="K28" i="2"/>
  <c r="K25" i="2"/>
  <c r="K23" i="2"/>
  <c r="K21" i="2"/>
  <c r="K19" i="2"/>
</calcChain>
</file>

<file path=xl/sharedStrings.xml><?xml version="1.0" encoding="utf-8"?>
<sst xmlns="http://schemas.openxmlformats.org/spreadsheetml/2006/main" count="74" uniqueCount="38">
  <si>
    <t>Sample</t>
  </si>
  <si>
    <t>Remove?</t>
  </si>
  <si>
    <t>Model II</t>
  </si>
  <si>
    <t>Residual</t>
  </si>
  <si>
    <t>Intercept</t>
  </si>
  <si>
    <t>(x-xbar)^2</t>
  </si>
  <si>
    <t>SE Intercept</t>
  </si>
  <si>
    <t>Slope</t>
  </si>
  <si>
    <t>Model II Geometric Mean Regression</t>
  </si>
  <si>
    <t>SE Y Predictions</t>
  </si>
  <si>
    <t># of SDs Included</t>
  </si>
  <si>
    <t>Total n</t>
  </si>
  <si>
    <t>Kept n</t>
  </si>
  <si>
    <t>% of Points Excluded</t>
  </si>
  <si>
    <t>Miscillaneous Statistics</t>
  </si>
  <si>
    <t>% n excluded</t>
  </si>
  <si>
    <t>n used</t>
  </si>
  <si>
    <t>SD of Residuals</t>
  </si>
  <si>
    <t>Calculating Keeling Plot Intercepts</t>
  </si>
  <si>
    <t>2.   Delete shaded cells until there are no more outliers to remove (see "Remove?" Column) or until SE of the intercept &lt;= measurement precision</t>
  </si>
  <si>
    <t>Model I OLS Regression</t>
  </si>
  <si>
    <r>
      <t>CO</t>
    </r>
    <r>
      <rPr>
        <i/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Max</t>
    </r>
  </si>
  <si>
    <r>
      <t>CO</t>
    </r>
    <r>
      <rPr>
        <i/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Min</t>
    </r>
  </si>
  <si>
    <r>
      <t>CO</t>
    </r>
    <r>
      <rPr>
        <i/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Range</t>
    </r>
  </si>
  <si>
    <r>
      <t>r</t>
    </r>
    <r>
      <rPr>
        <i/>
        <vertAlign val="superscript"/>
        <sz val="10"/>
        <rFont val="Times New Roman"/>
        <family val="1"/>
      </rPr>
      <t>2</t>
    </r>
  </si>
  <si>
    <r>
      <t>[CO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]</t>
    </r>
  </si>
  <si>
    <r>
      <t>1/[CO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]</t>
    </r>
  </si>
  <si>
    <t>SE</t>
  </si>
  <si>
    <r>
      <rPr>
        <b/>
        <sz val="10"/>
        <rFont val="Symbol"/>
        <family val="1"/>
        <charset val="2"/>
      </rPr>
      <t>d</t>
    </r>
    <r>
      <rPr>
        <b/>
        <vertAlign val="superscript"/>
        <sz val="10"/>
        <rFont val="Times New Roman"/>
        <family val="1"/>
      </rPr>
      <t>13</t>
    </r>
    <r>
      <rPr>
        <b/>
        <sz val="10"/>
        <rFont val="Times New Roman"/>
        <family val="1"/>
      </rPr>
      <t>CO</t>
    </r>
    <r>
      <rPr>
        <b/>
        <vertAlign val="subscript"/>
        <sz val="10"/>
        <rFont val="Times New Roman"/>
        <family val="1"/>
      </rPr>
      <t>2</t>
    </r>
  </si>
  <si>
    <t>n&lt;3</t>
  </si>
  <si>
    <t>m</t>
  </si>
  <si>
    <t>t</t>
  </si>
  <si>
    <t>b</t>
  </si>
  <si>
    <t>1.   Paste data at cell B19</t>
  </si>
  <si>
    <t>Test Data:</t>
  </si>
  <si>
    <t>Tips</t>
  </si>
  <si>
    <t>Stop if:</t>
  </si>
  <si>
    <t>SE&lt;0.1 (e.g. if 0.1 is the measurement 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</si>
</sst>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9" formatCode="0.0"/>
    <numFmt numFmtId="170" formatCode="0.00000"/>
    <numFmt numFmtId="171" formatCode="0.0000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Symbol"/>
      <family val="1"/>
      <charset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i/>
      <vertAlign val="subscript"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  <font>
      <b/>
      <vertAlign val="subscript"/>
      <sz val="10"/>
      <name val="Times New Roman"/>
      <family val="1"/>
    </font>
    <font>
      <i/>
      <sz val="14"/>
      <color indexed="9"/>
      <name val="Times New Roman"/>
      <family val="1"/>
    </font>
    <font>
      <i/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" fillId="0" borderId="0"/>
  </cellStyleXfs>
  <cellXfs count="75">
    <xf numFmtId="0" fontId="0" fillId="0" borderId="0" xfId="0"/>
    <xf numFmtId="0" fontId="7" fillId="0" borderId="0" xfId="0" applyFont="1"/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1" fontId="7" fillId="0" borderId="2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3" xfId="0" applyFont="1" applyBorder="1"/>
    <xf numFmtId="2" fontId="7" fillId="0" borderId="3" xfId="0" applyNumberFormat="1" applyFont="1" applyBorder="1" applyAlignment="1">
      <alignment horizontal="center"/>
    </xf>
    <xf numFmtId="0" fontId="7" fillId="0" borderId="0" xfId="0" applyFont="1" applyBorder="1"/>
    <xf numFmtId="1" fontId="7" fillId="0" borderId="3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4" xfId="0" applyFont="1" applyBorder="1"/>
    <xf numFmtId="2" fontId="7" fillId="0" borderId="5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71" fontId="7" fillId="0" borderId="0" xfId="0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0" fontId="7" fillId="0" borderId="0" xfId="0" applyFont="1" applyFill="1"/>
    <xf numFmtId="0" fontId="6" fillId="0" borderId="3" xfId="0" applyFont="1" applyBorder="1"/>
    <xf numFmtId="0" fontId="4" fillId="0" borderId="0" xfId="0" applyFont="1" applyAlignment="1">
      <alignment horizontal="center" vertical="center"/>
    </xf>
    <xf numFmtId="1" fontId="7" fillId="2" borderId="0" xfId="0" applyNumberFormat="1" applyFont="1" applyFill="1" applyAlignment="1">
      <alignment horizontal="center"/>
    </xf>
    <xf numFmtId="170" fontId="7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9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4" fillId="0" borderId="0" xfId="0" applyFont="1" applyFill="1"/>
    <xf numFmtId="0" fontId="4" fillId="3" borderId="6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7" fillId="4" borderId="4" xfId="0" applyFont="1" applyFill="1" applyBorder="1" applyAlignment="1">
      <alignment horizontal="center"/>
    </xf>
    <xf numFmtId="2" fontId="7" fillId="0" borderId="0" xfId="0" applyNumberFormat="1" applyFont="1"/>
    <xf numFmtId="164" fontId="7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6" fillId="0" borderId="9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70" fontId="6" fillId="0" borderId="9" xfId="0" applyNumberFormat="1" applyFont="1" applyBorder="1" applyAlignment="1">
      <alignment horizontal="right"/>
    </xf>
    <xf numFmtId="170" fontId="6" fillId="0" borderId="0" xfId="0" applyNumberFormat="1" applyFont="1" applyBorder="1" applyAlignment="1">
      <alignment horizontal="right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0" borderId="9" xfId="0" applyFont="1" applyBorder="1"/>
    <xf numFmtId="0" fontId="7" fillId="0" borderId="9" xfId="0" applyFont="1" applyBorder="1"/>
    <xf numFmtId="2" fontId="7" fillId="0" borderId="9" xfId="0" applyNumberFormat="1" applyFont="1" applyBorder="1" applyAlignment="1"/>
    <xf numFmtId="1" fontId="7" fillId="0" borderId="9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/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80353581928389"/>
          <c:y val="0.11688361101364234"/>
          <c:w val="0.69108825360793869"/>
          <c:h val="0.6159106935667376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808080"/>
                </a:solidFill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0.1699088064442395"/>
                  <c:y val="-0.22464488076329514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Sheet1!$H$19:$H$102</c:f>
              <c:numCache>
                <c:formatCode>0.00000</c:formatCode>
                <c:ptCount val="84"/>
                <c:pt idx="0">
                  <c:v>2.6562537685104587E-3</c:v>
                </c:pt>
                <c:pt idx="1">
                  <c:v>2.7261286302272107E-3</c:v>
                </c:pt>
                <c:pt idx="2">
                  <c:v>2.6280449030753935E-3</c:v>
                </c:pt>
                <c:pt idx="3">
                  <c:v>2.6148783454447559E-3</c:v>
                </c:pt>
                <c:pt idx="4">
                  <c:v>2.6528171588848094E-3</c:v>
                </c:pt>
                <c:pt idx="5">
                  <c:v>2.6676084449672455E-3</c:v>
                </c:pt>
                <c:pt idx="6">
                  <c:v>2.6700897103797347E-3</c:v>
                </c:pt>
                <c:pt idx="7">
                  <c:v>2.6418308923516036E-3</c:v>
                </c:pt>
                <c:pt idx="8">
                  <c:v>2.5912740996833841E-3</c:v>
                </c:pt>
                <c:pt idx="9">
                  <c:v>2.6155931185687948E-3</c:v>
                </c:pt>
                <c:pt idx="10">
                  <c:v>2.6331071799938106E-3</c:v>
                </c:pt>
                <c:pt idx="11">
                  <c:v>2.5887036230762489E-3</c:v>
                </c:pt>
                <c:pt idx="12">
                  <c:v>2.5959607954686671E-3</c:v>
                </c:pt>
                <c:pt idx="13">
                  <c:v>2.4983580919314642E-3</c:v>
                </c:pt>
                <c:pt idx="14">
                  <c:v>2.5720038057783826E-3</c:v>
                </c:pt>
              </c:numCache>
            </c:numRef>
          </c:xVal>
          <c:yVal>
            <c:numRef>
              <c:f>Sheet1!$I$19:$I$102</c:f>
              <c:numCache>
                <c:formatCode>0.00</c:formatCode>
                <c:ptCount val="84"/>
                <c:pt idx="0">
                  <c:v>-8.5355151515151526</c:v>
                </c:pt>
                <c:pt idx="1">
                  <c:v>-8.5539223484848481</c:v>
                </c:pt>
                <c:pt idx="2">
                  <c:v>-8.8359147727272731</c:v>
                </c:pt>
                <c:pt idx="3">
                  <c:v>-9.234092803030304</c:v>
                </c:pt>
                <c:pt idx="4">
                  <c:v>-9.0305511363636359</c:v>
                </c:pt>
                <c:pt idx="5">
                  <c:v>-8.5083181818181828</c:v>
                </c:pt>
                <c:pt idx="6">
                  <c:v>-8.5986931818181773</c:v>
                </c:pt>
                <c:pt idx="7">
                  <c:v>-8.8911249999999988</c:v>
                </c:pt>
                <c:pt idx="8">
                  <c:v>-9.2355208333333358</c:v>
                </c:pt>
                <c:pt idx="9">
                  <c:v>-9.1816079545454556</c:v>
                </c:pt>
                <c:pt idx="10">
                  <c:v>-8.9762784090909093</c:v>
                </c:pt>
                <c:pt idx="11">
                  <c:v>-9.350634469696967</c:v>
                </c:pt>
                <c:pt idx="12">
                  <c:v>-9.3237727272727291</c:v>
                </c:pt>
                <c:pt idx="13">
                  <c:v>-9.8777556818181793</c:v>
                </c:pt>
                <c:pt idx="14">
                  <c:v>-9.5364753787878787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Sheet1!$H$19:$H$102</c:f>
              <c:numCache>
                <c:formatCode>0.00000</c:formatCode>
                <c:ptCount val="84"/>
                <c:pt idx="0">
                  <c:v>2.6562537685104587E-3</c:v>
                </c:pt>
                <c:pt idx="1">
                  <c:v>2.7261286302272107E-3</c:v>
                </c:pt>
                <c:pt idx="2">
                  <c:v>2.6280449030753935E-3</c:v>
                </c:pt>
                <c:pt idx="3">
                  <c:v>2.6148783454447559E-3</c:v>
                </c:pt>
                <c:pt idx="4">
                  <c:v>2.6528171588848094E-3</c:v>
                </c:pt>
                <c:pt idx="5">
                  <c:v>2.6676084449672455E-3</c:v>
                </c:pt>
                <c:pt idx="6">
                  <c:v>2.6700897103797347E-3</c:v>
                </c:pt>
                <c:pt idx="7">
                  <c:v>2.6418308923516036E-3</c:v>
                </c:pt>
                <c:pt idx="8">
                  <c:v>2.5912740996833841E-3</c:v>
                </c:pt>
                <c:pt idx="9">
                  <c:v>2.6155931185687948E-3</c:v>
                </c:pt>
                <c:pt idx="10">
                  <c:v>2.6331071799938106E-3</c:v>
                </c:pt>
                <c:pt idx="11">
                  <c:v>2.5887036230762489E-3</c:v>
                </c:pt>
                <c:pt idx="12">
                  <c:v>2.5959607954686671E-3</c:v>
                </c:pt>
                <c:pt idx="13">
                  <c:v>2.4983580919314642E-3</c:v>
                </c:pt>
                <c:pt idx="14">
                  <c:v>2.5720038057783826E-3</c:v>
                </c:pt>
              </c:numCache>
            </c:numRef>
          </c:xVal>
          <c:yVal>
            <c:numRef>
              <c:f>Sheet1!$R$19:$R$102</c:f>
              <c:numCache>
                <c:formatCode>0.00</c:formatCode>
                <c:ptCount val="84"/>
                <c:pt idx="0">
                  <c:v>-8.7939237177047964</c:v>
                </c:pt>
                <c:pt idx="1">
                  <c:v>-8.2588127445858639</c:v>
                </c:pt>
                <c:pt idx="2">
                  <c:v>-9.0099509564380611</c:v>
                </c:pt>
                <c:pt idx="3">
                  <c:v>-9.1107822038030619</c:v>
                </c:pt>
                <c:pt idx="4">
                  <c:v>-8.8202417307330805</c:v>
                </c:pt>
                <c:pt idx="5">
                  <c:v>-8.7069680970572492</c:v>
                </c:pt>
                <c:pt idx="6">
                  <c:v>-8.6879662369201114</c:v>
                </c:pt>
                <c:pt idx="7">
                  <c:v>-8.904376019246719</c:v>
                </c:pt>
                <c:pt idx="8">
                  <c:v>-9.2915466534030813</c:v>
                </c:pt>
                <c:pt idx="9">
                  <c:v>-9.1053083762695763</c:v>
                </c:pt>
                <c:pt idx="10">
                  <c:v>-8.9711833673300845</c:v>
                </c:pt>
                <c:pt idx="11">
                  <c:v>-9.3112317047195212</c:v>
                </c:pt>
                <c:pt idx="12">
                  <c:v>-9.2556553145043878</c:v>
                </c:pt>
                <c:pt idx="13">
                  <c:v>-10.003109783617276</c:v>
                </c:pt>
                <c:pt idx="14">
                  <c:v>-9.4391211239700965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778776"/>
        <c:axId val="393921024"/>
      </c:scatterChart>
      <c:valAx>
        <c:axId val="399778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1/[CO</a:t>
                </a:r>
                <a:r>
                  <a:rPr lang="en-US" sz="950" b="0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9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53310097499073872"/>
              <c:y val="0.8658045977011494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921024"/>
        <c:crossesAt val="-100"/>
        <c:crossBetween val="midCat"/>
      </c:valAx>
      <c:valAx>
        <c:axId val="393921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50" b="0" i="0" u="none" strike="noStrike" baseline="0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n-US" sz="95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13</a:t>
                </a:r>
                <a:r>
                  <a:rPr lang="en-US" sz="9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</a:t>
                </a:r>
                <a:r>
                  <a:rPr lang="en-US" sz="950" b="0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9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(‰)</a:t>
                </a:r>
              </a:p>
            </c:rich>
          </c:tx>
          <c:layout>
            <c:manualLayout>
              <c:xMode val="edge"/>
              <c:yMode val="edge"/>
              <c:x val="1.7421516004193172E-2"/>
              <c:y val="0.34199248800796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7787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blurRad="50800" dist="63500" dir="21540000" algn="ctr" rotWithShape="0">
        <a:sysClr val="windowText" lastClr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39648404976564"/>
          <c:y val="0.11682269645949653"/>
          <c:w val="0.66319226712975088"/>
          <c:h val="0.588190802236676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ysDash"/>
              </a:ln>
            </c:spPr>
            <c:trendlineType val="poly"/>
            <c:order val="2"/>
            <c:dispRSqr val="0"/>
            <c:dispEq val="0"/>
          </c:trendline>
          <c:xVal>
            <c:numRef>
              <c:f>Sheet1!$G$19:$G$102</c:f>
              <c:numCache>
                <c:formatCode>0</c:formatCode>
                <c:ptCount val="84"/>
                <c:pt idx="0">
                  <c:v>376.47005412467337</c:v>
                </c:pt>
                <c:pt idx="1">
                  <c:v>366.820548712206</c:v>
                </c:pt>
                <c:pt idx="2">
                  <c:v>380.5110022396417</c:v>
                </c:pt>
                <c:pt idx="3">
                  <c:v>382.42696901829038</c:v>
                </c:pt>
                <c:pt idx="4">
                  <c:v>376.95775475923858</c:v>
                </c:pt>
                <c:pt idx="5">
                  <c:v>374.86760918253077</c:v>
                </c:pt>
                <c:pt idx="6">
                  <c:v>374.51925158641285</c:v>
                </c:pt>
                <c:pt idx="7">
                  <c:v>378.52536394176934</c:v>
                </c:pt>
                <c:pt idx="8">
                  <c:v>385.91054497946993</c:v>
                </c:pt>
                <c:pt idx="9">
                  <c:v>382.32246173945504</c:v>
                </c:pt>
                <c:pt idx="10">
                  <c:v>379.77945128779396</c:v>
                </c:pt>
                <c:pt idx="11">
                  <c:v>386.29373833519969</c:v>
                </c:pt>
                <c:pt idx="12">
                  <c:v>385.21382978723409</c:v>
                </c:pt>
                <c:pt idx="13">
                  <c:v>400.26287793952969</c:v>
                </c:pt>
                <c:pt idx="14">
                  <c:v>388.80191302724893</c:v>
                </c:pt>
              </c:numCache>
            </c:numRef>
          </c:xVal>
          <c:yVal>
            <c:numRef>
              <c:f>Sheet1!$I$19:$I$102</c:f>
              <c:numCache>
                <c:formatCode>0.00</c:formatCode>
                <c:ptCount val="84"/>
                <c:pt idx="0">
                  <c:v>-8.5355151515151526</c:v>
                </c:pt>
                <c:pt idx="1">
                  <c:v>-8.5539223484848481</c:v>
                </c:pt>
                <c:pt idx="2">
                  <c:v>-8.8359147727272731</c:v>
                </c:pt>
                <c:pt idx="3">
                  <c:v>-9.234092803030304</c:v>
                </c:pt>
                <c:pt idx="4">
                  <c:v>-9.0305511363636359</c:v>
                </c:pt>
                <c:pt idx="5">
                  <c:v>-8.5083181818181828</c:v>
                </c:pt>
                <c:pt idx="6">
                  <c:v>-8.5986931818181773</c:v>
                </c:pt>
                <c:pt idx="7">
                  <c:v>-8.8911249999999988</c:v>
                </c:pt>
                <c:pt idx="8">
                  <c:v>-9.2355208333333358</c:v>
                </c:pt>
                <c:pt idx="9">
                  <c:v>-9.1816079545454556</c:v>
                </c:pt>
                <c:pt idx="10">
                  <c:v>-8.9762784090909093</c:v>
                </c:pt>
                <c:pt idx="11">
                  <c:v>-9.350634469696967</c:v>
                </c:pt>
                <c:pt idx="12">
                  <c:v>-9.3237727272727291</c:v>
                </c:pt>
                <c:pt idx="13">
                  <c:v>-9.8777556818181793</c:v>
                </c:pt>
                <c:pt idx="14">
                  <c:v>-9.5364753787878787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557648"/>
        <c:axId val="403554512"/>
      </c:scatterChart>
      <c:valAx>
        <c:axId val="40355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75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[CO</a:t>
                </a:r>
                <a:r>
                  <a:rPr lang="en-US" sz="875" b="0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875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55944143209643704"/>
              <c:y val="0.869160886804043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554512"/>
        <c:crossesAt val="-100"/>
        <c:crossBetween val="midCat"/>
      </c:valAx>
      <c:valAx>
        <c:axId val="403554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75" b="0" i="0" u="none" strike="noStrike" baseline="0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n-US" sz="875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13</a:t>
                </a:r>
                <a:r>
                  <a:rPr lang="en-US" sz="875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</a:t>
                </a:r>
                <a:r>
                  <a:rPr lang="en-US" sz="875" b="0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875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(‰)</a:t>
                </a:r>
              </a:p>
            </c:rich>
          </c:tx>
          <c:layout>
            <c:manualLayout>
              <c:xMode val="edge"/>
              <c:yMode val="edge"/>
              <c:x val="2.4475458531755385E-2"/>
              <c:y val="0.32710381415089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55764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blurRad="50800" dist="63500" dir="21540000" algn="ctr" rotWithShape="0">
        <a:sysClr val="windowText" lastClr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15" name="AutoShape 9"/>
        <xdr:cNvSpPr>
          <a:spLocks noChangeArrowheads="1"/>
        </xdr:cNvSpPr>
      </xdr:nvSpPr>
      <xdr:spPr bwMode="auto">
        <a:xfrm>
          <a:off x="0" y="161925"/>
          <a:ext cx="0" cy="0"/>
        </a:xfrm>
        <a:prstGeom prst="ellipseRibbon">
          <a:avLst>
            <a:gd name="adj1" fmla="val 25000"/>
            <a:gd name="adj2" fmla="val 50000"/>
            <a:gd name="adj3" fmla="val 12500"/>
          </a:avLst>
        </a:prstGeom>
        <a:solidFill>
          <a:srgbClr val="FFFF00">
            <a:alpha val="2000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16" name="AutoShape 10"/>
        <xdr:cNvSpPr>
          <a:spLocks noChangeArrowheads="1"/>
        </xdr:cNvSpPr>
      </xdr:nvSpPr>
      <xdr:spPr bwMode="auto">
        <a:xfrm>
          <a:off x="0" y="161925"/>
          <a:ext cx="0" cy="0"/>
        </a:xfrm>
        <a:prstGeom prst="ellipseRibbon">
          <a:avLst>
            <a:gd name="adj1" fmla="val 25000"/>
            <a:gd name="adj2" fmla="val 50000"/>
            <a:gd name="adj3" fmla="val 12500"/>
          </a:avLst>
        </a:prstGeom>
        <a:solidFill>
          <a:srgbClr val="FFFF00">
            <a:alpha val="2000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17</xdr:row>
      <xdr:rowOff>38100</xdr:rowOff>
    </xdr:from>
    <xdr:to>
      <xdr:col>19</xdr:col>
      <xdr:colOff>371475</xdr:colOff>
      <xdr:row>30</xdr:row>
      <xdr:rowOff>104775</xdr:rowOff>
    </xdr:to>
    <xdr:graphicFrame macro="">
      <xdr:nvGraphicFramePr>
        <xdr:cNvPr id="1317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85725</xdr:colOff>
      <xdr:row>31</xdr:row>
      <xdr:rowOff>19050</xdr:rowOff>
    </xdr:from>
    <xdr:to>
      <xdr:col>19</xdr:col>
      <xdr:colOff>381000</xdr:colOff>
      <xdr:row>44</xdr:row>
      <xdr:rowOff>152400</xdr:rowOff>
    </xdr:to>
    <xdr:graphicFrame macro="">
      <xdr:nvGraphicFramePr>
        <xdr:cNvPr id="1318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2"/>
  <sheetViews>
    <sheetView tabSelected="1" zoomScale="130" zoomScaleNormal="130" workbookViewId="0">
      <selection activeCell="U4" sqref="U4"/>
    </sheetView>
  </sheetViews>
  <sheetFormatPr defaultRowHeight="12.75" x14ac:dyDescent="0.2"/>
  <cols>
    <col min="1" max="1" width="5.7109375" style="1" customWidth="1"/>
    <col min="2" max="2" width="8.5703125" style="1" customWidth="1"/>
    <col min="3" max="3" width="7.28515625" style="1" bestFit="1" customWidth="1"/>
    <col min="4" max="4" width="8.85546875" style="1" customWidth="1"/>
    <col min="5" max="5" width="8.5703125" style="1" bestFit="1" customWidth="1"/>
    <col min="6" max="6" width="5.5703125" style="1" customWidth="1"/>
    <col min="7" max="7" width="6.5703125" style="1" customWidth="1"/>
    <col min="8" max="8" width="7.5703125" style="1" bestFit="1" customWidth="1"/>
    <col min="9" max="9" width="7.140625" style="1" customWidth="1"/>
    <col min="10" max="10" width="7.85546875" style="1" bestFit="1" customWidth="1"/>
    <col min="11" max="11" width="8.85546875" style="1" customWidth="1"/>
    <col min="12" max="12" width="9.7109375" style="1" customWidth="1"/>
    <col min="13" max="13" width="7.42578125" style="1" customWidth="1"/>
    <col min="14" max="14" width="6.140625" style="1" customWidth="1"/>
    <col min="15" max="15" width="7" style="1" customWidth="1"/>
    <col min="16" max="16" width="6" style="1" customWidth="1"/>
    <col min="17" max="17" width="4.5703125" style="1" bestFit="1" customWidth="1"/>
    <col min="18" max="18" width="6.5703125" style="26" customWidth="1"/>
    <col min="19" max="19" width="5.5703125" style="1" bestFit="1" customWidth="1"/>
    <col min="20" max="20" width="6.42578125" style="1" customWidth="1"/>
    <col min="21" max="16384" width="9.140625" style="1"/>
  </cols>
  <sheetData>
    <row r="1" spans="1:26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S1" s="26"/>
      <c r="T1" s="26"/>
    </row>
    <row r="2" spans="1:26" ht="18.75" x14ac:dyDescent="0.3">
      <c r="A2" s="26"/>
      <c r="B2" s="46" t="s">
        <v>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X2" s="65" t="s">
        <v>34</v>
      </c>
    </row>
    <row r="3" spans="1:26" ht="15.75" x14ac:dyDescent="0.2">
      <c r="A3" s="26"/>
      <c r="B3" s="48" t="s">
        <v>33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X3" s="36" t="s">
        <v>0</v>
      </c>
      <c r="Y3" s="36" t="s">
        <v>28</v>
      </c>
      <c r="Z3" s="36" t="s">
        <v>25</v>
      </c>
    </row>
    <row r="4" spans="1:26" x14ac:dyDescent="0.2">
      <c r="A4" s="26"/>
      <c r="B4" s="48" t="s">
        <v>19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X4" s="17" t="s">
        <v>31</v>
      </c>
      <c r="Y4" s="38">
        <v>-8.5355151515151526</v>
      </c>
      <c r="Z4" s="37">
        <v>376.47005412467337</v>
      </c>
    </row>
    <row r="5" spans="1:26" x14ac:dyDescent="0.2">
      <c r="A5" s="26"/>
      <c r="B5" s="26"/>
      <c r="C5" s="3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S5" s="26"/>
      <c r="T5" s="26"/>
      <c r="X5" s="17" t="s">
        <v>31</v>
      </c>
      <c r="Y5" s="38">
        <v>-8.5539223484848481</v>
      </c>
      <c r="Z5" s="37">
        <v>366.820548712206</v>
      </c>
    </row>
    <row r="6" spans="1:26" x14ac:dyDescent="0.2">
      <c r="R6" s="1"/>
      <c r="X6" s="17" t="s">
        <v>31</v>
      </c>
      <c r="Y6" s="38">
        <v>-8.8359147727272731</v>
      </c>
      <c r="Z6" s="37">
        <v>380.5110022396417</v>
      </c>
    </row>
    <row r="7" spans="1:26" ht="13.5" x14ac:dyDescent="0.25">
      <c r="C7" s="43" t="s">
        <v>8</v>
      </c>
      <c r="D7" s="44"/>
      <c r="E7" s="44"/>
      <c r="F7" s="44"/>
      <c r="G7" s="45"/>
      <c r="I7" s="43" t="s">
        <v>20</v>
      </c>
      <c r="J7" s="44"/>
      <c r="K7" s="45"/>
      <c r="M7" s="43" t="s">
        <v>14</v>
      </c>
      <c r="N7" s="44"/>
      <c r="O7" s="44"/>
      <c r="P7" s="45"/>
      <c r="R7" s="66" t="s">
        <v>35</v>
      </c>
      <c r="S7" s="67"/>
      <c r="T7" s="67"/>
      <c r="U7" s="67"/>
      <c r="V7" s="68"/>
      <c r="X7" s="17" t="s">
        <v>31</v>
      </c>
      <c r="Y7" s="38">
        <v>-9.234092803030304</v>
      </c>
      <c r="Z7" s="37">
        <v>382.42696901829038</v>
      </c>
    </row>
    <row r="8" spans="1:26" ht="14.25" x14ac:dyDescent="0.25">
      <c r="C8" s="57" t="s">
        <v>7</v>
      </c>
      <c r="D8" s="58"/>
      <c r="E8" s="2">
        <f>K8/(K11^0.5)</f>
        <v>7658.1328387894664</v>
      </c>
      <c r="F8" s="3"/>
      <c r="G8" s="4"/>
      <c r="H8" s="40"/>
      <c r="I8" s="57" t="s">
        <v>7</v>
      </c>
      <c r="J8" s="58"/>
      <c r="K8" s="5">
        <f>SLOPE(I19:I102,H19:H102)</f>
        <v>7095.6571324678489</v>
      </c>
      <c r="L8" s="40"/>
      <c r="M8" s="57" t="s">
        <v>21</v>
      </c>
      <c r="N8" s="58"/>
      <c r="O8" s="58"/>
      <c r="P8" s="5">
        <f>1/MIN(H19:H46)</f>
        <v>400.26287793952969</v>
      </c>
      <c r="R8" s="69" t="s">
        <v>36</v>
      </c>
      <c r="S8" s="42"/>
      <c r="T8" s="7"/>
      <c r="U8" s="10"/>
      <c r="V8" s="8"/>
      <c r="X8" s="17" t="s">
        <v>31</v>
      </c>
      <c r="Y8" s="38">
        <v>-9.0305511363636359</v>
      </c>
      <c r="Z8" s="37">
        <v>376.95775475923858</v>
      </c>
    </row>
    <row r="9" spans="1:26" ht="14.25" x14ac:dyDescent="0.25">
      <c r="A9" s="6"/>
      <c r="B9" s="6"/>
      <c r="C9" s="49" t="s">
        <v>4</v>
      </c>
      <c r="D9" s="50"/>
      <c r="E9" s="7">
        <f>(AVERAGE(I19:I102)-E8*AVERAGE(H19:H102))</f>
        <v>-29.135867930493013</v>
      </c>
      <c r="F9" s="7">
        <f>E10</f>
        <v>2.0965039899205724</v>
      </c>
      <c r="G9" s="27" t="s">
        <v>27</v>
      </c>
      <c r="H9" s="40"/>
      <c r="I9" s="49" t="s">
        <v>4</v>
      </c>
      <c r="J9" s="50"/>
      <c r="K9" s="9">
        <f>INTERCEPT(I19:I102,H19:H102)</f>
        <v>-27.660207193892525</v>
      </c>
      <c r="L9" s="40"/>
      <c r="M9" s="49" t="s">
        <v>22</v>
      </c>
      <c r="N9" s="50"/>
      <c r="O9" s="50"/>
      <c r="P9" s="11">
        <f>1/MAX(H19:H46)</f>
        <v>366.820548712206</v>
      </c>
      <c r="R9" s="70" t="s">
        <v>29</v>
      </c>
      <c r="S9" s="10"/>
      <c r="T9" s="10"/>
      <c r="U9" s="10"/>
      <c r="V9" s="8"/>
      <c r="X9" s="17" t="s">
        <v>30</v>
      </c>
      <c r="Y9" s="38">
        <v>-8.5083181818181828</v>
      </c>
      <c r="Z9" s="37">
        <v>374.86760918253077</v>
      </c>
    </row>
    <row r="10" spans="1:26" ht="14.25" x14ac:dyDescent="0.25">
      <c r="A10" s="6"/>
      <c r="B10" s="6"/>
      <c r="C10" s="49" t="s">
        <v>6</v>
      </c>
      <c r="D10" s="50"/>
      <c r="E10" s="7">
        <f>K10</f>
        <v>2.0965039899205724</v>
      </c>
      <c r="F10" s="10"/>
      <c r="G10" s="8"/>
      <c r="H10" s="40"/>
      <c r="I10" s="49" t="s">
        <v>6</v>
      </c>
      <c r="J10" s="50"/>
      <c r="K10" s="9">
        <f>K12*(1/P13+AVERAGE(H19:H102)^2/SUM(L19:L102))^0.5</f>
        <v>2.0965039899205724</v>
      </c>
      <c r="L10" s="40"/>
      <c r="M10" s="49" t="s">
        <v>23</v>
      </c>
      <c r="N10" s="50"/>
      <c r="O10" s="50"/>
      <c r="P10" s="11">
        <f>P8-P9</f>
        <v>33.442329227323683</v>
      </c>
      <c r="R10" s="70" t="s">
        <v>37</v>
      </c>
      <c r="S10" s="10"/>
      <c r="T10" s="10"/>
      <c r="U10" s="10"/>
      <c r="V10" s="8"/>
      <c r="X10" s="17" t="s">
        <v>30</v>
      </c>
      <c r="Y10" s="38">
        <v>-8.5986931818181773</v>
      </c>
      <c r="Z10" s="37">
        <v>374.51925158641285</v>
      </c>
    </row>
    <row r="11" spans="1:26" ht="14.25" x14ac:dyDescent="0.2">
      <c r="C11" s="49" t="s">
        <v>24</v>
      </c>
      <c r="D11" s="50"/>
      <c r="E11" s="12">
        <f>K11</f>
        <v>0.8584983266590801</v>
      </c>
      <c r="F11" s="10"/>
      <c r="G11" s="8"/>
      <c r="I11" s="49" t="s">
        <v>24</v>
      </c>
      <c r="J11" s="50"/>
      <c r="K11" s="41">
        <f>RSQ(I19:I102,H19:H102)</f>
        <v>0.8584983266590801</v>
      </c>
      <c r="M11" s="59" t="s">
        <v>13</v>
      </c>
      <c r="N11" s="60"/>
      <c r="O11" s="60"/>
      <c r="P11" s="11">
        <f>100*(P12-P13)/P12</f>
        <v>0</v>
      </c>
      <c r="R11" s="70"/>
      <c r="S11" s="10"/>
      <c r="T11" s="10"/>
      <c r="U11" s="10"/>
      <c r="V11" s="8"/>
      <c r="X11" s="17" t="s">
        <v>30</v>
      </c>
      <c r="Y11" s="38">
        <v>-8.8911249999999988</v>
      </c>
      <c r="Z11" s="37">
        <v>378.52536394176934</v>
      </c>
    </row>
    <row r="12" spans="1:26" x14ac:dyDescent="0.2">
      <c r="B12" s="6"/>
      <c r="C12" s="63" t="s">
        <v>16</v>
      </c>
      <c r="D12" s="64"/>
      <c r="E12" s="13">
        <f>P13</f>
        <v>15</v>
      </c>
      <c r="F12" s="10"/>
      <c r="G12" s="14"/>
      <c r="I12" s="49" t="s">
        <v>9</v>
      </c>
      <c r="J12" s="50"/>
      <c r="K12" s="9">
        <f>STEYX(I19:I102,H19:H102)</f>
        <v>0.1567432821853886</v>
      </c>
      <c r="M12" s="59" t="s">
        <v>11</v>
      </c>
      <c r="N12" s="60"/>
      <c r="O12" s="60"/>
      <c r="P12" s="11">
        <f>COUNT(D19:D46)</f>
        <v>15</v>
      </c>
      <c r="R12" s="71"/>
      <c r="S12" s="7"/>
      <c r="T12" s="10"/>
      <c r="U12" s="10"/>
      <c r="V12" s="8"/>
      <c r="X12" s="17" t="s">
        <v>30</v>
      </c>
      <c r="Y12" s="38">
        <v>-9.2355208333333358</v>
      </c>
      <c r="Z12" s="37">
        <v>385.91054497946993</v>
      </c>
    </row>
    <row r="13" spans="1:26" x14ac:dyDescent="0.2">
      <c r="B13" s="6"/>
      <c r="C13" s="63" t="s">
        <v>15</v>
      </c>
      <c r="D13" s="64"/>
      <c r="E13" s="15">
        <f>P11</f>
        <v>0</v>
      </c>
      <c r="F13" s="10"/>
      <c r="G13" s="14"/>
      <c r="I13" s="51"/>
      <c r="J13" s="52"/>
      <c r="K13" s="53"/>
      <c r="M13" s="59" t="s">
        <v>12</v>
      </c>
      <c r="N13" s="60"/>
      <c r="O13" s="60"/>
      <c r="P13" s="16">
        <f>COUNT(H19:H102)</f>
        <v>15</v>
      </c>
      <c r="R13" s="72"/>
      <c r="S13" s="10"/>
      <c r="T13" s="10"/>
      <c r="U13" s="10"/>
      <c r="V13" s="8"/>
      <c r="X13" s="17" t="s">
        <v>30</v>
      </c>
      <c r="Y13" s="6">
        <v>-9.1816079545454556</v>
      </c>
      <c r="Z13" s="37">
        <v>382.32246173945504</v>
      </c>
    </row>
    <row r="14" spans="1:26" x14ac:dyDescent="0.2">
      <c r="C14" s="61" t="s">
        <v>10</v>
      </c>
      <c r="D14" s="62"/>
      <c r="E14" s="39">
        <v>1</v>
      </c>
      <c r="F14" s="18"/>
      <c r="G14" s="19"/>
      <c r="I14" s="54"/>
      <c r="J14" s="55"/>
      <c r="K14" s="56"/>
      <c r="M14" s="61" t="s">
        <v>17</v>
      </c>
      <c r="N14" s="62"/>
      <c r="O14" s="62"/>
      <c r="P14" s="20">
        <f>STDEV(J19:J102)</f>
        <v>8.7955775316747656E-2</v>
      </c>
      <c r="R14" s="73"/>
      <c r="S14" s="18"/>
      <c r="T14" s="18"/>
      <c r="U14" s="18"/>
      <c r="V14" s="74"/>
      <c r="X14" s="6" t="s">
        <v>32</v>
      </c>
      <c r="Y14" s="6">
        <v>-8.9762784090909093</v>
      </c>
      <c r="Z14" s="37">
        <v>379.77945128779396</v>
      </c>
    </row>
    <row r="15" spans="1:26" x14ac:dyDescent="0.2">
      <c r="F15" s="17"/>
      <c r="G15" s="17"/>
      <c r="H15" s="21"/>
      <c r="I15" s="6"/>
      <c r="J15" s="6"/>
      <c r="K15" s="22"/>
      <c r="L15" s="23"/>
      <c r="M15" s="6"/>
      <c r="R15" s="1"/>
      <c r="S15" s="6"/>
      <c r="X15" s="6" t="s">
        <v>32</v>
      </c>
      <c r="Y15" s="6">
        <v>-9.350634469696967</v>
      </c>
      <c r="Z15" s="37">
        <v>386.29373833519969</v>
      </c>
    </row>
    <row r="16" spans="1:26" x14ac:dyDescent="0.2">
      <c r="E16" s="6"/>
      <c r="F16" s="6"/>
      <c r="G16" s="6"/>
      <c r="H16" s="6"/>
      <c r="I16" s="6"/>
      <c r="J16" s="6"/>
      <c r="K16" s="22"/>
      <c r="L16" s="23"/>
      <c r="M16" s="6"/>
      <c r="R16" s="1"/>
      <c r="S16" s="6"/>
      <c r="X16" s="6" t="s">
        <v>32</v>
      </c>
      <c r="Y16" s="6">
        <v>-9.3237727272727291</v>
      </c>
      <c r="Z16" s="37">
        <v>385.21382978723409</v>
      </c>
    </row>
    <row r="17" spans="2:26" x14ac:dyDescent="0.2">
      <c r="F17" s="17"/>
      <c r="G17" s="17"/>
      <c r="H17" s="21"/>
      <c r="I17" s="6"/>
      <c r="J17" s="6"/>
      <c r="K17" s="22"/>
      <c r="L17" s="23"/>
      <c r="M17" s="6"/>
      <c r="R17" s="1"/>
      <c r="X17" s="6" t="s">
        <v>32</v>
      </c>
      <c r="Y17" s="6">
        <v>-9.8777556818181793</v>
      </c>
      <c r="Z17" s="37">
        <v>400.26287793952969</v>
      </c>
    </row>
    <row r="18" spans="2:26" ht="15.75" x14ac:dyDescent="0.2">
      <c r="C18" s="36" t="s">
        <v>0</v>
      </c>
      <c r="D18" s="36" t="s">
        <v>28</v>
      </c>
      <c r="E18" s="36" t="s">
        <v>25</v>
      </c>
      <c r="F18" s="28"/>
      <c r="G18" s="36" t="s">
        <v>25</v>
      </c>
      <c r="H18" s="36" t="s">
        <v>26</v>
      </c>
      <c r="I18" s="36" t="s">
        <v>28</v>
      </c>
      <c r="J18" s="36" t="s">
        <v>3</v>
      </c>
      <c r="K18" s="36" t="s">
        <v>1</v>
      </c>
      <c r="L18" s="36" t="s">
        <v>5</v>
      </c>
      <c r="M18" s="23"/>
      <c r="N18" s="23"/>
      <c r="O18" s="23"/>
      <c r="P18" s="23"/>
      <c r="Q18" s="23"/>
      <c r="R18" s="23" t="s">
        <v>2</v>
      </c>
      <c r="S18" s="6"/>
      <c r="T18" s="23"/>
      <c r="X18" s="6" t="s">
        <v>32</v>
      </c>
      <c r="Y18" s="6">
        <v>-9.5364753787878787</v>
      </c>
      <c r="Z18" s="37">
        <v>388.80191302724893</v>
      </c>
    </row>
    <row r="19" spans="2:26" x14ac:dyDescent="0.2">
      <c r="C19" s="17" t="s">
        <v>31</v>
      </c>
      <c r="D19" s="38">
        <v>-8.5355151515151526</v>
      </c>
      <c r="E19" s="37">
        <v>376.47005412467337</v>
      </c>
      <c r="F19" s="6"/>
      <c r="G19" s="29">
        <f>E19</f>
        <v>376.47005412467337</v>
      </c>
      <c r="H19" s="30">
        <f>1/E19</f>
        <v>2.6562537685104587E-3</v>
      </c>
      <c r="I19" s="31">
        <f>D19</f>
        <v>-8.5355151515151526</v>
      </c>
      <c r="J19" s="32">
        <f>ABS(I19-($E$8*H19+$E$9))</f>
        <v>0.25840856618964381</v>
      </c>
      <c r="K19" s="31" t="str">
        <f>IF(AND(J19=MAX($J$19:$J$102),J19&gt;=$E$14*$P$14),"Yes","No")</f>
        <v>No</v>
      </c>
      <c r="L19" s="33">
        <f>(H19-AVERAGE($H$19:$H$102))^2</f>
        <v>1.0721431633365325E-9</v>
      </c>
      <c r="M19" s="6"/>
      <c r="P19" s="6"/>
      <c r="R19" s="22">
        <f t="shared" ref="R19:R27" si="0">IF(L19=0," ",$E$8*H19+$E$9)</f>
        <v>-8.7939237177047964</v>
      </c>
      <c r="T19" s="24"/>
    </row>
    <row r="20" spans="2:26" x14ac:dyDescent="0.2">
      <c r="C20" s="17" t="s">
        <v>31</v>
      </c>
      <c r="D20" s="38">
        <v>-8.5539223484848481</v>
      </c>
      <c r="E20" s="37">
        <v>366.820548712206</v>
      </c>
      <c r="F20" s="6"/>
      <c r="G20" s="29">
        <f>E20</f>
        <v>366.820548712206</v>
      </c>
      <c r="H20" s="30">
        <f>1/E20</f>
        <v>2.7261286302272107E-3</v>
      </c>
      <c r="I20" s="31">
        <f>D20</f>
        <v>-8.5539223484848481</v>
      </c>
      <c r="J20" s="32">
        <f>ABS(I20-($E$8*H20+$E$9))</f>
        <v>0.29510960389898422</v>
      </c>
      <c r="K20" s="31" t="str">
        <f>IF(AND(J20=MAX($J$19:$J$102),J20&gt;=$E$14*$P$14),"Yes","No")</f>
        <v>Yes</v>
      </c>
      <c r="L20" s="33">
        <f>(H20-AVERAGE($H$19:$H$102))^2</f>
        <v>1.0530548128440413E-8</v>
      </c>
      <c r="M20" s="6"/>
      <c r="P20" s="6"/>
      <c r="R20" s="22">
        <f t="shared" si="0"/>
        <v>-8.2588127445858639</v>
      </c>
      <c r="S20" s="25"/>
      <c r="T20" s="24"/>
    </row>
    <row r="21" spans="2:26" x14ac:dyDescent="0.2">
      <c r="C21" s="17" t="s">
        <v>31</v>
      </c>
      <c r="D21" s="38">
        <v>-8.8359147727272731</v>
      </c>
      <c r="E21" s="37">
        <v>380.5110022396417</v>
      </c>
      <c r="F21" s="6"/>
      <c r="G21" s="29">
        <f>E21</f>
        <v>380.5110022396417</v>
      </c>
      <c r="H21" s="30">
        <f>1/E21</f>
        <v>2.6280449030753935E-3</v>
      </c>
      <c r="I21" s="31">
        <f>D21</f>
        <v>-8.8359147727272731</v>
      </c>
      <c r="J21" s="32">
        <f>ABS(I21-($E$8*H21+$E$9))</f>
        <v>0.17403618371078799</v>
      </c>
      <c r="K21" s="31" t="str">
        <f>IF(AND(J21=MAX($J$19:$J$102),J21&gt;=$E$14*$P$14),"Yes","No")</f>
        <v>No</v>
      </c>
      <c r="L21" s="33">
        <f>(H21-AVERAGE($H$19:$H$102))^2</f>
        <v>2.056379297494816E-11</v>
      </c>
      <c r="M21" s="6"/>
      <c r="P21" s="6"/>
      <c r="R21" s="22">
        <f t="shared" si="0"/>
        <v>-9.0099509564380611</v>
      </c>
      <c r="S21" s="25"/>
      <c r="T21" s="24"/>
    </row>
    <row r="22" spans="2:26" x14ac:dyDescent="0.2">
      <c r="C22" s="17" t="s">
        <v>31</v>
      </c>
      <c r="D22" s="38">
        <v>-9.234092803030304</v>
      </c>
      <c r="E22" s="37">
        <v>382.42696901829038</v>
      </c>
      <c r="F22" s="6"/>
      <c r="G22" s="29">
        <f>E22</f>
        <v>382.42696901829038</v>
      </c>
      <c r="H22" s="30">
        <f>1/E22</f>
        <v>2.6148783454447559E-3</v>
      </c>
      <c r="I22" s="31">
        <f>D22</f>
        <v>-9.234092803030304</v>
      </c>
      <c r="J22" s="32">
        <f>ABS(I22-($E$8*H22+$E$9))</f>
        <v>0.12331059922724208</v>
      </c>
      <c r="K22" s="31" t="str">
        <f>IF(AND(J22=MAX($J$19:$J$102),J22&gt;=$E$14*$P$14),"Yes","No")</f>
        <v>No</v>
      </c>
      <c r="L22" s="33">
        <f>(H22-AVERAGE($H$19:$H$102))^2</f>
        <v>7.4508416262465132E-11</v>
      </c>
      <c r="M22" s="6"/>
      <c r="P22" s="6"/>
      <c r="R22" s="22">
        <f t="shared" si="0"/>
        <v>-9.1107822038030619</v>
      </c>
      <c r="S22" s="25"/>
      <c r="T22" s="24"/>
    </row>
    <row r="23" spans="2:26" x14ac:dyDescent="0.2">
      <c r="C23" s="17" t="s">
        <v>31</v>
      </c>
      <c r="D23" s="38">
        <v>-9.0305511363636359</v>
      </c>
      <c r="E23" s="37">
        <v>376.95775475923858</v>
      </c>
      <c r="F23" s="6"/>
      <c r="G23" s="29">
        <f>E23</f>
        <v>376.95775475923858</v>
      </c>
      <c r="H23" s="30">
        <f>1/E23</f>
        <v>2.6528171588848094E-3</v>
      </c>
      <c r="I23" s="31">
        <f>D23</f>
        <v>-9.0305511363636359</v>
      </c>
      <c r="J23" s="32">
        <f>ABS(I23-($E$8*H23+$E$9))</f>
        <v>0.21030940563055545</v>
      </c>
      <c r="K23" s="31" t="str">
        <f>IF(AND(J23=MAX($J$19:$J$102),J23&gt;=$E$14*$P$14),"Yes","No")</f>
        <v>No</v>
      </c>
      <c r="L23" s="33">
        <f>(H23-AVERAGE($H$19:$H$102))^2</f>
        <v>8.5889952582131472E-10</v>
      </c>
      <c r="M23" s="6"/>
      <c r="P23" s="6"/>
      <c r="R23" s="22">
        <f t="shared" si="0"/>
        <v>-8.8202417307330805</v>
      </c>
      <c r="S23" s="25"/>
      <c r="T23" s="24"/>
    </row>
    <row r="24" spans="2:26" x14ac:dyDescent="0.2">
      <c r="C24" s="17" t="s">
        <v>30</v>
      </c>
      <c r="D24" s="38">
        <v>-8.5083181818181828</v>
      </c>
      <c r="E24" s="37">
        <v>374.86760918253077</v>
      </c>
      <c r="F24" s="6"/>
      <c r="G24" s="29">
        <f>E24</f>
        <v>374.86760918253077</v>
      </c>
      <c r="H24" s="30">
        <f>1/E24</f>
        <v>2.6676084449672455E-3</v>
      </c>
      <c r="I24" s="31">
        <f>D24</f>
        <v>-8.5083181818181828</v>
      </c>
      <c r="J24" s="32">
        <f>ABS(I24-($E$8*H24+$E$9))</f>
        <v>0.19864991523906639</v>
      </c>
      <c r="K24" s="31" t="str">
        <f>IF(AND(J24=MAX($J$19:$J$102),J24&gt;=$E$14*$P$14),"Yes","No")</f>
        <v>No</v>
      </c>
      <c r="L24" s="33">
        <f>(H24-AVERAGE($H$19:$H$102))^2</f>
        <v>1.944657747240264E-9</v>
      </c>
      <c r="M24" s="6"/>
      <c r="P24" s="6"/>
      <c r="R24" s="22">
        <f t="shared" si="0"/>
        <v>-8.7069680970572492</v>
      </c>
      <c r="S24" s="25"/>
      <c r="T24" s="24"/>
    </row>
    <row r="25" spans="2:26" x14ac:dyDescent="0.2">
      <c r="C25" s="17" t="s">
        <v>30</v>
      </c>
      <c r="D25" s="38">
        <v>-8.5986931818181773</v>
      </c>
      <c r="E25" s="37">
        <v>374.51925158641285</v>
      </c>
      <c r="F25" s="6"/>
      <c r="G25" s="29">
        <f>E25</f>
        <v>374.51925158641285</v>
      </c>
      <c r="H25" s="30">
        <f>1/E25</f>
        <v>2.6700897103797347E-3</v>
      </c>
      <c r="I25" s="31">
        <f>D25</f>
        <v>-8.5986931818181773</v>
      </c>
      <c r="J25" s="32">
        <f>ABS(I25-($E$8*H25+$E$9))</f>
        <v>8.9273055101934062E-2</v>
      </c>
      <c r="K25" s="31" t="str">
        <f>IF(AND(J25=MAX($J$19:$J$102),J25&gt;=$E$14*$P$14),"Yes","No")</f>
        <v>No</v>
      </c>
      <c r="L25" s="33">
        <f>(H25-AVERAGE($H$19:$H$102))^2</f>
        <v>2.1696534680726392E-9</v>
      </c>
      <c r="M25" s="6"/>
      <c r="P25" s="6"/>
      <c r="R25" s="22">
        <f t="shared" si="0"/>
        <v>-8.6879662369201114</v>
      </c>
      <c r="S25" s="25"/>
      <c r="T25" s="24"/>
    </row>
    <row r="26" spans="2:26" x14ac:dyDescent="0.2">
      <c r="C26" s="17" t="s">
        <v>30</v>
      </c>
      <c r="D26" s="38">
        <v>-8.8911249999999988</v>
      </c>
      <c r="E26" s="37">
        <v>378.52536394176934</v>
      </c>
      <c r="F26" s="6"/>
      <c r="G26" s="29">
        <f>E26</f>
        <v>378.52536394176934</v>
      </c>
      <c r="H26" s="30">
        <f>1/E26</f>
        <v>2.6418308923516036E-3</v>
      </c>
      <c r="I26" s="31">
        <f>D26</f>
        <v>-8.8911249999999988</v>
      </c>
      <c r="J26" s="32">
        <f>ABS(I26-($E$8*H26+$E$9))</f>
        <v>1.3251019246720119E-2</v>
      </c>
      <c r="K26" s="31" t="str">
        <f>IF(AND(J26=MAX($J$19:$J$102),J26&gt;=$E$14*$P$14),"Yes","No")</f>
        <v>No</v>
      </c>
      <c r="L26" s="33">
        <f>(H26-AVERAGE($H$19:$H$102))^2</f>
        <v>3.3564882267947969E-10</v>
      </c>
      <c r="M26" s="6"/>
      <c r="P26" s="6"/>
      <c r="R26" s="22">
        <f t="shared" si="0"/>
        <v>-8.904376019246719</v>
      </c>
      <c r="S26" s="25"/>
      <c r="T26" s="24"/>
    </row>
    <row r="27" spans="2:26" x14ac:dyDescent="0.2">
      <c r="C27" s="17" t="s">
        <v>30</v>
      </c>
      <c r="D27" s="38">
        <v>-9.2355208333333358</v>
      </c>
      <c r="E27" s="37">
        <v>385.91054497946993</v>
      </c>
      <c r="F27" s="6"/>
      <c r="G27" s="29">
        <f>E27</f>
        <v>385.91054497946993</v>
      </c>
      <c r="H27" s="30">
        <f>1/E27</f>
        <v>2.5912740996833841E-3</v>
      </c>
      <c r="I27" s="31">
        <f>D27</f>
        <v>-9.2355208333333358</v>
      </c>
      <c r="J27" s="32">
        <f>ABS(I27-($E$8*H27+$E$9))</f>
        <v>5.6025820069745436E-2</v>
      </c>
      <c r="K27" s="31" t="str">
        <f>IF(AND(J27=MAX($J$19:$J$102),J27&gt;=$E$14*$P$14),"Yes","No")</f>
        <v>No</v>
      </c>
      <c r="L27" s="33">
        <f>(H27-AVERAGE($H$19:$H$102))^2</f>
        <v>1.039164308294181E-9</v>
      </c>
      <c r="M27" s="6"/>
      <c r="P27" s="6"/>
      <c r="R27" s="22">
        <f t="shared" si="0"/>
        <v>-9.2915466534030813</v>
      </c>
      <c r="S27" s="25"/>
      <c r="T27" s="24"/>
    </row>
    <row r="28" spans="2:26" x14ac:dyDescent="0.2">
      <c r="B28" s="17"/>
      <c r="C28" s="17" t="s">
        <v>30</v>
      </c>
      <c r="D28" s="6">
        <v>-9.1816079545454556</v>
      </c>
      <c r="E28" s="37">
        <v>382.32246173945504</v>
      </c>
      <c r="F28" s="6"/>
      <c r="G28" s="29">
        <f>E28</f>
        <v>382.32246173945504</v>
      </c>
      <c r="H28" s="30">
        <f>1/E28</f>
        <v>2.6155931185687948E-3</v>
      </c>
      <c r="I28" s="31">
        <f>D28</f>
        <v>-9.1816079545454556</v>
      </c>
      <c r="J28" s="32">
        <f>ABS(I28-($E$8*H28+$E$9))</f>
        <v>7.6299578275879298E-2</v>
      </c>
      <c r="K28" s="31" t="str">
        <f>IF(AND(J28=MAX($J$19:$J$102),J28&gt;=$E$14*$P$14),"Yes","No")</f>
        <v>No</v>
      </c>
      <c r="L28" s="33">
        <f>(H28-AVERAGE($H$19:$H$102))^2</f>
        <v>6.2679722726252239E-11</v>
      </c>
      <c r="M28" s="6"/>
      <c r="P28" s="6"/>
      <c r="R28" s="22">
        <f t="shared" ref="R28:R83" si="1">IF(L28=0," ",$E$8*H28+$E$9)</f>
        <v>-9.1053083762695763</v>
      </c>
      <c r="S28" s="25"/>
      <c r="T28" s="24"/>
    </row>
    <row r="29" spans="2:26" x14ac:dyDescent="0.2">
      <c r="B29" s="17"/>
      <c r="C29" s="6" t="s">
        <v>32</v>
      </c>
      <c r="D29" s="6">
        <v>-8.9762784090909093</v>
      </c>
      <c r="E29" s="37">
        <v>379.77945128779396</v>
      </c>
      <c r="F29" s="6"/>
      <c r="G29" s="29">
        <f>E29</f>
        <v>379.77945128779396</v>
      </c>
      <c r="H29" s="30">
        <f>1/E29</f>
        <v>2.6331071799938106E-3</v>
      </c>
      <c r="I29" s="31">
        <f>D29</f>
        <v>-8.9762784090909093</v>
      </c>
      <c r="J29" s="32">
        <f>ABS(I29-($E$8*H29+$E$9))</f>
        <v>5.0950417608248699E-3</v>
      </c>
      <c r="K29" s="31" t="str">
        <f>IF(AND(J29=MAX($J$19:$J$102),J29&gt;=$E$14*$P$14),"Yes","No")</f>
        <v>No</v>
      </c>
      <c r="L29" s="33">
        <f>(H29-AVERAGE($H$19:$H$102))^2</f>
        <v>9.210257735090186E-11</v>
      </c>
      <c r="M29" s="6"/>
      <c r="P29" s="6"/>
      <c r="R29" s="22">
        <f t="shared" si="1"/>
        <v>-8.9711833673300845</v>
      </c>
      <c r="S29" s="25"/>
      <c r="T29" s="24"/>
    </row>
    <row r="30" spans="2:26" x14ac:dyDescent="0.2">
      <c r="B30" s="17"/>
      <c r="C30" s="6" t="s">
        <v>32</v>
      </c>
      <c r="D30" s="6">
        <v>-9.350634469696967</v>
      </c>
      <c r="E30" s="37">
        <v>386.29373833519969</v>
      </c>
      <c r="F30" s="6"/>
      <c r="G30" s="29">
        <f>E30</f>
        <v>386.29373833519969</v>
      </c>
      <c r="H30" s="30">
        <f>1/E30</f>
        <v>2.5887036230762489E-3</v>
      </c>
      <c r="I30" s="31">
        <f>D30</f>
        <v>-9.350634469696967</v>
      </c>
      <c r="J30" s="32">
        <f>ABS(I30-($E$8*H30+$E$9))</f>
        <v>3.940276497744577E-2</v>
      </c>
      <c r="K30" s="31" t="str">
        <f>IF(AND(J30=MAX($J$19:$J$102),J30&gt;=$E$14*$P$14),"Yes","No")</f>
        <v>No</v>
      </c>
      <c r="L30" s="33">
        <f>(H30-AVERAGE($H$19:$H$102))^2</f>
        <v>1.2114957938780074E-9</v>
      </c>
      <c r="M30" s="6"/>
      <c r="P30" s="6"/>
      <c r="R30" s="22">
        <f t="shared" si="1"/>
        <v>-9.3112317047195212</v>
      </c>
      <c r="S30" s="25"/>
      <c r="T30" s="24"/>
    </row>
    <row r="31" spans="2:26" x14ac:dyDescent="0.2">
      <c r="B31" s="17"/>
      <c r="C31" s="6" t="s">
        <v>32</v>
      </c>
      <c r="D31" s="6">
        <v>-9.3237727272727291</v>
      </c>
      <c r="E31" s="37">
        <v>385.21382978723409</v>
      </c>
      <c r="F31" s="6"/>
      <c r="G31" s="29">
        <f>E31</f>
        <v>385.21382978723409</v>
      </c>
      <c r="H31" s="30">
        <f>1/E31</f>
        <v>2.5959607954686671E-3</v>
      </c>
      <c r="I31" s="31">
        <f>D31</f>
        <v>-9.3237727272727291</v>
      </c>
      <c r="J31" s="32">
        <f>ABS(I31-($E$8*H31+$E$9))</f>
        <v>6.8117412768341268E-2</v>
      </c>
      <c r="K31" s="31" t="str">
        <f>IF(AND(J31=MAX($J$19:$J$102),J31&gt;=$E$14*$P$14),"Yes","No")</f>
        <v>No</v>
      </c>
      <c r="L31" s="33">
        <f>(H31-AVERAGE($H$19:$H$102))^2</f>
        <v>7.5896810444227218E-10</v>
      </c>
      <c r="M31" s="6"/>
      <c r="P31" s="6"/>
      <c r="R31" s="22">
        <f t="shared" si="1"/>
        <v>-9.2556553145043878</v>
      </c>
      <c r="S31" s="25"/>
      <c r="T31" s="24"/>
    </row>
    <row r="32" spans="2:26" x14ac:dyDescent="0.2">
      <c r="B32" s="17"/>
      <c r="C32" s="6" t="s">
        <v>32</v>
      </c>
      <c r="D32" s="6">
        <v>-9.8777556818181793</v>
      </c>
      <c r="E32" s="37">
        <v>400.26287793952969</v>
      </c>
      <c r="F32" s="6"/>
      <c r="G32" s="29">
        <f>E32</f>
        <v>400.26287793952969</v>
      </c>
      <c r="H32" s="30">
        <f>1/E32</f>
        <v>2.4983580919314642E-3</v>
      </c>
      <c r="I32" s="31">
        <f>D32</f>
        <v>-9.8777556818181793</v>
      </c>
      <c r="J32" s="32">
        <f>ABS(I32-($E$8*H32+$E$9))</f>
        <v>0.1253541017990969</v>
      </c>
      <c r="K32" s="31" t="str">
        <f>IF(AND(J32=MAX($J$19:$J$102),J32&gt;=$E$14*$P$14),"Yes","No")</f>
        <v>No</v>
      </c>
      <c r="L32" s="33">
        <f>(H32-AVERAGE($H$19:$H$102))^2</f>
        <v>1.5663042950944199E-8</v>
      </c>
      <c r="M32" s="6"/>
      <c r="P32" s="6"/>
      <c r="R32" s="22">
        <f t="shared" si="1"/>
        <v>-10.003109783617276</v>
      </c>
      <c r="S32" s="25"/>
      <c r="T32" s="24"/>
    </row>
    <row r="33" spans="2:20" x14ac:dyDescent="0.2">
      <c r="B33" s="17"/>
      <c r="C33" s="6" t="s">
        <v>32</v>
      </c>
      <c r="D33" s="6">
        <v>-9.5364753787878787</v>
      </c>
      <c r="E33" s="37">
        <v>388.80191302724893</v>
      </c>
      <c r="F33" s="6"/>
      <c r="G33" s="29">
        <f>E33</f>
        <v>388.80191302724893</v>
      </c>
      <c r="H33" s="30">
        <f>1/E33</f>
        <v>2.5720038057783826E-3</v>
      </c>
      <c r="I33" s="31">
        <f>D33</f>
        <v>-9.5364753787878787</v>
      </c>
      <c r="J33" s="32">
        <f>ABS(I33-($E$8*H33+$E$9))</f>
        <v>9.7354254817782149E-2</v>
      </c>
      <c r="K33" s="31" t="str">
        <f>IF(AND(J33=MAX($J$19:$J$102),J33&gt;=$E$14*$P$14),"Yes","No")</f>
        <v>No</v>
      </c>
      <c r="L33" s="33">
        <f>(H33-AVERAGE($H$19:$H$102))^2</f>
        <v>2.6529056812936231E-9</v>
      </c>
      <c r="M33" s="6"/>
      <c r="P33" s="6"/>
      <c r="R33" s="22">
        <f t="shared" si="1"/>
        <v>-9.4391211239700965</v>
      </c>
      <c r="S33" s="25"/>
      <c r="T33" s="24"/>
    </row>
    <row r="34" spans="2:20" x14ac:dyDescent="0.2">
      <c r="B34" s="17"/>
      <c r="C34" s="6"/>
      <c r="D34" s="6"/>
      <c r="E34" s="37"/>
      <c r="F34" s="6"/>
      <c r="G34" s="29"/>
      <c r="H34" s="30"/>
      <c r="I34" s="31"/>
      <c r="J34" s="32"/>
      <c r="K34" s="31"/>
      <c r="L34" s="33"/>
      <c r="M34" s="6"/>
      <c r="P34" s="6"/>
      <c r="R34" s="22" t="str">
        <f t="shared" si="1"/>
        <v xml:space="preserve"> </v>
      </c>
      <c r="S34" s="25"/>
      <c r="T34" s="24"/>
    </row>
    <row r="35" spans="2:20" x14ac:dyDescent="0.2">
      <c r="B35" s="17"/>
      <c r="C35" s="6"/>
      <c r="D35" s="6"/>
      <c r="E35" s="37"/>
      <c r="F35" s="6"/>
      <c r="G35" s="29"/>
      <c r="H35" s="30"/>
      <c r="I35" s="31"/>
      <c r="J35" s="32"/>
      <c r="K35" s="31"/>
      <c r="L35" s="33"/>
      <c r="M35" s="6"/>
      <c r="P35" s="6"/>
      <c r="R35" s="22" t="str">
        <f t="shared" si="1"/>
        <v xml:space="preserve"> </v>
      </c>
      <c r="S35" s="25"/>
      <c r="T35" s="24"/>
    </row>
    <row r="36" spans="2:20" x14ac:dyDescent="0.2">
      <c r="B36" s="17"/>
      <c r="C36" s="6"/>
      <c r="D36" s="6"/>
      <c r="E36" s="37"/>
      <c r="F36" s="6"/>
      <c r="G36" s="29"/>
      <c r="H36" s="30"/>
      <c r="I36" s="31"/>
      <c r="J36" s="32"/>
      <c r="K36" s="31"/>
      <c r="L36" s="33"/>
      <c r="M36" s="6"/>
      <c r="P36" s="6"/>
      <c r="R36" s="22" t="str">
        <f t="shared" si="1"/>
        <v xml:space="preserve"> </v>
      </c>
      <c r="S36" s="25"/>
      <c r="T36" s="24"/>
    </row>
    <row r="37" spans="2:20" x14ac:dyDescent="0.2">
      <c r="B37" s="17"/>
      <c r="C37" s="6"/>
      <c r="D37" s="6"/>
      <c r="E37" s="37"/>
      <c r="F37" s="6"/>
      <c r="G37" s="29"/>
      <c r="H37" s="30"/>
      <c r="I37" s="31"/>
      <c r="J37" s="32"/>
      <c r="K37" s="31"/>
      <c r="L37" s="33"/>
      <c r="M37" s="6"/>
      <c r="P37" s="6"/>
      <c r="R37" s="22" t="str">
        <f t="shared" si="1"/>
        <v xml:space="preserve"> </v>
      </c>
      <c r="S37" s="25"/>
      <c r="T37" s="24"/>
    </row>
    <row r="38" spans="2:20" x14ac:dyDescent="0.2">
      <c r="B38" s="17"/>
      <c r="C38" s="6"/>
      <c r="D38" s="6"/>
      <c r="E38" s="37"/>
      <c r="F38" s="6"/>
      <c r="G38" s="29"/>
      <c r="H38" s="30"/>
      <c r="I38" s="31"/>
      <c r="J38" s="32"/>
      <c r="K38" s="31"/>
      <c r="L38" s="33"/>
      <c r="M38" s="6"/>
      <c r="P38" s="6"/>
      <c r="R38" s="22" t="str">
        <f t="shared" si="1"/>
        <v xml:space="preserve"> </v>
      </c>
      <c r="S38" s="25"/>
      <c r="T38" s="24"/>
    </row>
    <row r="39" spans="2:20" x14ac:dyDescent="0.2">
      <c r="B39" s="17"/>
      <c r="C39" s="6"/>
      <c r="D39" s="6"/>
      <c r="E39" s="17"/>
      <c r="F39" s="6"/>
      <c r="G39" s="29"/>
      <c r="H39" s="30"/>
      <c r="I39" s="31"/>
      <c r="J39" s="32"/>
      <c r="K39" s="31"/>
      <c r="L39" s="33"/>
      <c r="M39" s="6"/>
      <c r="P39" s="6"/>
      <c r="R39" s="22" t="str">
        <f t="shared" si="1"/>
        <v xml:space="preserve"> </v>
      </c>
      <c r="S39" s="25"/>
      <c r="T39" s="24"/>
    </row>
    <row r="40" spans="2:20" x14ac:dyDescent="0.2">
      <c r="B40" s="17"/>
      <c r="C40" s="6"/>
      <c r="D40" s="6"/>
      <c r="E40" s="17"/>
      <c r="F40" s="6"/>
      <c r="G40" s="29"/>
      <c r="H40" s="30"/>
      <c r="I40" s="31"/>
      <c r="J40" s="32"/>
      <c r="K40" s="31"/>
      <c r="L40" s="33"/>
      <c r="M40" s="6"/>
      <c r="P40" s="6"/>
      <c r="R40" s="22" t="str">
        <f t="shared" si="1"/>
        <v xml:space="preserve"> </v>
      </c>
      <c r="S40" s="25"/>
      <c r="T40" s="24"/>
    </row>
    <row r="41" spans="2:20" x14ac:dyDescent="0.2">
      <c r="B41" s="17"/>
      <c r="C41" s="6"/>
      <c r="D41" s="6"/>
      <c r="E41" s="17"/>
      <c r="F41" s="6"/>
      <c r="G41" s="29"/>
      <c r="H41" s="30"/>
      <c r="I41" s="31"/>
      <c r="J41" s="32"/>
      <c r="K41" s="31"/>
      <c r="L41" s="33"/>
      <c r="M41" s="6"/>
      <c r="P41" s="6"/>
      <c r="R41" s="22" t="str">
        <f t="shared" si="1"/>
        <v xml:space="preserve"> </v>
      </c>
      <c r="S41" s="25"/>
      <c r="T41" s="24"/>
    </row>
    <row r="42" spans="2:20" x14ac:dyDescent="0.2">
      <c r="B42" s="17"/>
      <c r="C42" s="6"/>
      <c r="D42" s="6"/>
      <c r="E42" s="17"/>
      <c r="F42" s="6"/>
      <c r="G42" s="29"/>
      <c r="H42" s="30"/>
      <c r="I42" s="31"/>
      <c r="J42" s="32"/>
      <c r="K42" s="31"/>
      <c r="L42" s="33"/>
      <c r="M42" s="6"/>
      <c r="P42" s="6"/>
      <c r="R42" s="22" t="str">
        <f t="shared" si="1"/>
        <v xml:space="preserve"> </v>
      </c>
      <c r="S42" s="25"/>
      <c r="T42" s="24"/>
    </row>
    <row r="43" spans="2:20" x14ac:dyDescent="0.2">
      <c r="B43" s="17"/>
      <c r="C43" s="6"/>
      <c r="D43" s="6"/>
      <c r="E43" s="17"/>
      <c r="F43" s="6"/>
      <c r="G43" s="29"/>
      <c r="H43" s="30"/>
      <c r="I43" s="31"/>
      <c r="J43" s="32"/>
      <c r="K43" s="31"/>
      <c r="L43" s="33"/>
      <c r="M43" s="6"/>
      <c r="P43" s="6"/>
      <c r="R43" s="22" t="str">
        <f t="shared" si="1"/>
        <v xml:space="preserve"> </v>
      </c>
      <c r="S43" s="25"/>
      <c r="T43" s="24"/>
    </row>
    <row r="44" spans="2:20" x14ac:dyDescent="0.2">
      <c r="B44" s="17"/>
      <c r="C44" s="6"/>
      <c r="D44" s="6"/>
      <c r="E44" s="17"/>
      <c r="F44" s="6"/>
      <c r="G44" s="29"/>
      <c r="H44" s="30"/>
      <c r="I44" s="31"/>
      <c r="J44" s="32"/>
      <c r="K44" s="31"/>
      <c r="L44" s="33"/>
      <c r="M44" s="6"/>
      <c r="P44" s="6"/>
      <c r="R44" s="22" t="str">
        <f t="shared" si="1"/>
        <v xml:space="preserve"> </v>
      </c>
      <c r="S44" s="25"/>
      <c r="T44" s="24"/>
    </row>
    <row r="45" spans="2:20" x14ac:dyDescent="0.2">
      <c r="G45" s="29"/>
      <c r="H45" s="30"/>
      <c r="I45" s="31"/>
      <c r="J45" s="32"/>
      <c r="K45" s="31"/>
      <c r="L45" s="33"/>
      <c r="M45" s="6"/>
      <c r="P45" s="6"/>
      <c r="R45" s="22" t="str">
        <f t="shared" si="1"/>
        <v xml:space="preserve"> </v>
      </c>
      <c r="S45" s="25"/>
      <c r="T45" s="24"/>
    </row>
    <row r="46" spans="2:20" x14ac:dyDescent="0.2">
      <c r="G46" s="29"/>
      <c r="H46" s="30"/>
      <c r="I46" s="31"/>
      <c r="J46" s="32"/>
      <c r="K46" s="31"/>
      <c r="L46" s="33"/>
      <c r="M46" s="6"/>
      <c r="P46" s="6"/>
      <c r="R46" s="22" t="str">
        <f t="shared" si="1"/>
        <v xml:space="preserve"> </v>
      </c>
      <c r="S46" s="25"/>
      <c r="T46" s="24"/>
    </row>
    <row r="47" spans="2:20" x14ac:dyDescent="0.2">
      <c r="G47" s="29"/>
      <c r="H47" s="30"/>
      <c r="I47" s="31"/>
      <c r="J47" s="32"/>
      <c r="K47" s="31"/>
      <c r="L47" s="33"/>
      <c r="M47" s="6"/>
      <c r="P47" s="6"/>
      <c r="R47" s="22" t="str">
        <f t="shared" si="1"/>
        <v xml:space="preserve"> </v>
      </c>
      <c r="S47" s="25"/>
      <c r="T47" s="24"/>
    </row>
    <row r="48" spans="2:20" x14ac:dyDescent="0.2">
      <c r="G48" s="29"/>
      <c r="H48" s="30"/>
      <c r="I48" s="31"/>
      <c r="J48" s="32"/>
      <c r="K48" s="31"/>
      <c r="L48" s="33"/>
      <c r="M48" s="6"/>
      <c r="P48" s="6"/>
      <c r="R48" s="22" t="str">
        <f t="shared" si="1"/>
        <v xml:space="preserve"> </v>
      </c>
      <c r="S48" s="25"/>
      <c r="T48" s="24"/>
    </row>
    <row r="49" spans="7:20" x14ac:dyDescent="0.2">
      <c r="G49" s="29"/>
      <c r="H49" s="30"/>
      <c r="I49" s="31"/>
      <c r="J49" s="32"/>
      <c r="K49" s="31"/>
      <c r="L49" s="33"/>
      <c r="M49" s="6"/>
      <c r="P49" s="6"/>
      <c r="R49" s="22" t="str">
        <f t="shared" si="1"/>
        <v xml:space="preserve"> </v>
      </c>
      <c r="S49" s="25"/>
      <c r="T49" s="24"/>
    </row>
    <row r="50" spans="7:20" x14ac:dyDescent="0.2">
      <c r="G50" s="29"/>
      <c r="H50" s="30"/>
      <c r="I50" s="31"/>
      <c r="J50" s="32"/>
      <c r="K50" s="31"/>
      <c r="L50" s="33"/>
      <c r="M50" s="6"/>
      <c r="P50" s="6"/>
      <c r="R50" s="22" t="str">
        <f t="shared" si="1"/>
        <v xml:space="preserve"> </v>
      </c>
      <c r="S50" s="25"/>
      <c r="T50" s="24"/>
    </row>
    <row r="51" spans="7:20" x14ac:dyDescent="0.2">
      <c r="G51" s="29"/>
      <c r="H51" s="30"/>
      <c r="I51" s="31"/>
      <c r="J51" s="32"/>
      <c r="K51" s="31"/>
      <c r="L51" s="33"/>
      <c r="M51" s="6"/>
      <c r="P51" s="6"/>
      <c r="R51" s="22" t="str">
        <f t="shared" si="1"/>
        <v xml:space="preserve"> </v>
      </c>
      <c r="S51" s="25"/>
      <c r="T51" s="24"/>
    </row>
    <row r="52" spans="7:20" x14ac:dyDescent="0.2">
      <c r="G52" s="29"/>
      <c r="H52" s="30"/>
      <c r="I52" s="31"/>
      <c r="J52" s="32"/>
      <c r="K52" s="31"/>
      <c r="L52" s="33"/>
      <c r="M52" s="6"/>
      <c r="P52" s="6"/>
      <c r="R52" s="22" t="str">
        <f t="shared" si="1"/>
        <v xml:space="preserve"> </v>
      </c>
      <c r="S52" s="25"/>
      <c r="T52" s="24"/>
    </row>
    <row r="53" spans="7:20" x14ac:dyDescent="0.2">
      <c r="G53" s="29"/>
      <c r="H53" s="30"/>
      <c r="I53" s="31"/>
      <c r="J53" s="32"/>
      <c r="K53" s="31"/>
      <c r="L53" s="33"/>
      <c r="M53" s="6"/>
      <c r="P53" s="6"/>
      <c r="R53" s="22" t="str">
        <f t="shared" si="1"/>
        <v xml:space="preserve"> </v>
      </c>
      <c r="S53" s="25"/>
      <c r="T53" s="24"/>
    </row>
    <row r="54" spans="7:20" x14ac:dyDescent="0.2">
      <c r="G54" s="29"/>
      <c r="H54" s="30"/>
      <c r="I54" s="31"/>
      <c r="J54" s="32"/>
      <c r="K54" s="31"/>
      <c r="L54" s="33"/>
      <c r="M54" s="6"/>
      <c r="P54" s="6"/>
      <c r="R54" s="22" t="str">
        <f t="shared" si="1"/>
        <v xml:space="preserve"> </v>
      </c>
      <c r="S54" s="25"/>
      <c r="T54" s="24"/>
    </row>
    <row r="55" spans="7:20" x14ac:dyDescent="0.2">
      <c r="G55" s="34"/>
      <c r="H55" s="34"/>
      <c r="I55" s="34"/>
      <c r="J55" s="34"/>
      <c r="K55" s="34"/>
      <c r="L55" s="34"/>
      <c r="M55" s="6"/>
      <c r="P55" s="6"/>
      <c r="R55" s="22" t="str">
        <f t="shared" si="1"/>
        <v xml:space="preserve"> </v>
      </c>
      <c r="S55" s="25"/>
      <c r="T55" s="24"/>
    </row>
    <row r="56" spans="7:20" x14ac:dyDescent="0.2">
      <c r="G56" s="34"/>
      <c r="H56" s="34"/>
      <c r="I56" s="34"/>
      <c r="J56" s="34"/>
      <c r="K56" s="34"/>
      <c r="L56" s="34"/>
      <c r="M56" s="6"/>
      <c r="P56" s="6"/>
      <c r="R56" s="22" t="str">
        <f t="shared" si="1"/>
        <v xml:space="preserve"> </v>
      </c>
      <c r="S56" s="25"/>
      <c r="T56" s="24"/>
    </row>
    <row r="57" spans="7:20" x14ac:dyDescent="0.2">
      <c r="G57" s="34"/>
      <c r="H57" s="34"/>
      <c r="I57" s="34"/>
      <c r="J57" s="34"/>
      <c r="K57" s="34"/>
      <c r="L57" s="34"/>
      <c r="M57" s="6"/>
      <c r="P57" s="6"/>
      <c r="R57" s="22" t="str">
        <f t="shared" si="1"/>
        <v xml:space="preserve"> </v>
      </c>
      <c r="S57" s="25"/>
      <c r="T57" s="24"/>
    </row>
    <row r="58" spans="7:20" x14ac:dyDescent="0.2">
      <c r="G58" s="34"/>
      <c r="H58" s="34"/>
      <c r="I58" s="34"/>
      <c r="J58" s="34"/>
      <c r="K58" s="34"/>
      <c r="L58" s="34"/>
      <c r="M58" s="6"/>
      <c r="P58" s="6"/>
      <c r="R58" s="22" t="str">
        <f t="shared" si="1"/>
        <v xml:space="preserve"> </v>
      </c>
      <c r="S58" s="25"/>
      <c r="T58" s="24"/>
    </row>
    <row r="59" spans="7:20" x14ac:dyDescent="0.2">
      <c r="G59" s="34"/>
      <c r="H59" s="34"/>
      <c r="I59" s="34"/>
      <c r="J59" s="34"/>
      <c r="K59" s="34"/>
      <c r="L59" s="34"/>
      <c r="M59" s="6"/>
      <c r="P59" s="6"/>
      <c r="R59" s="22" t="str">
        <f t="shared" si="1"/>
        <v xml:space="preserve"> </v>
      </c>
      <c r="S59" s="25"/>
      <c r="T59" s="24"/>
    </row>
    <row r="60" spans="7:20" x14ac:dyDescent="0.2">
      <c r="G60" s="34"/>
      <c r="H60" s="34"/>
      <c r="I60" s="34"/>
      <c r="J60" s="34"/>
      <c r="K60" s="34"/>
      <c r="L60" s="34"/>
      <c r="M60" s="6"/>
      <c r="P60" s="6"/>
      <c r="R60" s="22" t="str">
        <f t="shared" si="1"/>
        <v xml:space="preserve"> </v>
      </c>
      <c r="S60" s="25"/>
      <c r="T60" s="24"/>
    </row>
    <row r="61" spans="7:20" x14ac:dyDescent="0.2">
      <c r="G61" s="34"/>
      <c r="H61" s="34"/>
      <c r="I61" s="34"/>
      <c r="J61" s="34"/>
      <c r="K61" s="34"/>
      <c r="L61" s="34"/>
      <c r="M61" s="6"/>
      <c r="P61" s="6"/>
      <c r="R61" s="22" t="str">
        <f t="shared" si="1"/>
        <v xml:space="preserve"> </v>
      </c>
      <c r="S61" s="25"/>
      <c r="T61" s="24"/>
    </row>
    <row r="62" spans="7:20" x14ac:dyDescent="0.2">
      <c r="G62" s="34"/>
      <c r="H62" s="34"/>
      <c r="I62" s="34"/>
      <c r="J62" s="34"/>
      <c r="K62" s="34"/>
      <c r="L62" s="34"/>
      <c r="M62" s="6"/>
      <c r="P62" s="6"/>
      <c r="R62" s="22" t="str">
        <f t="shared" si="1"/>
        <v xml:space="preserve"> </v>
      </c>
      <c r="S62" s="25"/>
      <c r="T62" s="24"/>
    </row>
    <row r="63" spans="7:20" x14ac:dyDescent="0.2">
      <c r="G63" s="34"/>
      <c r="H63" s="34"/>
      <c r="I63" s="34"/>
      <c r="J63" s="34"/>
      <c r="K63" s="34"/>
      <c r="L63" s="34"/>
      <c r="M63" s="6"/>
      <c r="P63" s="6"/>
      <c r="R63" s="22" t="str">
        <f t="shared" si="1"/>
        <v xml:space="preserve"> </v>
      </c>
      <c r="S63" s="25"/>
      <c r="T63" s="24"/>
    </row>
    <row r="64" spans="7:20" x14ac:dyDescent="0.2">
      <c r="G64" s="34"/>
      <c r="H64" s="34"/>
      <c r="I64" s="34"/>
      <c r="J64" s="34"/>
      <c r="K64" s="34"/>
      <c r="L64" s="34"/>
      <c r="M64" s="6"/>
      <c r="P64" s="6"/>
      <c r="R64" s="22" t="str">
        <f t="shared" si="1"/>
        <v xml:space="preserve"> </v>
      </c>
      <c r="S64" s="25"/>
      <c r="T64" s="24"/>
    </row>
    <row r="65" spans="7:20" x14ac:dyDescent="0.2">
      <c r="G65" s="34"/>
      <c r="H65" s="34"/>
      <c r="I65" s="34"/>
      <c r="J65" s="34"/>
      <c r="K65" s="34"/>
      <c r="L65" s="34"/>
      <c r="M65" s="6"/>
      <c r="P65" s="6"/>
      <c r="R65" s="22" t="str">
        <f t="shared" si="1"/>
        <v xml:space="preserve"> </v>
      </c>
      <c r="S65" s="25"/>
      <c r="T65" s="24"/>
    </row>
    <row r="66" spans="7:20" x14ac:dyDescent="0.2">
      <c r="G66" s="34"/>
      <c r="H66" s="34"/>
      <c r="I66" s="34"/>
      <c r="J66" s="34"/>
      <c r="K66" s="34"/>
      <c r="L66" s="34"/>
      <c r="M66" s="6"/>
      <c r="P66" s="6"/>
      <c r="R66" s="22" t="str">
        <f t="shared" si="1"/>
        <v xml:space="preserve"> </v>
      </c>
      <c r="S66" s="25"/>
      <c r="T66" s="24"/>
    </row>
    <row r="67" spans="7:20" x14ac:dyDescent="0.2">
      <c r="G67" s="34"/>
      <c r="H67" s="34"/>
      <c r="I67" s="34"/>
      <c r="J67" s="34"/>
      <c r="K67" s="34"/>
      <c r="L67" s="34"/>
      <c r="M67" s="6"/>
      <c r="P67" s="6"/>
      <c r="R67" s="22" t="str">
        <f t="shared" si="1"/>
        <v xml:space="preserve"> </v>
      </c>
      <c r="S67" s="25"/>
      <c r="T67" s="24"/>
    </row>
    <row r="68" spans="7:20" x14ac:dyDescent="0.2">
      <c r="G68" s="34"/>
      <c r="H68" s="34"/>
      <c r="I68" s="34"/>
      <c r="J68" s="34"/>
      <c r="K68" s="34"/>
      <c r="L68" s="34"/>
      <c r="M68" s="6"/>
      <c r="P68" s="6"/>
      <c r="R68" s="22" t="str">
        <f t="shared" si="1"/>
        <v xml:space="preserve"> </v>
      </c>
      <c r="S68" s="25"/>
      <c r="T68" s="24"/>
    </row>
    <row r="69" spans="7:20" x14ac:dyDescent="0.2">
      <c r="G69" s="34"/>
      <c r="H69" s="34"/>
      <c r="I69" s="34"/>
      <c r="J69" s="34"/>
      <c r="K69" s="34"/>
      <c r="L69" s="34"/>
      <c r="M69" s="6"/>
      <c r="P69" s="6"/>
      <c r="R69" s="22" t="str">
        <f t="shared" si="1"/>
        <v xml:space="preserve"> </v>
      </c>
      <c r="S69" s="25"/>
      <c r="T69" s="24"/>
    </row>
    <row r="70" spans="7:20" x14ac:dyDescent="0.2">
      <c r="G70" s="34"/>
      <c r="H70" s="34"/>
      <c r="I70" s="34"/>
      <c r="J70" s="34"/>
      <c r="K70" s="34"/>
      <c r="L70" s="34"/>
      <c r="M70" s="6"/>
      <c r="P70" s="6"/>
      <c r="R70" s="22" t="str">
        <f t="shared" si="1"/>
        <v xml:space="preserve"> </v>
      </c>
      <c r="S70" s="25"/>
      <c r="T70" s="24"/>
    </row>
    <row r="71" spans="7:20" x14ac:dyDescent="0.2">
      <c r="G71" s="34"/>
      <c r="H71" s="34"/>
      <c r="I71" s="34"/>
      <c r="J71" s="34"/>
      <c r="K71" s="34"/>
      <c r="L71" s="34"/>
      <c r="M71" s="6"/>
      <c r="P71" s="6"/>
      <c r="R71" s="22" t="str">
        <f t="shared" si="1"/>
        <v xml:space="preserve"> </v>
      </c>
      <c r="S71" s="25"/>
      <c r="T71" s="24"/>
    </row>
    <row r="72" spans="7:20" x14ac:dyDescent="0.2">
      <c r="G72" s="34"/>
      <c r="H72" s="34"/>
      <c r="I72" s="34"/>
      <c r="J72" s="34"/>
      <c r="K72" s="34"/>
      <c r="L72" s="34"/>
      <c r="M72" s="6"/>
      <c r="P72" s="6"/>
      <c r="R72" s="22" t="str">
        <f t="shared" si="1"/>
        <v xml:space="preserve"> </v>
      </c>
      <c r="S72" s="25"/>
      <c r="T72" s="24"/>
    </row>
    <row r="73" spans="7:20" x14ac:dyDescent="0.2">
      <c r="G73" s="34"/>
      <c r="H73" s="34"/>
      <c r="I73" s="34"/>
      <c r="J73" s="34"/>
      <c r="K73" s="34"/>
      <c r="L73" s="34"/>
      <c r="M73" s="6"/>
      <c r="P73" s="6"/>
      <c r="R73" s="22" t="str">
        <f t="shared" si="1"/>
        <v xml:space="preserve"> </v>
      </c>
      <c r="S73" s="25"/>
      <c r="T73" s="24"/>
    </row>
    <row r="74" spans="7:20" x14ac:dyDescent="0.2">
      <c r="G74" s="34"/>
      <c r="H74" s="34"/>
      <c r="I74" s="34"/>
      <c r="J74" s="34"/>
      <c r="K74" s="34"/>
      <c r="L74" s="34"/>
      <c r="M74" s="6"/>
      <c r="P74" s="6"/>
      <c r="R74" s="22" t="str">
        <f t="shared" si="1"/>
        <v xml:space="preserve"> </v>
      </c>
      <c r="S74" s="25"/>
      <c r="T74" s="24"/>
    </row>
    <row r="75" spans="7:20" x14ac:dyDescent="0.2">
      <c r="G75" s="34"/>
      <c r="H75" s="34"/>
      <c r="I75" s="34"/>
      <c r="J75" s="34"/>
      <c r="K75" s="34"/>
      <c r="L75" s="34"/>
      <c r="M75" s="6"/>
      <c r="P75" s="6"/>
      <c r="R75" s="22" t="str">
        <f t="shared" si="1"/>
        <v xml:space="preserve"> </v>
      </c>
      <c r="S75" s="25"/>
      <c r="T75" s="24"/>
    </row>
    <row r="76" spans="7:20" x14ac:dyDescent="0.2">
      <c r="G76" s="34"/>
      <c r="H76" s="34"/>
      <c r="I76" s="34"/>
      <c r="J76" s="34"/>
      <c r="K76" s="34"/>
      <c r="L76" s="34"/>
      <c r="M76" s="6"/>
      <c r="P76" s="6"/>
      <c r="R76" s="22" t="str">
        <f t="shared" si="1"/>
        <v xml:space="preserve"> </v>
      </c>
      <c r="S76" s="25"/>
      <c r="T76" s="24"/>
    </row>
    <row r="77" spans="7:20" x14ac:dyDescent="0.2">
      <c r="G77" s="34"/>
      <c r="H77" s="34"/>
      <c r="I77" s="34"/>
      <c r="J77" s="34"/>
      <c r="K77" s="34"/>
      <c r="L77" s="34"/>
      <c r="M77" s="6"/>
      <c r="P77" s="6"/>
      <c r="R77" s="22" t="str">
        <f t="shared" si="1"/>
        <v xml:space="preserve"> </v>
      </c>
      <c r="S77" s="25"/>
      <c r="T77" s="24"/>
    </row>
    <row r="78" spans="7:20" x14ac:dyDescent="0.2">
      <c r="G78" s="34"/>
      <c r="H78" s="34"/>
      <c r="I78" s="34"/>
      <c r="J78" s="34"/>
      <c r="K78" s="34"/>
      <c r="L78" s="34"/>
      <c r="M78" s="6"/>
      <c r="P78" s="6"/>
      <c r="R78" s="22" t="str">
        <f t="shared" si="1"/>
        <v xml:space="preserve"> </v>
      </c>
      <c r="S78" s="25"/>
      <c r="T78" s="24"/>
    </row>
    <row r="79" spans="7:20" x14ac:dyDescent="0.2">
      <c r="G79" s="34"/>
      <c r="H79" s="34"/>
      <c r="I79" s="34"/>
      <c r="J79" s="34"/>
      <c r="K79" s="34"/>
      <c r="L79" s="34"/>
      <c r="M79" s="6"/>
      <c r="P79" s="6"/>
      <c r="R79" s="22" t="str">
        <f t="shared" si="1"/>
        <v xml:space="preserve"> </v>
      </c>
      <c r="S79" s="25"/>
      <c r="T79" s="24"/>
    </row>
    <row r="80" spans="7:20" x14ac:dyDescent="0.2">
      <c r="G80" s="34"/>
      <c r="H80" s="34"/>
      <c r="I80" s="34"/>
      <c r="J80" s="34"/>
      <c r="K80" s="34"/>
      <c r="L80" s="34"/>
      <c r="M80" s="6"/>
      <c r="P80" s="6"/>
      <c r="R80" s="22" t="str">
        <f t="shared" si="1"/>
        <v xml:space="preserve"> </v>
      </c>
      <c r="S80" s="25"/>
      <c r="T80" s="24"/>
    </row>
    <row r="81" spans="7:20" x14ac:dyDescent="0.2">
      <c r="G81" s="34"/>
      <c r="H81" s="34"/>
      <c r="I81" s="34"/>
      <c r="J81" s="34"/>
      <c r="K81" s="34"/>
      <c r="L81" s="34"/>
      <c r="M81" s="6"/>
      <c r="P81" s="6"/>
      <c r="R81" s="22" t="str">
        <f t="shared" si="1"/>
        <v xml:space="preserve"> </v>
      </c>
      <c r="S81" s="25"/>
      <c r="T81" s="24"/>
    </row>
    <row r="82" spans="7:20" x14ac:dyDescent="0.2">
      <c r="G82" s="34"/>
      <c r="H82" s="34"/>
      <c r="I82" s="34"/>
      <c r="J82" s="34"/>
      <c r="K82" s="34"/>
      <c r="L82" s="34"/>
      <c r="M82" s="6"/>
      <c r="P82" s="6"/>
      <c r="R82" s="22" t="str">
        <f t="shared" si="1"/>
        <v xml:space="preserve"> </v>
      </c>
      <c r="S82" s="25"/>
      <c r="T82" s="24"/>
    </row>
    <row r="83" spans="7:20" x14ac:dyDescent="0.2">
      <c r="G83" s="34"/>
      <c r="H83" s="34"/>
      <c r="I83" s="34"/>
      <c r="J83" s="34"/>
      <c r="K83" s="34"/>
      <c r="L83" s="34"/>
      <c r="M83" s="6"/>
      <c r="P83" s="6"/>
      <c r="R83" s="22" t="str">
        <f t="shared" si="1"/>
        <v xml:space="preserve"> </v>
      </c>
      <c r="S83" s="25"/>
      <c r="T83" s="24"/>
    </row>
    <row r="84" spans="7:20" x14ac:dyDescent="0.2">
      <c r="G84" s="34"/>
      <c r="H84" s="34"/>
      <c r="I84" s="34"/>
      <c r="J84" s="34"/>
      <c r="K84" s="34"/>
      <c r="L84" s="34"/>
      <c r="M84" s="6"/>
      <c r="P84" s="6"/>
      <c r="R84" s="22" t="str">
        <f t="shared" ref="R84:R102" si="2">IF(L84=0," ",$E$8*H84+$E$9)</f>
        <v xml:space="preserve"> </v>
      </c>
      <c r="S84" s="25"/>
      <c r="T84" s="24"/>
    </row>
    <row r="85" spans="7:20" x14ac:dyDescent="0.2">
      <c r="G85" s="34"/>
      <c r="H85" s="34"/>
      <c r="I85" s="34"/>
      <c r="J85" s="34"/>
      <c r="K85" s="34"/>
      <c r="L85" s="34"/>
      <c r="M85" s="6"/>
      <c r="P85" s="6"/>
      <c r="R85" s="22" t="str">
        <f t="shared" si="2"/>
        <v xml:space="preserve"> </v>
      </c>
      <c r="S85" s="25"/>
      <c r="T85" s="24"/>
    </row>
    <row r="86" spans="7:20" x14ac:dyDescent="0.2">
      <c r="G86" s="34"/>
      <c r="H86" s="34"/>
      <c r="I86" s="34"/>
      <c r="J86" s="34"/>
      <c r="K86" s="34"/>
      <c r="L86" s="34"/>
      <c r="M86" s="6"/>
      <c r="P86" s="6"/>
      <c r="R86" s="22" t="str">
        <f t="shared" si="2"/>
        <v xml:space="preserve"> </v>
      </c>
      <c r="S86" s="25"/>
      <c r="T86" s="24"/>
    </row>
    <row r="87" spans="7:20" x14ac:dyDescent="0.2">
      <c r="G87" s="34"/>
      <c r="H87" s="34"/>
      <c r="I87" s="34"/>
      <c r="J87" s="34"/>
      <c r="K87" s="34"/>
      <c r="L87" s="34"/>
      <c r="M87" s="6"/>
      <c r="P87" s="6"/>
      <c r="R87" s="22" t="str">
        <f t="shared" si="2"/>
        <v xml:space="preserve"> </v>
      </c>
      <c r="S87" s="25"/>
      <c r="T87" s="24"/>
    </row>
    <row r="88" spans="7:20" x14ac:dyDescent="0.2">
      <c r="G88" s="34"/>
      <c r="H88" s="34"/>
      <c r="I88" s="34"/>
      <c r="J88" s="34"/>
      <c r="K88" s="34"/>
      <c r="L88" s="34"/>
      <c r="M88" s="6"/>
      <c r="P88" s="6"/>
      <c r="R88" s="22" t="str">
        <f t="shared" si="2"/>
        <v xml:space="preserve"> </v>
      </c>
      <c r="S88" s="25"/>
      <c r="T88" s="24"/>
    </row>
    <row r="89" spans="7:20" x14ac:dyDescent="0.2">
      <c r="G89" s="34"/>
      <c r="H89" s="34"/>
      <c r="I89" s="34"/>
      <c r="J89" s="34"/>
      <c r="K89" s="34"/>
      <c r="L89" s="34"/>
      <c r="M89" s="6"/>
      <c r="P89" s="6"/>
      <c r="R89" s="22" t="str">
        <f t="shared" si="2"/>
        <v xml:space="preserve"> </v>
      </c>
      <c r="S89" s="25"/>
      <c r="T89" s="24"/>
    </row>
    <row r="90" spans="7:20" x14ac:dyDescent="0.2">
      <c r="G90" s="34"/>
      <c r="H90" s="34"/>
      <c r="I90" s="34"/>
      <c r="J90" s="34"/>
      <c r="K90" s="34"/>
      <c r="L90" s="34"/>
      <c r="M90" s="6"/>
      <c r="P90" s="6"/>
      <c r="R90" s="22" t="str">
        <f t="shared" si="2"/>
        <v xml:space="preserve"> </v>
      </c>
      <c r="S90" s="25"/>
      <c r="T90" s="24"/>
    </row>
    <row r="91" spans="7:20" x14ac:dyDescent="0.2">
      <c r="G91" s="34"/>
      <c r="H91" s="34"/>
      <c r="I91" s="34"/>
      <c r="J91" s="34"/>
      <c r="K91" s="34"/>
      <c r="L91" s="34"/>
      <c r="M91" s="6"/>
      <c r="P91" s="6"/>
      <c r="R91" s="22" t="str">
        <f t="shared" si="2"/>
        <v xml:space="preserve"> </v>
      </c>
      <c r="S91" s="25"/>
      <c r="T91" s="24"/>
    </row>
    <row r="92" spans="7:20" x14ac:dyDescent="0.2">
      <c r="G92" s="34"/>
      <c r="H92" s="34"/>
      <c r="I92" s="34"/>
      <c r="J92" s="34"/>
      <c r="K92" s="34"/>
      <c r="L92" s="34"/>
      <c r="M92" s="6"/>
      <c r="P92" s="6"/>
      <c r="R92" s="22" t="str">
        <f t="shared" si="2"/>
        <v xml:space="preserve"> </v>
      </c>
      <c r="S92" s="25"/>
      <c r="T92" s="24"/>
    </row>
    <row r="93" spans="7:20" x14ac:dyDescent="0.2">
      <c r="G93" s="34"/>
      <c r="H93" s="34"/>
      <c r="I93" s="34"/>
      <c r="J93" s="34"/>
      <c r="K93" s="34"/>
      <c r="L93" s="34"/>
      <c r="M93" s="6"/>
      <c r="P93" s="6"/>
      <c r="R93" s="22" t="str">
        <f t="shared" si="2"/>
        <v xml:space="preserve"> </v>
      </c>
      <c r="S93" s="25"/>
      <c r="T93" s="24"/>
    </row>
    <row r="94" spans="7:20" x14ac:dyDescent="0.2">
      <c r="G94" s="34"/>
      <c r="H94" s="34"/>
      <c r="I94" s="34"/>
      <c r="J94" s="34"/>
      <c r="K94" s="34"/>
      <c r="L94" s="34"/>
      <c r="M94" s="6"/>
      <c r="P94" s="6"/>
      <c r="R94" s="22" t="str">
        <f t="shared" si="2"/>
        <v xml:space="preserve"> </v>
      </c>
      <c r="S94" s="25"/>
      <c r="T94" s="24"/>
    </row>
    <row r="95" spans="7:20" x14ac:dyDescent="0.2">
      <c r="G95" s="34"/>
      <c r="H95" s="34"/>
      <c r="I95" s="34"/>
      <c r="J95" s="34"/>
      <c r="K95" s="34"/>
      <c r="L95" s="34"/>
      <c r="M95" s="6"/>
      <c r="P95" s="6"/>
      <c r="R95" s="22" t="str">
        <f t="shared" si="2"/>
        <v xml:space="preserve"> </v>
      </c>
      <c r="S95" s="25"/>
      <c r="T95" s="24"/>
    </row>
    <row r="96" spans="7:20" x14ac:dyDescent="0.2">
      <c r="G96" s="34"/>
      <c r="H96" s="34"/>
      <c r="I96" s="34"/>
      <c r="J96" s="34"/>
      <c r="K96" s="34"/>
      <c r="L96" s="34"/>
      <c r="M96" s="6"/>
      <c r="P96" s="6"/>
      <c r="R96" s="22" t="str">
        <f t="shared" si="2"/>
        <v xml:space="preserve"> </v>
      </c>
      <c r="S96" s="25"/>
      <c r="T96" s="24"/>
    </row>
    <row r="97" spans="7:20" x14ac:dyDescent="0.2">
      <c r="G97" s="34"/>
      <c r="H97" s="34"/>
      <c r="I97" s="34"/>
      <c r="J97" s="34"/>
      <c r="K97" s="34"/>
      <c r="L97" s="34"/>
      <c r="M97" s="6"/>
      <c r="P97" s="6"/>
      <c r="R97" s="22" t="str">
        <f t="shared" si="2"/>
        <v xml:space="preserve"> </v>
      </c>
      <c r="S97" s="25"/>
      <c r="T97" s="24"/>
    </row>
    <row r="98" spans="7:20" x14ac:dyDescent="0.2">
      <c r="G98" s="34"/>
      <c r="H98" s="34"/>
      <c r="I98" s="34"/>
      <c r="J98" s="34"/>
      <c r="K98" s="34"/>
      <c r="L98" s="34"/>
      <c r="M98" s="6"/>
      <c r="P98" s="6"/>
      <c r="R98" s="22" t="str">
        <f t="shared" si="2"/>
        <v xml:space="preserve"> </v>
      </c>
      <c r="S98" s="25"/>
      <c r="T98" s="24"/>
    </row>
    <row r="99" spans="7:20" x14ac:dyDescent="0.2">
      <c r="G99" s="34"/>
      <c r="H99" s="34"/>
      <c r="I99" s="34"/>
      <c r="J99" s="34"/>
      <c r="K99" s="34"/>
      <c r="L99" s="34"/>
      <c r="M99" s="6"/>
      <c r="P99" s="6"/>
      <c r="R99" s="22" t="str">
        <f t="shared" si="2"/>
        <v xml:space="preserve"> </v>
      </c>
      <c r="S99" s="25"/>
      <c r="T99" s="24"/>
    </row>
    <row r="100" spans="7:20" x14ac:dyDescent="0.2">
      <c r="G100" s="34"/>
      <c r="H100" s="34"/>
      <c r="I100" s="34"/>
      <c r="J100" s="34"/>
      <c r="K100" s="34"/>
      <c r="L100" s="34"/>
      <c r="M100" s="6"/>
      <c r="P100" s="6"/>
      <c r="R100" s="22" t="str">
        <f t="shared" si="2"/>
        <v xml:space="preserve"> </v>
      </c>
      <c r="S100" s="25"/>
      <c r="T100" s="24"/>
    </row>
    <row r="101" spans="7:20" x14ac:dyDescent="0.2">
      <c r="G101" s="34"/>
      <c r="H101" s="34"/>
      <c r="I101" s="34"/>
      <c r="J101" s="34"/>
      <c r="K101" s="34"/>
      <c r="L101" s="34"/>
      <c r="M101" s="6"/>
      <c r="P101" s="6"/>
      <c r="R101" s="22" t="str">
        <f t="shared" si="2"/>
        <v xml:space="preserve"> </v>
      </c>
      <c r="S101" s="25"/>
      <c r="T101" s="24"/>
    </row>
    <row r="102" spans="7:20" x14ac:dyDescent="0.2">
      <c r="G102" s="34"/>
      <c r="H102" s="34"/>
      <c r="I102" s="34"/>
      <c r="J102" s="34"/>
      <c r="K102" s="34"/>
      <c r="L102" s="34"/>
      <c r="M102" s="6"/>
      <c r="P102" s="6"/>
      <c r="R102" s="22" t="str">
        <f t="shared" si="2"/>
        <v xml:space="preserve"> </v>
      </c>
      <c r="S102" s="25"/>
      <c r="T102" s="24"/>
    </row>
  </sheetData>
  <mergeCells count="27">
    <mergeCell ref="R7:V7"/>
    <mergeCell ref="M14:O14"/>
    <mergeCell ref="C8:D8"/>
    <mergeCell ref="C9:D9"/>
    <mergeCell ref="C10:D10"/>
    <mergeCell ref="C11:D11"/>
    <mergeCell ref="C12:D12"/>
    <mergeCell ref="C13:D13"/>
    <mergeCell ref="C14:D14"/>
    <mergeCell ref="M8:O8"/>
    <mergeCell ref="M9:O9"/>
    <mergeCell ref="I10:J10"/>
    <mergeCell ref="I11:J11"/>
    <mergeCell ref="M10:O10"/>
    <mergeCell ref="M11:O11"/>
    <mergeCell ref="M12:O12"/>
    <mergeCell ref="M13:O13"/>
    <mergeCell ref="M7:P7"/>
    <mergeCell ref="B2:T2"/>
    <mergeCell ref="B3:T3"/>
    <mergeCell ref="B4:T4"/>
    <mergeCell ref="I12:J12"/>
    <mergeCell ref="I13:K14"/>
    <mergeCell ref="C7:G7"/>
    <mergeCell ref="I7:K7"/>
    <mergeCell ref="I8:J8"/>
    <mergeCell ref="I9:J9"/>
  </mergeCells>
  <phoneticPr fontId="2" type="noConversion"/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Tu</dc:creator>
  <cp:lastModifiedBy>Kevin Tu</cp:lastModifiedBy>
  <cp:lastPrinted>2004-08-26T20:31:59Z</cp:lastPrinted>
  <dcterms:created xsi:type="dcterms:W3CDTF">2000-10-21T18:06:46Z</dcterms:created>
  <dcterms:modified xsi:type="dcterms:W3CDTF">2014-02-19T01:24:54Z</dcterms:modified>
</cp:coreProperties>
</file>