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8445" activeTab="0"/>
  </bookViews>
  <sheets>
    <sheet name="Sheet1" sheetId="1" r:id="rId1"/>
  </sheets>
  <definedNames>
    <definedName name="solver_adj" localSheetId="0" hidden="1">'Sheet1'!$N$8:$O$8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'Sheet1'!$F$8</definedName>
    <definedName name="solver_lhs2" localSheetId="0" hidden="1">'Sheet1'!$F$8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'Sheet1'!$Q$8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hs1" localSheetId="0" hidden="1">0.99</definedName>
    <definedName name="solver_rhs2" localSheetId="0" hidden="1">0.99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<sst xmlns="http://schemas.openxmlformats.org/spreadsheetml/2006/main" count="39" uniqueCount="34">
  <si>
    <t>PFD</t>
  </si>
  <si>
    <t>An</t>
  </si>
  <si>
    <t>Amax</t>
  </si>
  <si>
    <t>f</t>
  </si>
  <si>
    <t>Dark respiration</t>
  </si>
  <si>
    <r>
      <t>R</t>
    </r>
    <r>
      <rPr>
        <vertAlign val="subscript"/>
        <sz val="10"/>
        <rFont val="Arial"/>
        <family val="2"/>
      </rPr>
      <t>dark</t>
    </r>
  </si>
  <si>
    <t>mol/mol</t>
  </si>
  <si>
    <t>LCP</t>
  </si>
  <si>
    <t>Light Compensation Point</t>
  </si>
  <si>
    <t>Maximum Net Assimilation Rate</t>
  </si>
  <si>
    <t>q</t>
  </si>
  <si>
    <t>Curvature</t>
  </si>
  <si>
    <t>SSD</t>
  </si>
  <si>
    <t>--</t>
  </si>
  <si>
    <t>Observations</t>
  </si>
  <si>
    <t>Predictions</t>
  </si>
  <si>
    <t>Pred An</t>
  </si>
  <si>
    <r>
      <t>m</t>
    </r>
    <r>
      <rPr>
        <sz val="10"/>
        <rFont val="Arial"/>
        <family val="0"/>
      </rPr>
      <t>mol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s</t>
    </r>
    <r>
      <rPr>
        <vertAlign val="superscript"/>
        <sz val="10"/>
        <rFont val="Arial"/>
        <family val="2"/>
      </rPr>
      <t>-1</t>
    </r>
  </si>
  <si>
    <r>
      <t>r</t>
    </r>
    <r>
      <rPr>
        <vertAlign val="superscript"/>
        <sz val="10"/>
        <rFont val="Arial"/>
        <family val="2"/>
      </rPr>
      <t>2</t>
    </r>
  </si>
  <si>
    <t>Light Response Curve Fitting 1.0</t>
  </si>
  <si>
    <t>Apparent Quantum Yield</t>
  </si>
  <si>
    <t>Tair</t>
  </si>
  <si>
    <t>tau</t>
  </si>
  <si>
    <t>gamma*</t>
  </si>
  <si>
    <t>umol/mol</t>
  </si>
  <si>
    <r>
      <t>f</t>
    </r>
    <r>
      <rPr>
        <vertAlign val="subscript"/>
        <sz val="10"/>
        <rFont val="Calibri"/>
        <family val="2"/>
      </rPr>
      <t>max</t>
    </r>
  </si>
  <si>
    <t>Aj</t>
  </si>
  <si>
    <t>J</t>
  </si>
  <si>
    <t>Jmax</t>
  </si>
  <si>
    <t>ci/ca</t>
  </si>
  <si>
    <t>ca</t>
  </si>
  <si>
    <t>A</t>
  </si>
  <si>
    <t>Rd</t>
  </si>
  <si>
    <t>RMSE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</si>
</sst>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47">
    <font>
      <sz val="10"/>
      <name val="Arial"/>
      <family val="0"/>
    </font>
    <font>
      <sz val="8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8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rebuchet MS"/>
      <family val="2"/>
    </font>
    <font>
      <vertAlign val="subscript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34" borderId="0" xfId="0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5" fillId="35" borderId="11" xfId="0" applyFont="1" applyFill="1" applyBorder="1" applyAlignment="1">
      <alignment horizontal="center"/>
    </xf>
    <xf numFmtId="164" fontId="0" fillId="36" borderId="0" xfId="0" applyNumberFormat="1" applyFill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14" xfId="0" applyFont="1" applyFill="1" applyBorder="1" applyAlignment="1" quotePrefix="1">
      <alignment horizontal="center"/>
    </xf>
    <xf numFmtId="0" fontId="2" fillId="37" borderId="15" xfId="0" applyFont="1" applyFill="1" applyBorder="1" applyAlignment="1" quotePrefix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7" xfId="0" applyFont="1" applyFill="1" applyBorder="1" applyAlignment="1">
      <alignment/>
    </xf>
    <xf numFmtId="0" fontId="7" fillId="36" borderId="10" xfId="0" applyFont="1" applyFill="1" applyBorder="1" applyAlignment="1">
      <alignment horizontal="center" vertical="center"/>
    </xf>
    <xf numFmtId="0" fontId="0" fillId="35" borderId="18" xfId="0" applyFill="1" applyBorder="1" applyAlignment="1">
      <alignment/>
    </xf>
    <xf numFmtId="0" fontId="0" fillId="35" borderId="0" xfId="0" applyFill="1" applyAlignment="1">
      <alignment/>
    </xf>
    <xf numFmtId="0" fontId="5" fillId="35" borderId="13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8375"/>
          <c:y val="0.03825"/>
          <c:w val="0.89175"/>
          <c:h val="0.83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Sheet1!$B$13:$B$55</c:f>
              <c:numCache/>
            </c:numRef>
          </c:xVal>
          <c:yVal>
            <c:numRef>
              <c:f>Sheet1!$C$13:$C$55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Sheet1!$B$13:$B$55</c:f>
              <c:numCache/>
            </c:numRef>
          </c:xVal>
          <c:yVal>
            <c:numRef>
              <c:f>Sheet1!$D$13:$D$55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Sheet1!$B$13:$B$55</c:f>
              <c:numCache/>
            </c:numRef>
          </c:xVal>
          <c:yVal>
            <c:numRef>
              <c:f>Sheet1!$N$13:$N$23</c:f>
              <c:numCache/>
            </c:numRef>
          </c:yVal>
          <c:smooth val="0"/>
        </c:ser>
        <c:axId val="7747434"/>
        <c:axId val="2618043"/>
      </c:scatterChart>
      <c:valAx>
        <c:axId val="7747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PFD (umol/m2s)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43"/>
        <c:crosses val="autoZero"/>
        <c:crossBetween val="midCat"/>
        <c:dispUnits/>
      </c:valAx>
      <c:valAx>
        <c:axId val="2618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 (umol/m2s)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47434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27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835"/>
          <c:y val="0.03825"/>
          <c:w val="0.892"/>
          <c:h val="0.83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Sheet1!$B$13:$B$55</c:f>
              <c:numCache/>
            </c:numRef>
          </c:xVal>
          <c:yVal>
            <c:numRef>
              <c:f>Sheet1!$C$13:$C$55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Sheet1!$B$13:$B$55</c:f>
              <c:numCache/>
            </c:numRef>
          </c:xVal>
          <c:yVal>
            <c:numRef>
              <c:f>Sheet1!$D$13:$D$55</c:f>
              <c:numCache/>
            </c:numRef>
          </c:yVal>
          <c:smooth val="0"/>
        </c:ser>
        <c:axId val="23562388"/>
        <c:axId val="10734901"/>
      </c:scatterChart>
      <c:valAx>
        <c:axId val="23562388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PFD (umol/m2s)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4901"/>
        <c:crosses val="autoZero"/>
        <c:crossBetween val="midCat"/>
        <c:dispUnits/>
      </c:valAx>
      <c:valAx>
        <c:axId val="10734901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 (umol/m2s)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2388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27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10</xdr:row>
      <xdr:rowOff>57150</xdr:rowOff>
    </xdr:from>
    <xdr:to>
      <xdr:col>7</xdr:col>
      <xdr:colOff>581025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4676775" y="1895475"/>
        <a:ext cx="39528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27</xdr:row>
      <xdr:rowOff>9525</xdr:rowOff>
    </xdr:from>
    <xdr:to>
      <xdr:col>8</xdr:col>
      <xdr:colOff>9525</xdr:colOff>
      <xdr:row>43</xdr:row>
      <xdr:rowOff>0</xdr:rowOff>
    </xdr:to>
    <xdr:graphicFrame>
      <xdr:nvGraphicFramePr>
        <xdr:cNvPr id="2" name="Chart 3"/>
        <xdr:cNvGraphicFramePr/>
      </xdr:nvGraphicFramePr>
      <xdr:xfrm>
        <a:off x="4705350" y="4600575"/>
        <a:ext cx="39624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314325</xdr:colOff>
      <xdr:row>1</xdr:row>
      <xdr:rowOff>104775</xdr:rowOff>
    </xdr:from>
    <xdr:to>
      <xdr:col>7</xdr:col>
      <xdr:colOff>381000</xdr:colOff>
      <xdr:row>2</xdr:row>
      <xdr:rowOff>57150</xdr:rowOff>
    </xdr:to>
    <xdr:sp macro="[0]!FitCurve">
      <xdr:nvSpPr>
        <xdr:cNvPr id="3" name="Rectangle 4"/>
        <xdr:cNvSpPr>
          <a:spLocks/>
        </xdr:cNvSpPr>
      </xdr:nvSpPr>
      <xdr:spPr>
        <a:xfrm>
          <a:off x="7629525" y="266700"/>
          <a:ext cx="800100" cy="247650"/>
        </a:xfrm>
        <a:prstGeom prst="rect">
          <a:avLst/>
        </a:prstGeom>
        <a:solidFill>
          <a:srgbClr val="C0C0C0"/>
        </a:solidFill>
        <a:ln w="57150" cmpd="thinThick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Fit Curve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5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1" max="1" width="5.57421875" style="0" customWidth="1"/>
    <col min="2" max="2" width="15.57421875" style="0" bestFit="1" customWidth="1"/>
    <col min="3" max="3" width="23.28125" style="0" bestFit="1" customWidth="1"/>
    <col min="4" max="4" width="24.8515625" style="0" bestFit="1" customWidth="1"/>
    <col min="5" max="5" width="30.57421875" style="0" bestFit="1" customWidth="1"/>
    <col min="6" max="6" width="9.8515625" style="0" bestFit="1" customWidth="1"/>
    <col min="7" max="7" width="11.00390625" style="0" bestFit="1" customWidth="1"/>
  </cols>
  <sheetData>
    <row r="1" spans="2:8" ht="12.75">
      <c r="B1" s="23"/>
      <c r="C1" s="23"/>
      <c r="D1" s="23"/>
      <c r="E1" s="23"/>
      <c r="F1" s="23"/>
      <c r="G1" s="23"/>
      <c r="H1" s="23"/>
    </row>
    <row r="2" spans="2:8" ht="23.25">
      <c r="B2" s="26" t="s">
        <v>19</v>
      </c>
      <c r="C2" s="26"/>
      <c r="D2" s="26"/>
      <c r="E2" s="26"/>
      <c r="F2" s="26"/>
      <c r="G2" s="26"/>
      <c r="H2" s="26"/>
    </row>
    <row r="3" spans="2:8" ht="12.75">
      <c r="B3" s="23"/>
      <c r="C3" s="23"/>
      <c r="D3" s="23"/>
      <c r="E3" s="23"/>
      <c r="F3" s="23"/>
      <c r="G3" s="23"/>
      <c r="H3" s="23"/>
    </row>
    <row r="4" spans="2:8" ht="13.5" thickBot="1">
      <c r="B4" s="23"/>
      <c r="C4" s="23"/>
      <c r="D4" s="23"/>
      <c r="E4" s="23"/>
      <c r="F4" s="23"/>
      <c r="G4" s="23"/>
      <c r="H4" s="23"/>
    </row>
    <row r="5" spans="2:8" ht="14.25">
      <c r="B5" s="13" t="s">
        <v>17</v>
      </c>
      <c r="C5" s="14" t="s">
        <v>6</v>
      </c>
      <c r="D5" s="15" t="s">
        <v>17</v>
      </c>
      <c r="E5" s="15" t="s">
        <v>17</v>
      </c>
      <c r="F5" s="16" t="s">
        <v>13</v>
      </c>
      <c r="G5" s="15" t="s">
        <v>17</v>
      </c>
      <c r="H5" s="17" t="s">
        <v>13</v>
      </c>
    </row>
    <row r="6" spans="2:8" ht="13.5" thickBot="1">
      <c r="B6" s="18" t="s">
        <v>4</v>
      </c>
      <c r="C6" s="19" t="s">
        <v>20</v>
      </c>
      <c r="D6" s="19" t="s">
        <v>8</v>
      </c>
      <c r="E6" s="19" t="s">
        <v>9</v>
      </c>
      <c r="F6" s="19" t="s">
        <v>11</v>
      </c>
      <c r="G6" s="20"/>
      <c r="H6" s="22"/>
    </row>
    <row r="7" spans="2:17" ht="15.75">
      <c r="B7" s="11" t="s">
        <v>5</v>
      </c>
      <c r="C7" s="12" t="s">
        <v>3</v>
      </c>
      <c r="D7" s="11" t="s">
        <v>7</v>
      </c>
      <c r="E7" s="11" t="s">
        <v>2</v>
      </c>
      <c r="F7" s="12" t="s">
        <v>10</v>
      </c>
      <c r="G7" s="11" t="s">
        <v>12</v>
      </c>
      <c r="H7" s="21" t="s">
        <v>18</v>
      </c>
      <c r="J7" s="27" t="s">
        <v>21</v>
      </c>
      <c r="K7" s="27" t="s">
        <v>30</v>
      </c>
      <c r="L7" s="32" t="s">
        <v>25</v>
      </c>
      <c r="M7" s="32" t="s">
        <v>10</v>
      </c>
      <c r="N7" s="27" t="s">
        <v>28</v>
      </c>
      <c r="O7" s="27" t="s">
        <v>29</v>
      </c>
      <c r="P7" s="27" t="s">
        <v>32</v>
      </c>
      <c r="Q7" s="27" t="s">
        <v>33</v>
      </c>
    </row>
    <row r="8" spans="2:19" ht="12.75">
      <c r="B8" s="4">
        <v>2.3865603564718403</v>
      </c>
      <c r="C8" s="5">
        <v>0.05</v>
      </c>
      <c r="D8" s="4">
        <f>(F8*B8^2-B8*E8)/(B8*C8-C8*E8)</f>
        <v>49.06779727159117</v>
      </c>
      <c r="E8" s="4">
        <v>45</v>
      </c>
      <c r="F8" s="4">
        <v>0.5</v>
      </c>
      <c r="G8" s="4">
        <f>SUMXMY2(D13:D55,C13:C55)</f>
        <v>11.410926061402272</v>
      </c>
      <c r="H8" s="1">
        <f>RSQ(D13:D55,C13:C55)</f>
        <v>0.990885042208816</v>
      </c>
      <c r="J8" s="28">
        <v>26</v>
      </c>
      <c r="K8" s="28">
        <v>375</v>
      </c>
      <c r="L8" s="29">
        <f>4/12</f>
        <v>0.3333333333333333</v>
      </c>
      <c r="M8" s="4">
        <f>F8</f>
        <v>0.5</v>
      </c>
      <c r="N8" s="28">
        <v>300</v>
      </c>
      <c r="O8" s="29">
        <v>0.63</v>
      </c>
      <c r="P8" s="30">
        <f>B8</f>
        <v>2.3865603564718403</v>
      </c>
      <c r="Q8" s="30">
        <f>SQRT(SUMXMY2(N13:N23,C13:C23)/COUNT(N13:N23))</f>
        <v>1.005719631298261</v>
      </c>
      <c r="R8" s="1">
        <f>(L8/4)*(O8*K8-K13)/(O8*K8+2*K13)</f>
        <v>0.05025007612132953</v>
      </c>
      <c r="S8" s="2">
        <f>SQRT((R8-C8)^2)</f>
        <v>0.00025007612132952467</v>
      </c>
    </row>
    <row r="9" ht="12.75">
      <c r="N9">
        <f>4*E8</f>
        <v>180</v>
      </c>
    </row>
    <row r="10" ht="13.5" thickBot="1"/>
    <row r="11" spans="2:11" ht="12.75">
      <c r="B11" s="24" t="s">
        <v>14</v>
      </c>
      <c r="C11" s="25"/>
      <c r="D11" s="8" t="s">
        <v>15</v>
      </c>
      <c r="K11" s="27" t="s">
        <v>24</v>
      </c>
    </row>
    <row r="12" spans="2:14" ht="12.75">
      <c r="B12" s="3" t="s">
        <v>0</v>
      </c>
      <c r="C12" s="3" t="s">
        <v>1</v>
      </c>
      <c r="D12" s="10" t="s">
        <v>16</v>
      </c>
      <c r="J12" s="27" t="s">
        <v>22</v>
      </c>
      <c r="K12" s="27" t="s">
        <v>23</v>
      </c>
      <c r="L12" s="27" t="s">
        <v>27</v>
      </c>
      <c r="M12" s="27" t="s">
        <v>26</v>
      </c>
      <c r="N12" s="27" t="s">
        <v>31</v>
      </c>
    </row>
    <row r="13" spans="2:20" ht="12.75">
      <c r="B13" s="6">
        <v>25</v>
      </c>
      <c r="C13" s="7">
        <f>T13*1.7</f>
        <v>-1.36</v>
      </c>
      <c r="D13" s="9">
        <f>IF(B13=0," ",-$B$8+($C$8*B13+$E$8-(($C$8*B13+$E$8)^2-4*$C$8*B13*$E$8*MIN(0.999,MAX(0.001,$F$8)))^0.5)/(2*MIN(0.999,MAX(0.001,$F$8))))</f>
        <v>-1.1539181198946058</v>
      </c>
      <c r="J13" s="31">
        <f>2600*(0.57^(($J$8-25)/10))</f>
        <v>2457.8808932895877</v>
      </c>
      <c r="K13" s="30">
        <f>209000/(2*J13)</f>
        <v>42.516299420896225</v>
      </c>
      <c r="L13" s="30">
        <f>($L$8*B13+$N$8-SQRT(($L$8*B13+$N$8)^2-4*$L$8*B13*$N$8*MIN(0.99,MAX(0.01,$M$8))))/(2*MIN(0.99,MAX(0.01,$M$8)))</f>
        <v>8.217614910514897</v>
      </c>
      <c r="M13" s="30">
        <f>(L13/4)*(MIN(0.99,MAX(0.01,$O$8))*$K$8-K13)/(MIN(0.99,MAX(0.01,$O$8))*$K$8+2*K13)</f>
        <v>1.2388073243674382</v>
      </c>
      <c r="N13" s="30">
        <f>M13-$P$8</f>
        <v>-1.147753032104402</v>
      </c>
      <c r="T13">
        <v>-0.8</v>
      </c>
    </row>
    <row r="14" spans="2:20" ht="12.75">
      <c r="B14" s="6">
        <v>50</v>
      </c>
      <c r="C14" s="7">
        <f aca="true" t="shared" si="0" ref="C14:C23">T14*1.7</f>
        <v>-0.17</v>
      </c>
      <c r="D14" s="9">
        <f>IF(B14=0," ",-$B$8+($C$8*B14+$E$8-(($C$8*B14+$E$8)^2-4*$C$8*B14*$E$8*MIN(0.999,MAX(0.001,$F$8)))^0.5)/(2*MIN(0.999,MAX(0.001,$F$8))))</f>
        <v>0.044048700228294546</v>
      </c>
      <c r="J14" s="31">
        <f>2600*(0.57^(($J$8-25)/10))</f>
        <v>2457.8808932895877</v>
      </c>
      <c r="K14" s="30">
        <f aca="true" t="shared" si="1" ref="K14:K23">209000/(2*J14)</f>
        <v>42.516299420896225</v>
      </c>
      <c r="L14" s="30">
        <f aca="true" t="shared" si="2" ref="L14:L23">($L$8*B14+$N$8-SQRT(($L$8*B14+$N$8)^2-4*$L$8*B14*$N$8*MIN(0.99,MAX(0.01,$M$8))))/(2*MIN(0.99,MAX(0.01,$M$8)))</f>
        <v>16.20406037800086</v>
      </c>
      <c r="M14" s="30">
        <f aca="true" t="shared" si="3" ref="M14:M23">(L14/4)*(MIN(0.99,MAX(0.01,$O$8))*$K$8-K14)/(MIN(0.99,MAX(0.01,$O$8))*$K$8+2*K14)</f>
        <v>2.442765802407489</v>
      </c>
      <c r="N14" s="30">
        <f aca="true" t="shared" si="4" ref="N14:N23">M14-$P$8</f>
        <v>0.05620544593564869</v>
      </c>
      <c r="T14">
        <v>-0.1</v>
      </c>
    </row>
    <row r="15" spans="1:20" ht="12.75">
      <c r="A15" s="2"/>
      <c r="B15" s="6">
        <v>100</v>
      </c>
      <c r="C15" s="7">
        <f t="shared" si="0"/>
        <v>2.8899999999999997</v>
      </c>
      <c r="D15" s="9">
        <f>IF(B15=0," ",-$B$8+($C$8*B15+$E$8-(($C$8*B15+$E$8)^2-4*$C$8*B15*$E$8*MIN(0.999,MAX(0.001,$F$8)))^0.5)/(2*MIN(0.999,MAX(0.001,$F$8))))</f>
        <v>2.336513952841073</v>
      </c>
      <c r="J15" s="31">
        <f aca="true" t="shared" si="5" ref="J15:J23">2600*(0.57^(($J$8-25)/10))</f>
        <v>2457.8808932895877</v>
      </c>
      <c r="K15" s="30">
        <f t="shared" si="1"/>
        <v>42.516299420896225</v>
      </c>
      <c r="L15" s="30">
        <f t="shared" si="2"/>
        <v>31.4871620620861</v>
      </c>
      <c r="M15" s="30">
        <f t="shared" si="3"/>
        <v>4.7466968713933975</v>
      </c>
      <c r="N15" s="30">
        <f t="shared" si="4"/>
        <v>2.360136514921557</v>
      </c>
      <c r="T15">
        <v>1.7</v>
      </c>
    </row>
    <row r="16" spans="2:20" ht="12.75">
      <c r="B16" s="6">
        <v>125</v>
      </c>
      <c r="C16" s="7">
        <f t="shared" si="0"/>
        <v>4.08</v>
      </c>
      <c r="D16" s="9">
        <f>IF(B16=0," ",-$B$8+($C$8*B16+$E$8-(($C$8*B16+$E$8)^2-4*$C$8*B16*$E$8*MIN(0.999,MAX(0.001,$F$8)))^0.5)/(2*MIN(0.999,MAX(0.001,$F$8))))</f>
        <v>3.431485030062539</v>
      </c>
      <c r="J16" s="31">
        <f t="shared" si="5"/>
        <v>2457.8808932895877</v>
      </c>
      <c r="K16" s="30">
        <f t="shared" si="1"/>
        <v>42.516299420896225</v>
      </c>
      <c r="L16" s="30">
        <f t="shared" si="2"/>
        <v>38.78696924356251</v>
      </c>
      <c r="M16" s="30">
        <f t="shared" si="3"/>
        <v>5.84714447101405</v>
      </c>
      <c r="N16" s="30">
        <f t="shared" si="4"/>
        <v>3.46058411454221</v>
      </c>
      <c r="T16">
        <v>2.4</v>
      </c>
    </row>
    <row r="17" spans="2:20" ht="12.75">
      <c r="B17" s="6">
        <v>130</v>
      </c>
      <c r="C17" s="7">
        <f t="shared" si="0"/>
        <v>5.1</v>
      </c>
      <c r="D17" s="9">
        <f aca="true" t="shared" si="6" ref="D17:D55">IF(B17=0," ",-$B$8+($C$8*B17+$E$8-(($C$8*B17+$E$8)^2-4*$C$8*B17*$E$8*MIN(0.999,MAX(0.001,$F$8)))^0.5)/(2*MIN(0.999,MAX(0.001,$F$8))))</f>
        <v>3.6464186282911935</v>
      </c>
      <c r="J17" s="31">
        <f t="shared" si="5"/>
        <v>2457.8808932895877</v>
      </c>
      <c r="K17" s="30">
        <f t="shared" si="1"/>
        <v>42.516299420896225</v>
      </c>
      <c r="L17" s="30">
        <f t="shared" si="2"/>
        <v>40.219859898420225</v>
      </c>
      <c r="M17" s="30">
        <f t="shared" si="3"/>
        <v>6.063153064454476</v>
      </c>
      <c r="N17" s="30">
        <f t="shared" si="4"/>
        <v>3.676592707982636</v>
      </c>
      <c r="T17">
        <v>3</v>
      </c>
    </row>
    <row r="18" spans="2:20" ht="12.75">
      <c r="B18" s="6">
        <v>225</v>
      </c>
      <c r="C18" s="7">
        <f t="shared" si="0"/>
        <v>7.6499999999999995</v>
      </c>
      <c r="D18" s="9">
        <f t="shared" si="6"/>
        <v>7.4785013553294775</v>
      </c>
      <c r="J18" s="31">
        <f t="shared" si="5"/>
        <v>2457.8808932895877</v>
      </c>
      <c r="K18" s="30">
        <f t="shared" si="1"/>
        <v>42.516299420896225</v>
      </c>
      <c r="L18" s="30">
        <f t="shared" si="2"/>
        <v>65.76707807867547</v>
      </c>
      <c r="M18" s="30">
        <f t="shared" si="3"/>
        <v>9.914402039192595</v>
      </c>
      <c r="N18" s="30">
        <f t="shared" si="4"/>
        <v>7.527841682720755</v>
      </c>
      <c r="T18">
        <v>4.5</v>
      </c>
    </row>
    <row r="19" spans="2:20" ht="12.75">
      <c r="B19" s="6">
        <v>325</v>
      </c>
      <c r="C19" s="7">
        <f t="shared" si="0"/>
        <v>10.2</v>
      </c>
      <c r="D19" s="9">
        <f t="shared" si="6"/>
        <v>11.019291621016563</v>
      </c>
      <c r="J19" s="31">
        <f t="shared" si="5"/>
        <v>2457.8808932895877</v>
      </c>
      <c r="K19" s="30">
        <f t="shared" si="1"/>
        <v>42.516299420896225</v>
      </c>
      <c r="L19" s="30">
        <f t="shared" si="2"/>
        <v>89.3723465165894</v>
      </c>
      <c r="M19" s="30">
        <f t="shared" si="3"/>
        <v>13.472901646801374</v>
      </c>
      <c r="N19" s="30">
        <f t="shared" si="4"/>
        <v>11.086341290329534</v>
      </c>
      <c r="T19">
        <v>6</v>
      </c>
    </row>
    <row r="20" spans="2:20" ht="12.75">
      <c r="B20" s="6">
        <v>425</v>
      </c>
      <c r="C20" s="7">
        <f t="shared" si="0"/>
        <v>13.6</v>
      </c>
      <c r="D20" s="9">
        <f t="shared" si="6"/>
        <v>14.0983665500422</v>
      </c>
      <c r="J20" s="31">
        <f t="shared" si="5"/>
        <v>2457.8808932895877</v>
      </c>
      <c r="K20" s="30">
        <f t="shared" si="1"/>
        <v>42.516299420896225</v>
      </c>
      <c r="L20" s="30">
        <f t="shared" si="2"/>
        <v>109.89951271009363</v>
      </c>
      <c r="M20" s="30">
        <f t="shared" si="3"/>
        <v>16.56737663813768</v>
      </c>
      <c r="N20" s="30">
        <f t="shared" si="4"/>
        <v>14.180816281665841</v>
      </c>
      <c r="T20">
        <v>8</v>
      </c>
    </row>
    <row r="21" spans="2:20" ht="12.75">
      <c r="B21" s="6">
        <v>650</v>
      </c>
      <c r="C21" s="7">
        <f t="shared" si="0"/>
        <v>22.099999999999998</v>
      </c>
      <c r="D21" s="9">
        <f t="shared" si="6"/>
        <v>19.604431365591864</v>
      </c>
      <c r="J21" s="31">
        <f t="shared" si="5"/>
        <v>2457.8808932895877</v>
      </c>
      <c r="K21" s="30">
        <f t="shared" si="1"/>
        <v>42.516299420896225</v>
      </c>
      <c r="L21" s="30">
        <f t="shared" si="2"/>
        <v>146.60661148042476</v>
      </c>
      <c r="M21" s="30">
        <f t="shared" si="3"/>
        <v>22.100980160344584</v>
      </c>
      <c r="N21" s="30">
        <f t="shared" si="4"/>
        <v>19.714419803872744</v>
      </c>
      <c r="T21">
        <v>13</v>
      </c>
    </row>
    <row r="22" spans="2:20" ht="12.75">
      <c r="B22" s="6">
        <v>1100</v>
      </c>
      <c r="C22" s="7">
        <f t="shared" si="0"/>
        <v>25.5</v>
      </c>
      <c r="D22" s="9">
        <f t="shared" si="6"/>
        <v>26.55008762576869</v>
      </c>
      <c r="J22" s="31">
        <f t="shared" si="5"/>
        <v>2457.8808932895877</v>
      </c>
      <c r="K22" s="30">
        <f t="shared" si="1"/>
        <v>42.516299420896225</v>
      </c>
      <c r="L22" s="30">
        <f t="shared" si="2"/>
        <v>192.91098654827016</v>
      </c>
      <c r="M22" s="30">
        <f t="shared" si="3"/>
        <v>29.081375276074056</v>
      </c>
      <c r="N22" s="30">
        <f t="shared" si="4"/>
        <v>26.694814919602216</v>
      </c>
      <c r="T22">
        <v>15</v>
      </c>
    </row>
    <row r="23" spans="2:20" ht="12.75">
      <c r="B23" s="6">
        <v>1500</v>
      </c>
      <c r="C23" s="7">
        <f t="shared" si="0"/>
        <v>30.599999999999998</v>
      </c>
      <c r="D23" s="9">
        <f t="shared" si="6"/>
        <v>30.149161220848647</v>
      </c>
      <c r="J23" s="31">
        <f t="shared" si="5"/>
        <v>2457.8808932895877</v>
      </c>
      <c r="K23" s="30">
        <f t="shared" si="1"/>
        <v>42.516299420896225</v>
      </c>
      <c r="L23" s="30">
        <f t="shared" si="2"/>
        <v>216.90481051547</v>
      </c>
      <c r="M23" s="30">
        <f t="shared" si="3"/>
        <v>32.698449718454775</v>
      </c>
      <c r="N23" s="30">
        <f t="shared" si="4"/>
        <v>30.311889361982935</v>
      </c>
      <c r="T23">
        <v>18</v>
      </c>
    </row>
    <row r="24" spans="2:4" ht="12.75">
      <c r="B24" s="6"/>
      <c r="C24" s="6"/>
      <c r="D24" s="9" t="str">
        <f t="shared" si="6"/>
        <v> </v>
      </c>
    </row>
    <row r="25" spans="2:4" ht="12.75">
      <c r="B25" s="6"/>
      <c r="C25" s="6"/>
      <c r="D25" s="9" t="str">
        <f t="shared" si="6"/>
        <v> </v>
      </c>
    </row>
    <row r="26" spans="2:4" ht="12.75">
      <c r="B26" s="6"/>
      <c r="C26" s="6"/>
      <c r="D26" s="9" t="str">
        <f t="shared" si="6"/>
        <v> </v>
      </c>
    </row>
    <row r="27" spans="2:4" ht="12.75">
      <c r="B27" s="6"/>
      <c r="C27" s="6"/>
      <c r="D27" s="9" t="str">
        <f t="shared" si="6"/>
        <v> </v>
      </c>
    </row>
    <row r="28" spans="2:4" ht="12.75">
      <c r="B28" s="6"/>
      <c r="C28" s="6"/>
      <c r="D28" s="9" t="str">
        <f t="shared" si="6"/>
        <v> </v>
      </c>
    </row>
    <row r="29" spans="2:4" ht="12.75">
      <c r="B29" s="6"/>
      <c r="C29" s="6"/>
      <c r="D29" s="9" t="str">
        <f t="shared" si="6"/>
        <v> </v>
      </c>
    </row>
    <row r="30" spans="2:4" ht="12.75">
      <c r="B30" s="6"/>
      <c r="C30" s="6"/>
      <c r="D30" s="9" t="str">
        <f t="shared" si="6"/>
        <v> </v>
      </c>
    </row>
    <row r="31" spans="2:4" ht="12.75">
      <c r="B31" s="6"/>
      <c r="C31" s="6"/>
      <c r="D31" s="9" t="str">
        <f t="shared" si="6"/>
        <v> </v>
      </c>
    </row>
    <row r="32" spans="2:4" ht="12.75">
      <c r="B32" s="6"/>
      <c r="C32" s="6"/>
      <c r="D32" s="9" t="str">
        <f t="shared" si="6"/>
        <v> </v>
      </c>
    </row>
    <row r="33" spans="2:4" ht="12.75">
      <c r="B33" s="6"/>
      <c r="C33" s="6"/>
      <c r="D33" s="9" t="str">
        <f t="shared" si="6"/>
        <v> </v>
      </c>
    </row>
    <row r="34" spans="2:4" ht="12.75">
      <c r="B34" s="6"/>
      <c r="C34" s="6"/>
      <c r="D34" s="9" t="str">
        <f t="shared" si="6"/>
        <v> </v>
      </c>
    </row>
    <row r="35" spans="2:4" ht="12.75">
      <c r="B35" s="6"/>
      <c r="C35" s="6"/>
      <c r="D35" s="9" t="str">
        <f t="shared" si="6"/>
        <v> </v>
      </c>
    </row>
    <row r="36" spans="2:4" ht="12.75">
      <c r="B36" s="6"/>
      <c r="C36" s="6"/>
      <c r="D36" s="9" t="str">
        <f t="shared" si="6"/>
        <v> </v>
      </c>
    </row>
    <row r="37" spans="2:4" ht="12.75">
      <c r="B37" s="6"/>
      <c r="C37" s="6"/>
      <c r="D37" s="9" t="str">
        <f t="shared" si="6"/>
        <v> </v>
      </c>
    </row>
    <row r="38" spans="2:4" ht="12.75">
      <c r="B38" s="6"/>
      <c r="C38" s="6"/>
      <c r="D38" s="9" t="str">
        <f t="shared" si="6"/>
        <v> </v>
      </c>
    </row>
    <row r="39" spans="2:4" ht="12.75">
      <c r="B39" s="6"/>
      <c r="C39" s="6"/>
      <c r="D39" s="9" t="str">
        <f t="shared" si="6"/>
        <v> </v>
      </c>
    </row>
    <row r="40" spans="2:4" ht="12.75">
      <c r="B40" s="6"/>
      <c r="C40" s="6"/>
      <c r="D40" s="9" t="str">
        <f t="shared" si="6"/>
        <v> </v>
      </c>
    </row>
    <row r="41" spans="2:4" ht="12.75">
      <c r="B41" s="6"/>
      <c r="C41" s="6"/>
      <c r="D41" s="9" t="str">
        <f t="shared" si="6"/>
        <v> </v>
      </c>
    </row>
    <row r="42" spans="2:4" ht="12.75">
      <c r="B42" s="6"/>
      <c r="C42" s="6"/>
      <c r="D42" s="9" t="str">
        <f t="shared" si="6"/>
        <v> </v>
      </c>
    </row>
    <row r="43" spans="2:4" ht="12.75">
      <c r="B43" s="6"/>
      <c r="C43" s="6"/>
      <c r="D43" s="9" t="str">
        <f t="shared" si="6"/>
        <v> </v>
      </c>
    </row>
    <row r="44" spans="2:4" ht="12.75">
      <c r="B44" s="6"/>
      <c r="C44" s="6"/>
      <c r="D44" s="9" t="str">
        <f t="shared" si="6"/>
        <v> </v>
      </c>
    </row>
    <row r="45" spans="2:4" ht="12.75">
      <c r="B45" s="6"/>
      <c r="C45" s="6"/>
      <c r="D45" s="9" t="str">
        <f t="shared" si="6"/>
        <v> </v>
      </c>
    </row>
    <row r="46" spans="2:4" ht="12.75">
      <c r="B46" s="6"/>
      <c r="C46" s="6"/>
      <c r="D46" s="9" t="str">
        <f t="shared" si="6"/>
        <v> </v>
      </c>
    </row>
    <row r="47" spans="2:4" ht="12.75">
      <c r="B47" s="6"/>
      <c r="C47" s="6"/>
      <c r="D47" s="9" t="str">
        <f t="shared" si="6"/>
        <v> </v>
      </c>
    </row>
    <row r="48" spans="2:4" ht="12.75">
      <c r="B48" s="6"/>
      <c r="C48" s="6"/>
      <c r="D48" s="9" t="str">
        <f t="shared" si="6"/>
        <v> </v>
      </c>
    </row>
    <row r="49" spans="2:4" ht="12.75">
      <c r="B49" s="6"/>
      <c r="C49" s="6"/>
      <c r="D49" s="9" t="str">
        <f t="shared" si="6"/>
        <v> </v>
      </c>
    </row>
    <row r="50" spans="2:4" ht="12.75">
      <c r="B50" s="6"/>
      <c r="C50" s="6"/>
      <c r="D50" s="9" t="str">
        <f t="shared" si="6"/>
        <v> </v>
      </c>
    </row>
    <row r="51" spans="2:4" ht="12.75">
      <c r="B51" s="6"/>
      <c r="C51" s="6"/>
      <c r="D51" s="9" t="str">
        <f t="shared" si="6"/>
        <v> </v>
      </c>
    </row>
    <row r="52" spans="2:4" ht="12.75">
      <c r="B52" s="6"/>
      <c r="C52" s="6"/>
      <c r="D52" s="9" t="str">
        <f t="shared" si="6"/>
        <v> </v>
      </c>
    </row>
    <row r="53" spans="2:4" ht="12.75">
      <c r="B53" s="6"/>
      <c r="C53" s="6"/>
      <c r="D53" s="9" t="str">
        <f t="shared" si="6"/>
        <v> </v>
      </c>
    </row>
    <row r="54" spans="2:4" ht="12.75">
      <c r="B54" s="6"/>
      <c r="C54" s="6"/>
      <c r="D54" s="9" t="str">
        <f t="shared" si="6"/>
        <v> </v>
      </c>
    </row>
    <row r="55" spans="2:4" ht="12.75">
      <c r="B55" s="6"/>
      <c r="C55" s="6"/>
      <c r="D55" s="9" t="str">
        <f t="shared" si="6"/>
        <v> </v>
      </c>
    </row>
  </sheetData>
  <sheetProtection/>
  <mergeCells count="2">
    <mergeCell ref="B11:C11"/>
    <mergeCell ref="B2:H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Tu, Kevin</cp:lastModifiedBy>
  <dcterms:created xsi:type="dcterms:W3CDTF">2007-12-22T01:49:08Z</dcterms:created>
  <dcterms:modified xsi:type="dcterms:W3CDTF">2017-11-06T19:24:58Z</dcterms:modified>
  <cp:category/>
  <cp:version/>
  <cp:contentType/>
  <cp:contentStatus/>
</cp:coreProperties>
</file>