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comments2.xml" ContentType="application/vnd.openxmlformats-officedocument.spreadsheetml.comments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imaine-my.sharepoint.com/personal/iwerner_ceimaine_org/Documents/Documents/Sabino Association/Sabino Association/"/>
    </mc:Choice>
  </mc:AlternateContent>
  <xr:revisionPtr revIDLastSave="302" documentId="8_{4E2E69B3-3A59-4156-816B-9071897F4390}" xr6:coauthVersionLast="47" xr6:coauthVersionMax="47" xr10:uidLastSave="{ED3B2B34-1FD7-48CA-AEE1-0447E6D2B190}"/>
  <bookViews>
    <workbookView xWindow="-120" yWindow="-120" windowWidth="29040" windowHeight="15840" tabRatio="661" xr2:uid="{00000000-000D-0000-FFFF-FFFF00000000}"/>
  </bookViews>
  <sheets>
    <sheet name="Summary" sheetId="20" r:id="rId1"/>
    <sheet name="FinancialStmts_7.31.22current" sheetId="28" r:id="rId2"/>
    <sheet name="FirstTransPresent7.15.22" sheetId="26" r:id="rId3"/>
    <sheet name="FY23CategoryDeposit" sheetId="27" r:id="rId4"/>
    <sheet name="Deposit 8.5.22" sheetId="25" r:id="rId5"/>
    <sheet name="FinancialStmts_6.30.22Final" sheetId="23" r:id="rId6"/>
    <sheet name="FY22CategoryDeposit" sheetId="24" r:id="rId7"/>
    <sheet name="FirstTransPresent6.15.22" sheetId="21" r:id="rId8"/>
    <sheet name="Membership (old)" sheetId="11" r:id="rId9"/>
  </sheets>
  <definedNames>
    <definedName name="_xlnm._FilterDatabase" localSheetId="7" hidden="1">'FirstTransPresent6.15.22'!$A$5:$E$64</definedName>
    <definedName name="_xlnm._FilterDatabase" localSheetId="2" hidden="1">'FirstTransPresent7.15.22'!$A$5:$E$64</definedName>
    <definedName name="_xlnm._FilterDatabase" localSheetId="6" hidden="1">FY22CategoryDeposit!$A$2:$H$98</definedName>
    <definedName name="_xlnm._FilterDatabase" localSheetId="3" hidden="1">FY23CategoryDeposit!$A$2:$H$96</definedName>
    <definedName name="_xlnm.Print_Area" localSheetId="8">'Membership (old)'!$A$2:$F$69</definedName>
    <definedName name="_xlnm.Print_Area" localSheetId="0">Summary!$A$1:$F$40</definedName>
  </definedNames>
  <calcPr calcId="191029"/>
  <pivotCaches>
    <pivotCache cacheId="7" r:id="rId10"/>
    <pivotCache cacheId="11" r:id="rId11"/>
    <pivotCache cacheId="23" r:id="rId12"/>
    <pivotCache cacheId="26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0" l="1"/>
  <c r="E40" i="20"/>
  <c r="C40" i="20"/>
  <c r="E39" i="20"/>
  <c r="E38" i="20"/>
  <c r="B34" i="28"/>
  <c r="F21" i="20" s="1"/>
  <c r="B35" i="28"/>
  <c r="F24" i="20" s="1"/>
  <c r="B31" i="28"/>
  <c r="F17" i="20" s="1"/>
  <c r="B32" i="28"/>
  <c r="F18" i="20" s="1"/>
  <c r="B33" i="28"/>
  <c r="F20" i="20" s="1"/>
  <c r="B24" i="28"/>
  <c r="F10" i="20" s="1"/>
  <c r="B25" i="28"/>
  <c r="F8" i="20" s="1"/>
  <c r="B26" i="28"/>
  <c r="B27" i="28"/>
  <c r="B23" i="28"/>
  <c r="H90" i="27"/>
  <c r="H91" i="27"/>
  <c r="H92" i="27"/>
  <c r="H93" i="27"/>
  <c r="H94" i="27"/>
  <c r="F6" i="20"/>
  <c r="C5" i="28" s="1"/>
  <c r="B22" i="28"/>
  <c r="B64" i="26"/>
  <c r="F7" i="26"/>
  <c r="C4" i="26"/>
  <c r="B14" i="28"/>
  <c r="D11" i="28"/>
  <c r="C11" i="28"/>
  <c r="B11" i="28"/>
  <c r="B7" i="28"/>
  <c r="G96" i="27"/>
  <c r="F96" i="27"/>
  <c r="E96" i="27"/>
  <c r="H95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A25" i="27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H3" i="27"/>
  <c r="C64" i="26"/>
  <c r="B34" i="23"/>
  <c r="B33" i="23"/>
  <c r="B22" i="23"/>
  <c r="F35" i="20"/>
  <c r="C17" i="25"/>
  <c r="C15" i="25"/>
  <c r="F14" i="20" l="1"/>
  <c r="B28" i="28"/>
  <c r="C66" i="26"/>
  <c r="C70" i="26" s="1"/>
  <c r="C6" i="28"/>
  <c r="A49" i="27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B36" i="28"/>
  <c r="F25" i="20"/>
  <c r="F13" i="26"/>
  <c r="F24" i="26" s="1"/>
  <c r="D5" i="28"/>
  <c r="H96" i="27"/>
  <c r="H7" i="26"/>
  <c r="B64" i="21"/>
  <c r="C5" i="23"/>
  <c r="D5" i="23" s="1"/>
  <c r="H82" i="24"/>
  <c r="H47" i="24"/>
  <c r="H80" i="24"/>
  <c r="H35" i="24"/>
  <c r="H36" i="24"/>
  <c r="H52" i="24"/>
  <c r="H23" i="24"/>
  <c r="H24" i="24"/>
  <c r="H34" i="24"/>
  <c r="H12" i="24"/>
  <c r="H44" i="24"/>
  <c r="H95" i="24"/>
  <c r="A36" i="11"/>
  <c r="A37" i="11"/>
  <c r="C32" i="21"/>
  <c r="C64" i="21" s="1"/>
  <c r="F98" i="24"/>
  <c r="E98" i="24"/>
  <c r="G98" i="24"/>
  <c r="H4" i="24"/>
  <c r="H5" i="24"/>
  <c r="H6" i="24"/>
  <c r="H7" i="24"/>
  <c r="H8" i="24"/>
  <c r="H9" i="24"/>
  <c r="H10" i="24"/>
  <c r="H11" i="24"/>
  <c r="H13" i="24"/>
  <c r="H14" i="24"/>
  <c r="H15" i="24"/>
  <c r="H16" i="24"/>
  <c r="H17" i="24"/>
  <c r="H18" i="24"/>
  <c r="H19" i="24"/>
  <c r="H20" i="24"/>
  <c r="H21" i="24"/>
  <c r="H22" i="24"/>
  <c r="H25" i="24"/>
  <c r="H26" i="24"/>
  <c r="H27" i="24"/>
  <c r="H28" i="24"/>
  <c r="H29" i="24"/>
  <c r="H30" i="24"/>
  <c r="H31" i="24"/>
  <c r="H32" i="24"/>
  <c r="H33" i="24"/>
  <c r="H37" i="24"/>
  <c r="H38" i="24"/>
  <c r="H39" i="24"/>
  <c r="H40" i="24"/>
  <c r="H41" i="24"/>
  <c r="H42" i="24"/>
  <c r="H43" i="24"/>
  <c r="H45" i="24"/>
  <c r="H48" i="24"/>
  <c r="H49" i="24"/>
  <c r="H50" i="24"/>
  <c r="H51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46" i="24"/>
  <c r="H81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6" i="24"/>
  <c r="H97" i="24"/>
  <c r="G71" i="11"/>
  <c r="E71" i="11"/>
  <c r="D71" i="11"/>
  <c r="G69" i="11"/>
  <c r="E69" i="11"/>
  <c r="D69" i="11"/>
  <c r="F34" i="11"/>
  <c r="F69" i="11" s="1"/>
  <c r="F74" i="11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F7" i="21"/>
  <c r="H3" i="24"/>
  <c r="B35" i="23"/>
  <c r="B31" i="23"/>
  <c r="B27" i="23"/>
  <c r="B26" i="23"/>
  <c r="B14" i="23"/>
  <c r="D11" i="23"/>
  <c r="C11" i="23"/>
  <c r="B11" i="23"/>
  <c r="B7" i="23"/>
  <c r="D35" i="20"/>
  <c r="C35" i="20"/>
  <c r="B35" i="20"/>
  <c r="D25" i="20"/>
  <c r="C25" i="20"/>
  <c r="C26" i="20" s="1"/>
  <c r="B24" i="20"/>
  <c r="B25" i="20" s="1"/>
  <c r="D14" i="20"/>
  <c r="C14" i="20"/>
  <c r="B13" i="20"/>
  <c r="B14" i="20" s="1"/>
  <c r="B26" i="20" s="1"/>
  <c r="D26" i="20" l="1"/>
  <c r="F26" i="20"/>
  <c r="B37" i="28"/>
  <c r="C13" i="28" s="1"/>
  <c r="D13" i="28" s="1"/>
  <c r="D14" i="28" s="1"/>
  <c r="D6" i="28"/>
  <c r="D7" i="28" s="1"/>
  <c r="C7" i="28"/>
  <c r="H13" i="26"/>
  <c r="H24" i="26"/>
  <c r="F30" i="26"/>
  <c r="C6" i="23"/>
  <c r="D6" i="23" s="1"/>
  <c r="C66" i="21"/>
  <c r="C70" i="21" s="1"/>
  <c r="H98" i="24"/>
  <c r="F71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E14" i="20"/>
  <c r="B28" i="23"/>
  <c r="F13" i="21"/>
  <c r="H7" i="21"/>
  <c r="B36" i="23"/>
  <c r="E25" i="20"/>
  <c r="C14" i="28" l="1"/>
  <c r="E14" i="28"/>
  <c r="H30" i="26"/>
  <c r="F37" i="26"/>
  <c r="B37" i="23"/>
  <c r="C13" i="23" s="1"/>
  <c r="E26" i="20"/>
  <c r="A33" i="11"/>
  <c r="A34" i="11" s="1"/>
  <c r="A35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F24" i="21"/>
  <c r="H13" i="21"/>
  <c r="H37" i="26" l="1"/>
  <c r="F40" i="26"/>
  <c r="G26" i="20"/>
  <c r="C14" i="23"/>
  <c r="D13" i="23"/>
  <c r="D14" i="23" s="1"/>
  <c r="H24" i="21"/>
  <c r="F30" i="21"/>
  <c r="E35" i="20"/>
  <c r="H40" i="26" l="1"/>
  <c r="F44" i="26"/>
  <c r="H30" i="21"/>
  <c r="F37" i="21"/>
  <c r="F46" i="26" l="1"/>
  <c r="H44" i="26"/>
  <c r="H37" i="21"/>
  <c r="F40" i="21"/>
  <c r="F44" i="21" s="1"/>
  <c r="F50" i="26" l="1"/>
  <c r="H46" i="26"/>
  <c r="F46" i="21"/>
  <c r="F50" i="21" s="1"/>
  <c r="H44" i="21"/>
  <c r="H40" i="21"/>
  <c r="H50" i="26" l="1"/>
  <c r="F56" i="26"/>
  <c r="H50" i="21"/>
  <c r="F56" i="21"/>
  <c r="F60" i="21" s="1"/>
  <c r="F62" i="21" s="1"/>
  <c r="H62" i="21" s="1"/>
  <c r="H46" i="21"/>
  <c r="F60" i="26" l="1"/>
  <c r="H56" i="26"/>
  <c r="H56" i="21"/>
  <c r="H60" i="21"/>
  <c r="F62" i="26" l="1"/>
  <c r="H62" i="26" s="1"/>
  <c r="H60" i="26"/>
  <c r="D7" i="23"/>
  <c r="E14" i="23" s="1"/>
  <c r="C7" i="23"/>
  <c r="A25" i="24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Werner</author>
  </authors>
  <commentList>
    <comment ref="B19" authorId="0" shapeId="0" xr:uid="{D2E9E6D3-1DC0-4063-8C9C-E4F7EFEF45CF}">
      <text>
        <r>
          <rPr>
            <b/>
            <sz val="9"/>
            <color indexed="81"/>
            <rFont val="Tahoma"/>
            <charset val="1"/>
          </rPr>
          <t>Izabela Werner:</t>
        </r>
        <r>
          <rPr>
            <sz val="9"/>
            <color indexed="81"/>
            <rFont val="Tahoma"/>
            <charset val="1"/>
          </rPr>
          <t xml:space="preserve">
3 Abbot Cove Rd
619-990-0526; Michelle Kroeger</t>
        </r>
      </text>
    </comment>
    <comment ref="B52" authorId="0" shapeId="0" xr:uid="{CCB89375-A6E6-4B16-885A-51E4BC4B036F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New Member: 162 Sabino Rd</t>
        </r>
      </text>
    </comment>
    <comment ref="G93" authorId="0" shapeId="0" xr:uid="{16A92E86-C462-4476-A413-9F795E8991AF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1/2 of the donation
</t>
        </r>
      </text>
    </comment>
    <comment ref="G95" authorId="0" shapeId="0" xr:uid="{A65EC268-D136-467D-85FA-48EFF2682830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Memory of Doug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Werner</author>
  </authors>
  <commentList>
    <comment ref="B19" authorId="0" shapeId="0" xr:uid="{A6409B40-DE60-4036-AE2C-AEDFEF65D542}">
      <text>
        <r>
          <rPr>
            <b/>
            <sz val="9"/>
            <color indexed="81"/>
            <rFont val="Tahoma"/>
            <charset val="1"/>
          </rPr>
          <t>Izabela Werner:</t>
        </r>
        <r>
          <rPr>
            <sz val="9"/>
            <color indexed="81"/>
            <rFont val="Tahoma"/>
            <charset val="1"/>
          </rPr>
          <t xml:space="preserve">
3 Abbot Cove Rd
619-990-0526; Michelle Kroeger</t>
        </r>
      </text>
    </comment>
    <comment ref="B53" authorId="0" shapeId="0" xr:uid="{C0274058-FAA3-4B70-A042-323A89040C4E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New Member: 162 Sabino Rd</t>
        </r>
      </text>
    </comment>
    <comment ref="G93" authorId="0" shapeId="0" xr:uid="{224BE3CF-94A0-47B1-9020-CCB4B3B697EC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1/2 of the donation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Werner</author>
  </authors>
  <commentList>
    <comment ref="G24" authorId="0" shapeId="0" xr:uid="{95740A14-6D43-4620-BB04-D475AB37967A}">
      <text>
        <r>
          <rPr>
            <b/>
            <sz val="9"/>
            <color indexed="81"/>
            <rFont val="Tahoma"/>
            <charset val="1"/>
          </rPr>
          <t>Izabela Werner:</t>
        </r>
        <r>
          <rPr>
            <sz val="9"/>
            <color indexed="81"/>
            <rFont val="Tahoma"/>
            <charset val="1"/>
          </rPr>
          <t xml:space="preserve">
He paid for FY21 &amp; FY22
</t>
        </r>
      </text>
    </comment>
    <comment ref="B35" authorId="0" shapeId="0" xr:uid="{0CA1415E-0970-4110-A7DB-93B75BA5936F}">
      <text>
        <r>
          <rPr>
            <b/>
            <sz val="9"/>
            <color indexed="81"/>
            <rFont val="Tahoma"/>
            <family val="2"/>
          </rPr>
          <t>Izabela Werner:</t>
        </r>
        <r>
          <rPr>
            <sz val="9"/>
            <color indexed="81"/>
            <rFont val="Tahoma"/>
            <family val="2"/>
          </rPr>
          <t xml:space="preserve">
New Member: 162 Sabino Rd</t>
        </r>
      </text>
    </comment>
    <comment ref="E71" authorId="0" shapeId="0" xr:uid="{4AB07B80-7B0F-46DD-9CFB-8B1D210B8A64}">
      <text>
        <r>
          <rPr>
            <b/>
            <sz val="9"/>
            <color indexed="81"/>
            <rFont val="Tahoma"/>
            <charset val="1"/>
          </rPr>
          <t>Izabela Werner:</t>
        </r>
        <r>
          <rPr>
            <sz val="9"/>
            <color indexed="81"/>
            <rFont val="Tahoma"/>
            <charset val="1"/>
          </rPr>
          <t xml:space="preserve">
Brown family paid for two families</t>
        </r>
      </text>
    </comment>
  </commentList>
</comments>
</file>

<file path=xl/sharedStrings.xml><?xml version="1.0" encoding="utf-8"?>
<sst xmlns="http://schemas.openxmlformats.org/spreadsheetml/2006/main" count="1368" uniqueCount="289">
  <si>
    <t>Adams</t>
  </si>
  <si>
    <t>Martha</t>
  </si>
  <si>
    <t>Albis</t>
  </si>
  <si>
    <t>John &amp; Annette</t>
  </si>
  <si>
    <t>Andersen</t>
  </si>
  <si>
    <t>Scott</t>
  </si>
  <si>
    <t>John</t>
  </si>
  <si>
    <t>Basgall</t>
  </si>
  <si>
    <t>Bassett</t>
  </si>
  <si>
    <t>Roger &amp; Mary &amp; Eric</t>
  </si>
  <si>
    <t>Brown</t>
  </si>
  <si>
    <t>Brug</t>
  </si>
  <si>
    <t>Tim &amp; Deb</t>
  </si>
  <si>
    <t>Cantrell</t>
  </si>
  <si>
    <t>Carver</t>
  </si>
  <si>
    <t>Chodorowski</t>
  </si>
  <si>
    <t>Tony &amp; Elsa</t>
  </si>
  <si>
    <t>Crump</t>
  </si>
  <si>
    <t>Davis &amp; Patti</t>
  </si>
  <si>
    <t>Douglass</t>
  </si>
  <si>
    <t>Virginia</t>
  </si>
  <si>
    <t>Fahay</t>
  </si>
  <si>
    <t>Mike &amp; Cindy</t>
  </si>
  <si>
    <t>Fitzjarrald</t>
  </si>
  <si>
    <t>Launy &amp; Betty</t>
  </si>
  <si>
    <t>Freeman</t>
  </si>
  <si>
    <t>Chaster &amp; Ginny</t>
  </si>
  <si>
    <t>Last Name</t>
  </si>
  <si>
    <t>First Name</t>
  </si>
  <si>
    <t>Scott, Suzanne</t>
  </si>
  <si>
    <t>Virginia &amp; Cichoki, Fred</t>
  </si>
  <si>
    <t>Sandra &amp; Sholtz, Diana</t>
  </si>
  <si>
    <t>Jacobs</t>
  </si>
  <si>
    <t>Jeff &amp; Cathy</t>
  </si>
  <si>
    <t>Jamison</t>
  </si>
  <si>
    <t>Mike &amp; Angel</t>
  </si>
  <si>
    <t>Kalb-Larocca</t>
  </si>
  <si>
    <t>Roz &amp; Nick</t>
  </si>
  <si>
    <t>Larrabee</t>
  </si>
  <si>
    <t>Ed &amp; Mary</t>
  </si>
  <si>
    <t>McKay</t>
  </si>
  <si>
    <t>Meade</t>
  </si>
  <si>
    <t>Rick &amp; Kathy</t>
  </si>
  <si>
    <t>Mitchell</t>
  </si>
  <si>
    <t>Gerry</t>
  </si>
  <si>
    <t>Mussman</t>
  </si>
  <si>
    <t>Mike &amp; Phyllis</t>
  </si>
  <si>
    <t>Nelson</t>
  </si>
  <si>
    <t>Albert &amp; Kerry</t>
  </si>
  <si>
    <t>Newton</t>
  </si>
  <si>
    <t>Friguliette</t>
  </si>
  <si>
    <t>Brian &amp; Susan</t>
  </si>
  <si>
    <t>Oliver</t>
  </si>
  <si>
    <t>Bette</t>
  </si>
  <si>
    <t>Paris</t>
  </si>
  <si>
    <t>Jay &amp; Phyllis</t>
  </si>
  <si>
    <t>Parker</t>
  </si>
  <si>
    <t>Hugh &amp; Kanya</t>
  </si>
  <si>
    <t>Pearson</t>
  </si>
  <si>
    <t>James &amp; Deborah</t>
  </si>
  <si>
    <t>Pouliot</t>
  </si>
  <si>
    <t>Bob &amp; Elsie</t>
  </si>
  <si>
    <t>Powers</t>
  </si>
  <si>
    <t>Brad &amp; Kelley</t>
  </si>
  <si>
    <t>Renshaw</t>
  </si>
  <si>
    <t>Wayne</t>
  </si>
  <si>
    <t>Rogers</t>
  </si>
  <si>
    <t>Kathy</t>
  </si>
  <si>
    <t>Sener</t>
  </si>
  <si>
    <t>Ken &amp; Tina</t>
  </si>
  <si>
    <t>Sharon</t>
  </si>
  <si>
    <t>Paul &amp; Amy</t>
  </si>
  <si>
    <t>Smith</t>
  </si>
  <si>
    <t>Bard &amp; Christine</t>
  </si>
  <si>
    <t>Sullivan</t>
  </si>
  <si>
    <t>Brenden &amp; Judy</t>
  </si>
  <si>
    <t>Tomajan</t>
  </si>
  <si>
    <t>Marilyn</t>
  </si>
  <si>
    <t>Van Heek</t>
  </si>
  <si>
    <t>Garrit &amp; Christi</t>
  </si>
  <si>
    <t>Vogel</t>
  </si>
  <si>
    <t>Monty &amp; Beth</t>
  </si>
  <si>
    <t>Werner</t>
  </si>
  <si>
    <t>Paul &amp; Izabela</t>
  </si>
  <si>
    <t>Williams</t>
  </si>
  <si>
    <t>Michael &amp; Montgomery, Susan</t>
  </si>
  <si>
    <t>Wilson</t>
  </si>
  <si>
    <t>Doug &amp; Mary Ellen</t>
  </si>
  <si>
    <t>Zaborowski</t>
  </si>
  <si>
    <t>Fran &amp; Gwen</t>
  </si>
  <si>
    <t>Cash</t>
  </si>
  <si>
    <t>Date</t>
  </si>
  <si>
    <t>#</t>
  </si>
  <si>
    <t>Totals</t>
  </si>
  <si>
    <t>Total</t>
  </si>
  <si>
    <t>Robinson</t>
  </si>
  <si>
    <t>James &amp; Marjorie</t>
  </si>
  <si>
    <t>Scott &amp; Laura</t>
  </si>
  <si>
    <t>Carabello</t>
  </si>
  <si>
    <t>Janet &amp; Hill, James</t>
  </si>
  <si>
    <t>Perkins</t>
  </si>
  <si>
    <t>Jim &amp; Marge</t>
  </si>
  <si>
    <t>Total of people paid</t>
  </si>
  <si>
    <t>Sabino Improvement Association</t>
  </si>
  <si>
    <t>Income</t>
  </si>
  <si>
    <t>Bistro</t>
  </si>
  <si>
    <t>Pound Auction</t>
  </si>
  <si>
    <t>Expenses</t>
  </si>
  <si>
    <t>Kruig-Coffe Equipment &amp; Supplies</t>
  </si>
  <si>
    <t>Total Income</t>
  </si>
  <si>
    <t>Total Expneses</t>
  </si>
  <si>
    <t>Amount</t>
  </si>
  <si>
    <t>Balance Sheet</t>
  </si>
  <si>
    <t xml:space="preserve"> </t>
  </si>
  <si>
    <t>Telescope Raffle</t>
  </si>
  <si>
    <t>Notes</t>
  </si>
  <si>
    <t>State Registration</t>
  </si>
  <si>
    <t>Other Supplies</t>
  </si>
  <si>
    <t>Interest Earned</t>
  </si>
  <si>
    <t>Buckley</t>
  </si>
  <si>
    <t>Jorunn</t>
  </si>
  <si>
    <t>Lozier</t>
  </si>
  <si>
    <t>Gregory</t>
  </si>
  <si>
    <t>CMP-Energy</t>
  </si>
  <si>
    <t>Deposit Membership</t>
  </si>
  <si>
    <t>Kelsey</t>
  </si>
  <si>
    <t>Gregory &amp; Joanne</t>
  </si>
  <si>
    <t>Van Note</t>
  </si>
  <si>
    <t>Jill</t>
  </si>
  <si>
    <t>Mike &amp; Nancy-Same household with Newton</t>
  </si>
  <si>
    <t>Frank III &amp; Linda-same household with McKay</t>
  </si>
  <si>
    <t>Ted &amp; Family 302 &amp;308 Sbino Rd</t>
  </si>
  <si>
    <t>Ticket Auction</t>
  </si>
  <si>
    <t>Statement of Activities</t>
  </si>
  <si>
    <t>Sabino Hall Association Inc.</t>
  </si>
  <si>
    <t>Camden National Bank (Building Fund)</t>
  </si>
  <si>
    <t>First Federal Savings (Operating Account)</t>
  </si>
  <si>
    <t>Total Assets</t>
  </si>
  <si>
    <t>Liabilities:</t>
  </si>
  <si>
    <t>Accounts Payable</t>
  </si>
  <si>
    <t>Total Liabilities</t>
  </si>
  <si>
    <t>Fund Balance</t>
  </si>
  <si>
    <t>Total Liabilities &amp; Fund Balance</t>
  </si>
  <si>
    <t>Withdrawal (-)</t>
  </si>
  <si>
    <t>Deposit (+)</t>
  </si>
  <si>
    <t>Category</t>
  </si>
  <si>
    <t>Membership</t>
  </si>
  <si>
    <t>Bank</t>
  </si>
  <si>
    <t>Diff</t>
  </si>
  <si>
    <t>Insurance</t>
  </si>
  <si>
    <t>Angel Jamison-Sabino Supplies</t>
  </si>
  <si>
    <t>Donations</t>
  </si>
  <si>
    <t>Repairs</t>
  </si>
  <si>
    <t>Electrical Upgrade</t>
  </si>
  <si>
    <t>First Federal Savings</t>
  </si>
  <si>
    <t>Net Change</t>
  </si>
  <si>
    <t xml:space="preserve">Reconciliation </t>
  </si>
  <si>
    <t>Assets:</t>
  </si>
  <si>
    <t>Books</t>
  </si>
  <si>
    <t>Balance
as of 6/30/21</t>
  </si>
  <si>
    <t>Dawson</t>
  </si>
  <si>
    <t>Michael &amp; Anne Childs</t>
  </si>
  <si>
    <t>Mangiulli</t>
  </si>
  <si>
    <t>Katz</t>
  </si>
  <si>
    <t>Lise</t>
  </si>
  <si>
    <t>Carl</t>
  </si>
  <si>
    <t>Net Income FY21</t>
  </si>
  <si>
    <t>Balance as of
6/30/20</t>
  </si>
  <si>
    <t>Balance as of 6/30/21</t>
  </si>
  <si>
    <t>Ticket Auction/Grill Raffle</t>
  </si>
  <si>
    <t>Donations/Mall/Refund (Beal St)</t>
  </si>
  <si>
    <t>Balance as of
6/30/19</t>
  </si>
  <si>
    <t>Bank Balances</t>
  </si>
  <si>
    <t xml:space="preserve">Total </t>
  </si>
  <si>
    <t>7/1/18-6/30/19</t>
  </si>
  <si>
    <t>7/1/19-6/30/20</t>
  </si>
  <si>
    <t>7/1/20-6/30/21</t>
  </si>
  <si>
    <t>Beginning Balance as of 6/30/21</t>
  </si>
  <si>
    <t>7/1/21-6/30/22</t>
  </si>
  <si>
    <t>Hall Preservation</t>
  </si>
  <si>
    <t>Membership Dues</t>
  </si>
  <si>
    <t>Deposit Hall Preservation</t>
  </si>
  <si>
    <t>Brophy</t>
  </si>
  <si>
    <t>Jim &amp; Evelyn</t>
  </si>
  <si>
    <t>New residents-227 Sabino Rd</t>
  </si>
  <si>
    <t>First Federal Savings (Building Fund)</t>
  </si>
  <si>
    <t xml:space="preserve">Net Income </t>
  </si>
  <si>
    <t>FY19 Amount</t>
  </si>
  <si>
    <t>FY20 Amount</t>
  </si>
  <si>
    <t>FY21 Amount</t>
  </si>
  <si>
    <t>FY22 Amount</t>
  </si>
  <si>
    <t>Joe &amp; Elise</t>
  </si>
  <si>
    <t>Robert</t>
  </si>
  <si>
    <t>28 Houghton Pond Rd</t>
  </si>
  <si>
    <t>136 Sabino Rd</t>
  </si>
  <si>
    <t>Stamps Reimbursment to Doug</t>
  </si>
  <si>
    <t>Donation</t>
  </si>
  <si>
    <t>Date of Deposit</t>
  </si>
  <si>
    <t>Ed &amp; Mary &amp; Katherine</t>
  </si>
  <si>
    <t>Deposit Pound Auction</t>
  </si>
  <si>
    <t>Walsh</t>
  </si>
  <si>
    <t>Diane</t>
  </si>
  <si>
    <t>Merry</t>
  </si>
  <si>
    <t>Florence</t>
  </si>
  <si>
    <t>Brawn</t>
  </si>
  <si>
    <t>Bruce</t>
  </si>
  <si>
    <t>Kosmark</t>
  </si>
  <si>
    <t>John &amp; Rebecca</t>
  </si>
  <si>
    <t>Orr</t>
  </si>
  <si>
    <t>Alan &amp; Judy</t>
  </si>
  <si>
    <t>Johnston</t>
  </si>
  <si>
    <t>Scott &amp; Linda</t>
  </si>
  <si>
    <t>McNary</t>
  </si>
  <si>
    <t>Sandy</t>
  </si>
  <si>
    <t>Denson</t>
  </si>
  <si>
    <t>Nicole</t>
  </si>
  <si>
    <t>Annual Insurance</t>
  </si>
  <si>
    <t>Row Labels</t>
  </si>
  <si>
    <t>Grand Total</t>
  </si>
  <si>
    <t>Sum of Deposit (+)</t>
  </si>
  <si>
    <t>Sum of Withdrawal (-)</t>
  </si>
  <si>
    <t>Charboneau</t>
  </si>
  <si>
    <t>Pettis</t>
  </si>
  <si>
    <t>Kurt</t>
  </si>
  <si>
    <t>#195001226</t>
  </si>
  <si>
    <t>Hart</t>
  </si>
  <si>
    <t>James &amp; Martha</t>
  </si>
  <si>
    <t>Guyette</t>
  </si>
  <si>
    <t>Garry &amp; Dale</t>
  </si>
  <si>
    <t>(blank)</t>
  </si>
  <si>
    <t>Sum of Membership</t>
  </si>
  <si>
    <t>New</t>
  </si>
  <si>
    <t>Joe &amp; elise</t>
  </si>
  <si>
    <t>Roofing Construction</t>
  </si>
  <si>
    <t>Check #1055</t>
  </si>
  <si>
    <t>Capraro</t>
  </si>
  <si>
    <t>Robert &amp; Mary 296 Sabino Rd</t>
  </si>
  <si>
    <t>Ted &amp; Family 302 &amp;308 Sabino Rd</t>
  </si>
  <si>
    <t>Check #1056</t>
  </si>
  <si>
    <t>Transfer</t>
  </si>
  <si>
    <t>Transfer from the Building Fund</t>
  </si>
  <si>
    <t>Gomez</t>
  </si>
  <si>
    <t>Solomon</t>
  </si>
  <si>
    <t>Stephen</t>
  </si>
  <si>
    <t>Balance</t>
  </si>
  <si>
    <t>Outstanding Check</t>
  </si>
  <si>
    <t>need to update</t>
  </si>
  <si>
    <t>Repairs-Roof</t>
  </si>
  <si>
    <t>Deposit</t>
  </si>
  <si>
    <t>Check#</t>
  </si>
  <si>
    <t>Name</t>
  </si>
  <si>
    <t>Linda &amp; Fanklin Newton</t>
  </si>
  <si>
    <t>Scott &amp; Laura Jamison</t>
  </si>
  <si>
    <t>Chester &amp; Virginia Freeman</t>
  </si>
  <si>
    <t>Brian &amp; Susan Friguliette</t>
  </si>
  <si>
    <t>Michael &amp; Angel Jamison</t>
  </si>
  <si>
    <t>Doug &amp; Mary Ellen Wilson</t>
  </si>
  <si>
    <t>037</t>
  </si>
  <si>
    <t>Joseph &amp; Elise Mangiulli</t>
  </si>
  <si>
    <t>Jill Van Note</t>
  </si>
  <si>
    <t>Rosalind Kalb</t>
  </si>
  <si>
    <t>West Bath Historical Society</t>
  </si>
  <si>
    <t>Subtotal Checks</t>
  </si>
  <si>
    <t>Acc#195001226</t>
  </si>
  <si>
    <t>Cash (Brad Powers &amp; Jeremy Mitchell)</t>
  </si>
  <si>
    <t>FY23 Amount</t>
  </si>
  <si>
    <t>Balance as of 6/30/22</t>
  </si>
  <si>
    <t>Balance as of 8/23/22</t>
  </si>
  <si>
    <t>Ending Balance 6/15/22</t>
  </si>
  <si>
    <t>As of 6/30/22</t>
  </si>
  <si>
    <t>Balance
as of 6/30/22</t>
  </si>
  <si>
    <t>July 1, 2021 through June 30, 2022</t>
  </si>
  <si>
    <t>7/1/22-8/23/22</t>
  </si>
  <si>
    <t>Beginning Balance as of 6/30/22</t>
  </si>
  <si>
    <t>Ending Balance 7/15/22</t>
  </si>
  <si>
    <t>Mike &amp; Nancy</t>
  </si>
  <si>
    <t>Pending</t>
  </si>
  <si>
    <t>State Registration Reimbursment for FY22 Check #1070</t>
  </si>
  <si>
    <t>Sum of Donation</t>
  </si>
  <si>
    <t>Put new Gutters Check #1070</t>
  </si>
  <si>
    <t>LED Light Bulbs Check #1070</t>
  </si>
  <si>
    <t>.</t>
  </si>
  <si>
    <t>Hall Preservation Donation Summary</t>
  </si>
  <si>
    <t xml:space="preserve">Membership Donation </t>
  </si>
  <si>
    <t>FY22</t>
  </si>
  <si>
    <t>FY23</t>
  </si>
  <si>
    <t>As of 8/23/22</t>
  </si>
  <si>
    <t>Balance
as of 8/23/22</t>
  </si>
  <si>
    <t>July 1, 2021 through August 23,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</si>
</sst>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14" fontId="3" fillId="0" borderId="0" xfId="0" applyNumberFormat="1" applyFont="1"/>
    <xf numFmtId="44" fontId="3" fillId="0" borderId="0" xfId="2" applyFont="1"/>
    <xf numFmtId="43" fontId="2" fillId="0" borderId="3" xfId="1" applyFont="1" applyBorder="1"/>
    <xf numFmtId="0" fontId="3" fillId="0" borderId="0" xfId="0" applyFont="1" applyAlignment="1">
      <alignment horizontal="left" indent="1"/>
    </xf>
    <xf numFmtId="43" fontId="2" fillId="0" borderId="4" xfId="1" applyFont="1" applyBorder="1"/>
    <xf numFmtId="43" fontId="2" fillId="0" borderId="1" xfId="0" applyNumberFormat="1" applyFont="1" applyBorder="1"/>
    <xf numFmtId="0" fontId="2" fillId="0" borderId="0" xfId="0" applyFont="1" applyBorder="1"/>
    <xf numFmtId="0" fontId="3" fillId="0" borderId="0" xfId="0" applyFont="1" applyFill="1"/>
    <xf numFmtId="43" fontId="3" fillId="0" borderId="0" xfId="0" applyNumberFormat="1" applyFont="1"/>
    <xf numFmtId="0" fontId="5" fillId="0" borderId="0" xfId="0" applyFont="1"/>
    <xf numFmtId="43" fontId="5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applyFo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44" fontId="2" fillId="0" borderId="5" xfId="2" applyFont="1" applyBorder="1" applyAlignment="1">
      <alignment horizontal="center"/>
    </xf>
    <xf numFmtId="0" fontId="3" fillId="0" borderId="5" xfId="0" applyFont="1" applyBorder="1"/>
    <xf numFmtId="44" fontId="3" fillId="0" borderId="5" xfId="2" applyFont="1" applyBorder="1"/>
    <xf numFmtId="0" fontId="3" fillId="0" borderId="5" xfId="0" applyFont="1" applyFill="1" applyBorder="1"/>
    <xf numFmtId="44" fontId="3" fillId="0" borderId="5" xfId="2" applyFont="1" applyFill="1" applyBorder="1"/>
    <xf numFmtId="0" fontId="2" fillId="0" borderId="6" xfId="0" applyFont="1" applyBorder="1"/>
    <xf numFmtId="44" fontId="2" fillId="0" borderId="6" xfId="2" applyFont="1" applyBorder="1"/>
    <xf numFmtId="0" fontId="4" fillId="0" borderId="5" xfId="0" applyFont="1" applyBorder="1" applyAlignment="1">
      <alignment wrapText="1"/>
    </xf>
    <xf numFmtId="43" fontId="0" fillId="0" borderId="2" xfId="1" applyFont="1" applyBorder="1"/>
    <xf numFmtId="44" fontId="2" fillId="0" borderId="5" xfId="2" applyFont="1" applyBorder="1"/>
    <xf numFmtId="44" fontId="4" fillId="0" borderId="5" xfId="2" applyFont="1" applyBorder="1" applyAlignment="1">
      <alignment wrapText="1"/>
    </xf>
    <xf numFmtId="0" fontId="0" fillId="0" borderId="0" xfId="0" applyAlignment="1">
      <alignment horizontal="center"/>
    </xf>
    <xf numFmtId="0" fontId="11" fillId="0" borderId="0" xfId="0" applyFont="1"/>
    <xf numFmtId="43" fontId="11" fillId="0" borderId="1" xfId="1" applyFont="1" applyBorder="1"/>
    <xf numFmtId="0" fontId="12" fillId="0" borderId="0" xfId="0" applyFont="1"/>
    <xf numFmtId="0" fontId="13" fillId="0" borderId="0" xfId="0" applyFont="1"/>
    <xf numFmtId="43" fontId="11" fillId="0" borderId="7" xfId="1" applyFont="1" applyBorder="1"/>
    <xf numFmtId="43" fontId="11" fillId="0" borderId="0" xfId="1" applyFont="1"/>
    <xf numFmtId="43" fontId="11" fillId="0" borderId="5" xfId="1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43" fontId="11" fillId="0" borderId="0" xfId="1" applyFont="1" applyBorder="1"/>
    <xf numFmtId="43" fontId="0" fillId="0" borderId="0" xfId="1" applyFont="1" applyBorder="1"/>
    <xf numFmtId="43" fontId="0" fillId="0" borderId="0" xfId="0" applyNumberFormat="1"/>
    <xf numFmtId="43" fontId="0" fillId="0" borderId="2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0" xfId="0" applyFill="1" applyBorder="1"/>
    <xf numFmtId="43" fontId="1" fillId="0" borderId="0" xfId="1" applyFont="1"/>
    <xf numFmtId="43" fontId="1" fillId="0" borderId="2" xfId="1" applyFont="1" applyBorder="1"/>
    <xf numFmtId="43" fontId="1" fillId="0" borderId="0" xfId="1" applyFont="1" applyBorder="1"/>
    <xf numFmtId="0" fontId="0" fillId="0" borderId="0" xfId="0" applyBorder="1" applyAlignment="1">
      <alignment horizontal="center"/>
    </xf>
    <xf numFmtId="43" fontId="0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center" wrapText="1"/>
    </xf>
    <xf numFmtId="43" fontId="14" fillId="0" borderId="0" xfId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/>
    <xf numFmtId="0" fontId="0" fillId="2" borderId="0" xfId="0" applyFill="1"/>
    <xf numFmtId="43" fontId="0" fillId="2" borderId="0" xfId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8" fillId="0" borderId="0" xfId="0" applyFont="1" applyAlignment="1">
      <alignment horizontal="center"/>
    </xf>
    <xf numFmtId="43" fontId="2" fillId="0" borderId="5" xfId="1" applyFont="1" applyBorder="1" applyAlignment="1">
      <alignment horizontal="center"/>
    </xf>
    <xf numFmtId="43" fontId="3" fillId="0" borderId="5" xfId="1" applyFont="1" applyBorder="1"/>
    <xf numFmtId="43" fontId="3" fillId="0" borderId="5" xfId="1" applyFont="1" applyFill="1" applyBorder="1"/>
    <xf numFmtId="0" fontId="3" fillId="0" borderId="2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43" fontId="3" fillId="0" borderId="0" xfId="1" applyFont="1" applyAlignment="1">
      <alignment horizontal="left" indent="1"/>
    </xf>
    <xf numFmtId="0" fontId="0" fillId="0" borderId="0" xfId="0" applyFill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1" fillId="0" borderId="5" xfId="1" applyFont="1" applyBorder="1"/>
    <xf numFmtId="44" fontId="3" fillId="3" borderId="5" xfId="2" applyFont="1" applyFill="1" applyBorder="1"/>
    <xf numFmtId="43" fontId="3" fillId="3" borderId="5" xfId="1" applyFont="1" applyFill="1" applyBorder="1"/>
    <xf numFmtId="43" fontId="5" fillId="3" borderId="5" xfId="1" applyFont="1" applyFill="1" applyBorder="1" applyAlignment="1">
      <alignment wrapText="1"/>
    </xf>
    <xf numFmtId="43" fontId="5" fillId="3" borderId="5" xfId="1" applyFont="1" applyFill="1" applyBorder="1"/>
    <xf numFmtId="43" fontId="1" fillId="0" borderId="0" xfId="1" applyFont="1" applyFill="1"/>
    <xf numFmtId="43" fontId="0" fillId="0" borderId="5" xfId="1" applyFont="1" applyBorder="1"/>
    <xf numFmtId="43" fontId="3" fillId="2" borderId="5" xfId="1" applyFont="1" applyFill="1" applyBorder="1"/>
    <xf numFmtId="43" fontId="11" fillId="0" borderId="6" xfId="1" applyFont="1" applyBorder="1"/>
    <xf numFmtId="0" fontId="0" fillId="0" borderId="2" xfId="0" applyFill="1" applyBorder="1"/>
    <xf numFmtId="0" fontId="11" fillId="0" borderId="5" xfId="0" applyFont="1" applyBorder="1"/>
    <xf numFmtId="43" fontId="11" fillId="0" borderId="5" xfId="1" applyFont="1" applyFill="1" applyBorder="1"/>
    <xf numFmtId="0" fontId="0" fillId="0" borderId="5" xfId="0" applyBorder="1"/>
    <xf numFmtId="14" fontId="0" fillId="0" borderId="5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pivotButton="1"/>
    <xf numFmtId="7" fontId="0" fillId="0" borderId="0" xfId="0" applyNumberFormat="1"/>
    <xf numFmtId="39" fontId="0" fillId="0" borderId="0" xfId="0" applyNumberFormat="1"/>
    <xf numFmtId="0" fontId="0" fillId="0" borderId="5" xfId="0" applyBorder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43" fontId="4" fillId="0" borderId="0" xfId="1" applyFont="1" applyAlignment="1">
      <alignment horizontal="left" indent="1"/>
    </xf>
    <xf numFmtId="44" fontId="3" fillId="2" borderId="5" xfId="2" applyFont="1" applyFill="1" applyBorder="1"/>
    <xf numFmtId="43" fontId="1" fillId="0" borderId="5" xfId="1" applyFont="1" applyFill="1" applyBorder="1"/>
    <xf numFmtId="14" fontId="0" fillId="0" borderId="5" xfId="0" applyNumberFormat="1" applyFill="1" applyBorder="1"/>
    <xf numFmtId="14" fontId="11" fillId="0" borderId="0" xfId="0" applyNumberFormat="1" applyFont="1" applyBorder="1"/>
    <xf numFmtId="43" fontId="0" fillId="0" borderId="3" xfId="1" applyFont="1" applyBorder="1"/>
    <xf numFmtId="14" fontId="20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43" fontId="11" fillId="0" borderId="1" xfId="0" applyNumberFormat="1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14" fontId="0" fillId="0" borderId="0" xfId="1" applyNumberFormat="1" applyFont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4" fontId="19" fillId="0" borderId="2" xfId="2" applyFont="1" applyBorder="1" applyAlignment="1">
      <alignment horizontal="center"/>
    </xf>
    <xf numFmtId="0" fontId="0" fillId="0" borderId="5" xfId="0" applyFont="1" applyBorder="1" applyAlignment="1">
      <alignment wrapText="1"/>
    </xf>
    <xf numFmtId="43" fontId="14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zabela Werner" refreshedDate="44796.411862962967" createdVersion="7" refreshedVersion="8" minRefreshableVersion="3" recordCount="60" xr:uid="{A28DF7A1-68B9-40AB-8E76-655F750CB5B9}">
  <cacheSource type="worksheet">
    <worksheetSource ref="A5:E65" sheet="FirstTransPresent6.15.22"/>
  </cacheSource>
  <cacheFields count="5">
    <cacheField name="Date" numFmtId="14">
      <sharedItems containsDate="1" containsBlank="1" containsMixedTypes="1" minDate="2020-08-10T00:00:00" maxDate="2022-06-10T00:00:00"/>
    </cacheField>
    <cacheField name="Withdrawal (-)" numFmtId="43">
      <sharedItems containsString="0" containsBlank="1" containsNumber="1" minValue="-14213.92" maxValue="-14.28"/>
    </cacheField>
    <cacheField name="Deposit (+)" numFmtId="43">
      <sharedItems containsString="0" containsBlank="1" containsNumber="1" containsInteger="1" minValue="50" maxValue="17555"/>
    </cacheField>
    <cacheField name="Category" numFmtId="0">
      <sharedItems containsBlank="1" count="9">
        <s v="CMP-Energy"/>
        <s v="Membership"/>
        <s v="Hall Preservation"/>
        <s v="Other Supplies"/>
        <s v="Pound Auction"/>
        <s v="Insurance"/>
        <m/>
        <s v="Roofing Construction"/>
        <s v="Transfer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zabela Werner" refreshedDate="44796.412090046295" createdVersion="7" refreshedVersion="8" minRefreshableVersion="3" recordCount="95" xr:uid="{B03A786D-3B69-43D0-947F-FB6538AE7326}">
  <cacheSource type="worksheet">
    <worksheetSource ref="A2:G97" sheet="FY22CategoryDeposit"/>
  </cacheSource>
  <cacheFields count="7">
    <cacheField name="#" numFmtId="0">
      <sharedItems containsSemiMixedTypes="0" containsString="0" containsNumber="1" containsInteger="1" minValue="1" maxValue="92"/>
    </cacheField>
    <cacheField name="Last Name" numFmtId="0">
      <sharedItems containsBlank="1" count="70">
        <s v="Adams"/>
        <s v="Albis"/>
        <s v="Andersen"/>
        <s v="Basgall"/>
        <s v="Brawn"/>
        <s v="Brophy"/>
        <s v="Brown"/>
        <s v="Brug"/>
        <s v="Buckley"/>
        <s v="Capraro"/>
        <s v="Carabello"/>
        <s v="Carver"/>
        <s v="Charboneau"/>
        <s v="Chodorowski"/>
        <s v="Crump"/>
        <s v="Dawson"/>
        <s v="Denson"/>
        <s v="Douglass"/>
        <s v="Fahay"/>
        <s v="Fitzjarrald"/>
        <s v="Freeman"/>
        <s v="Friguliette"/>
        <s v="Kalb-Larocca"/>
        <s v="Guyette"/>
        <s v="Hart"/>
        <s v="Jacobs"/>
        <s v="Jamison"/>
        <s v="Johnston"/>
        <s v="Larrabee"/>
        <s v="Katz"/>
        <s v="Sharon"/>
        <s v="Kelsey"/>
        <s v="Kosmark"/>
        <s v="Smith"/>
        <s v="Lozier"/>
        <s v="Mangiulli"/>
        <s v="McKay"/>
        <s v="McNary"/>
        <s v="Meade"/>
        <s v="Merry"/>
        <s v="Mitchell"/>
        <s v="Mussman"/>
        <s v="Nelson"/>
        <s v="Newton"/>
        <s v="Oliver"/>
        <s v="Orr"/>
        <s v="Paris"/>
        <s v="Parker"/>
        <s v="Pearson"/>
        <s v="Perkins"/>
        <s v="Pettis"/>
        <s v="Pouliot"/>
        <s v="Powers"/>
        <s v="Renshaw"/>
        <s v="Robinson"/>
        <s v="Rogers"/>
        <s v="Sener"/>
        <s v="Gomez"/>
        <s v="Sullivan"/>
        <s v="Tomajan"/>
        <s v="Van Heek"/>
        <s v="Van Note"/>
        <s v="Vogel"/>
        <s v="Walsh"/>
        <s v="Werner"/>
        <s v="Williams"/>
        <s v="Wilson"/>
        <s v="Zaborowski"/>
        <m/>
        <s v="Cantrell" u="1"/>
      </sharedItems>
    </cacheField>
    <cacheField name="First Name" numFmtId="0">
      <sharedItems count="74">
        <s v="Carl"/>
        <s v="Robert"/>
        <s v="John &amp; Annette"/>
        <s v="Scott, Suzanne"/>
        <s v="Sandra &amp; Sholtz, Diana"/>
        <s v="Bruce"/>
        <s v="Jim &amp; Evelyn"/>
        <s v="Ted &amp; Family 302 &amp;308 Sabino Rd"/>
        <s v="Tim &amp; Deb"/>
        <s v="Jorunn"/>
        <s v="Robert &amp; Mary 296 Sabino Rd"/>
        <s v="Janet &amp; Hill, James"/>
        <s v="John"/>
        <s v="Tony &amp; Elsa"/>
        <s v="Davis &amp; Patti"/>
        <s v="Michael &amp; Anne Childs"/>
        <s v="Nicole"/>
        <s v="Virginia"/>
        <s v="Mike &amp; Cindy"/>
        <s v="Launy &amp; Betty"/>
        <s v="Chaster &amp; Ginny"/>
        <s v="Virginia &amp; Cichoki, Fred"/>
        <s v="Brian &amp; Susan"/>
        <s v="Roz &amp; Nick"/>
        <s v="Garry &amp; Dale"/>
        <s v="James &amp; Martha"/>
        <s v="Jeff &amp; Cathy"/>
        <s v="Scott &amp; Laura"/>
        <s v="Mike &amp; Angel"/>
        <s v="Scott &amp; Linda"/>
        <s v="Ed &amp; Mary &amp; Katherine"/>
        <s v="Lise"/>
        <s v="Paul &amp; Amy"/>
        <s v="Gregory &amp; Joanne"/>
        <s v="John &amp; Rebecca"/>
        <s v="Bard &amp; Christine"/>
        <s v="Gregory"/>
        <s v="Joe &amp; Elise"/>
        <s v="Mike &amp; Nancy-Same household with Newton"/>
        <s v="Sandy"/>
        <s v="Rick &amp; Kathy"/>
        <s v="Florence"/>
        <s v="Gerry"/>
        <s v="Mike &amp; Phyllis"/>
        <s v="Albert &amp; Kerry"/>
        <s v="Frank III &amp; Linda-same household with McKay"/>
        <s v="Bette"/>
        <s v="Alan &amp; Judy"/>
        <s v="Jay &amp; Phyllis"/>
        <s v="Hugh &amp; Kanya"/>
        <s v="James &amp; Deborah"/>
        <s v="Jim &amp; Marge"/>
        <s v="Kurt"/>
        <s v="Bob &amp; Elsie"/>
        <s v="Brad &amp; Kelley"/>
        <s v="Wayne"/>
        <s v="James &amp; Marjorie"/>
        <s v="Kathy"/>
        <s v="Ken &amp; Tina"/>
        <s v="Solomon"/>
        <s v="Stephen"/>
        <s v="Brenden &amp; Judy"/>
        <s v="Marilyn"/>
        <s v="Garrit &amp; Christi"/>
        <s v="Jill"/>
        <s v="Monty &amp; Beth"/>
        <s v="Diane"/>
        <s v="Paul &amp; Izabela"/>
        <s v="Michael &amp; Montgomery, Susan"/>
        <s v="Doug &amp; Mary Ellen"/>
        <s v="Fran &amp; Gwen"/>
        <s v="Cash"/>
        <s v="Ted &amp; Family 302 &amp;308 Sbino Rd" u="1"/>
        <s v="Scott" u="1"/>
      </sharedItems>
    </cacheField>
    <cacheField name="Date of Deposit" numFmtId="0">
      <sharedItems containsNonDate="0" containsDate="1" containsString="0" containsBlank="1" minDate="2021-07-19T00:00:00" maxDate="2022-04-30T00:00:00"/>
    </cacheField>
    <cacheField name="Pound Auction" numFmtId="43">
      <sharedItems containsString="0" containsBlank="1" containsNumber="1" containsInteger="1" minValue="30" maxValue="165"/>
    </cacheField>
    <cacheField name="Membership" numFmtId="43">
      <sharedItems containsString="0" containsBlank="1" containsNumber="1" containsInteger="1" minValue="50" maxValue="100"/>
    </cacheField>
    <cacheField name="Donation" numFmtId="43">
      <sharedItems containsString="0" containsBlank="1" containsNumber="1" containsInteger="1" minValue="5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zabela Werner" refreshedDate="44796.43297361111" createdVersion="8" refreshedVersion="8" minRefreshableVersion="3" recordCount="93" xr:uid="{08D6B040-5603-49E1-B8A1-A72583758982}">
  <cacheSource type="worksheet">
    <worksheetSource ref="A2:G95" sheet="FY23CategoryDeposit"/>
  </cacheSource>
  <cacheFields count="7">
    <cacheField name="#" numFmtId="0">
      <sharedItems containsSemiMixedTypes="0" containsString="0" containsNumber="1" containsInteger="1" minValue="1" maxValue="90"/>
    </cacheField>
    <cacheField name="Last Name" numFmtId="0">
      <sharedItems containsBlank="1" count="70">
        <s v="Adams"/>
        <s v="Albis"/>
        <s v="Andersen"/>
        <s v="Basgall"/>
        <s v="Brawn"/>
        <s v="Brophy"/>
        <s v="Brown"/>
        <s v="Brug"/>
        <s v="Buckley"/>
        <s v="Capraro"/>
        <s v="Carabello"/>
        <s v="Carver"/>
        <s v="Charboneau"/>
        <s v="Chodorowski"/>
        <s v="Crump"/>
        <s v="Dawson"/>
        <s v="Denson"/>
        <s v="Douglass"/>
        <s v="Fahay"/>
        <s v="Fitzjarrald"/>
        <s v="Freeman"/>
        <s v="Friguliette"/>
        <s v="Kalb-Larocca"/>
        <s v="Guyette"/>
        <s v="Hart"/>
        <s v="Jacobs"/>
        <s v="Jamison"/>
        <s v="Johnston"/>
        <s v="Larrabee"/>
        <s v="Katz"/>
        <s v="Sharon"/>
        <s v="Kelsey"/>
        <s v="Kosmark"/>
        <s v="Smith"/>
        <s v="Lozier"/>
        <s v="Mangiulli"/>
        <s v="McKay"/>
        <s v="McNary"/>
        <s v="Meade"/>
        <s v="Merry"/>
        <s v="Mitchell"/>
        <s v="Mussman"/>
        <s v="Nelson"/>
        <s v="Newton"/>
        <s v="Oliver"/>
        <s v="Orr"/>
        <s v="Paris"/>
        <s v="Parker"/>
        <s v="Pearson"/>
        <s v="Perkins"/>
        <s v="Pettis"/>
        <s v="Pouliot"/>
        <s v="Powers"/>
        <s v="Renshaw"/>
        <s v="Robinson"/>
        <s v="Rogers"/>
        <s v="Sener"/>
        <s v="Gomez"/>
        <s v="Sullivan"/>
        <s v="Tomajan"/>
        <s v="Van Heek"/>
        <s v="Van Note"/>
        <s v="Vogel"/>
        <s v="Walsh"/>
        <s v="Werner"/>
        <s v="West Bath Historical Society"/>
        <s v="Williams"/>
        <s v="Wilson"/>
        <s v="Zaborowski"/>
        <m u="1"/>
      </sharedItems>
    </cacheField>
    <cacheField name="First Name" numFmtId="0">
      <sharedItems containsBlank="1" count="74">
        <s v="Carl"/>
        <s v="Robert"/>
        <s v="John &amp; Annette"/>
        <s v="Scott, Suzanne"/>
        <s v="Sandra &amp; Sholtz, Diana"/>
        <s v="Bruce"/>
        <s v="Jim &amp; Evelyn"/>
        <s v="Ted &amp; Family 302 &amp;308 Sabino Rd"/>
        <s v="Tim &amp; Deb"/>
        <s v="Jorunn"/>
        <s v="Robert &amp; Mary 296 Sabino Rd"/>
        <s v="Janet &amp; Hill, James"/>
        <s v="John"/>
        <s v="Tony &amp; Elsa"/>
        <s v="Davis &amp; Patti"/>
        <s v="Michael &amp; Anne Childs"/>
        <s v="Nicole"/>
        <s v="Virginia"/>
        <s v="Mike &amp; Cindy"/>
        <s v="Launy &amp; Betty"/>
        <s v="Chaster &amp; Ginny"/>
        <s v="Virginia &amp; Cichoki, Fred"/>
        <s v="Brian &amp; Susan"/>
        <s v="Roz &amp; Nick"/>
        <s v="Garry &amp; Dale"/>
        <s v="James &amp; Martha"/>
        <s v="Jeff &amp; Cathy"/>
        <s v="Scott &amp; Laura"/>
        <s v="Mike &amp; Angel"/>
        <s v="Scott &amp; Linda"/>
        <s v="Ed &amp; Mary &amp; Katherine"/>
        <s v="Lise"/>
        <s v="Paul &amp; Amy"/>
        <s v="Gregory &amp; Joanne"/>
        <s v="John &amp; Rebecca"/>
        <s v="Bard &amp; Christine"/>
        <s v="Gregory"/>
        <s v="Joe &amp; Elise"/>
        <s v="Mike &amp; Nancy"/>
        <s v="Sandy"/>
        <s v="Rick &amp; Kathy"/>
        <s v="Florence"/>
        <s v="Gerry"/>
        <s v="Mike &amp; Phyllis"/>
        <s v="Albert &amp; Kerry"/>
        <s v="Frank III &amp; Linda-same household with McKay"/>
        <s v="Bette"/>
        <s v="Alan &amp; Judy"/>
        <s v="Jay &amp; Phyllis"/>
        <s v="Hugh &amp; Kanya"/>
        <s v="James &amp; Deborah"/>
        <s v="Jim &amp; Marge"/>
        <s v="Kurt"/>
        <s v="Bob &amp; Elsie"/>
        <s v="Brad &amp; Kelley"/>
        <s v="Wayne"/>
        <s v="James &amp; Marjorie"/>
        <s v="Kathy"/>
        <s v="Ken &amp; Tina"/>
        <s v="Solomon"/>
        <s v="Stephen"/>
        <s v="Brenden &amp; Judy"/>
        <s v="Marilyn"/>
        <s v="Garrit &amp; Christi"/>
        <s v="Jill"/>
        <s v="Monty &amp; Beth"/>
        <s v="Diane"/>
        <s v="Paul &amp; Izabela"/>
        <m/>
        <s v="Michael &amp; Montgomery, Susan"/>
        <s v="Doug &amp; Mary Ellen"/>
        <s v="Fran &amp; Gwen"/>
        <s v="Mike &amp; Nancy-Same household with Newton" u="1"/>
        <s v="Cash" u="1"/>
      </sharedItems>
    </cacheField>
    <cacheField name="Date of Deposit" numFmtId="0">
      <sharedItems containsDate="1" containsBlank="1" containsMixedTypes="1" minDate="2022-07-23T00:00:00" maxDate="2022-08-06T00:00:00"/>
    </cacheField>
    <cacheField name="Pound Auction" numFmtId="43">
      <sharedItems containsNonDate="0" containsString="0" containsBlank="1"/>
    </cacheField>
    <cacheField name="Membership" numFmtId="43">
      <sharedItems containsString="0" containsBlank="1" containsNumber="1" containsInteger="1" minValue="50" maxValue="100"/>
    </cacheField>
    <cacheField name="Donation" numFmtId="43">
      <sharedItems containsString="0" containsBlank="1" containsNumber="1" containsInteger="1" minValue="50" maxValue="1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zabela Werner" refreshedDate="44796.437543981483" createdVersion="8" refreshedVersion="8" minRefreshableVersion="3" recordCount="60" xr:uid="{7D619E5D-61E6-4B45-BEED-33E448F86E96}">
  <cacheSource type="worksheet">
    <worksheetSource ref="A5:E65" sheet="FirstTransPresent7.15.22"/>
  </cacheSource>
  <cacheFields count="5">
    <cacheField name="Date" numFmtId="14">
      <sharedItems containsDate="1" containsBlank="1" containsMixedTypes="1" minDate="2022-07-08T00:00:00" maxDate="2022-08-06T00:00:00"/>
    </cacheField>
    <cacheField name="Withdrawal (-)" numFmtId="43">
      <sharedItems containsString="0" containsBlank="1" containsNumber="1" minValue="-176.62" maxValue="-10"/>
    </cacheField>
    <cacheField name="Deposit (+)" numFmtId="43">
      <sharedItems containsString="0" containsBlank="1" containsNumber="1" containsInteger="1" minValue="1250" maxValue="3200"/>
    </cacheField>
    <cacheField name="Category" numFmtId="0">
      <sharedItems containsBlank="1" count="11">
        <s v="CMP-Energy"/>
        <s v="Membership"/>
        <s v="Hall Preservation"/>
        <s v="State Registration"/>
        <s v="Repairs"/>
        <s v="Other Supplies"/>
        <s v="Pound Auction"/>
        <s v="Insurance"/>
        <m/>
        <s v="Roofing Construction"/>
        <s v="Transfer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d v="2021-07-08T00:00:00"/>
    <n v="-14.28"/>
    <m/>
    <x v="0"/>
    <s v="CMP-Energy"/>
  </r>
  <r>
    <m/>
    <m/>
    <m/>
    <x v="1"/>
    <s v="Deposit Membership"/>
  </r>
  <r>
    <d v="2021-07-19T00:00:00"/>
    <m/>
    <n v="250"/>
    <x v="1"/>
    <s v="Deposit Membership"/>
  </r>
  <r>
    <d v="2021-07-19T00:00:00"/>
    <m/>
    <n v="550"/>
    <x v="2"/>
    <s v="Deposit Hall Preservation"/>
  </r>
  <r>
    <d v="2021-07-24T00:00:00"/>
    <m/>
    <n v="100"/>
    <x v="1"/>
    <s v="Deposit Membership"/>
  </r>
  <r>
    <d v="2021-07-24T00:00:00"/>
    <m/>
    <n v="350"/>
    <x v="2"/>
    <s v="Deposit Hall Preservation"/>
  </r>
  <r>
    <d v="2021-07-26T00:00:00"/>
    <n v="-47.87"/>
    <m/>
    <x v="3"/>
    <s v="Angel Jamison-Sabino Supplies"/>
  </r>
  <r>
    <d v="2020-08-10T00:00:00"/>
    <n v="-28.16"/>
    <m/>
    <x v="0"/>
    <s v="CMP-Energy"/>
  </r>
  <r>
    <d v="2021-08-17T00:00:00"/>
    <m/>
    <n v="700"/>
    <x v="1"/>
    <s v="Deposit Membership"/>
  </r>
  <r>
    <d v="2021-08-17T00:00:00"/>
    <m/>
    <n v="465"/>
    <x v="4"/>
    <s v="Deposit Pound Auction"/>
  </r>
  <r>
    <d v="2021-08-17T00:00:00"/>
    <m/>
    <n v="300"/>
    <x v="2"/>
    <s v="Deposit Hall Preservation"/>
  </r>
  <r>
    <d v="2021-08-20T00:00:00"/>
    <m/>
    <n v="100"/>
    <x v="1"/>
    <s v="Deposit Membership"/>
  </r>
  <r>
    <d v="2021-08-20T00:00:00"/>
    <m/>
    <n v="50"/>
    <x v="4"/>
    <s v="Deposit Pound Auction"/>
  </r>
  <r>
    <d v="2021-08-20T00:00:00"/>
    <m/>
    <n v="300"/>
    <x v="2"/>
    <s v="Deposit Hall Preservation"/>
  </r>
  <r>
    <d v="2021-09-08T00:00:00"/>
    <m/>
    <n v="250"/>
    <x v="1"/>
    <s v="Deposit Membership"/>
  </r>
  <r>
    <d v="2021-09-08T00:00:00"/>
    <m/>
    <n v="1300"/>
    <x v="2"/>
    <s v="Deposit Hall Preservation"/>
  </r>
  <r>
    <d v="2021-09-13T00:00:00"/>
    <m/>
    <n v="500"/>
    <x v="2"/>
    <s v="Deposit Hall Preservation"/>
  </r>
  <r>
    <d v="2021-09-13T00:00:00"/>
    <m/>
    <n v="50"/>
    <x v="1"/>
    <s v="Deposit Membership"/>
  </r>
  <r>
    <d v="2021-09-09T00:00:00"/>
    <n v="-32.590000000000003"/>
    <m/>
    <x v="0"/>
    <s v="CMP-Energy"/>
  </r>
  <r>
    <d v="2021-09-17T00:00:00"/>
    <m/>
    <n v="50"/>
    <x v="1"/>
    <s v="Deposit Membership"/>
  </r>
  <r>
    <d v="2021-09-25T00:00:00"/>
    <m/>
    <n v="100"/>
    <x v="1"/>
    <s v="Deposit Membership"/>
  </r>
  <r>
    <d v="2021-10-09T00:00:00"/>
    <m/>
    <n v="50"/>
    <x v="1"/>
    <s v="Deposit Membership"/>
  </r>
  <r>
    <d v="2021-10-09T00:00:00"/>
    <m/>
    <n v="1000"/>
    <x v="2"/>
    <s v="Deposit Hall Preservation"/>
  </r>
  <r>
    <d v="2021-10-12T00:00:00"/>
    <n v="-33.08"/>
    <m/>
    <x v="0"/>
    <s v="CMP-Energy"/>
  </r>
  <r>
    <d v="2021-10-14T00:00:00"/>
    <n v="-116"/>
    <m/>
    <x v="3"/>
    <s v="Stamps Reimbursment to Doug"/>
  </r>
  <r>
    <d v="2021-10-19T00:00:00"/>
    <n v="-1616"/>
    <m/>
    <x v="5"/>
    <s v="Annual Insurance"/>
  </r>
  <r>
    <d v="2021-10-25T00:00:00"/>
    <m/>
    <n v="1800"/>
    <x v="2"/>
    <s v="Deposit Hall Preservation"/>
  </r>
  <r>
    <d v="2021-10-25T00:00:00"/>
    <m/>
    <n v="50"/>
    <x v="1"/>
    <s v="Deposit Membership"/>
  </r>
  <r>
    <d v="2021-11-02T00:00:00"/>
    <m/>
    <n v="950"/>
    <x v="2"/>
    <s v="Deposit Hall Preservation"/>
  </r>
  <r>
    <d v="2021-11-12T00:00:00"/>
    <n v="-26.44"/>
    <m/>
    <x v="0"/>
    <s v="CMP-Energy"/>
  </r>
  <r>
    <d v="2021-11-12T00:00:00"/>
    <m/>
    <n v="550"/>
    <x v="2"/>
    <s v="Deposit Hall Preservation"/>
  </r>
  <r>
    <m/>
    <m/>
    <m/>
    <x v="6"/>
    <m/>
  </r>
  <r>
    <d v="2021-11-26T00:00:00"/>
    <m/>
    <n v="600"/>
    <x v="2"/>
    <s v="Deposit Hall Preservation"/>
  </r>
  <r>
    <d v="2021-11-29T00:00:00"/>
    <m/>
    <n v="550"/>
    <x v="2"/>
    <s v="Deposit Hall Preservation"/>
  </r>
  <r>
    <d v="2021-12-09T00:00:00"/>
    <n v="-18.54"/>
    <m/>
    <x v="0"/>
    <s v="CMP-Energy"/>
  </r>
  <r>
    <d v="2021-12-23T00:00:00"/>
    <m/>
    <n v="50"/>
    <x v="1"/>
    <s v="Deposit Membership"/>
  </r>
  <r>
    <d v="2021-12-23T00:00:00"/>
    <m/>
    <n v="650"/>
    <x v="2"/>
    <s v="Deposit Hall Preservation"/>
  </r>
  <r>
    <d v="2022-01-10T00:00:00"/>
    <n v="-15.94"/>
    <m/>
    <x v="0"/>
    <s v="CMP-Energy"/>
  </r>
  <r>
    <d v="2022-01-10T00:00:00"/>
    <m/>
    <n v="450"/>
    <x v="2"/>
    <s v="Deposit Hall Preservation"/>
  </r>
  <r>
    <d v="2022-02-08T00:00:00"/>
    <m/>
    <n v="100"/>
    <x v="1"/>
    <s v="Deposit Membership"/>
  </r>
  <r>
    <d v="2022-02-10T00:00:00"/>
    <n v="-16.579999999999998"/>
    <m/>
    <x v="0"/>
    <s v="CMP-Energy"/>
  </r>
  <r>
    <d v="2022-03-14T00:00:00"/>
    <m/>
    <n v="503"/>
    <x v="2"/>
    <s v="Deposit Hall Preservation"/>
  </r>
  <r>
    <d v="2022-03-14T00:00:00"/>
    <m/>
    <n v="87"/>
    <x v="4"/>
    <s v="Deposit Pound Auction"/>
  </r>
  <r>
    <d v="2022-03-14T00:00:00"/>
    <m/>
    <n v="50"/>
    <x v="1"/>
    <s v="Deposit Membership"/>
  </r>
  <r>
    <d v="2022-03-14T00:00:00"/>
    <n v="-42.98"/>
    <m/>
    <x v="0"/>
    <s v="CMP-Energy"/>
  </r>
  <r>
    <d v="2022-04-06T00:00:00"/>
    <m/>
    <n v="700"/>
    <x v="2"/>
    <s v="Deposit Hall Preservation"/>
  </r>
  <r>
    <d v="2022-04-06T00:00:00"/>
    <m/>
    <n v="50"/>
    <x v="1"/>
    <s v="Deposit Membership"/>
  </r>
  <r>
    <d v="2022-04-06T00:00:00"/>
    <n v="-5780"/>
    <m/>
    <x v="7"/>
    <s v="Check #1055"/>
  </r>
  <r>
    <d v="2022-04-08T00:00:00"/>
    <n v="-16.8"/>
    <m/>
    <x v="0"/>
    <s v="CMP-Energy"/>
  </r>
  <r>
    <d v="2022-04-09T00:00:00"/>
    <m/>
    <n v="500"/>
    <x v="2"/>
    <s v="Deposit Hall Preservation"/>
  </r>
  <r>
    <d v="2022-04-09T00:00:00"/>
    <m/>
    <n v="1300"/>
    <x v="8"/>
    <s v="Transfer from the Building Fund"/>
  </r>
  <r>
    <d v="2022-04-16T00:00:00"/>
    <m/>
    <n v="1500"/>
    <x v="2"/>
    <s v="Deposit Hall Preservation"/>
  </r>
  <r>
    <d v="2022-04-29T00:00:00"/>
    <m/>
    <n v="600"/>
    <x v="2"/>
    <s v="Deposit Hall Preservation"/>
  </r>
  <r>
    <d v="2022-04-29T00:00:00"/>
    <m/>
    <n v="50"/>
    <x v="1"/>
    <s v="Deposit Membership"/>
  </r>
  <r>
    <d v="2022-05-10T00:00:00"/>
    <n v="-15.38"/>
    <m/>
    <x v="0"/>
    <s v="CMP-Energy"/>
  </r>
  <r>
    <d v="2022-05-15T00:00:00"/>
    <n v="-6370"/>
    <m/>
    <x v="7"/>
    <s v="Check #1056"/>
  </r>
  <r>
    <d v="2022-06-09T00:00:00"/>
    <n v="-23.28"/>
    <m/>
    <x v="0"/>
    <s v="CMP-Energy"/>
  </r>
  <r>
    <m/>
    <m/>
    <m/>
    <x v="6"/>
    <m/>
  </r>
  <r>
    <s v="Total"/>
    <n v="-14213.92"/>
    <n v="17555"/>
    <x v="6"/>
    <m/>
  </r>
  <r>
    <m/>
    <m/>
    <m/>
    <x v="6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n v="1"/>
    <x v="0"/>
    <x v="0"/>
    <d v="2021-08-17T00:00:00"/>
    <m/>
    <n v="50"/>
    <m/>
  </r>
  <r>
    <n v="3"/>
    <x v="0"/>
    <x v="1"/>
    <d v="2021-09-13T00:00:00"/>
    <m/>
    <n v="50"/>
    <m/>
  </r>
  <r>
    <n v="2"/>
    <x v="0"/>
    <x v="0"/>
    <d v="2021-11-26T00:00:00"/>
    <m/>
    <m/>
    <n v="300"/>
  </r>
  <r>
    <n v="4"/>
    <x v="1"/>
    <x v="2"/>
    <m/>
    <m/>
    <m/>
    <m/>
  </r>
  <r>
    <n v="5"/>
    <x v="2"/>
    <x v="3"/>
    <d v="2021-08-17T00:00:00"/>
    <n v="72"/>
    <n v="50"/>
    <m/>
  </r>
  <r>
    <n v="6"/>
    <x v="3"/>
    <x v="4"/>
    <d v="2021-11-12T00:00:00"/>
    <m/>
    <m/>
    <n v="50"/>
  </r>
  <r>
    <n v="8"/>
    <x v="4"/>
    <x v="5"/>
    <d v="2021-10-25T00:00:00"/>
    <m/>
    <m/>
    <n v="500"/>
  </r>
  <r>
    <n v="7"/>
    <x v="5"/>
    <x v="6"/>
    <d v="2021-09-08T00:00:00"/>
    <m/>
    <n v="50"/>
    <n v="100"/>
  </r>
  <r>
    <n v="9"/>
    <x v="6"/>
    <x v="7"/>
    <d v="2021-08-17T00:00:00"/>
    <m/>
    <n v="100"/>
    <m/>
  </r>
  <r>
    <n v="9"/>
    <x v="6"/>
    <x v="7"/>
    <d v="2022-04-06T00:00:00"/>
    <m/>
    <m/>
    <n v="250"/>
  </r>
  <r>
    <n v="9"/>
    <x v="7"/>
    <x v="8"/>
    <d v="2021-12-23T00:00:00"/>
    <m/>
    <m/>
    <n v="100"/>
  </r>
  <r>
    <n v="11"/>
    <x v="8"/>
    <x v="9"/>
    <d v="2021-08-17T00:00:00"/>
    <m/>
    <n v="50"/>
    <m/>
  </r>
  <r>
    <n v="12"/>
    <x v="9"/>
    <x v="10"/>
    <d v="2022-04-06T00:00:00"/>
    <m/>
    <n v="50"/>
    <m/>
  </r>
  <r>
    <n v="13"/>
    <x v="10"/>
    <x v="11"/>
    <d v="2021-09-17T00:00:00"/>
    <m/>
    <n v="50"/>
    <m/>
  </r>
  <r>
    <n v="14"/>
    <x v="10"/>
    <x v="11"/>
    <d v="2021-11-12T00:00:00"/>
    <m/>
    <m/>
    <n v="50"/>
  </r>
  <r>
    <n v="15"/>
    <x v="11"/>
    <x v="12"/>
    <m/>
    <m/>
    <m/>
    <m/>
  </r>
  <r>
    <n v="16"/>
    <x v="12"/>
    <x v="1"/>
    <d v="2021-12-23T00:00:00"/>
    <m/>
    <n v="50"/>
    <m/>
  </r>
  <r>
    <n v="17"/>
    <x v="13"/>
    <x v="13"/>
    <d v="2021-08-20T00:00:00"/>
    <m/>
    <n v="50"/>
    <m/>
  </r>
  <r>
    <n v="18"/>
    <x v="13"/>
    <x v="13"/>
    <d v="2022-01-10T00:00:00"/>
    <m/>
    <m/>
    <n v="250"/>
  </r>
  <r>
    <n v="19"/>
    <x v="14"/>
    <x v="14"/>
    <d v="2021-09-25T00:00:00"/>
    <m/>
    <n v="50"/>
    <m/>
  </r>
  <r>
    <n v="19"/>
    <x v="14"/>
    <x v="14"/>
    <d v="2022-04-06T00:00:00"/>
    <m/>
    <m/>
    <n v="200"/>
  </r>
  <r>
    <n v="19"/>
    <x v="15"/>
    <x v="15"/>
    <d v="2021-08-17T00:00:00"/>
    <m/>
    <n v="50"/>
    <m/>
  </r>
  <r>
    <n v="20"/>
    <x v="15"/>
    <x v="15"/>
    <d v="2021-11-02T00:00:00"/>
    <m/>
    <m/>
    <n v="350"/>
  </r>
  <r>
    <n v="21"/>
    <x v="16"/>
    <x v="16"/>
    <d v="2021-11-12T00:00:00"/>
    <m/>
    <m/>
    <n v="100"/>
  </r>
  <r>
    <n v="22"/>
    <x v="17"/>
    <x v="17"/>
    <m/>
    <m/>
    <m/>
    <m/>
  </r>
  <r>
    <n v="23"/>
    <x v="18"/>
    <x v="18"/>
    <d v="2021-07-19T00:00:00"/>
    <m/>
    <n v="50"/>
    <n v="250"/>
  </r>
  <r>
    <n v="24"/>
    <x v="19"/>
    <x v="19"/>
    <d v="2021-11-12T00:00:00"/>
    <m/>
    <m/>
    <n v="50"/>
  </r>
  <r>
    <n v="25"/>
    <x v="20"/>
    <x v="20"/>
    <d v="2021-07-19T00:00:00"/>
    <m/>
    <n v="100"/>
    <m/>
  </r>
  <r>
    <n v="26"/>
    <x v="20"/>
    <x v="21"/>
    <m/>
    <m/>
    <m/>
    <m/>
  </r>
  <r>
    <n v="27"/>
    <x v="21"/>
    <x v="22"/>
    <d v="2021-09-08T00:00:00"/>
    <m/>
    <n v="50"/>
    <m/>
  </r>
  <r>
    <n v="28"/>
    <x v="21"/>
    <x v="22"/>
    <d v="2021-11-29T00:00:00"/>
    <m/>
    <m/>
    <n v="50"/>
  </r>
  <r>
    <n v="29"/>
    <x v="22"/>
    <x v="23"/>
    <d v="2022-04-06T00:00:00"/>
    <m/>
    <m/>
    <n v="250"/>
  </r>
  <r>
    <n v="30"/>
    <x v="23"/>
    <x v="24"/>
    <d v="2021-11-02T00:00:00"/>
    <m/>
    <m/>
    <n v="200"/>
  </r>
  <r>
    <n v="31"/>
    <x v="24"/>
    <x v="25"/>
    <d v="2022-02-04T00:00:00"/>
    <m/>
    <m/>
    <n v="100"/>
  </r>
  <r>
    <n v="32"/>
    <x v="25"/>
    <x v="26"/>
    <d v="2021-12-23T00:00:00"/>
    <m/>
    <m/>
    <n v="50"/>
  </r>
  <r>
    <n v="33"/>
    <x v="26"/>
    <x v="27"/>
    <d v="2021-08-17T00:00:00"/>
    <m/>
    <m/>
    <n v="300"/>
  </r>
  <r>
    <n v="34"/>
    <x v="26"/>
    <x v="28"/>
    <d v="2021-08-20T00:00:00"/>
    <n v="50"/>
    <n v="50"/>
    <n v="300"/>
  </r>
  <r>
    <n v="35"/>
    <x v="26"/>
    <x v="27"/>
    <d v="2021-10-09T00:00:00"/>
    <m/>
    <n v="50"/>
    <m/>
  </r>
  <r>
    <n v="36"/>
    <x v="27"/>
    <x v="29"/>
    <d v="2021-11-12T00:00:00"/>
    <m/>
    <m/>
    <n v="100"/>
  </r>
  <r>
    <n v="37"/>
    <x v="22"/>
    <x v="23"/>
    <d v="2021-08-17T00:00:00"/>
    <n v="107"/>
    <n v="50"/>
    <m/>
  </r>
  <r>
    <n v="38"/>
    <x v="22"/>
    <x v="23"/>
    <d v="2021-10-09T00:00:00"/>
    <m/>
    <m/>
    <n v="1000"/>
  </r>
  <r>
    <n v="39"/>
    <x v="28"/>
    <x v="30"/>
    <d v="2022-04-09T00:00:00"/>
    <m/>
    <m/>
    <n v="500"/>
  </r>
  <r>
    <n v="40"/>
    <x v="29"/>
    <x v="31"/>
    <d v="2021-08-17T00:00:00"/>
    <m/>
    <n v="50"/>
    <m/>
  </r>
  <r>
    <n v="41"/>
    <x v="30"/>
    <x v="32"/>
    <d v="2022-04-16T00:00:00"/>
    <m/>
    <m/>
    <n v="1000"/>
  </r>
  <r>
    <n v="42"/>
    <x v="31"/>
    <x v="33"/>
    <d v="2021-08-17T00:00:00"/>
    <n v="41"/>
    <n v="50"/>
    <m/>
  </r>
  <r>
    <n v="43"/>
    <x v="31"/>
    <x v="33"/>
    <d v="2021-12-23T00:00:00"/>
    <m/>
    <m/>
    <n v="500"/>
  </r>
  <r>
    <n v="44"/>
    <x v="32"/>
    <x v="34"/>
    <d v="2021-11-02T00:00:00"/>
    <m/>
    <m/>
    <n v="100"/>
  </r>
  <r>
    <n v="45"/>
    <x v="28"/>
    <x v="30"/>
    <d v="2021-08-17T00:00:00"/>
    <m/>
    <n v="50"/>
    <m/>
  </r>
  <r>
    <n v="46"/>
    <x v="28"/>
    <x v="30"/>
    <d v="2021-10-25T00:00:00"/>
    <m/>
    <m/>
    <n v="500"/>
  </r>
  <r>
    <n v="47"/>
    <x v="33"/>
    <x v="35"/>
    <d v="2022-04-16T00:00:00"/>
    <m/>
    <m/>
    <n v="500"/>
  </r>
  <r>
    <n v="48"/>
    <x v="34"/>
    <x v="36"/>
    <m/>
    <m/>
    <m/>
    <m/>
  </r>
  <r>
    <n v="49"/>
    <x v="35"/>
    <x v="37"/>
    <d v="2021-08-17T00:00:00"/>
    <m/>
    <n v="50"/>
    <m/>
  </r>
  <r>
    <n v="50"/>
    <x v="35"/>
    <x v="37"/>
    <d v="2021-09-08T00:00:00"/>
    <m/>
    <m/>
    <n v="100"/>
  </r>
  <r>
    <n v="51"/>
    <x v="36"/>
    <x v="38"/>
    <m/>
    <m/>
    <m/>
    <m/>
  </r>
  <r>
    <n v="52"/>
    <x v="37"/>
    <x v="39"/>
    <d v="2021-11-29T00:00:00"/>
    <m/>
    <m/>
    <n v="500"/>
  </r>
  <r>
    <n v="53"/>
    <x v="38"/>
    <x v="40"/>
    <d v="2021-09-25T00:00:00"/>
    <m/>
    <n v="50"/>
    <m/>
  </r>
  <r>
    <n v="54"/>
    <x v="39"/>
    <x v="41"/>
    <d v="2021-10-25T00:00:00"/>
    <m/>
    <m/>
    <n v="50"/>
  </r>
  <r>
    <n v="55"/>
    <x v="40"/>
    <x v="42"/>
    <m/>
    <m/>
    <m/>
    <m/>
  </r>
  <r>
    <n v="56"/>
    <x v="41"/>
    <x v="43"/>
    <m/>
    <m/>
    <m/>
    <m/>
  </r>
  <r>
    <n v="57"/>
    <x v="42"/>
    <x v="44"/>
    <d v="2021-09-08T00:00:00"/>
    <m/>
    <n v="50"/>
    <m/>
  </r>
  <r>
    <n v="58"/>
    <x v="43"/>
    <x v="45"/>
    <d v="2021-08-17T00:00:00"/>
    <m/>
    <n v="50"/>
    <m/>
  </r>
  <r>
    <n v="59"/>
    <x v="44"/>
    <x v="46"/>
    <d v="2021-11-02T00:00:00"/>
    <m/>
    <m/>
    <n v="250"/>
  </r>
  <r>
    <n v="60"/>
    <x v="45"/>
    <x v="47"/>
    <d v="2021-11-02T00:00:00"/>
    <m/>
    <m/>
    <n v="50"/>
  </r>
  <r>
    <n v="61"/>
    <x v="46"/>
    <x v="48"/>
    <d v="2021-09-08T00:00:00"/>
    <m/>
    <n v="50"/>
    <m/>
  </r>
  <r>
    <n v="62"/>
    <x v="46"/>
    <x v="48"/>
    <d v="2021-11-26T00:00:00"/>
    <m/>
    <m/>
    <n v="300"/>
  </r>
  <r>
    <n v="63"/>
    <x v="47"/>
    <x v="49"/>
    <m/>
    <m/>
    <m/>
    <m/>
  </r>
  <r>
    <n v="64"/>
    <x v="48"/>
    <x v="50"/>
    <d v="2021-07-24T00:00:00"/>
    <m/>
    <n v="50"/>
    <n v="350"/>
  </r>
  <r>
    <n v="65"/>
    <x v="49"/>
    <x v="51"/>
    <m/>
    <m/>
    <m/>
    <m/>
  </r>
  <r>
    <n v="66"/>
    <x v="50"/>
    <x v="52"/>
    <d v="2022-01-10T00:00:00"/>
    <m/>
    <m/>
    <n v="200"/>
  </r>
  <r>
    <n v="67"/>
    <x v="51"/>
    <x v="53"/>
    <m/>
    <m/>
    <m/>
    <m/>
  </r>
  <r>
    <n v="68"/>
    <x v="52"/>
    <x v="54"/>
    <d v="2022-03-14T00:00:00"/>
    <n v="87"/>
    <n v="50"/>
    <n v="203"/>
  </r>
  <r>
    <n v="69"/>
    <x v="53"/>
    <x v="55"/>
    <d v="2021-08-17T00:00:00"/>
    <m/>
    <n v="50"/>
    <m/>
  </r>
  <r>
    <n v="70"/>
    <x v="54"/>
    <x v="56"/>
    <m/>
    <m/>
    <m/>
    <m/>
  </r>
  <r>
    <n v="71"/>
    <x v="55"/>
    <x v="57"/>
    <m/>
    <m/>
    <m/>
    <m/>
  </r>
  <r>
    <n v="72"/>
    <x v="56"/>
    <x v="58"/>
    <d v="2021-07-19T00:00:00"/>
    <m/>
    <n v="50"/>
    <m/>
  </r>
  <r>
    <n v="73"/>
    <x v="56"/>
    <x v="58"/>
    <d v="2021-08-17T00:00:00"/>
    <n v="30"/>
    <m/>
    <m/>
  </r>
  <r>
    <n v="74"/>
    <x v="56"/>
    <x v="58"/>
    <d v="2021-09-08T00:00:00"/>
    <m/>
    <m/>
    <n v="300"/>
  </r>
  <r>
    <n v="75"/>
    <x v="57"/>
    <x v="59"/>
    <d v="2022-04-29T00:00:00"/>
    <m/>
    <n v="50"/>
    <n v="500"/>
  </r>
  <r>
    <n v="76"/>
    <x v="33"/>
    <x v="35"/>
    <d v="2021-11-12T00:00:00"/>
    <m/>
    <m/>
    <n v="200"/>
  </r>
  <r>
    <n v="77"/>
    <x v="29"/>
    <x v="60"/>
    <d v="2022-04-29T00:00:00"/>
    <m/>
    <m/>
    <n v="100"/>
  </r>
  <r>
    <n v="78"/>
    <x v="58"/>
    <x v="61"/>
    <m/>
    <m/>
    <m/>
    <m/>
  </r>
  <r>
    <n v="79"/>
    <x v="59"/>
    <x v="62"/>
    <d v="2021-07-24T00:00:00"/>
    <m/>
    <n v="50"/>
    <m/>
  </r>
  <r>
    <n v="80"/>
    <x v="59"/>
    <x v="62"/>
    <d v="2021-09-13T00:00:00"/>
    <m/>
    <m/>
    <n v="500"/>
  </r>
  <r>
    <n v="81"/>
    <x v="60"/>
    <x v="63"/>
    <m/>
    <m/>
    <m/>
    <m/>
  </r>
  <r>
    <n v="82"/>
    <x v="61"/>
    <x v="64"/>
    <d v="2021-09-08T00:00:00"/>
    <m/>
    <m/>
    <n v="500"/>
  </r>
  <r>
    <n v="83"/>
    <x v="62"/>
    <x v="65"/>
    <m/>
    <m/>
    <m/>
    <m/>
  </r>
  <r>
    <n v="84"/>
    <x v="63"/>
    <x v="66"/>
    <d v="2021-10-25T00:00:00"/>
    <m/>
    <m/>
    <n v="50"/>
  </r>
  <r>
    <n v="85"/>
    <x v="64"/>
    <x v="67"/>
    <d v="2021-09-08T00:00:00"/>
    <m/>
    <n v="50"/>
    <n v="300"/>
  </r>
  <r>
    <n v="86"/>
    <x v="65"/>
    <x v="68"/>
    <d v="2021-08-17T00:00:00"/>
    <m/>
    <n v="50"/>
    <m/>
  </r>
  <r>
    <n v="87"/>
    <x v="65"/>
    <x v="68"/>
    <d v="2021-10-25T00:00:00"/>
    <m/>
    <m/>
    <n v="500"/>
  </r>
  <r>
    <n v="88"/>
    <x v="66"/>
    <x v="69"/>
    <d v="2021-07-19T00:00:00"/>
    <m/>
    <n v="50"/>
    <n v="300"/>
  </r>
  <r>
    <n v="89"/>
    <x v="66"/>
    <x v="69"/>
    <d v="2021-08-17T00:00:00"/>
    <n v="50"/>
    <m/>
    <m/>
  </r>
  <r>
    <n v="90"/>
    <x v="66"/>
    <x v="69"/>
    <d v="2022-03-14T00:00:00"/>
    <m/>
    <m/>
    <n v="300"/>
  </r>
  <r>
    <n v="91"/>
    <x v="67"/>
    <x v="70"/>
    <d v="2021-10-25T00:00:00"/>
    <m/>
    <n v="50"/>
    <n v="200"/>
  </r>
  <r>
    <n v="92"/>
    <x v="68"/>
    <x v="71"/>
    <d v="2021-08-17T00:00:00"/>
    <n v="165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n v="1"/>
    <x v="0"/>
    <x v="0"/>
    <m/>
    <m/>
    <m/>
    <m/>
  </r>
  <r>
    <n v="3"/>
    <x v="0"/>
    <x v="1"/>
    <m/>
    <m/>
    <m/>
    <m/>
  </r>
  <r>
    <n v="2"/>
    <x v="0"/>
    <x v="0"/>
    <m/>
    <m/>
    <m/>
    <m/>
  </r>
  <r>
    <n v="4"/>
    <x v="1"/>
    <x v="2"/>
    <m/>
    <m/>
    <m/>
    <m/>
  </r>
  <r>
    <n v="5"/>
    <x v="2"/>
    <x v="3"/>
    <m/>
    <m/>
    <m/>
    <m/>
  </r>
  <r>
    <n v="6"/>
    <x v="3"/>
    <x v="4"/>
    <m/>
    <m/>
    <m/>
    <m/>
  </r>
  <r>
    <n v="8"/>
    <x v="4"/>
    <x v="5"/>
    <m/>
    <m/>
    <m/>
    <m/>
  </r>
  <r>
    <n v="7"/>
    <x v="5"/>
    <x v="6"/>
    <m/>
    <m/>
    <m/>
    <m/>
  </r>
  <r>
    <n v="9"/>
    <x v="6"/>
    <x v="7"/>
    <d v="2022-07-23T00:00:00"/>
    <m/>
    <n v="100"/>
    <m/>
  </r>
  <r>
    <n v="9"/>
    <x v="6"/>
    <x v="7"/>
    <m/>
    <m/>
    <m/>
    <m/>
  </r>
  <r>
    <n v="9"/>
    <x v="7"/>
    <x v="8"/>
    <m/>
    <m/>
    <m/>
    <m/>
  </r>
  <r>
    <n v="11"/>
    <x v="8"/>
    <x v="9"/>
    <m/>
    <m/>
    <m/>
    <m/>
  </r>
  <r>
    <n v="12"/>
    <x v="9"/>
    <x v="10"/>
    <m/>
    <m/>
    <m/>
    <m/>
  </r>
  <r>
    <n v="13"/>
    <x v="10"/>
    <x v="11"/>
    <m/>
    <m/>
    <m/>
    <m/>
  </r>
  <r>
    <n v="14"/>
    <x v="10"/>
    <x v="11"/>
    <m/>
    <m/>
    <m/>
    <m/>
  </r>
  <r>
    <n v="15"/>
    <x v="11"/>
    <x v="12"/>
    <m/>
    <m/>
    <m/>
    <m/>
  </r>
  <r>
    <n v="16"/>
    <x v="12"/>
    <x v="1"/>
    <m/>
    <m/>
    <m/>
    <m/>
  </r>
  <r>
    <n v="17"/>
    <x v="13"/>
    <x v="13"/>
    <d v="2022-07-28T00:00:00"/>
    <m/>
    <n v="50"/>
    <m/>
  </r>
  <r>
    <n v="18"/>
    <x v="13"/>
    <x v="13"/>
    <m/>
    <m/>
    <m/>
    <m/>
  </r>
  <r>
    <n v="19"/>
    <x v="14"/>
    <x v="14"/>
    <m/>
    <m/>
    <m/>
    <m/>
  </r>
  <r>
    <n v="19"/>
    <x v="14"/>
    <x v="14"/>
    <m/>
    <m/>
    <m/>
    <m/>
  </r>
  <r>
    <n v="19"/>
    <x v="15"/>
    <x v="15"/>
    <m/>
    <m/>
    <m/>
    <m/>
  </r>
  <r>
    <n v="20"/>
    <x v="15"/>
    <x v="15"/>
    <m/>
    <m/>
    <m/>
    <m/>
  </r>
  <r>
    <n v="21"/>
    <x v="16"/>
    <x v="16"/>
    <m/>
    <m/>
    <m/>
    <m/>
  </r>
  <r>
    <n v="22"/>
    <x v="17"/>
    <x v="17"/>
    <m/>
    <m/>
    <m/>
    <m/>
  </r>
  <r>
    <n v="23"/>
    <x v="18"/>
    <x v="18"/>
    <d v="2022-07-23T00:00:00"/>
    <m/>
    <n v="50"/>
    <m/>
  </r>
  <r>
    <n v="24"/>
    <x v="19"/>
    <x v="19"/>
    <m/>
    <m/>
    <m/>
    <m/>
  </r>
  <r>
    <n v="25"/>
    <x v="20"/>
    <x v="20"/>
    <d v="2022-08-05T00:00:00"/>
    <m/>
    <n v="50"/>
    <n v="200"/>
  </r>
  <r>
    <n v="26"/>
    <x v="20"/>
    <x v="21"/>
    <m/>
    <m/>
    <m/>
    <m/>
  </r>
  <r>
    <n v="27"/>
    <x v="21"/>
    <x v="22"/>
    <d v="2022-08-05T00:00:00"/>
    <m/>
    <n v="50"/>
    <m/>
  </r>
  <r>
    <n v="28"/>
    <x v="21"/>
    <x v="22"/>
    <m/>
    <m/>
    <m/>
    <m/>
  </r>
  <r>
    <n v="29"/>
    <x v="22"/>
    <x v="23"/>
    <m/>
    <m/>
    <m/>
    <m/>
  </r>
  <r>
    <n v="30"/>
    <x v="23"/>
    <x v="24"/>
    <m/>
    <m/>
    <m/>
    <m/>
  </r>
  <r>
    <n v="31"/>
    <x v="24"/>
    <x v="25"/>
    <m/>
    <m/>
    <m/>
    <m/>
  </r>
  <r>
    <n v="32"/>
    <x v="25"/>
    <x v="26"/>
    <m/>
    <m/>
    <m/>
    <m/>
  </r>
  <r>
    <n v="33"/>
    <x v="26"/>
    <x v="27"/>
    <m/>
    <m/>
    <m/>
    <m/>
  </r>
  <r>
    <n v="34"/>
    <x v="26"/>
    <x v="28"/>
    <d v="2022-08-05T00:00:00"/>
    <m/>
    <n v="50"/>
    <m/>
  </r>
  <r>
    <n v="35"/>
    <x v="26"/>
    <x v="27"/>
    <d v="2022-08-05T00:00:00"/>
    <m/>
    <n v="50"/>
    <m/>
  </r>
  <r>
    <n v="36"/>
    <x v="27"/>
    <x v="29"/>
    <m/>
    <m/>
    <m/>
    <m/>
  </r>
  <r>
    <n v="37"/>
    <x v="22"/>
    <x v="23"/>
    <d v="2022-08-05T00:00:00"/>
    <m/>
    <n v="100"/>
    <m/>
  </r>
  <r>
    <n v="38"/>
    <x v="22"/>
    <x v="23"/>
    <m/>
    <m/>
    <m/>
    <m/>
  </r>
  <r>
    <n v="39"/>
    <x v="28"/>
    <x v="30"/>
    <m/>
    <m/>
    <m/>
    <m/>
  </r>
  <r>
    <n v="40"/>
    <x v="29"/>
    <x v="31"/>
    <s v="Pending"/>
    <m/>
    <n v="50"/>
    <m/>
  </r>
  <r>
    <n v="41"/>
    <x v="30"/>
    <x v="32"/>
    <m/>
    <m/>
    <m/>
    <m/>
  </r>
  <r>
    <n v="42"/>
    <x v="31"/>
    <x v="33"/>
    <s v="Pending"/>
    <m/>
    <n v="50"/>
    <m/>
  </r>
  <r>
    <n v="43"/>
    <x v="32"/>
    <x v="34"/>
    <m/>
    <m/>
    <m/>
    <m/>
  </r>
  <r>
    <n v="44"/>
    <x v="28"/>
    <x v="30"/>
    <d v="2022-07-28T00:00:00"/>
    <m/>
    <n v="50"/>
    <m/>
  </r>
  <r>
    <n v="45"/>
    <x v="28"/>
    <x v="30"/>
    <m/>
    <m/>
    <m/>
    <m/>
  </r>
  <r>
    <n v="46"/>
    <x v="33"/>
    <x v="35"/>
    <m/>
    <m/>
    <m/>
    <m/>
  </r>
  <r>
    <n v="47"/>
    <x v="34"/>
    <x v="36"/>
    <m/>
    <m/>
    <m/>
    <m/>
  </r>
  <r>
    <n v="48"/>
    <x v="35"/>
    <x v="37"/>
    <d v="2022-08-05T00:00:00"/>
    <m/>
    <n v="50"/>
    <m/>
  </r>
  <r>
    <n v="49"/>
    <x v="35"/>
    <x v="37"/>
    <m/>
    <m/>
    <m/>
    <m/>
  </r>
  <r>
    <n v="50"/>
    <x v="36"/>
    <x v="38"/>
    <d v="2022-07-28T00:00:00"/>
    <m/>
    <n v="50"/>
    <m/>
  </r>
  <r>
    <n v="51"/>
    <x v="37"/>
    <x v="39"/>
    <m/>
    <m/>
    <m/>
    <m/>
  </r>
  <r>
    <n v="52"/>
    <x v="38"/>
    <x v="40"/>
    <m/>
    <m/>
    <m/>
    <m/>
  </r>
  <r>
    <n v="53"/>
    <x v="39"/>
    <x v="41"/>
    <m/>
    <m/>
    <m/>
    <m/>
  </r>
  <r>
    <n v="54"/>
    <x v="40"/>
    <x v="42"/>
    <d v="2022-08-05T00:00:00"/>
    <m/>
    <n v="50"/>
    <m/>
  </r>
  <r>
    <n v="55"/>
    <x v="41"/>
    <x v="43"/>
    <m/>
    <m/>
    <m/>
    <m/>
  </r>
  <r>
    <n v="56"/>
    <x v="42"/>
    <x v="44"/>
    <m/>
    <m/>
    <m/>
    <m/>
  </r>
  <r>
    <n v="57"/>
    <x v="43"/>
    <x v="45"/>
    <d v="2022-08-05T00:00:00"/>
    <m/>
    <n v="50"/>
    <m/>
  </r>
  <r>
    <n v="58"/>
    <x v="44"/>
    <x v="46"/>
    <m/>
    <m/>
    <m/>
    <m/>
  </r>
  <r>
    <n v="59"/>
    <x v="45"/>
    <x v="47"/>
    <m/>
    <m/>
    <m/>
    <m/>
  </r>
  <r>
    <n v="60"/>
    <x v="46"/>
    <x v="48"/>
    <m/>
    <m/>
    <m/>
    <m/>
  </r>
  <r>
    <n v="61"/>
    <x v="46"/>
    <x v="48"/>
    <m/>
    <m/>
    <m/>
    <m/>
  </r>
  <r>
    <n v="62"/>
    <x v="47"/>
    <x v="49"/>
    <m/>
    <m/>
    <m/>
    <m/>
  </r>
  <r>
    <n v="63"/>
    <x v="48"/>
    <x v="50"/>
    <d v="2022-07-28T00:00:00"/>
    <m/>
    <n v="50"/>
    <m/>
  </r>
  <r>
    <n v="64"/>
    <x v="49"/>
    <x v="51"/>
    <m/>
    <m/>
    <m/>
    <m/>
  </r>
  <r>
    <n v="65"/>
    <x v="50"/>
    <x v="52"/>
    <m/>
    <m/>
    <m/>
    <m/>
  </r>
  <r>
    <n v="66"/>
    <x v="51"/>
    <x v="53"/>
    <m/>
    <m/>
    <m/>
    <m/>
  </r>
  <r>
    <n v="67"/>
    <x v="52"/>
    <x v="54"/>
    <d v="2022-08-05T00:00:00"/>
    <m/>
    <n v="50"/>
    <m/>
  </r>
  <r>
    <n v="68"/>
    <x v="53"/>
    <x v="55"/>
    <m/>
    <m/>
    <m/>
    <m/>
  </r>
  <r>
    <n v="69"/>
    <x v="54"/>
    <x v="56"/>
    <m/>
    <m/>
    <m/>
    <m/>
  </r>
  <r>
    <n v="70"/>
    <x v="55"/>
    <x v="57"/>
    <m/>
    <m/>
    <m/>
    <m/>
  </r>
  <r>
    <n v="71"/>
    <x v="56"/>
    <x v="58"/>
    <m/>
    <m/>
    <m/>
    <m/>
  </r>
  <r>
    <n v="72"/>
    <x v="56"/>
    <x v="58"/>
    <d v="2022-07-28T00:00:00"/>
    <m/>
    <n v="50"/>
    <m/>
  </r>
  <r>
    <n v="73"/>
    <x v="56"/>
    <x v="58"/>
    <m/>
    <m/>
    <m/>
    <m/>
  </r>
  <r>
    <n v="74"/>
    <x v="57"/>
    <x v="59"/>
    <m/>
    <m/>
    <m/>
    <m/>
  </r>
  <r>
    <n v="75"/>
    <x v="33"/>
    <x v="35"/>
    <m/>
    <m/>
    <m/>
    <m/>
  </r>
  <r>
    <n v="76"/>
    <x v="29"/>
    <x v="60"/>
    <m/>
    <m/>
    <m/>
    <m/>
  </r>
  <r>
    <n v="77"/>
    <x v="58"/>
    <x v="61"/>
    <m/>
    <m/>
    <m/>
    <m/>
  </r>
  <r>
    <n v="78"/>
    <x v="59"/>
    <x v="62"/>
    <d v="2022-07-23T00:00:00"/>
    <m/>
    <n v="50"/>
    <m/>
  </r>
  <r>
    <n v="79"/>
    <x v="59"/>
    <x v="62"/>
    <m/>
    <m/>
    <m/>
    <m/>
  </r>
  <r>
    <n v="80"/>
    <x v="60"/>
    <x v="63"/>
    <m/>
    <m/>
    <m/>
    <m/>
  </r>
  <r>
    <n v="81"/>
    <x v="61"/>
    <x v="64"/>
    <d v="2022-08-05T00:00:00"/>
    <m/>
    <n v="50"/>
    <m/>
  </r>
  <r>
    <n v="82"/>
    <x v="62"/>
    <x v="65"/>
    <m/>
    <m/>
    <m/>
    <m/>
  </r>
  <r>
    <n v="83"/>
    <x v="63"/>
    <x v="66"/>
    <m/>
    <m/>
    <m/>
    <m/>
  </r>
  <r>
    <n v="84"/>
    <x v="64"/>
    <x v="67"/>
    <m/>
    <m/>
    <m/>
    <m/>
  </r>
  <r>
    <n v="85"/>
    <x v="65"/>
    <x v="68"/>
    <d v="2022-08-05T00:00:00"/>
    <m/>
    <m/>
    <n v="1700"/>
  </r>
  <r>
    <n v="86"/>
    <x v="66"/>
    <x v="69"/>
    <d v="2022-07-23T00:00:00"/>
    <m/>
    <n v="50"/>
    <m/>
  </r>
  <r>
    <n v="87"/>
    <x v="66"/>
    <x v="69"/>
    <m/>
    <m/>
    <m/>
    <m/>
  </r>
  <r>
    <n v="88"/>
    <x v="67"/>
    <x v="70"/>
    <d v="2022-08-05T00:00:00"/>
    <m/>
    <n v="50"/>
    <m/>
  </r>
  <r>
    <n v="89"/>
    <x v="67"/>
    <x v="70"/>
    <m/>
    <m/>
    <m/>
    <m/>
  </r>
  <r>
    <n v="90"/>
    <x v="68"/>
    <x v="71"/>
    <s v="Pending"/>
    <m/>
    <n v="50"/>
    <n v="5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d v="2022-07-08T00:00:00"/>
    <n v="-15.62"/>
    <m/>
    <x v="0"/>
    <s v="CMP-Energy"/>
  </r>
  <r>
    <m/>
    <m/>
    <m/>
    <x v="1"/>
    <s v="Deposit Membership"/>
  </r>
  <r>
    <d v="2022-08-05T00:00:00"/>
    <m/>
    <n v="1250"/>
    <x v="1"/>
    <s v="Deposit Membership"/>
  </r>
  <r>
    <d v="2022-08-01T00:00:00"/>
    <m/>
    <n v="1950"/>
    <x v="2"/>
    <s v="Deposit Hall Preservation"/>
  </r>
  <r>
    <d v="2022-08-01T00:00:00"/>
    <n v="-35"/>
    <m/>
    <x v="3"/>
    <s v="State Registration Reimbursment for FY22 Check #1070"/>
  </r>
  <r>
    <d v="2022-08-01T00:00:00"/>
    <n v="-116"/>
    <m/>
    <x v="4"/>
    <s v="Put new Gutters Check #1070"/>
  </r>
  <r>
    <d v="2022-08-01T00:00:00"/>
    <n v="-10"/>
    <m/>
    <x v="5"/>
    <s v="LED Light Bulbs Check #1070"/>
  </r>
  <r>
    <m/>
    <m/>
    <m/>
    <x v="0"/>
    <s v="CMP-Energy"/>
  </r>
  <r>
    <m/>
    <m/>
    <m/>
    <x v="1"/>
    <s v="Deposit Membership"/>
  </r>
  <r>
    <m/>
    <m/>
    <m/>
    <x v="6"/>
    <s v="Deposit Pound Auction"/>
  </r>
  <r>
    <m/>
    <m/>
    <m/>
    <x v="2"/>
    <s v="Deposit Hall Preservation"/>
  </r>
  <r>
    <m/>
    <m/>
    <m/>
    <x v="1"/>
    <s v="Deposit Membership"/>
  </r>
  <r>
    <m/>
    <m/>
    <m/>
    <x v="6"/>
    <s v="Deposit Pound Auction"/>
  </r>
  <r>
    <m/>
    <m/>
    <m/>
    <x v="2"/>
    <s v="Deposit Hall Preservation"/>
  </r>
  <r>
    <m/>
    <m/>
    <m/>
    <x v="1"/>
    <s v="Deposit Membership"/>
  </r>
  <r>
    <m/>
    <m/>
    <m/>
    <x v="2"/>
    <s v="Deposit Hall Preservation"/>
  </r>
  <r>
    <m/>
    <m/>
    <m/>
    <x v="2"/>
    <s v="Deposit Hall Preservation"/>
  </r>
  <r>
    <m/>
    <m/>
    <m/>
    <x v="1"/>
    <s v="Deposit Membership"/>
  </r>
  <r>
    <m/>
    <m/>
    <m/>
    <x v="0"/>
    <s v="CMP-Energy"/>
  </r>
  <r>
    <m/>
    <m/>
    <m/>
    <x v="1"/>
    <s v="Deposit Membership"/>
  </r>
  <r>
    <m/>
    <m/>
    <m/>
    <x v="1"/>
    <s v="Deposit Membership"/>
  </r>
  <r>
    <m/>
    <m/>
    <m/>
    <x v="1"/>
    <s v="Deposit Membership"/>
  </r>
  <r>
    <m/>
    <m/>
    <m/>
    <x v="2"/>
    <s v="Deposit Hall Preservation"/>
  </r>
  <r>
    <m/>
    <m/>
    <m/>
    <x v="0"/>
    <s v="CMP-Energy"/>
  </r>
  <r>
    <m/>
    <m/>
    <m/>
    <x v="5"/>
    <s v="Stamps Reimbursment to Doug"/>
  </r>
  <r>
    <m/>
    <m/>
    <m/>
    <x v="7"/>
    <s v="Annual Insurance"/>
  </r>
  <r>
    <m/>
    <m/>
    <m/>
    <x v="2"/>
    <s v="Deposit Hall Preservation"/>
  </r>
  <r>
    <m/>
    <m/>
    <m/>
    <x v="1"/>
    <s v="Deposit Membership"/>
  </r>
  <r>
    <m/>
    <m/>
    <m/>
    <x v="2"/>
    <s v="Deposit Hall Preservation"/>
  </r>
  <r>
    <m/>
    <m/>
    <m/>
    <x v="0"/>
    <s v="CMP-Energy"/>
  </r>
  <r>
    <m/>
    <m/>
    <m/>
    <x v="2"/>
    <s v="Deposit Hall Preservation"/>
  </r>
  <r>
    <m/>
    <m/>
    <m/>
    <x v="8"/>
    <m/>
  </r>
  <r>
    <m/>
    <m/>
    <m/>
    <x v="2"/>
    <s v="Deposit Hall Preservation"/>
  </r>
  <r>
    <m/>
    <m/>
    <m/>
    <x v="2"/>
    <s v="Deposit Hall Preservation"/>
  </r>
  <r>
    <m/>
    <m/>
    <m/>
    <x v="0"/>
    <s v="CMP-Energy"/>
  </r>
  <r>
    <m/>
    <m/>
    <m/>
    <x v="1"/>
    <s v="Deposit Membership"/>
  </r>
  <r>
    <m/>
    <m/>
    <m/>
    <x v="2"/>
    <s v="Deposit Hall Preservation"/>
  </r>
  <r>
    <m/>
    <m/>
    <m/>
    <x v="0"/>
    <s v="CMP-Energy"/>
  </r>
  <r>
    <m/>
    <m/>
    <m/>
    <x v="2"/>
    <s v="Deposit Hall Preservation"/>
  </r>
  <r>
    <m/>
    <m/>
    <m/>
    <x v="1"/>
    <s v="Deposit Membership"/>
  </r>
  <r>
    <m/>
    <m/>
    <m/>
    <x v="0"/>
    <s v="CMP-Energy"/>
  </r>
  <r>
    <m/>
    <m/>
    <m/>
    <x v="2"/>
    <s v="Deposit Hall Preservation"/>
  </r>
  <r>
    <m/>
    <m/>
    <m/>
    <x v="6"/>
    <s v="Deposit Pound Auction"/>
  </r>
  <r>
    <m/>
    <m/>
    <m/>
    <x v="1"/>
    <s v="Deposit Membership"/>
  </r>
  <r>
    <m/>
    <m/>
    <m/>
    <x v="0"/>
    <s v="CMP-Energy"/>
  </r>
  <r>
    <m/>
    <m/>
    <m/>
    <x v="2"/>
    <s v="Deposit Hall Preservation"/>
  </r>
  <r>
    <m/>
    <m/>
    <m/>
    <x v="1"/>
    <s v="Deposit Membership"/>
  </r>
  <r>
    <m/>
    <m/>
    <m/>
    <x v="9"/>
    <s v="Check #1055"/>
  </r>
  <r>
    <m/>
    <m/>
    <m/>
    <x v="0"/>
    <s v="CMP-Energy"/>
  </r>
  <r>
    <m/>
    <m/>
    <m/>
    <x v="2"/>
    <s v="Deposit Hall Preservation"/>
  </r>
  <r>
    <m/>
    <m/>
    <m/>
    <x v="10"/>
    <s v="Transfer from the Building Fund"/>
  </r>
  <r>
    <m/>
    <m/>
    <m/>
    <x v="2"/>
    <s v="Deposit Hall Preservation"/>
  </r>
  <r>
    <m/>
    <m/>
    <m/>
    <x v="2"/>
    <s v="Deposit Hall Preservation"/>
  </r>
  <r>
    <m/>
    <m/>
    <m/>
    <x v="1"/>
    <s v="Deposit Membership"/>
  </r>
  <r>
    <m/>
    <m/>
    <m/>
    <x v="0"/>
    <s v="CMP-Energy"/>
  </r>
  <r>
    <m/>
    <m/>
    <m/>
    <x v="9"/>
    <s v="Check #1056"/>
  </r>
  <r>
    <m/>
    <m/>
    <m/>
    <x v="0"/>
    <s v="CMP-Energy"/>
  </r>
  <r>
    <m/>
    <m/>
    <m/>
    <x v="8"/>
    <m/>
  </r>
  <r>
    <s v="Total"/>
    <n v="-176.62"/>
    <n v="3200"/>
    <x v="8"/>
    <m/>
  </r>
  <r>
    <m/>
    <m/>
    <m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91C15E-7C34-4A63-A80D-29969DD79531}" name="PivotTable1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J5:L12" firstHeaderRow="0" firstDataRow="1" firstDataCol="1"/>
  <pivotFields count="5">
    <pivotField showAll="0"/>
    <pivotField dataField="1" showAll="0"/>
    <pivotField dataField="1" showAll="0"/>
    <pivotField axis="axisRow" outline="0" showAll="0" defaultSubtotal="0">
      <items count="11">
        <item x="0"/>
        <item x="2"/>
        <item x="7"/>
        <item x="1"/>
        <item x="5"/>
        <item x="6"/>
        <item h="1" x="8"/>
        <item h="1" x="9"/>
        <item h="1" x="10"/>
        <item h="1" x="3"/>
        <item h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posit (+)" fld="2" baseField="3" baseItem="4" numFmtId="7"/>
    <dataField name="Sum of Withdrawal (-)" fld="1" baseField="3" baseItem="4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6D28EA-E070-4188-A136-C4F9ED62EEA0}" name="PivotTable1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K3:N77" firstHeaderRow="0" firstDataRow="1" firstDataCol="2"/>
  <pivotFields count="7">
    <pivotField showAll="0"/>
    <pivotField axis="axisRow" outline="0" showAll="0" defaultSubtotal="0">
      <items count="70">
        <item x="0"/>
        <item x="1"/>
        <item x="2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2"/>
        <item x="29"/>
        <item x="31"/>
        <item x="32"/>
        <item x="28"/>
        <item x="34"/>
        <item x="35"/>
        <item x="36"/>
        <item x="37"/>
        <item x="38"/>
        <item x="39"/>
        <item sd="0"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0"/>
        <item x="33"/>
        <item x="58"/>
        <item x="59"/>
        <item x="60"/>
        <item x="61"/>
        <item x="62"/>
        <item x="63"/>
        <item x="64"/>
        <item x="66"/>
        <item x="67"/>
        <item x="68"/>
        <item m="1" x="69"/>
        <item x="9"/>
        <item x="57"/>
        <item x="6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74">
        <item x="47"/>
        <item x="44"/>
        <item x="35"/>
        <item x="46"/>
        <item x="53"/>
        <item x="54"/>
        <item x="61"/>
        <item x="22"/>
        <item x="5"/>
        <item x="0"/>
        <item m="1" x="73"/>
        <item x="20"/>
        <item x="14"/>
        <item x="66"/>
        <item x="70"/>
        <item x="30"/>
        <item x="41"/>
        <item x="71"/>
        <item x="45"/>
        <item x="63"/>
        <item x="24"/>
        <item x="42"/>
        <item x="36"/>
        <item x="33"/>
        <item x="49"/>
        <item x="50"/>
        <item x="56"/>
        <item x="25"/>
        <item x="11"/>
        <item x="48"/>
        <item x="26"/>
        <item x="64"/>
        <item x="6"/>
        <item x="51"/>
        <item x="37"/>
        <item x="12"/>
        <item x="2"/>
        <item x="34"/>
        <item x="9"/>
        <item x="57"/>
        <item x="58"/>
        <item x="52"/>
        <item x="19"/>
        <item x="31"/>
        <item x="62"/>
        <item x="15"/>
        <item x="69"/>
        <item x="28"/>
        <item x="18"/>
        <item m="1" x="72"/>
        <item x="43"/>
        <item x="65"/>
        <item x="16"/>
        <item x="32"/>
        <item x="67"/>
        <item x="40"/>
        <item x="1"/>
        <item x="23"/>
        <item x="4"/>
        <item x="39"/>
        <item x="27"/>
        <item x="29"/>
        <item x="3"/>
        <item x="8"/>
        <item x="13"/>
        <item x="17"/>
        <item x="21"/>
        <item x="55"/>
        <item x="7"/>
        <item x="10"/>
        <item x="59"/>
        <item x="60"/>
        <item x="38"/>
        <item x="6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  <pivotField dataField="1" showAll="0"/>
  </pivotFields>
  <rowFields count="2">
    <field x="1"/>
    <field x="2"/>
  </rowFields>
  <rowItems count="74">
    <i>
      <x/>
      <x v="9"/>
    </i>
    <i r="1">
      <x v="56"/>
    </i>
    <i>
      <x v="1"/>
      <x v="36"/>
    </i>
    <i>
      <x v="2"/>
      <x v="62"/>
    </i>
    <i>
      <x v="3"/>
      <x v="58"/>
    </i>
    <i>
      <x v="4"/>
      <x v="8"/>
    </i>
    <i>
      <x v="5"/>
      <x v="32"/>
    </i>
    <i>
      <x v="6"/>
      <x v="68"/>
    </i>
    <i>
      <x v="7"/>
      <x v="63"/>
    </i>
    <i>
      <x v="8"/>
      <x v="38"/>
    </i>
    <i>
      <x v="9"/>
      <x v="28"/>
    </i>
    <i>
      <x v="10"/>
      <x v="35"/>
    </i>
    <i>
      <x v="11"/>
      <x v="56"/>
    </i>
    <i>
      <x v="12"/>
      <x v="64"/>
    </i>
    <i>
      <x v="13"/>
      <x v="12"/>
    </i>
    <i>
      <x v="14"/>
      <x v="45"/>
    </i>
    <i>
      <x v="15"/>
      <x v="52"/>
    </i>
    <i>
      <x v="16"/>
      <x v="65"/>
    </i>
    <i>
      <x v="17"/>
      <x v="48"/>
    </i>
    <i>
      <x v="18"/>
      <x v="42"/>
    </i>
    <i>
      <x v="19"/>
      <x v="11"/>
    </i>
    <i r="1">
      <x v="66"/>
    </i>
    <i>
      <x v="20"/>
      <x v="7"/>
    </i>
    <i>
      <x v="21"/>
      <x v="20"/>
    </i>
    <i>
      <x v="22"/>
      <x v="27"/>
    </i>
    <i>
      <x v="23"/>
      <x v="30"/>
    </i>
    <i>
      <x v="24"/>
      <x v="47"/>
    </i>
    <i r="1">
      <x v="60"/>
    </i>
    <i>
      <x v="25"/>
      <x v="61"/>
    </i>
    <i>
      <x v="26"/>
      <x v="57"/>
    </i>
    <i>
      <x v="27"/>
      <x v="43"/>
    </i>
    <i r="1">
      <x v="71"/>
    </i>
    <i>
      <x v="28"/>
      <x v="23"/>
    </i>
    <i>
      <x v="29"/>
      <x v="37"/>
    </i>
    <i>
      <x v="30"/>
      <x v="15"/>
    </i>
    <i>
      <x v="31"/>
      <x v="22"/>
    </i>
    <i>
      <x v="32"/>
      <x v="34"/>
    </i>
    <i>
      <x v="33"/>
      <x v="72"/>
    </i>
    <i>
      <x v="34"/>
      <x v="59"/>
    </i>
    <i>
      <x v="35"/>
      <x v="55"/>
    </i>
    <i>
      <x v="36"/>
      <x v="16"/>
    </i>
    <i>
      <x v="37"/>
    </i>
    <i>
      <x v="38"/>
      <x v="50"/>
    </i>
    <i>
      <x v="39"/>
      <x v="1"/>
    </i>
    <i>
      <x v="40"/>
      <x v="18"/>
    </i>
    <i>
      <x v="41"/>
      <x v="3"/>
    </i>
    <i>
      <x v="42"/>
      <x/>
    </i>
    <i>
      <x v="43"/>
      <x v="29"/>
    </i>
    <i>
      <x v="44"/>
      <x v="24"/>
    </i>
    <i>
      <x v="45"/>
      <x v="25"/>
    </i>
    <i>
      <x v="46"/>
      <x v="33"/>
    </i>
    <i>
      <x v="47"/>
      <x v="41"/>
    </i>
    <i>
      <x v="48"/>
      <x v="4"/>
    </i>
    <i>
      <x v="49"/>
      <x v="5"/>
    </i>
    <i>
      <x v="50"/>
      <x v="67"/>
    </i>
    <i>
      <x v="51"/>
      <x v="26"/>
    </i>
    <i>
      <x v="52"/>
      <x v="39"/>
    </i>
    <i>
      <x v="53"/>
      <x v="40"/>
    </i>
    <i>
      <x v="54"/>
      <x v="53"/>
    </i>
    <i>
      <x v="55"/>
      <x v="2"/>
    </i>
    <i>
      <x v="56"/>
      <x v="6"/>
    </i>
    <i>
      <x v="57"/>
      <x v="44"/>
    </i>
    <i>
      <x v="58"/>
      <x v="19"/>
    </i>
    <i>
      <x v="59"/>
      <x v="31"/>
    </i>
    <i>
      <x v="60"/>
      <x v="51"/>
    </i>
    <i>
      <x v="61"/>
      <x v="13"/>
    </i>
    <i>
      <x v="62"/>
      <x v="54"/>
    </i>
    <i>
      <x v="63"/>
      <x v="46"/>
    </i>
    <i>
      <x v="64"/>
      <x v="14"/>
    </i>
    <i>
      <x v="65"/>
      <x v="17"/>
    </i>
    <i>
      <x v="67"/>
      <x v="69"/>
    </i>
    <i>
      <x v="68"/>
      <x v="70"/>
    </i>
    <i>
      <x v="69"/>
      <x v="7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embership" fld="5" baseField="0" baseItem="0"/>
    <dataField name="Sum of Donation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1827BB-F0B0-415A-8910-C5A181489FF0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K3:N77" firstHeaderRow="0" firstDataRow="1" firstDataCol="2"/>
  <pivotFields count="7">
    <pivotField showAll="0"/>
    <pivotField axis="axisRow" outline="0" showAll="0" defaultSubtotal="0">
      <items count="70">
        <item x="0"/>
        <item x="1"/>
        <item x="2"/>
        <item x="3"/>
        <item x="4"/>
        <item x="5"/>
        <item x="6"/>
        <item x="7"/>
        <item x="8"/>
        <item m="1" x="6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2"/>
        <item x="29"/>
        <item x="31"/>
        <item x="32"/>
        <item x="28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0"/>
        <item x="33"/>
        <item x="58"/>
        <item x="59"/>
        <item x="60"/>
        <item x="61"/>
        <item x="62"/>
        <item x="63"/>
        <item x="64"/>
        <item x="65"/>
        <item x="66"/>
        <item x="67"/>
        <item x="68"/>
        <item x="9"/>
        <item x="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74">
        <item x="47"/>
        <item x="44"/>
        <item x="35"/>
        <item x="46"/>
        <item x="53"/>
        <item x="54"/>
        <item x="61"/>
        <item x="22"/>
        <item x="5"/>
        <item x="0"/>
        <item x="71"/>
        <item x="20"/>
        <item x="14"/>
        <item x="66"/>
        <item x="69"/>
        <item x="30"/>
        <item x="41"/>
        <item x="70"/>
        <item x="45"/>
        <item x="63"/>
        <item x="24"/>
        <item x="42"/>
        <item x="36"/>
        <item x="33"/>
        <item x="49"/>
        <item x="50"/>
        <item x="56"/>
        <item x="25"/>
        <item x="11"/>
        <item x="48"/>
        <item x="26"/>
        <item x="64"/>
        <item x="6"/>
        <item x="51"/>
        <item x="37"/>
        <item x="12"/>
        <item x="2"/>
        <item x="34"/>
        <item x="9"/>
        <item x="57"/>
        <item x="58"/>
        <item x="52"/>
        <item x="19"/>
        <item x="31"/>
        <item x="62"/>
        <item x="15"/>
        <item x="68"/>
        <item x="28"/>
        <item x="18"/>
        <item x="38"/>
        <item x="43"/>
        <item x="65"/>
        <item x="16"/>
        <item x="32"/>
        <item x="67"/>
        <item x="40"/>
        <item x="1"/>
        <item x="23"/>
        <item x="4"/>
        <item x="39"/>
        <item m="1" x="73"/>
        <item x="27"/>
        <item x="29"/>
        <item x="3"/>
        <item m="1" x="72"/>
        <item x="8"/>
        <item x="13"/>
        <item x="17"/>
        <item x="21"/>
        <item x="55"/>
        <item x="7"/>
        <item x="10"/>
        <item x="59"/>
        <item x="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  <pivotField dataField="1" showAll="0"/>
  </pivotFields>
  <rowFields count="2">
    <field x="1"/>
    <field x="2"/>
  </rowFields>
  <rowItems count="74">
    <i>
      <x/>
      <x v="9"/>
    </i>
    <i r="1">
      <x v="56"/>
    </i>
    <i>
      <x v="1"/>
      <x v="36"/>
    </i>
    <i>
      <x v="2"/>
      <x v="63"/>
    </i>
    <i>
      <x v="3"/>
      <x v="58"/>
    </i>
    <i>
      <x v="4"/>
      <x v="8"/>
    </i>
    <i>
      <x v="5"/>
      <x v="32"/>
    </i>
    <i>
      <x v="6"/>
      <x v="70"/>
    </i>
    <i>
      <x v="7"/>
      <x v="65"/>
    </i>
    <i>
      <x v="8"/>
      <x v="38"/>
    </i>
    <i>
      <x v="10"/>
      <x v="28"/>
    </i>
    <i>
      <x v="11"/>
      <x v="35"/>
    </i>
    <i>
      <x v="12"/>
      <x v="56"/>
    </i>
    <i>
      <x v="13"/>
      <x v="66"/>
    </i>
    <i>
      <x v="14"/>
      <x v="12"/>
    </i>
    <i>
      <x v="15"/>
      <x v="45"/>
    </i>
    <i>
      <x v="16"/>
      <x v="52"/>
    </i>
    <i>
      <x v="17"/>
      <x v="67"/>
    </i>
    <i>
      <x v="18"/>
      <x v="48"/>
    </i>
    <i>
      <x v="19"/>
      <x v="42"/>
    </i>
    <i>
      <x v="20"/>
      <x v="11"/>
    </i>
    <i r="1">
      <x v="68"/>
    </i>
    <i>
      <x v="21"/>
      <x v="7"/>
    </i>
    <i>
      <x v="22"/>
      <x v="20"/>
    </i>
    <i>
      <x v="23"/>
      <x v="27"/>
    </i>
    <i>
      <x v="24"/>
      <x v="30"/>
    </i>
    <i>
      <x v="25"/>
      <x v="47"/>
    </i>
    <i r="1">
      <x v="61"/>
    </i>
    <i>
      <x v="26"/>
      <x v="62"/>
    </i>
    <i>
      <x v="27"/>
      <x v="57"/>
    </i>
    <i>
      <x v="28"/>
      <x v="43"/>
    </i>
    <i r="1">
      <x v="73"/>
    </i>
    <i>
      <x v="29"/>
      <x v="23"/>
    </i>
    <i>
      <x v="30"/>
      <x v="37"/>
    </i>
    <i>
      <x v="31"/>
      <x v="15"/>
    </i>
    <i>
      <x v="32"/>
      <x v="22"/>
    </i>
    <i>
      <x v="33"/>
      <x v="34"/>
    </i>
    <i>
      <x v="34"/>
      <x v="49"/>
    </i>
    <i>
      <x v="35"/>
      <x v="59"/>
    </i>
    <i>
      <x v="36"/>
      <x v="55"/>
    </i>
    <i>
      <x v="37"/>
      <x v="16"/>
    </i>
    <i>
      <x v="38"/>
      <x v="21"/>
    </i>
    <i>
      <x v="39"/>
      <x v="50"/>
    </i>
    <i>
      <x v="40"/>
      <x v="1"/>
    </i>
    <i>
      <x v="41"/>
      <x v="18"/>
    </i>
    <i>
      <x v="42"/>
      <x v="3"/>
    </i>
    <i>
      <x v="43"/>
      <x/>
    </i>
    <i>
      <x v="44"/>
      <x v="29"/>
    </i>
    <i>
      <x v="45"/>
      <x v="24"/>
    </i>
    <i>
      <x v="46"/>
      <x v="25"/>
    </i>
    <i>
      <x v="47"/>
      <x v="33"/>
    </i>
    <i>
      <x v="48"/>
      <x v="41"/>
    </i>
    <i>
      <x v="49"/>
      <x v="4"/>
    </i>
    <i>
      <x v="50"/>
      <x v="5"/>
    </i>
    <i>
      <x v="51"/>
      <x v="69"/>
    </i>
    <i>
      <x v="52"/>
      <x v="26"/>
    </i>
    <i>
      <x v="53"/>
      <x v="39"/>
    </i>
    <i>
      <x v="54"/>
      <x v="40"/>
    </i>
    <i>
      <x v="55"/>
      <x v="53"/>
    </i>
    <i>
      <x v="56"/>
      <x v="2"/>
    </i>
    <i>
      <x v="57"/>
      <x v="6"/>
    </i>
    <i>
      <x v="58"/>
      <x v="44"/>
    </i>
    <i>
      <x v="59"/>
      <x v="19"/>
    </i>
    <i>
      <x v="60"/>
      <x v="31"/>
    </i>
    <i>
      <x v="61"/>
      <x v="51"/>
    </i>
    <i>
      <x v="62"/>
      <x v="13"/>
    </i>
    <i>
      <x v="63"/>
      <x v="54"/>
    </i>
    <i>
      <x v="64"/>
      <x v="46"/>
    </i>
    <i>
      <x v="65"/>
      <x v="14"/>
    </i>
    <i>
      <x v="66"/>
      <x v="17"/>
    </i>
    <i>
      <x v="67"/>
      <x v="10"/>
    </i>
    <i>
      <x v="68"/>
      <x v="71"/>
    </i>
    <i>
      <x v="69"/>
      <x v="7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embership" fld="5" baseField="0" baseItem="0"/>
    <dataField name="Sum of Donation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F2592-3B63-44FF-A1ED-C5E5C3A4AA1A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J5:L12" firstHeaderRow="0" firstDataRow="1" firstDataCol="1"/>
  <pivotFields count="5">
    <pivotField showAll="0"/>
    <pivotField dataField="1" showAll="0"/>
    <pivotField dataField="1" showAll="0"/>
    <pivotField axis="axisRow" outline="0" showAll="0" defaultSubtotal="0">
      <items count="9">
        <item x="0"/>
        <item x="2"/>
        <item x="5"/>
        <item x="1"/>
        <item x="3"/>
        <item x="4"/>
        <item h="1" x="6"/>
        <item h="1" x="7"/>
        <item h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posit (+)" fld="2" baseField="3" baseItem="4" numFmtId="7"/>
    <dataField name="Sum of Withdrawal (-)" fld="1" baseField="3" baseItem="4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17F905-92C5-4F23-9EB9-005696B0FD96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K2:M76" firstHeaderRow="1" firstDataRow="1" firstDataCol="2"/>
  <pivotFields count="7">
    <pivotField showAll="0"/>
    <pivotField axis="axisRow" outline="0" showAll="0" defaultSubtotal="0">
      <items count="70">
        <item x="0"/>
        <item x="1"/>
        <item x="2"/>
        <item x="3"/>
        <item x="4"/>
        <item x="5"/>
        <item x="6"/>
        <item x="7"/>
        <item x="8"/>
        <item m="1" x="6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2"/>
        <item x="29"/>
        <item x="31"/>
        <item x="32"/>
        <item x="28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0"/>
        <item x="33"/>
        <item x="58"/>
        <item x="59"/>
        <item x="60"/>
        <item x="61"/>
        <item x="62"/>
        <item x="63"/>
        <item x="64"/>
        <item x="65"/>
        <item x="66"/>
        <item x="67"/>
        <item x="68"/>
        <item x="9"/>
        <item x="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75">
        <item x="47"/>
        <item x="44"/>
        <item x="35"/>
        <item x="46"/>
        <item x="53"/>
        <item x="54"/>
        <item x="61"/>
        <item x="22"/>
        <item x="5"/>
        <item x="0"/>
        <item x="71"/>
        <item x="20"/>
        <item x="14"/>
        <item x="66"/>
        <item x="69"/>
        <item x="30"/>
        <item x="41"/>
        <item x="70"/>
        <item x="45"/>
        <item x="63"/>
        <item x="24"/>
        <item x="42"/>
        <item x="36"/>
        <item x="33"/>
        <item x="49"/>
        <item x="50"/>
        <item x="56"/>
        <item x="25"/>
        <item x="11"/>
        <item x="48"/>
        <item x="26"/>
        <item x="64"/>
        <item x="6"/>
        <item x="51"/>
        <item x="37"/>
        <item x="12"/>
        <item x="2"/>
        <item x="34"/>
        <item x="9"/>
        <item x="57"/>
        <item x="58"/>
        <item x="52"/>
        <item x="19"/>
        <item x="31"/>
        <item x="62"/>
        <item x="15"/>
        <item x="68"/>
        <item x="28"/>
        <item x="18"/>
        <item x="38"/>
        <item x="43"/>
        <item x="65"/>
        <item x="16"/>
        <item x="32"/>
        <item x="67"/>
        <item x="40"/>
        <item x="1"/>
        <item x="23"/>
        <item x="4"/>
        <item x="39"/>
        <item m="1" x="73"/>
        <item x="27"/>
        <item x="29"/>
        <item x="3"/>
        <item m="1" x="72"/>
        <item x="8"/>
        <item x="13"/>
        <item x="17"/>
        <item x="21"/>
        <item x="55"/>
        <item x="7"/>
        <item x="10"/>
        <item x="59"/>
        <item x="60"/>
        <item t="default"/>
      </items>
    </pivotField>
    <pivotField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  <pivotField showAll="0"/>
  </pivotFields>
  <rowFields count="2">
    <field x="1"/>
    <field x="2"/>
  </rowFields>
  <rowItems count="74">
    <i>
      <x/>
      <x v="9"/>
    </i>
    <i r="1">
      <x v="56"/>
    </i>
    <i>
      <x v="1"/>
      <x v="36"/>
    </i>
    <i>
      <x v="2"/>
      <x v="63"/>
    </i>
    <i>
      <x v="3"/>
      <x v="58"/>
    </i>
    <i>
      <x v="4"/>
      <x v="8"/>
    </i>
    <i>
      <x v="5"/>
      <x v="32"/>
    </i>
    <i>
      <x v="6"/>
      <x v="70"/>
    </i>
    <i>
      <x v="7"/>
      <x v="65"/>
    </i>
    <i>
      <x v="8"/>
      <x v="38"/>
    </i>
    <i>
      <x v="10"/>
      <x v="28"/>
    </i>
    <i>
      <x v="11"/>
      <x v="35"/>
    </i>
    <i>
      <x v="12"/>
      <x v="56"/>
    </i>
    <i>
      <x v="13"/>
      <x v="66"/>
    </i>
    <i>
      <x v="14"/>
      <x v="12"/>
    </i>
    <i>
      <x v="15"/>
      <x v="45"/>
    </i>
    <i>
      <x v="16"/>
      <x v="52"/>
    </i>
    <i>
      <x v="17"/>
      <x v="67"/>
    </i>
    <i>
      <x v="18"/>
      <x v="48"/>
    </i>
    <i>
      <x v="19"/>
      <x v="42"/>
    </i>
    <i>
      <x v="20"/>
      <x v="11"/>
    </i>
    <i r="1">
      <x v="68"/>
    </i>
    <i>
      <x v="21"/>
      <x v="7"/>
    </i>
    <i>
      <x v="22"/>
      <x v="20"/>
    </i>
    <i>
      <x v="23"/>
      <x v="27"/>
    </i>
    <i>
      <x v="24"/>
      <x v="30"/>
    </i>
    <i>
      <x v="25"/>
      <x v="47"/>
    </i>
    <i r="1">
      <x v="61"/>
    </i>
    <i>
      <x v="26"/>
      <x v="62"/>
    </i>
    <i>
      <x v="27"/>
      <x v="57"/>
    </i>
    <i>
      <x v="28"/>
      <x v="43"/>
    </i>
    <i r="1">
      <x v="73"/>
    </i>
    <i>
      <x v="29"/>
      <x v="23"/>
    </i>
    <i>
      <x v="30"/>
      <x v="37"/>
    </i>
    <i>
      <x v="31"/>
      <x v="15"/>
    </i>
    <i>
      <x v="32"/>
      <x v="22"/>
    </i>
    <i>
      <x v="33"/>
      <x v="34"/>
    </i>
    <i>
      <x v="34"/>
      <x v="49"/>
    </i>
    <i>
      <x v="35"/>
      <x v="59"/>
    </i>
    <i>
      <x v="36"/>
      <x v="55"/>
    </i>
    <i>
      <x v="37"/>
      <x v="16"/>
    </i>
    <i>
      <x v="38"/>
      <x v="21"/>
    </i>
    <i>
      <x v="39"/>
      <x v="50"/>
    </i>
    <i>
      <x v="40"/>
      <x v="1"/>
    </i>
    <i>
      <x v="41"/>
      <x v="18"/>
    </i>
    <i>
      <x v="42"/>
      <x v="3"/>
    </i>
    <i>
      <x v="43"/>
      <x/>
    </i>
    <i>
      <x v="44"/>
      <x v="29"/>
    </i>
    <i>
      <x v="45"/>
      <x v="24"/>
    </i>
    <i>
      <x v="46"/>
      <x v="25"/>
    </i>
    <i>
      <x v="47"/>
      <x v="33"/>
    </i>
    <i>
      <x v="48"/>
      <x v="41"/>
    </i>
    <i>
      <x v="49"/>
      <x v="4"/>
    </i>
    <i>
      <x v="50"/>
      <x v="5"/>
    </i>
    <i>
      <x v="51"/>
      <x v="69"/>
    </i>
    <i>
      <x v="52"/>
      <x v="26"/>
    </i>
    <i>
      <x v="53"/>
      <x v="39"/>
    </i>
    <i>
      <x v="54"/>
      <x v="40"/>
    </i>
    <i>
      <x v="55"/>
      <x v="53"/>
    </i>
    <i>
      <x v="56"/>
      <x v="2"/>
    </i>
    <i>
      <x v="57"/>
      <x v="6"/>
    </i>
    <i>
      <x v="58"/>
      <x v="44"/>
    </i>
    <i>
      <x v="59"/>
      <x v="19"/>
    </i>
    <i>
      <x v="60"/>
      <x v="31"/>
    </i>
    <i>
      <x v="61"/>
      <x v="51"/>
    </i>
    <i>
      <x v="62"/>
      <x v="13"/>
    </i>
    <i>
      <x v="63"/>
      <x v="54"/>
    </i>
    <i>
      <x v="64"/>
      <x v="46"/>
    </i>
    <i>
      <x v="65"/>
      <x v="14"/>
    </i>
    <i>
      <x v="66"/>
      <x v="17"/>
    </i>
    <i>
      <x v="67"/>
      <x v="10"/>
    </i>
    <i>
      <x v="68"/>
      <x v="71"/>
    </i>
    <i>
      <x v="69"/>
      <x v="72"/>
    </i>
    <i t="grand">
      <x/>
    </i>
  </rowItems>
  <colItems count="1">
    <i/>
  </colItems>
  <dataFields count="1">
    <dataField name="Sum of Membershi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5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5F26-FAC7-40FF-A768-B5CAD396C22B}">
  <sheetPr>
    <tabColor rgb="FF7030A0"/>
  </sheetPr>
  <dimension ref="A1:I41"/>
  <sheetViews>
    <sheetView tabSelected="1" zoomScale="112" zoomScaleNormal="112" workbookViewId="0">
      <pane ySplit="2" topLeftCell="A6" activePane="bottomLeft" state="frozen"/>
      <selection pane="bottomLeft" activeCell="A2" sqref="A2:F2"/>
    </sheetView>
  </sheetViews>
  <sheetFormatPr defaultRowHeight="20.100000000000001" customHeight="1" x14ac:dyDescent="0.25"/>
  <cols>
    <col min="1" max="1" width="38.28515625" bestFit="1" customWidth="1"/>
    <col min="2" max="2" width="17.28515625" hidden="1" customWidth="1"/>
    <col min="3" max="3" width="15.85546875" customWidth="1"/>
    <col min="4" max="4" width="15.140625" style="16" customWidth="1"/>
    <col min="5" max="6" width="14" customWidth="1"/>
    <col min="7" max="7" width="23.5703125" customWidth="1"/>
  </cols>
  <sheetData>
    <row r="1" spans="1:7" s="2" customFormat="1" ht="20.100000000000001" customHeight="1" x14ac:dyDescent="0.25">
      <c r="A1" s="120" t="s">
        <v>103</v>
      </c>
      <c r="B1" s="120"/>
      <c r="C1" s="120"/>
      <c r="D1" s="120"/>
      <c r="E1" s="120"/>
      <c r="F1" s="120"/>
    </row>
    <row r="2" spans="1:7" s="2" customFormat="1" ht="20.100000000000001" customHeight="1" x14ac:dyDescent="0.25">
      <c r="A2" s="120" t="s">
        <v>133</v>
      </c>
      <c r="B2" s="120"/>
      <c r="C2" s="120"/>
      <c r="D2" s="120"/>
      <c r="E2" s="120"/>
      <c r="F2" s="120"/>
    </row>
    <row r="3" spans="1:7" s="2" customFormat="1" ht="20.100000000000001" customHeight="1" x14ac:dyDescent="0.25">
      <c r="A3" s="77"/>
      <c r="B3" s="77"/>
      <c r="C3" s="77"/>
      <c r="D3" s="77"/>
    </row>
    <row r="4" spans="1:7" s="2" customFormat="1" ht="21.75" customHeight="1" x14ac:dyDescent="0.25">
      <c r="A4" s="11"/>
      <c r="B4" s="59" t="s">
        <v>187</v>
      </c>
      <c r="C4" s="59" t="s">
        <v>188</v>
      </c>
      <c r="D4" s="59" t="s">
        <v>189</v>
      </c>
      <c r="E4" s="59" t="s">
        <v>190</v>
      </c>
      <c r="F4" s="59" t="s">
        <v>265</v>
      </c>
    </row>
    <row r="5" spans="1:7" s="2" customFormat="1" ht="20.100000000000001" customHeight="1" x14ac:dyDescent="0.25">
      <c r="A5" s="61" t="s">
        <v>104</v>
      </c>
      <c r="B5" s="79" t="s">
        <v>174</v>
      </c>
      <c r="C5" s="79" t="s">
        <v>175</v>
      </c>
      <c r="D5" s="79" t="s">
        <v>176</v>
      </c>
      <c r="E5" s="79" t="s">
        <v>178</v>
      </c>
      <c r="F5" s="79" t="s">
        <v>272</v>
      </c>
    </row>
    <row r="6" spans="1:7" s="2" customFormat="1" ht="20.100000000000001" customHeight="1" x14ac:dyDescent="0.25">
      <c r="A6" s="7" t="s">
        <v>118</v>
      </c>
      <c r="B6" s="3">
        <v>12.25</v>
      </c>
      <c r="C6" s="74">
        <v>13.48</v>
      </c>
      <c r="D6" s="3">
        <v>4.8900000000000006</v>
      </c>
      <c r="E6" s="12">
        <v>2.6900000000000008</v>
      </c>
      <c r="F6" s="12">
        <f>'FinancialStmts_7.31.22current'!B22</f>
        <v>0.23</v>
      </c>
    </row>
    <row r="7" spans="1:7" s="2" customFormat="1" ht="20.100000000000001" customHeight="1" x14ac:dyDescent="0.25">
      <c r="A7" s="7" t="s">
        <v>146</v>
      </c>
      <c r="B7" s="3">
        <v>1660</v>
      </c>
      <c r="C7" s="74">
        <v>1850</v>
      </c>
      <c r="D7" s="3">
        <v>2170</v>
      </c>
      <c r="E7" s="53">
        <v>1900</v>
      </c>
      <c r="F7" s="53" t="s">
        <v>281</v>
      </c>
    </row>
    <row r="8" spans="1:7" s="2" customFormat="1" ht="20.100000000000001" customHeight="1" x14ac:dyDescent="0.25">
      <c r="A8" s="7" t="s">
        <v>179</v>
      </c>
      <c r="B8" s="3"/>
      <c r="C8" s="74"/>
      <c r="D8" s="3"/>
      <c r="E8" s="53">
        <v>13753</v>
      </c>
      <c r="F8" s="53">
        <f>'FinancialStmts_7.31.22current'!B25</f>
        <v>1950</v>
      </c>
      <c r="G8" s="104"/>
    </row>
    <row r="9" spans="1:7" s="2" customFormat="1" ht="20.100000000000001" customHeight="1" x14ac:dyDescent="0.25">
      <c r="A9" s="7" t="s">
        <v>105</v>
      </c>
      <c r="B9" s="3">
        <v>840</v>
      </c>
      <c r="C9" s="74">
        <v>0</v>
      </c>
      <c r="D9" s="3">
        <v>0</v>
      </c>
      <c r="E9" s="53">
        <v>0</v>
      </c>
      <c r="F9" s="53">
        <v>0</v>
      </c>
    </row>
    <row r="10" spans="1:7" s="2" customFormat="1" ht="20.100000000000001" customHeight="1" x14ac:dyDescent="0.25">
      <c r="A10" s="7" t="s">
        <v>106</v>
      </c>
      <c r="B10" s="74">
        <v>379.5</v>
      </c>
      <c r="C10" s="74">
        <v>401.5</v>
      </c>
      <c r="D10" s="3">
        <v>0</v>
      </c>
      <c r="E10" s="12">
        <v>602</v>
      </c>
      <c r="F10" s="12">
        <f>'FinancialStmts_7.31.22current'!B24</f>
        <v>0</v>
      </c>
    </row>
    <row r="11" spans="1:7" s="2" customFormat="1" ht="20.100000000000001" customHeight="1" x14ac:dyDescent="0.25">
      <c r="A11" s="7" t="s">
        <v>169</v>
      </c>
      <c r="B11" s="74">
        <v>220</v>
      </c>
      <c r="C11" s="74">
        <v>251</v>
      </c>
      <c r="D11" s="3">
        <v>0</v>
      </c>
    </row>
    <row r="12" spans="1:7" s="2" customFormat="1" ht="20.100000000000001" customHeight="1" x14ac:dyDescent="0.25">
      <c r="A12" s="7" t="s">
        <v>114</v>
      </c>
      <c r="B12" s="74">
        <v>60</v>
      </c>
      <c r="C12" s="74">
        <v>0</v>
      </c>
      <c r="D12" s="3">
        <v>0</v>
      </c>
    </row>
    <row r="13" spans="1:7" s="2" customFormat="1" ht="20.100000000000001" customHeight="1" x14ac:dyDescent="0.25">
      <c r="A13" s="7" t="s">
        <v>170</v>
      </c>
      <c r="B13" s="74">
        <f>151.23+25</f>
        <v>176.23</v>
      </c>
      <c r="C13" s="74">
        <v>316</v>
      </c>
      <c r="D13" s="3">
        <v>0</v>
      </c>
      <c r="E13" s="54"/>
      <c r="F13" s="54"/>
    </row>
    <row r="14" spans="1:7" s="2" customFormat="1" ht="20.100000000000001" customHeight="1" thickBot="1" x14ac:dyDescent="0.3">
      <c r="A14" s="10" t="s">
        <v>109</v>
      </c>
      <c r="B14" s="6">
        <f>SUM(B6:B13)</f>
        <v>3347.98</v>
      </c>
      <c r="C14" s="6">
        <f>SUM(C6:C13)</f>
        <v>2831.98</v>
      </c>
      <c r="D14" s="6">
        <f>SUM(D6:D13)</f>
        <v>2174.89</v>
      </c>
      <c r="E14" s="6">
        <f>SUM(E6:E13)</f>
        <v>16257.69</v>
      </c>
      <c r="F14" s="6">
        <f>SUM(F6:F13)</f>
        <v>1950.23</v>
      </c>
    </row>
    <row r="15" spans="1:7" s="2" customFormat="1" ht="9.75" customHeight="1" x14ac:dyDescent="0.25">
      <c r="D15" s="3"/>
    </row>
    <row r="16" spans="1:7" s="2" customFormat="1" ht="20.100000000000001" customHeight="1" x14ac:dyDescent="0.25">
      <c r="A16" s="61" t="s">
        <v>107</v>
      </c>
      <c r="B16" s="61"/>
      <c r="C16" s="61"/>
      <c r="D16" s="3"/>
    </row>
    <row r="17" spans="1:9" s="2" customFormat="1" ht="20.100000000000001" customHeight="1" x14ac:dyDescent="0.25">
      <c r="A17" s="7" t="s">
        <v>149</v>
      </c>
      <c r="B17" s="74">
        <v>1487</v>
      </c>
      <c r="C17" s="74">
        <v>1690</v>
      </c>
      <c r="D17" s="3">
        <v>1561</v>
      </c>
      <c r="E17" s="16">
        <v>1616</v>
      </c>
      <c r="F17" s="16">
        <f>-'FinancialStmts_7.31.22current'!B31</f>
        <v>0</v>
      </c>
      <c r="H17" s="12"/>
    </row>
    <row r="18" spans="1:9" s="2" customFormat="1" ht="20.100000000000001" customHeight="1" x14ac:dyDescent="0.25">
      <c r="A18" s="7" t="s">
        <v>116</v>
      </c>
      <c r="B18" s="74">
        <v>35</v>
      </c>
      <c r="C18" s="74">
        <v>35</v>
      </c>
      <c r="D18" s="3">
        <v>60</v>
      </c>
      <c r="E18" s="17"/>
      <c r="F18" s="53">
        <f>-'FinancialStmts_7.31.22current'!B32</f>
        <v>35</v>
      </c>
    </row>
    <row r="19" spans="1:9" s="2" customFormat="1" ht="20.100000000000001" customHeight="1" x14ac:dyDescent="0.25">
      <c r="A19" s="7" t="s">
        <v>105</v>
      </c>
      <c r="B19" s="74">
        <v>588</v>
      </c>
      <c r="C19" s="74"/>
      <c r="D19" s="3"/>
      <c r="E19" s="17"/>
      <c r="F19" s="17"/>
    </row>
    <row r="20" spans="1:9" s="2" customFormat="1" ht="20.100000000000001" customHeight="1" x14ac:dyDescent="0.25">
      <c r="A20" s="7" t="s">
        <v>123</v>
      </c>
      <c r="B20" s="74">
        <v>211.8</v>
      </c>
      <c r="C20" s="74">
        <v>211.95000000000002</v>
      </c>
      <c r="D20" s="3">
        <v>167.31999999999996</v>
      </c>
      <c r="E20" s="12">
        <v>284.05000000000007</v>
      </c>
      <c r="F20" s="12">
        <f>-'FinancialStmts_7.31.22current'!B33</f>
        <v>15.62</v>
      </c>
      <c r="I20" s="3"/>
    </row>
    <row r="21" spans="1:9" s="2" customFormat="1" ht="20.100000000000001" customHeight="1" x14ac:dyDescent="0.25">
      <c r="A21" s="7" t="s">
        <v>152</v>
      </c>
      <c r="B21" s="74">
        <v>0</v>
      </c>
      <c r="C21" s="74">
        <v>52.75</v>
      </c>
      <c r="D21" s="3">
        <v>0</v>
      </c>
      <c r="E21" s="12">
        <v>12150</v>
      </c>
      <c r="F21" s="12">
        <f>-'FinancialStmts_7.31.22current'!B34</f>
        <v>116</v>
      </c>
      <c r="I21" s="3"/>
    </row>
    <row r="22" spans="1:9" s="2" customFormat="1" ht="20.100000000000001" customHeight="1" x14ac:dyDescent="0.25">
      <c r="A22" s="7" t="s">
        <v>153</v>
      </c>
      <c r="B22" s="74">
        <v>0</v>
      </c>
      <c r="C22" s="74">
        <v>1850</v>
      </c>
      <c r="D22" s="3">
        <v>0</v>
      </c>
      <c r="E22" s="54"/>
      <c r="F22" s="54"/>
      <c r="I22" s="3"/>
    </row>
    <row r="23" spans="1:9" s="2" customFormat="1" ht="20.100000000000001" customHeight="1" x14ac:dyDescent="0.25">
      <c r="A23" s="7" t="s">
        <v>108</v>
      </c>
      <c r="B23" s="74">
        <v>146.63999999999999</v>
      </c>
      <c r="C23" s="74">
        <v>0</v>
      </c>
      <c r="D23" s="3">
        <v>0</v>
      </c>
      <c r="E23" s="54"/>
      <c r="F23" s="54"/>
      <c r="I23" s="3"/>
    </row>
    <row r="24" spans="1:9" s="2" customFormat="1" ht="20.100000000000001" customHeight="1" x14ac:dyDescent="0.25">
      <c r="A24" s="7" t="s">
        <v>117</v>
      </c>
      <c r="B24" s="74">
        <f>29.95+14.04+10.63+21+37</f>
        <v>112.62</v>
      </c>
      <c r="C24" s="74">
        <v>222.42999999999998</v>
      </c>
      <c r="D24" s="3">
        <v>0</v>
      </c>
      <c r="E24" s="53">
        <v>163.87</v>
      </c>
      <c r="F24" s="53">
        <f>-'FinancialStmts_7.31.22current'!B35</f>
        <v>10</v>
      </c>
      <c r="I24" s="3"/>
    </row>
    <row r="25" spans="1:9" s="2" customFormat="1" ht="20.100000000000001" customHeight="1" x14ac:dyDescent="0.25">
      <c r="A25" s="10" t="s">
        <v>110</v>
      </c>
      <c r="B25" s="8">
        <f>SUM(B17:B24)</f>
        <v>2581.06</v>
      </c>
      <c r="C25" s="8">
        <f>SUM(C17:C24)</f>
        <v>4062.1299999999997</v>
      </c>
      <c r="D25" s="8">
        <f>SUM(D17:D24)</f>
        <v>1788.32</v>
      </c>
      <c r="E25" s="8">
        <f>SUM(E17:E24)</f>
        <v>14213.92</v>
      </c>
      <c r="F25" s="8">
        <f>SUM(F17:F24)</f>
        <v>176.62</v>
      </c>
      <c r="I25" s="12"/>
    </row>
    <row r="26" spans="1:9" s="2" customFormat="1" ht="20.100000000000001" customHeight="1" thickBot="1" x14ac:dyDescent="0.3">
      <c r="A26" s="1" t="s">
        <v>186</v>
      </c>
      <c r="B26" s="9">
        <f>B14-B25</f>
        <v>766.92000000000007</v>
      </c>
      <c r="C26" s="9">
        <f>C14-C25</f>
        <v>-1230.1499999999996</v>
      </c>
      <c r="D26" s="9">
        <f>D14-D25</f>
        <v>386.56999999999994</v>
      </c>
      <c r="E26" s="9">
        <f>E14-E25</f>
        <v>2043.7700000000004</v>
      </c>
      <c r="F26" s="9">
        <f>F14-F25</f>
        <v>1773.6100000000001</v>
      </c>
      <c r="G26" s="12">
        <f>E26-'FinancialStmts_6.30.22Final'!B37</f>
        <v>0</v>
      </c>
    </row>
    <row r="27" spans="1:9" ht="20.100000000000001" customHeight="1" thickTop="1" x14ac:dyDescent="0.25">
      <c r="A27" s="62"/>
      <c r="B27" s="62"/>
      <c r="C27" s="62"/>
      <c r="D27" s="63"/>
      <c r="E27" s="62"/>
      <c r="F27" s="62"/>
    </row>
    <row r="28" spans="1:9" ht="20.100000000000001" customHeight="1" x14ac:dyDescent="0.25">
      <c r="A28" s="75"/>
      <c r="B28" s="75"/>
      <c r="C28" s="75"/>
    </row>
    <row r="29" spans="1:9" ht="20.100000000000001" customHeight="1" x14ac:dyDescent="0.3">
      <c r="A29" s="119" t="s">
        <v>134</v>
      </c>
      <c r="B29" s="119"/>
      <c r="C29" s="119"/>
      <c r="D29" s="119"/>
      <c r="E29" s="119"/>
      <c r="F29" s="119"/>
    </row>
    <row r="30" spans="1:9" ht="20.100000000000001" customHeight="1" x14ac:dyDescent="0.3">
      <c r="A30" s="119" t="s">
        <v>172</v>
      </c>
      <c r="B30" s="119"/>
      <c r="C30" s="119"/>
      <c r="D30" s="119"/>
      <c r="E30" s="119"/>
      <c r="F30" s="119"/>
    </row>
    <row r="31" spans="1:9" ht="20.100000000000001" customHeight="1" x14ac:dyDescent="0.3">
      <c r="A31" s="68"/>
      <c r="B31" s="68"/>
      <c r="C31" s="68"/>
      <c r="D31" s="68"/>
    </row>
    <row r="32" spans="1:9" ht="30" x14ac:dyDescent="0.25">
      <c r="A32" s="34"/>
      <c r="B32" s="55" t="s">
        <v>171</v>
      </c>
      <c r="C32" s="55" t="s">
        <v>167</v>
      </c>
      <c r="D32" s="56" t="s">
        <v>168</v>
      </c>
      <c r="E32" s="56" t="s">
        <v>266</v>
      </c>
      <c r="F32" s="56" t="s">
        <v>267</v>
      </c>
    </row>
    <row r="33" spans="1:7" ht="20.100000000000001" customHeight="1" x14ac:dyDescent="0.25">
      <c r="A33" t="s">
        <v>135</v>
      </c>
      <c r="B33" s="16">
        <v>8226.56</v>
      </c>
      <c r="C33" s="16">
        <v>6690.0399999999991</v>
      </c>
      <c r="D33" s="16">
        <v>6694.9299999999994</v>
      </c>
      <c r="E33" s="16">
        <v>5398.13</v>
      </c>
      <c r="F33" s="16">
        <v>5398.36</v>
      </c>
      <c r="G33" s="43"/>
    </row>
    <row r="34" spans="1:7" ht="20.100000000000001" customHeight="1" x14ac:dyDescent="0.25">
      <c r="A34" t="s">
        <v>136</v>
      </c>
      <c r="B34" s="16">
        <v>1110.6199999999999</v>
      </c>
      <c r="C34" s="16">
        <v>1350.0400000000004</v>
      </c>
      <c r="D34" s="16">
        <v>1731.7200000000003</v>
      </c>
      <c r="E34" s="16">
        <v>5072.8</v>
      </c>
      <c r="F34" s="16">
        <v>8096.1799999999994</v>
      </c>
      <c r="G34" s="43"/>
    </row>
    <row r="35" spans="1:7" s="32" customFormat="1" ht="20.100000000000001" customHeight="1" thickBot="1" x14ac:dyDescent="0.3">
      <c r="A35" s="76" t="s">
        <v>173</v>
      </c>
      <c r="B35" s="33">
        <f>SUM(B33:B34)</f>
        <v>9337.18</v>
      </c>
      <c r="C35" s="33">
        <f>SUM(C33:C34)</f>
        <v>8040.08</v>
      </c>
      <c r="D35" s="33">
        <f>SUM(D33:D34)</f>
        <v>8426.65</v>
      </c>
      <c r="E35" s="33">
        <f>SUM(E33:E34)</f>
        <v>10470.93</v>
      </c>
      <c r="F35" s="33">
        <f>SUM(F33:F34)</f>
        <v>13494.539999999999</v>
      </c>
    </row>
    <row r="36" spans="1:7" ht="17.25" customHeight="1" thickTop="1" x14ac:dyDescent="0.25"/>
    <row r="37" spans="1:7" ht="20.100000000000001" customHeight="1" x14ac:dyDescent="0.25">
      <c r="A37" s="40" t="s">
        <v>282</v>
      </c>
      <c r="C37" s="39" t="s">
        <v>284</v>
      </c>
      <c r="D37" s="124" t="s">
        <v>285</v>
      </c>
      <c r="E37" s="39" t="s">
        <v>94</v>
      </c>
    </row>
    <row r="38" spans="1:7" ht="20.100000000000001" customHeight="1" x14ac:dyDescent="0.25">
      <c r="A38" t="s">
        <v>283</v>
      </c>
      <c r="C38" s="16">
        <v>13753</v>
      </c>
      <c r="D38" s="16">
        <v>250</v>
      </c>
      <c r="E38" s="43">
        <f>SUM(C38:D38)</f>
        <v>14003</v>
      </c>
    </row>
    <row r="39" spans="1:7" ht="20.100000000000001" customHeight="1" x14ac:dyDescent="0.25">
      <c r="A39" t="s">
        <v>261</v>
      </c>
      <c r="D39" s="16">
        <v>1700</v>
      </c>
      <c r="E39" s="43">
        <f>SUM(C39:D39)</f>
        <v>1700</v>
      </c>
    </row>
    <row r="40" spans="1:7" ht="20.100000000000001" customHeight="1" thickBot="1" x14ac:dyDescent="0.3">
      <c r="A40" s="76" t="s">
        <v>94</v>
      </c>
      <c r="C40" s="114">
        <f>SUM(C38:C39)</f>
        <v>13753</v>
      </c>
      <c r="D40" s="114">
        <f t="shared" ref="D40:E40" si="0">SUM(D38:D39)</f>
        <v>1950</v>
      </c>
      <c r="E40" s="114">
        <f t="shared" si="0"/>
        <v>15703</v>
      </c>
    </row>
    <row r="41" spans="1:7" ht="20.100000000000001" customHeight="1" thickTop="1" x14ac:dyDescent="0.25"/>
  </sheetData>
  <mergeCells count="4">
    <mergeCell ref="A29:F29"/>
    <mergeCell ref="A30:F30"/>
    <mergeCell ref="A1:F1"/>
    <mergeCell ref="A2:F2"/>
  </mergeCells>
  <phoneticPr fontId="17" type="noConversion"/>
  <pageMargins left="0.19" right="0" top="0.36" bottom="0.55000000000000004" header="0.17" footer="0.17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A641-059B-4581-BEA5-003C09880109}">
  <sheetPr>
    <tabColor rgb="FF92D050"/>
  </sheetPr>
  <dimension ref="A1:G38"/>
  <sheetViews>
    <sheetView topLeftCell="A19" zoomScale="112" zoomScaleNormal="112" workbookViewId="0">
      <selection activeCell="E42" sqref="E42"/>
    </sheetView>
  </sheetViews>
  <sheetFormatPr defaultRowHeight="20.100000000000001" customHeight="1" x14ac:dyDescent="0.25"/>
  <cols>
    <col min="1" max="1" width="38.28515625" bestFit="1" customWidth="1"/>
    <col min="2" max="2" width="17.28515625" customWidth="1"/>
    <col min="3" max="3" width="14.42578125" customWidth="1"/>
    <col min="4" max="4" width="15.140625" style="16" customWidth="1"/>
    <col min="5" max="5" width="14" customWidth="1"/>
  </cols>
  <sheetData>
    <row r="1" spans="1:5" ht="20.100000000000001" customHeight="1" x14ac:dyDescent="0.3">
      <c r="A1" s="119" t="s">
        <v>134</v>
      </c>
      <c r="B1" s="119"/>
      <c r="C1" s="119"/>
      <c r="D1" s="119"/>
    </row>
    <row r="2" spans="1:5" ht="20.100000000000001" customHeight="1" x14ac:dyDescent="0.3">
      <c r="A2" s="119" t="s">
        <v>112</v>
      </c>
      <c r="B2" s="119"/>
      <c r="C2" s="119"/>
      <c r="D2" s="119"/>
    </row>
    <row r="3" spans="1:5" ht="20.100000000000001" customHeight="1" x14ac:dyDescent="0.3">
      <c r="A3" s="119" t="s">
        <v>286</v>
      </c>
      <c r="B3" s="119"/>
      <c r="C3" s="119"/>
      <c r="D3" s="119"/>
    </row>
    <row r="4" spans="1:5" ht="30" x14ac:dyDescent="0.25">
      <c r="A4" s="34" t="s">
        <v>157</v>
      </c>
      <c r="B4" s="56" t="s">
        <v>270</v>
      </c>
      <c r="C4" s="57" t="s">
        <v>155</v>
      </c>
      <c r="D4" s="56" t="s">
        <v>287</v>
      </c>
    </row>
    <row r="5" spans="1:5" ht="20.100000000000001" customHeight="1" x14ac:dyDescent="0.25">
      <c r="A5" t="s">
        <v>185</v>
      </c>
      <c r="B5" s="16">
        <v>5397.619999999999</v>
      </c>
      <c r="C5" s="43">
        <f>Summary!F6</f>
        <v>0.23</v>
      </c>
      <c r="D5" s="16">
        <f>B5+C5</f>
        <v>5397.8499999999985</v>
      </c>
    </row>
    <row r="6" spans="1:5" ht="20.100000000000001" customHeight="1" x14ac:dyDescent="0.25">
      <c r="A6" t="s">
        <v>136</v>
      </c>
      <c r="B6" s="16">
        <v>5072.8</v>
      </c>
      <c r="C6" s="43">
        <f>'FirstTransPresent7.15.22'!B64+'FirstTransPresent7.15.22'!C64</f>
        <v>3023.38</v>
      </c>
      <c r="D6" s="16">
        <f>B6+C6</f>
        <v>8096.18</v>
      </c>
    </row>
    <row r="7" spans="1:5" s="32" customFormat="1" ht="20.100000000000001" customHeight="1" thickBot="1" x14ac:dyDescent="0.3">
      <c r="A7" s="32" t="s">
        <v>137</v>
      </c>
      <c r="B7" s="33">
        <f>SUM(B5:B6)</f>
        <v>10470.419999999998</v>
      </c>
      <c r="C7" s="33">
        <f>SUM(C5:C6)</f>
        <v>3023.61</v>
      </c>
      <c r="D7" s="33">
        <f>SUM(D5:D6)</f>
        <v>13494.029999999999</v>
      </c>
    </row>
    <row r="8" spans="1:5" ht="9" customHeight="1" thickTop="1" x14ac:dyDescent="0.25"/>
    <row r="9" spans="1:5" ht="15" customHeight="1" x14ac:dyDescent="0.25">
      <c r="A9" s="34" t="s">
        <v>138</v>
      </c>
      <c r="B9" s="35"/>
      <c r="C9" s="35"/>
    </row>
    <row r="10" spans="1:5" ht="20.100000000000001" customHeight="1" x14ac:dyDescent="0.25">
      <c r="A10" t="s">
        <v>139</v>
      </c>
      <c r="B10" s="16">
        <v>0</v>
      </c>
      <c r="C10" s="16">
        <v>0</v>
      </c>
      <c r="D10" s="16">
        <v>0</v>
      </c>
    </row>
    <row r="11" spans="1:5" ht="20.100000000000001" customHeight="1" x14ac:dyDescent="0.25">
      <c r="A11" s="35" t="s">
        <v>140</v>
      </c>
      <c r="B11" s="36">
        <f>SUM(B10)</f>
        <v>0</v>
      </c>
      <c r="C11" s="36">
        <f>SUM(C10)</f>
        <v>0</v>
      </c>
      <c r="D11" s="36">
        <f>SUM(D10)</f>
        <v>0</v>
      </c>
    </row>
    <row r="13" spans="1:5" ht="20.100000000000001" customHeight="1" x14ac:dyDescent="0.25">
      <c r="A13" t="s">
        <v>141</v>
      </c>
      <c r="B13" s="16">
        <v>10470.42</v>
      </c>
      <c r="C13" s="16">
        <f>'FinancialStmts_7.31.22current'!B37</f>
        <v>3023.61</v>
      </c>
      <c r="D13" s="16">
        <f>B13+C13</f>
        <v>13494.03</v>
      </c>
    </row>
    <row r="14" spans="1:5" ht="20.100000000000001" customHeight="1" thickBot="1" x14ac:dyDescent="0.3">
      <c r="A14" s="32" t="s">
        <v>142</v>
      </c>
      <c r="B14" s="33">
        <f>SUM(B13:B13)+B11</f>
        <v>10470.42</v>
      </c>
      <c r="C14" s="33">
        <f>SUM(C13:C13)+C11</f>
        <v>3023.61</v>
      </c>
      <c r="D14" s="33">
        <f>SUM(D13:D13)+D11</f>
        <v>13494.03</v>
      </c>
      <c r="E14" s="43">
        <f>D7-D14</f>
        <v>0</v>
      </c>
    </row>
    <row r="15" spans="1:5" ht="20.100000000000001" customHeight="1" thickTop="1" x14ac:dyDescent="0.25">
      <c r="A15" s="62"/>
      <c r="B15" s="62"/>
      <c r="C15" s="62"/>
      <c r="D15" s="63"/>
    </row>
    <row r="16" spans="1:5" s="2" customFormat="1" ht="20.100000000000001" customHeight="1" x14ac:dyDescent="0.25">
      <c r="A16" s="120" t="s">
        <v>103</v>
      </c>
      <c r="B16" s="120"/>
      <c r="C16" s="120"/>
      <c r="D16" s="120"/>
    </row>
    <row r="17" spans="1:7" s="2" customFormat="1" ht="20.100000000000001" customHeight="1" x14ac:dyDescent="0.25">
      <c r="A17" s="120" t="s">
        <v>133</v>
      </c>
      <c r="B17" s="120"/>
      <c r="C17" s="120"/>
      <c r="D17" s="120"/>
    </row>
    <row r="18" spans="1:7" s="2" customFormat="1" ht="20.100000000000001" customHeight="1" x14ac:dyDescent="0.25">
      <c r="A18" s="120" t="s">
        <v>288</v>
      </c>
      <c r="B18" s="120"/>
      <c r="C18" s="120"/>
      <c r="D18" s="120"/>
    </row>
    <row r="19" spans="1:7" s="2" customFormat="1" ht="12" customHeight="1" x14ac:dyDescent="0.25">
      <c r="A19" s="11"/>
      <c r="B19" s="11"/>
    </row>
    <row r="20" spans="1:7" s="2" customFormat="1" ht="25.5" customHeight="1" x14ac:dyDescent="0.25">
      <c r="A20" s="11"/>
      <c r="B20" s="39"/>
    </row>
    <row r="21" spans="1:7" s="2" customFormat="1" ht="20.100000000000001" customHeight="1" x14ac:dyDescent="0.25">
      <c r="A21" s="61" t="s">
        <v>104</v>
      </c>
      <c r="B21" s="59" t="s">
        <v>111</v>
      </c>
      <c r="C21" s="60" t="s">
        <v>115</v>
      </c>
    </row>
    <row r="22" spans="1:7" s="2" customFormat="1" ht="20.100000000000001" customHeight="1" x14ac:dyDescent="0.25">
      <c r="A22" s="7" t="s">
        <v>118</v>
      </c>
      <c r="B22" s="3">
        <f>0.23</f>
        <v>0.23</v>
      </c>
      <c r="E22"/>
      <c r="F22"/>
      <c r="G22"/>
    </row>
    <row r="23" spans="1:7" s="2" customFormat="1" ht="20.100000000000001" customHeight="1" x14ac:dyDescent="0.25">
      <c r="A23" s="7" t="s">
        <v>146</v>
      </c>
      <c r="B23" s="3">
        <f>SUMIF('FirstTransPresent7.15.22'!$D:$D,$A23,'FirstTransPresent7.15.22'!$C:$C)</f>
        <v>1250</v>
      </c>
      <c r="C23" s="53"/>
      <c r="E23"/>
      <c r="F23"/>
      <c r="G23"/>
    </row>
    <row r="24" spans="1:7" s="2" customFormat="1" ht="20.100000000000001" customHeight="1" x14ac:dyDescent="0.25">
      <c r="A24" s="7" t="s">
        <v>106</v>
      </c>
      <c r="B24" s="3">
        <f>SUMIF('FirstTransPresent7.15.22'!$D:$D,$A24,'FirstTransPresent7.15.22'!$C:$C)</f>
        <v>0</v>
      </c>
      <c r="E24"/>
      <c r="F24"/>
      <c r="G24"/>
    </row>
    <row r="25" spans="1:7" s="2" customFormat="1" ht="20.100000000000001" customHeight="1" x14ac:dyDescent="0.25">
      <c r="A25" s="7" t="s">
        <v>179</v>
      </c>
      <c r="B25" s="3">
        <f>SUMIF('FirstTransPresent7.15.22'!$D:$D,$A25,'FirstTransPresent7.15.22'!$C:$C)</f>
        <v>1950</v>
      </c>
      <c r="C25" s="74"/>
      <c r="D25" s="3"/>
      <c r="E25"/>
      <c r="F25"/>
      <c r="G25"/>
    </row>
    <row r="26" spans="1:7" s="2" customFormat="1" ht="20.100000000000001" customHeight="1" x14ac:dyDescent="0.25">
      <c r="A26" s="7" t="s">
        <v>132</v>
      </c>
      <c r="B26" s="3">
        <f>SUMIF('FirstTransPresent7.15.22'!$D:$D,$A26,'FirstTransPresent7.15.22'!$C:$C)</f>
        <v>0</v>
      </c>
      <c r="E26"/>
      <c r="F26"/>
      <c r="G26"/>
    </row>
    <row r="27" spans="1:7" s="2" customFormat="1" ht="20.100000000000001" customHeight="1" x14ac:dyDescent="0.25">
      <c r="A27" s="7" t="s">
        <v>151</v>
      </c>
      <c r="B27" s="3">
        <f>SUMIF('FirstTransPresent7.15.22'!$D:$D,$A27,'FirstTransPresent7.15.22'!$C:$C)</f>
        <v>0</v>
      </c>
      <c r="C27" s="54"/>
      <c r="E27"/>
      <c r="F27"/>
      <c r="G27"/>
    </row>
    <row r="28" spans="1:7" s="2" customFormat="1" ht="20.100000000000001" customHeight="1" thickBot="1" x14ac:dyDescent="0.3">
      <c r="A28" s="10" t="s">
        <v>109</v>
      </c>
      <c r="B28" s="6">
        <f>SUM(B22:B27)</f>
        <v>3200.23</v>
      </c>
      <c r="E28"/>
      <c r="F28"/>
      <c r="G28"/>
    </row>
    <row r="29" spans="1:7" s="2" customFormat="1" ht="19.5" customHeight="1" x14ac:dyDescent="0.25">
      <c r="B29" s="3"/>
      <c r="E29"/>
      <c r="F29"/>
      <c r="G29"/>
    </row>
    <row r="30" spans="1:7" s="2" customFormat="1" ht="20.100000000000001" customHeight="1" x14ac:dyDescent="0.25">
      <c r="A30" s="61" t="s">
        <v>107</v>
      </c>
      <c r="B30" s="3"/>
    </row>
    <row r="31" spans="1:7" s="2" customFormat="1" ht="20.100000000000001" customHeight="1" x14ac:dyDescent="0.25">
      <c r="A31" s="7" t="s">
        <v>149</v>
      </c>
      <c r="B31" s="3">
        <f>SUMIF('FirstTransPresent7.15.22'!$D:$D,$A31,'FirstTransPresent7.15.22'!$B:$B)</f>
        <v>0</v>
      </c>
      <c r="C31" s="17" t="s">
        <v>113</v>
      </c>
    </row>
    <row r="32" spans="1:7" s="2" customFormat="1" ht="20.100000000000001" customHeight="1" x14ac:dyDescent="0.25">
      <c r="A32" s="7" t="s">
        <v>116</v>
      </c>
      <c r="B32" s="3">
        <f>SUMIF('FirstTransPresent7.15.22'!$D:$D,$A32,'FirstTransPresent7.15.22'!$B:$B)</f>
        <v>-35</v>
      </c>
      <c r="C32" s="17"/>
    </row>
    <row r="33" spans="1:6" s="2" customFormat="1" ht="20.100000000000001" customHeight="1" x14ac:dyDescent="0.25">
      <c r="A33" s="7" t="s">
        <v>123</v>
      </c>
      <c r="B33" s="3">
        <f>SUMIF('FirstTransPresent7.15.22'!$D:$D,$A33,'FirstTransPresent7.15.22'!$B:$B)</f>
        <v>-15.62</v>
      </c>
      <c r="C33" s="12"/>
      <c r="F33" s="3"/>
    </row>
    <row r="34" spans="1:6" s="2" customFormat="1" ht="20.100000000000001" customHeight="1" x14ac:dyDescent="0.25">
      <c r="A34" s="7" t="s">
        <v>152</v>
      </c>
      <c r="B34" s="3">
        <f>SUMIF('FirstTransPresent7.15.22'!$D:$D,$A34,'FirstTransPresent7.15.22'!$B:$B)</f>
        <v>-116</v>
      </c>
      <c r="C34" s="54"/>
      <c r="F34" s="3"/>
    </row>
    <row r="35" spans="1:6" s="2" customFormat="1" ht="20.100000000000001" customHeight="1" x14ac:dyDescent="0.25">
      <c r="A35" s="7" t="s">
        <v>117</v>
      </c>
      <c r="B35" s="3">
        <f>SUMIF('FirstTransPresent7.15.22'!$D:$D,$A35,'FirstTransPresent7.15.22'!$B:$B)</f>
        <v>-10</v>
      </c>
      <c r="C35" s="53"/>
      <c r="F35" s="3"/>
    </row>
    <row r="36" spans="1:6" s="2" customFormat="1" ht="20.100000000000001" customHeight="1" x14ac:dyDescent="0.25">
      <c r="A36" s="10" t="s">
        <v>110</v>
      </c>
      <c r="B36" s="8">
        <f>SUM(B31:B35)</f>
        <v>-176.62</v>
      </c>
      <c r="F36" s="12"/>
    </row>
    <row r="37" spans="1:6" s="2" customFormat="1" ht="20.100000000000001" customHeight="1" thickBot="1" x14ac:dyDescent="0.3">
      <c r="A37" s="1" t="s">
        <v>166</v>
      </c>
      <c r="B37" s="9">
        <f>B28+B36</f>
        <v>3023.61</v>
      </c>
    </row>
    <row r="38" spans="1:6" ht="20.100000000000001" customHeight="1" thickTop="1" x14ac:dyDescent="0.25"/>
  </sheetData>
  <mergeCells count="6">
    <mergeCell ref="A1:D1"/>
    <mergeCell ref="A2:D2"/>
    <mergeCell ref="A3:D3"/>
    <mergeCell ref="A16:D16"/>
    <mergeCell ref="A17:D17"/>
    <mergeCell ref="A18:D18"/>
  </mergeCells>
  <pageMargins left="0.51" right="0.25" top="0.36" bottom="0.55000000000000004" header="0.17" footer="0.17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EC9D-D7D8-4765-AEE5-463D71675720}">
  <sheetPr>
    <tabColor rgb="FF92D050"/>
  </sheetPr>
  <dimension ref="A1:L72"/>
  <sheetViews>
    <sheetView zoomScale="115" zoomScaleNormal="115" workbookViewId="0">
      <pane ySplit="4" topLeftCell="A5" activePane="bottomLeft" state="frozen"/>
      <selection activeCell="B18" sqref="B18"/>
      <selection pane="bottomLeft" activeCell="C70" sqref="C70"/>
    </sheetView>
  </sheetViews>
  <sheetFormatPr defaultRowHeight="15" x14ac:dyDescent="0.25"/>
  <cols>
    <col min="1" max="1" width="17.42578125" bestFit="1" customWidth="1"/>
    <col min="2" max="2" width="14.5703125" style="16" customWidth="1"/>
    <col min="3" max="3" width="11.28515625" style="16" customWidth="1"/>
    <col min="4" max="4" width="18.5703125" style="31" customWidth="1"/>
    <col min="5" max="5" width="41.28515625" bestFit="1" customWidth="1"/>
    <col min="6" max="6" width="11.85546875" bestFit="1" customWidth="1"/>
    <col min="7" max="7" width="11.140625" bestFit="1" customWidth="1"/>
    <col min="8" max="8" width="12" customWidth="1"/>
    <col min="10" max="10" width="16.28515625" bestFit="1" customWidth="1"/>
    <col min="11" max="11" width="17.5703125" bestFit="1" customWidth="1"/>
    <col min="12" max="12" width="20.85546875" bestFit="1" customWidth="1"/>
  </cols>
  <sheetData>
    <row r="1" spans="1:12" x14ac:dyDescent="0.25">
      <c r="A1" s="40" t="s">
        <v>154</v>
      </c>
    </row>
    <row r="2" spans="1:12" x14ac:dyDescent="0.25">
      <c r="A2" s="40" t="s">
        <v>224</v>
      </c>
    </row>
    <row r="3" spans="1:12" s="32" customFormat="1" x14ac:dyDescent="0.25">
      <c r="B3" s="37" t="s">
        <v>143</v>
      </c>
      <c r="C3" s="41" t="s">
        <v>144</v>
      </c>
      <c r="D3" s="39" t="s">
        <v>145</v>
      </c>
      <c r="E3" s="40" t="s">
        <v>115</v>
      </c>
    </row>
    <row r="4" spans="1:12" s="32" customFormat="1" x14ac:dyDescent="0.25">
      <c r="A4" s="58" t="s">
        <v>273</v>
      </c>
      <c r="B4" s="37"/>
      <c r="C4" s="38">
        <f>'FirstTransPresent6.15.22'!C66</f>
        <v>5072.7999999999993</v>
      </c>
      <c r="F4" s="121" t="s">
        <v>156</v>
      </c>
      <c r="G4" s="121"/>
      <c r="H4" s="121"/>
    </row>
    <row r="5" spans="1:12" s="32" customFormat="1" ht="14.45" customHeight="1" x14ac:dyDescent="0.25">
      <c r="A5" s="32" t="s">
        <v>91</v>
      </c>
      <c r="B5" s="37" t="s">
        <v>143</v>
      </c>
      <c r="C5" s="41" t="s">
        <v>144</v>
      </c>
      <c r="D5" s="39" t="s">
        <v>145</v>
      </c>
      <c r="E5" s="40" t="s">
        <v>115</v>
      </c>
      <c r="F5" s="32" t="s">
        <v>158</v>
      </c>
      <c r="G5" s="32" t="s">
        <v>147</v>
      </c>
      <c r="H5" s="32" t="s">
        <v>148</v>
      </c>
      <c r="J5" s="96" t="s">
        <v>217</v>
      </c>
      <c r="K5" t="s">
        <v>219</v>
      </c>
      <c r="L5" t="s">
        <v>220</v>
      </c>
    </row>
    <row r="6" spans="1:12" x14ac:dyDescent="0.25">
      <c r="A6" s="15">
        <v>44750</v>
      </c>
      <c r="B6" s="49">
        <v>-15.62</v>
      </c>
      <c r="C6" s="49"/>
      <c r="D6" s="52" t="s">
        <v>123</v>
      </c>
      <c r="E6" t="s">
        <v>123</v>
      </c>
      <c r="F6" s="15">
        <v>44757</v>
      </c>
      <c r="G6" t="s">
        <v>147</v>
      </c>
      <c r="H6" t="s">
        <v>148</v>
      </c>
      <c r="J6" t="s">
        <v>123</v>
      </c>
      <c r="K6" s="97"/>
      <c r="L6" s="98">
        <v>-15.62</v>
      </c>
    </row>
    <row r="7" spans="1:12" ht="15.75" x14ac:dyDescent="0.25">
      <c r="A7" s="46"/>
      <c r="B7" s="50"/>
      <c r="C7" s="50"/>
      <c r="D7" s="72" t="s">
        <v>146</v>
      </c>
      <c r="E7" s="45" t="s">
        <v>124</v>
      </c>
      <c r="F7" s="44">
        <f>SUM(B6:B7)+SUM(C6:C7)+C4</f>
        <v>5057.1799999999994</v>
      </c>
      <c r="G7" s="28">
        <v>5057.18</v>
      </c>
      <c r="H7" s="28">
        <f>F7-G7</f>
        <v>0</v>
      </c>
      <c r="J7" t="s">
        <v>179</v>
      </c>
      <c r="K7" s="97">
        <v>1950</v>
      </c>
      <c r="L7" s="98"/>
    </row>
    <row r="8" spans="1:12" ht="15.75" x14ac:dyDescent="0.25">
      <c r="A8" s="15">
        <v>44778</v>
      </c>
      <c r="B8" s="49"/>
      <c r="C8" s="85">
        <v>1250</v>
      </c>
      <c r="D8" s="73" t="s">
        <v>146</v>
      </c>
      <c r="E8" s="67" t="s">
        <v>124</v>
      </c>
      <c r="F8" s="15"/>
      <c r="J8" t="s">
        <v>149</v>
      </c>
      <c r="K8" s="97"/>
      <c r="L8" s="98"/>
    </row>
    <row r="9" spans="1:12" ht="15.75" x14ac:dyDescent="0.25">
      <c r="A9" s="15">
        <v>44774</v>
      </c>
      <c r="B9" s="49"/>
      <c r="C9" s="85">
        <v>1950</v>
      </c>
      <c r="D9" s="73" t="s">
        <v>179</v>
      </c>
      <c r="E9" s="48" t="s">
        <v>181</v>
      </c>
      <c r="F9" s="15"/>
      <c r="J9" t="s">
        <v>146</v>
      </c>
      <c r="K9" s="97">
        <v>1250</v>
      </c>
      <c r="L9" s="98"/>
    </row>
    <row r="10" spans="1:12" ht="15.75" x14ac:dyDescent="0.25">
      <c r="A10" s="15">
        <v>44774</v>
      </c>
      <c r="B10" s="49">
        <v>-35</v>
      </c>
      <c r="C10" s="85"/>
      <c r="D10" s="73" t="s">
        <v>116</v>
      </c>
      <c r="E10" s="48" t="s">
        <v>277</v>
      </c>
      <c r="F10" s="15"/>
      <c r="J10" t="s">
        <v>117</v>
      </c>
      <c r="K10" s="97"/>
      <c r="L10" s="98">
        <v>-10</v>
      </c>
    </row>
    <row r="11" spans="1:12" ht="15.75" x14ac:dyDescent="0.25">
      <c r="A11" s="15">
        <v>44774</v>
      </c>
      <c r="B11" s="49">
        <v>-116</v>
      </c>
      <c r="C11" s="85"/>
      <c r="D11" s="73" t="s">
        <v>152</v>
      </c>
      <c r="E11" s="48" t="s">
        <v>279</v>
      </c>
      <c r="F11" s="15"/>
      <c r="J11" t="s">
        <v>106</v>
      </c>
      <c r="K11" s="97"/>
      <c r="L11" s="98"/>
    </row>
    <row r="12" spans="1:12" x14ac:dyDescent="0.25">
      <c r="A12" s="15">
        <v>44774</v>
      </c>
      <c r="B12" s="49">
        <v>-10</v>
      </c>
      <c r="C12" s="49"/>
      <c r="D12" s="31" t="s">
        <v>117</v>
      </c>
      <c r="E12" t="s">
        <v>280</v>
      </c>
      <c r="F12" s="15">
        <v>44788</v>
      </c>
      <c r="G12" t="s">
        <v>147</v>
      </c>
      <c r="H12" t="s">
        <v>148</v>
      </c>
      <c r="J12" t="s">
        <v>218</v>
      </c>
      <c r="K12" s="97">
        <v>3200</v>
      </c>
      <c r="L12" s="98">
        <v>-25.619999999999997</v>
      </c>
    </row>
    <row r="13" spans="1:12" x14ac:dyDescent="0.25">
      <c r="A13" s="46"/>
      <c r="B13" s="50"/>
      <c r="C13" s="50"/>
      <c r="D13" s="47" t="s">
        <v>123</v>
      </c>
      <c r="E13" s="45" t="s">
        <v>123</v>
      </c>
      <c r="F13" s="28">
        <f>F7+SUM(B8:B13)+SUM(C8:C13)</f>
        <v>8096.1799999999994</v>
      </c>
      <c r="G13" s="28"/>
      <c r="H13" s="28">
        <f>F13-G13</f>
        <v>8096.1799999999994</v>
      </c>
    </row>
    <row r="14" spans="1:12" ht="15.75" hidden="1" x14ac:dyDescent="0.25">
      <c r="A14" s="15"/>
      <c r="B14" s="49"/>
      <c r="C14" s="49"/>
      <c r="D14" s="7"/>
      <c r="F14" s="15"/>
      <c r="K14" s="97"/>
    </row>
    <row r="15" spans="1:12" ht="15.75" hidden="1" x14ac:dyDescent="0.25">
      <c r="A15" s="15"/>
      <c r="B15" s="49"/>
      <c r="C15" s="49"/>
      <c r="D15" s="7"/>
      <c r="F15" s="15"/>
      <c r="K15" s="97"/>
    </row>
    <row r="16" spans="1:12" ht="15.75" hidden="1" x14ac:dyDescent="0.25">
      <c r="A16" s="15"/>
      <c r="B16" s="49"/>
      <c r="C16" s="49"/>
      <c r="D16" s="73"/>
      <c r="E16" s="48"/>
      <c r="F16" s="15"/>
    </row>
    <row r="17" spans="1:8" ht="15.75" hidden="1" x14ac:dyDescent="0.25">
      <c r="A17" s="15"/>
      <c r="B17" s="49"/>
      <c r="C17" s="49"/>
      <c r="D17" s="7"/>
      <c r="F17" s="15"/>
    </row>
    <row r="18" spans="1:8" ht="15.75" hidden="1" x14ac:dyDescent="0.25">
      <c r="A18" s="15"/>
      <c r="B18" s="49"/>
      <c r="C18" s="49"/>
      <c r="D18" s="7"/>
      <c r="F18" s="15"/>
    </row>
    <row r="19" spans="1:8" ht="15.75" hidden="1" x14ac:dyDescent="0.25">
      <c r="A19" s="15"/>
      <c r="B19" s="49"/>
      <c r="C19" s="49"/>
      <c r="D19" s="73"/>
      <c r="E19" s="48"/>
      <c r="F19" s="15"/>
    </row>
    <row r="20" spans="1:8" ht="15.75" hidden="1" x14ac:dyDescent="0.25">
      <c r="A20" s="15"/>
      <c r="B20" s="49"/>
      <c r="C20" s="49"/>
      <c r="D20" s="7"/>
      <c r="F20" s="15"/>
    </row>
    <row r="21" spans="1:8" ht="15.75" hidden="1" x14ac:dyDescent="0.25">
      <c r="A21" s="15"/>
      <c r="B21" s="49"/>
      <c r="C21" s="49"/>
      <c r="D21" s="73"/>
      <c r="E21" s="48"/>
      <c r="F21" s="15"/>
    </row>
    <row r="22" spans="1:8" ht="15.75" hidden="1" x14ac:dyDescent="0.25">
      <c r="A22" s="15"/>
      <c r="B22" s="49"/>
      <c r="C22" s="49"/>
      <c r="D22" s="73"/>
      <c r="E22" s="48"/>
      <c r="F22" s="15"/>
    </row>
    <row r="23" spans="1:8" ht="15.75" hidden="1" x14ac:dyDescent="0.25">
      <c r="A23" s="15"/>
      <c r="B23" s="49"/>
      <c r="C23" s="49"/>
      <c r="D23" s="7"/>
      <c r="F23" s="15">
        <v>44819</v>
      </c>
      <c r="G23" t="s">
        <v>147</v>
      </c>
      <c r="H23" t="s">
        <v>148</v>
      </c>
    </row>
    <row r="24" spans="1:8" hidden="1" x14ac:dyDescent="0.25">
      <c r="A24" s="46"/>
      <c r="B24" s="50"/>
      <c r="C24" s="50"/>
      <c r="D24" s="47"/>
      <c r="E24" s="45"/>
      <c r="F24" s="28">
        <f>F13+SUM(B14:B24)+SUM(C14:C24)</f>
        <v>8096.1799999999994</v>
      </c>
      <c r="G24" s="28"/>
      <c r="H24" s="28">
        <f>F24-G24</f>
        <v>8096.1799999999994</v>
      </c>
    </row>
    <row r="25" spans="1:8" ht="15.75" hidden="1" x14ac:dyDescent="0.25">
      <c r="A25" s="66"/>
      <c r="B25" s="51"/>
      <c r="C25" s="51"/>
      <c r="D25" s="7"/>
      <c r="F25" s="42"/>
      <c r="G25" s="42"/>
      <c r="H25" s="42"/>
    </row>
    <row r="26" spans="1:8" ht="15.75" hidden="1" x14ac:dyDescent="0.25">
      <c r="A26" s="66"/>
      <c r="B26" s="51"/>
      <c r="C26" s="51"/>
      <c r="D26" s="7"/>
      <c r="F26" s="42"/>
      <c r="G26" s="42"/>
      <c r="H26" s="42"/>
    </row>
    <row r="27" spans="1:8" ht="15.75" hidden="1" x14ac:dyDescent="0.25">
      <c r="A27" s="66"/>
      <c r="B27" s="51"/>
      <c r="C27" s="51"/>
      <c r="D27" s="7"/>
      <c r="F27" s="42"/>
      <c r="G27" s="42"/>
      <c r="H27" s="42"/>
    </row>
    <row r="28" spans="1:8" ht="15.75" hidden="1" x14ac:dyDescent="0.25">
      <c r="A28" s="66"/>
      <c r="B28" s="51"/>
      <c r="C28" s="51"/>
      <c r="D28" s="73"/>
      <c r="E28" s="48"/>
      <c r="F28" s="42"/>
      <c r="G28" s="42"/>
      <c r="H28" s="42"/>
    </row>
    <row r="29" spans="1:8" hidden="1" x14ac:dyDescent="0.25">
      <c r="A29" s="66"/>
      <c r="B29" s="51"/>
      <c r="C29" s="51"/>
      <c r="D29" s="52"/>
      <c r="E29" s="67"/>
      <c r="F29" s="15">
        <v>44849</v>
      </c>
      <c r="G29" t="s">
        <v>147</v>
      </c>
      <c r="H29" t="s">
        <v>148</v>
      </c>
    </row>
    <row r="30" spans="1:8" hidden="1" x14ac:dyDescent="0.25">
      <c r="A30" s="46"/>
      <c r="B30" s="50"/>
      <c r="C30" s="50"/>
      <c r="D30" s="47"/>
      <c r="E30" s="89"/>
      <c r="F30" s="28">
        <f>F24+SUM(B25:B30)+SUM(C25:C30)</f>
        <v>8096.1799999999994</v>
      </c>
      <c r="G30" s="28"/>
      <c r="H30" s="28">
        <f>F30-G30</f>
        <v>8096.1799999999994</v>
      </c>
    </row>
    <row r="31" spans="1:8" ht="15.75" hidden="1" x14ac:dyDescent="0.25">
      <c r="A31" s="66"/>
      <c r="B31" s="51"/>
      <c r="C31" s="51"/>
      <c r="D31" s="7"/>
      <c r="F31" s="42"/>
      <c r="G31" s="42"/>
      <c r="H31" s="42"/>
    </row>
    <row r="32" spans="1:8" ht="15.75" hidden="1" x14ac:dyDescent="0.25">
      <c r="A32" s="66"/>
      <c r="B32" s="51"/>
      <c r="C32" s="51"/>
      <c r="D32" s="73"/>
      <c r="E32" s="48"/>
      <c r="F32" s="42"/>
      <c r="G32" s="42"/>
      <c r="H32" s="42"/>
    </row>
    <row r="33" spans="1:8" ht="15.75" hidden="1" x14ac:dyDescent="0.25">
      <c r="A33" s="66"/>
      <c r="B33" s="51"/>
      <c r="C33" s="51"/>
      <c r="D33" s="7"/>
      <c r="F33" s="42"/>
      <c r="G33" s="42"/>
      <c r="H33" s="42"/>
    </row>
    <row r="34" spans="1:8" ht="15.75" hidden="1" x14ac:dyDescent="0.25">
      <c r="A34" s="66"/>
      <c r="B34" s="51"/>
      <c r="C34" s="51"/>
      <c r="D34" s="73"/>
      <c r="E34" s="48"/>
      <c r="F34" s="42"/>
      <c r="G34" s="42"/>
      <c r="H34" s="42"/>
    </row>
    <row r="35" spans="1:8" hidden="1" x14ac:dyDescent="0.25">
      <c r="A35" s="66"/>
      <c r="B35" s="51"/>
      <c r="C35" s="51"/>
      <c r="D35" s="52"/>
      <c r="E35" s="67"/>
      <c r="F35" s="42"/>
      <c r="G35" s="42"/>
      <c r="H35" s="42"/>
    </row>
    <row r="36" spans="1:8" ht="15.75" hidden="1" x14ac:dyDescent="0.25">
      <c r="A36" s="66"/>
      <c r="B36" s="51"/>
      <c r="C36" s="51"/>
      <c r="D36" s="73"/>
      <c r="E36" s="48"/>
      <c r="F36" s="15">
        <v>44880</v>
      </c>
      <c r="G36" t="s">
        <v>147</v>
      </c>
      <c r="H36" t="s">
        <v>148</v>
      </c>
    </row>
    <row r="37" spans="1:8" hidden="1" x14ac:dyDescent="0.25">
      <c r="A37" s="46"/>
      <c r="B37" s="50"/>
      <c r="C37" s="50"/>
      <c r="D37" s="47"/>
      <c r="E37" s="89"/>
      <c r="F37" s="28">
        <f>F30+SUM(B31:B37)+SUM(C31:C37)</f>
        <v>8096.1799999999994</v>
      </c>
      <c r="G37" s="28"/>
      <c r="H37" s="28">
        <f>F37-G37</f>
        <v>8096.1799999999994</v>
      </c>
    </row>
    <row r="38" spans="1:8" ht="15.75" hidden="1" x14ac:dyDescent="0.25">
      <c r="A38" s="66"/>
      <c r="B38" s="51"/>
      <c r="C38" s="51"/>
      <c r="D38" s="73"/>
      <c r="E38" s="48"/>
      <c r="F38" s="42"/>
      <c r="G38" s="42"/>
      <c r="H38" s="42"/>
    </row>
    <row r="39" spans="1:8" ht="15.75" hidden="1" x14ac:dyDescent="0.25">
      <c r="A39" s="66"/>
      <c r="B39" s="51"/>
      <c r="C39" s="51"/>
      <c r="D39" s="73"/>
      <c r="E39" s="48"/>
      <c r="F39" s="15">
        <v>44910</v>
      </c>
      <c r="G39" t="s">
        <v>147</v>
      </c>
      <c r="H39" t="s">
        <v>148</v>
      </c>
    </row>
    <row r="40" spans="1:8" hidden="1" x14ac:dyDescent="0.25">
      <c r="A40" s="46"/>
      <c r="B40" s="50"/>
      <c r="C40" s="50"/>
      <c r="D40" s="47"/>
      <c r="E40" s="45"/>
      <c r="F40" s="28">
        <f>F37+SUM(B38:B40)+SUM(C38:C40)</f>
        <v>8096.1799999999994</v>
      </c>
      <c r="G40" s="28"/>
      <c r="H40" s="28">
        <f>F40-G40</f>
        <v>8096.1799999999994</v>
      </c>
    </row>
    <row r="41" spans="1:8" ht="15.75" hidden="1" x14ac:dyDescent="0.25">
      <c r="A41" s="66"/>
      <c r="B41" s="51"/>
      <c r="C41" s="51"/>
      <c r="D41" s="7"/>
      <c r="F41" s="42"/>
      <c r="G41" s="42"/>
      <c r="H41" s="42"/>
    </row>
    <row r="42" spans="1:8" ht="15.75" hidden="1" x14ac:dyDescent="0.25">
      <c r="A42" s="66"/>
      <c r="B42" s="51"/>
      <c r="C42" s="51"/>
      <c r="D42" s="73"/>
      <c r="E42" s="48"/>
    </row>
    <row r="43" spans="1:8" hidden="1" x14ac:dyDescent="0.25">
      <c r="A43" s="66"/>
      <c r="B43" s="51"/>
      <c r="C43" s="51"/>
      <c r="D43" s="52"/>
      <c r="E43" s="67"/>
      <c r="F43" s="15">
        <v>44941</v>
      </c>
      <c r="G43" t="s">
        <v>147</v>
      </c>
      <c r="H43" t="s">
        <v>148</v>
      </c>
    </row>
    <row r="44" spans="1:8" ht="15.75" hidden="1" x14ac:dyDescent="0.25">
      <c r="A44" s="46"/>
      <c r="B44" s="50"/>
      <c r="C44" s="50"/>
      <c r="D44" s="72"/>
      <c r="E44" s="89"/>
      <c r="F44" s="28">
        <f>F40+SUM(B41:B44)+SUM(C41:C44)</f>
        <v>8096.1799999999994</v>
      </c>
      <c r="G44" s="28"/>
      <c r="H44" s="28">
        <f>F44-G44</f>
        <v>8096.1799999999994</v>
      </c>
    </row>
    <row r="45" spans="1:8" hidden="1" x14ac:dyDescent="0.25">
      <c r="A45" s="66"/>
      <c r="B45" s="42"/>
      <c r="C45" s="42"/>
      <c r="D45" s="52"/>
      <c r="E45" s="48"/>
      <c r="F45" s="15">
        <v>44972</v>
      </c>
      <c r="G45" t="s">
        <v>147</v>
      </c>
      <c r="H45" t="s">
        <v>148</v>
      </c>
    </row>
    <row r="46" spans="1:8" hidden="1" x14ac:dyDescent="0.25">
      <c r="A46" s="46"/>
      <c r="B46" s="28"/>
      <c r="C46" s="28"/>
      <c r="D46" s="47"/>
      <c r="E46" s="45"/>
      <c r="F46" s="28">
        <f>F44+SUM(B45:B46)+SUM(C45:C46)</f>
        <v>8096.1799999999994</v>
      </c>
      <c r="G46" s="28">
        <v>11981.24</v>
      </c>
      <c r="H46" s="28">
        <f>F46-G46</f>
        <v>-3885.0600000000004</v>
      </c>
    </row>
    <row r="47" spans="1:8" ht="15.75" hidden="1" x14ac:dyDescent="0.25">
      <c r="A47" s="66"/>
      <c r="B47" s="42"/>
      <c r="C47" s="42"/>
      <c r="D47" s="73"/>
      <c r="E47" s="48"/>
    </row>
    <row r="48" spans="1:8" ht="15.75" hidden="1" x14ac:dyDescent="0.25">
      <c r="A48" s="66"/>
      <c r="B48" s="42"/>
      <c r="C48" s="42"/>
      <c r="D48" s="7"/>
      <c r="F48" s="42"/>
      <c r="G48" s="42"/>
      <c r="H48" s="42"/>
    </row>
    <row r="49" spans="1:8" hidden="1" x14ac:dyDescent="0.25">
      <c r="A49" s="66"/>
      <c r="B49" s="42"/>
      <c r="C49" s="42"/>
      <c r="D49" s="52"/>
      <c r="E49" s="48"/>
      <c r="F49" s="15">
        <v>45000</v>
      </c>
      <c r="G49" t="s">
        <v>147</v>
      </c>
      <c r="H49" t="s">
        <v>148</v>
      </c>
    </row>
    <row r="50" spans="1:8" hidden="1" x14ac:dyDescent="0.25">
      <c r="A50" s="46"/>
      <c r="B50" s="28"/>
      <c r="C50" s="28"/>
      <c r="D50" s="47"/>
      <c r="E50" s="45"/>
      <c r="F50" s="28">
        <f>F46+SUM(B47:B50)+SUM(C47:C50)</f>
        <v>8096.1799999999994</v>
      </c>
      <c r="G50" s="28"/>
      <c r="H50" s="28">
        <f>F50-G50</f>
        <v>8096.1799999999994</v>
      </c>
    </row>
    <row r="51" spans="1:8" ht="15.75" hidden="1" x14ac:dyDescent="0.25">
      <c r="A51" s="66"/>
      <c r="B51" s="42"/>
      <c r="C51" s="42"/>
      <c r="D51" s="73"/>
      <c r="E51" s="48"/>
      <c r="F51" s="42"/>
      <c r="G51" s="42"/>
      <c r="H51" s="42"/>
    </row>
    <row r="52" spans="1:8" hidden="1" x14ac:dyDescent="0.25">
      <c r="A52" s="66"/>
      <c r="B52" s="42"/>
      <c r="C52" s="42"/>
      <c r="D52" s="52"/>
      <c r="E52" s="48"/>
      <c r="F52" s="42"/>
      <c r="G52" s="42"/>
      <c r="H52" s="42"/>
    </row>
    <row r="53" spans="1:8" hidden="1" x14ac:dyDescent="0.25">
      <c r="A53" s="66"/>
      <c r="B53" s="42"/>
      <c r="C53" s="42"/>
      <c r="D53" s="52"/>
      <c r="E53" s="48"/>
      <c r="F53" s="42"/>
      <c r="G53" s="42"/>
      <c r="H53" s="42"/>
    </row>
    <row r="54" spans="1:8" hidden="1" x14ac:dyDescent="0.25">
      <c r="A54" s="66"/>
      <c r="B54" s="42"/>
      <c r="C54" s="42"/>
      <c r="D54" s="52"/>
      <c r="E54" s="67"/>
      <c r="F54" s="42"/>
      <c r="G54" s="42"/>
      <c r="H54" s="42"/>
    </row>
    <row r="55" spans="1:8" ht="15.75" hidden="1" x14ac:dyDescent="0.25">
      <c r="A55" s="66"/>
      <c r="B55" s="42"/>
      <c r="C55" s="42"/>
      <c r="D55" s="73"/>
      <c r="E55" s="48"/>
      <c r="F55" s="15">
        <v>45031</v>
      </c>
      <c r="G55" t="s">
        <v>147</v>
      </c>
      <c r="H55" t="s">
        <v>148</v>
      </c>
    </row>
    <row r="56" spans="1:8" hidden="1" x14ac:dyDescent="0.25">
      <c r="A56" s="46"/>
      <c r="B56" s="28"/>
      <c r="C56" s="28"/>
      <c r="D56" s="47"/>
      <c r="E56" s="89"/>
      <c r="F56" s="28">
        <f>F50+SUM(B51:B56)+SUM(C51:C56)</f>
        <v>8096.1799999999994</v>
      </c>
      <c r="G56" s="28"/>
      <c r="H56" s="28">
        <f>F56-G56</f>
        <v>8096.1799999999994</v>
      </c>
    </row>
    <row r="57" spans="1:8" ht="15.75" hidden="1" x14ac:dyDescent="0.25">
      <c r="A57" s="66"/>
      <c r="B57" s="42"/>
      <c r="C57" s="42"/>
      <c r="D57" s="73"/>
      <c r="E57" s="48"/>
      <c r="F57" s="42"/>
      <c r="G57" s="42"/>
      <c r="H57" s="42"/>
    </row>
    <row r="58" spans="1:8" ht="15.75" hidden="1" x14ac:dyDescent="0.25">
      <c r="A58" s="66"/>
      <c r="B58" s="42"/>
      <c r="C58" s="42"/>
      <c r="D58" s="73"/>
      <c r="E58" s="48"/>
      <c r="F58" s="42"/>
      <c r="G58" s="42"/>
      <c r="H58" s="42"/>
    </row>
    <row r="59" spans="1:8" hidden="1" x14ac:dyDescent="0.25">
      <c r="A59" s="66"/>
      <c r="B59" s="42"/>
      <c r="C59" s="42"/>
      <c r="D59" s="52"/>
      <c r="E59" s="48"/>
      <c r="F59" s="15">
        <v>45061</v>
      </c>
      <c r="G59" t="s">
        <v>147</v>
      </c>
      <c r="H59" t="s">
        <v>148</v>
      </c>
    </row>
    <row r="60" spans="1:8" hidden="1" x14ac:dyDescent="0.25">
      <c r="A60" s="46"/>
      <c r="B60" s="28"/>
      <c r="C60" s="28"/>
      <c r="D60" s="47"/>
      <c r="E60" s="45"/>
      <c r="F60" s="28">
        <f>F56+SUM(B57:B60)+SUM(C57:C60)</f>
        <v>8096.1799999999994</v>
      </c>
      <c r="G60" s="28"/>
      <c r="H60" s="28">
        <f>F60-G60</f>
        <v>8096.1799999999994</v>
      </c>
    </row>
    <row r="61" spans="1:8" hidden="1" x14ac:dyDescent="0.25">
      <c r="A61" s="66"/>
      <c r="B61" s="42"/>
      <c r="C61" s="42"/>
      <c r="D61" s="52"/>
      <c r="E61" s="48"/>
      <c r="F61" s="118">
        <v>45092</v>
      </c>
      <c r="G61" t="s">
        <v>147</v>
      </c>
      <c r="H61" t="s">
        <v>148</v>
      </c>
    </row>
    <row r="62" spans="1:8" hidden="1" x14ac:dyDescent="0.25">
      <c r="A62" s="46"/>
      <c r="B62" s="28"/>
      <c r="C62" s="28"/>
      <c r="D62" s="47"/>
      <c r="E62" s="45"/>
      <c r="F62" s="28">
        <f>F60+SUM(B61:B62)+SUM(C61:C62)</f>
        <v>8096.1799999999994</v>
      </c>
      <c r="G62" s="28"/>
      <c r="H62" s="28">
        <f>F62-G62</f>
        <v>8096.1799999999994</v>
      </c>
    </row>
    <row r="63" spans="1:8" x14ac:dyDescent="0.25">
      <c r="A63" s="66"/>
      <c r="B63" s="42"/>
      <c r="C63" s="42"/>
      <c r="D63" s="52"/>
      <c r="E63" s="48"/>
      <c r="F63" s="42"/>
      <c r="G63" s="42"/>
      <c r="H63" s="42"/>
    </row>
    <row r="64" spans="1:8" x14ac:dyDescent="0.25">
      <c r="A64" s="108" t="s">
        <v>94</v>
      </c>
      <c r="B64" s="41">
        <f>SUM(B6:B63)</f>
        <v>-176.62</v>
      </c>
      <c r="C64" s="41">
        <f>SUM(C6:C63)</f>
        <v>3200</v>
      </c>
      <c r="D64" s="52"/>
      <c r="E64" s="48"/>
      <c r="F64" s="42"/>
      <c r="G64" s="42"/>
      <c r="H64" s="42"/>
    </row>
    <row r="65" spans="1:8" x14ac:dyDescent="0.25">
      <c r="A65" s="108"/>
      <c r="B65" s="41"/>
      <c r="C65" s="41"/>
      <c r="D65" s="52"/>
      <c r="E65" s="48"/>
      <c r="F65" s="42"/>
      <c r="G65" s="42"/>
      <c r="H65" s="42"/>
    </row>
    <row r="66" spans="1:8" ht="15.75" thickBot="1" x14ac:dyDescent="0.3">
      <c r="A66" s="15" t="s">
        <v>274</v>
      </c>
      <c r="B66" s="42"/>
      <c r="C66" s="88">
        <f>C4+B64+C64</f>
        <v>8096.1799999999994</v>
      </c>
    </row>
    <row r="67" spans="1:8" s="16" customFormat="1" ht="16.5" thickTop="1" x14ac:dyDescent="0.25">
      <c r="A67" s="15"/>
      <c r="B67" s="42"/>
      <c r="C67" s="42"/>
      <c r="D67" s="7"/>
      <c r="E67"/>
      <c r="F67"/>
      <c r="G67"/>
      <c r="H67"/>
    </row>
    <row r="68" spans="1:8" s="67" customFormat="1" x14ac:dyDescent="0.25">
      <c r="A68" s="110" t="s">
        <v>245</v>
      </c>
      <c r="B68" s="42"/>
      <c r="C68" s="42"/>
      <c r="D68" s="52"/>
      <c r="E68" s="48"/>
    </row>
    <row r="69" spans="1:8" x14ac:dyDescent="0.25">
      <c r="A69" s="66"/>
      <c r="B69" s="42"/>
      <c r="C69" s="42">
        <v>0</v>
      </c>
      <c r="D69" s="52"/>
      <c r="E69" s="48"/>
      <c r="F69" s="42"/>
      <c r="G69" s="42"/>
      <c r="H69" s="42"/>
    </row>
    <row r="70" spans="1:8" s="16" customFormat="1" ht="15.75" thickBot="1" x14ac:dyDescent="0.3">
      <c r="A70" s="15"/>
      <c r="B70" s="16" t="s">
        <v>244</v>
      </c>
      <c r="C70" s="109">
        <f>C66+B69</f>
        <v>8096.1799999999994</v>
      </c>
      <c r="D70" s="31"/>
      <c r="E70"/>
      <c r="F70"/>
      <c r="G70"/>
      <c r="H70"/>
    </row>
    <row r="71" spans="1:8" s="16" customFormat="1" x14ac:dyDescent="0.25">
      <c r="A71" s="15"/>
      <c r="D71" s="31"/>
      <c r="E71"/>
      <c r="F71"/>
      <c r="G71"/>
      <c r="H71"/>
    </row>
    <row r="72" spans="1:8" x14ac:dyDescent="0.25">
      <c r="A72" s="15"/>
    </row>
  </sheetData>
  <autoFilter ref="A5:E64" xr:uid="{CB96870E-0C07-4344-B9C2-065EF591C5ED}"/>
  <mergeCells count="1">
    <mergeCell ref="F4:H4"/>
  </mergeCells>
  <pageMargins left="0.7" right="0.7" top="0.75" bottom="0.75" header="0.3" footer="0.3"/>
  <pageSetup orientation="portrait" r:id="rId2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7367-5C81-4488-BB7F-27E235FD8569}">
  <sheetPr>
    <tabColor rgb="FFFFC000"/>
  </sheetPr>
  <dimension ref="A2:N10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RowHeight="15.75" x14ac:dyDescent="0.25"/>
  <cols>
    <col min="1" max="1" width="9.140625" style="95"/>
    <col min="2" max="2" width="12.85546875" style="2" bestFit="1" customWidth="1"/>
    <col min="3" max="3" width="34.42578125" style="2" customWidth="1"/>
    <col min="4" max="4" width="14.85546875" bestFit="1" customWidth="1"/>
    <col min="5" max="5" width="14.85546875" style="16" customWidth="1"/>
    <col min="6" max="6" width="14.7109375" style="16" customWidth="1"/>
    <col min="7" max="7" width="14.5703125" style="16" customWidth="1"/>
    <col min="8" max="8" width="17.7109375" style="16" customWidth="1"/>
    <col min="11" max="11" width="28.140625" bestFit="1" customWidth="1"/>
    <col min="12" max="12" width="41.85546875" bestFit="1" customWidth="1"/>
    <col min="13" max="13" width="19.28515625" bestFit="1" customWidth="1"/>
    <col min="14" max="14" width="15.85546875" bestFit="1" customWidth="1"/>
    <col min="15" max="15" width="3.140625" bestFit="1" customWidth="1"/>
    <col min="16" max="17" width="4.140625" bestFit="1" customWidth="1"/>
    <col min="18" max="18" width="7.28515625" bestFit="1" customWidth="1"/>
    <col min="19" max="19" width="11.5703125" bestFit="1" customWidth="1"/>
  </cols>
  <sheetData>
    <row r="2" spans="1:14" x14ac:dyDescent="0.25">
      <c r="A2" s="18" t="s">
        <v>92</v>
      </c>
      <c r="B2" s="19" t="s">
        <v>27</v>
      </c>
      <c r="C2" s="19" t="s">
        <v>28</v>
      </c>
      <c r="D2" s="90" t="s">
        <v>197</v>
      </c>
      <c r="E2" s="38" t="s">
        <v>106</v>
      </c>
      <c r="F2" s="38" t="s">
        <v>146</v>
      </c>
      <c r="G2" s="38" t="s">
        <v>196</v>
      </c>
      <c r="H2" s="91" t="s">
        <v>94</v>
      </c>
    </row>
    <row r="3" spans="1:14" x14ac:dyDescent="0.25">
      <c r="A3" s="18">
        <v>1</v>
      </c>
      <c r="B3" s="21" t="s">
        <v>0</v>
      </c>
      <c r="C3" s="21" t="s">
        <v>165</v>
      </c>
      <c r="D3" s="93"/>
      <c r="E3" s="80"/>
      <c r="F3" s="38"/>
      <c r="G3" s="80"/>
      <c r="H3" s="86">
        <f t="shared" ref="H3:H65" si="0">SUM(E3:G3)</f>
        <v>0</v>
      </c>
      <c r="K3" s="96" t="s">
        <v>217</v>
      </c>
      <c r="L3" s="96" t="s">
        <v>28</v>
      </c>
      <c r="M3" t="s">
        <v>230</v>
      </c>
      <c r="N3" t="s">
        <v>278</v>
      </c>
    </row>
    <row r="4" spans="1:14" x14ac:dyDescent="0.25">
      <c r="A4" s="18">
        <v>3</v>
      </c>
      <c r="B4" s="21" t="s">
        <v>0</v>
      </c>
      <c r="C4" s="21" t="s">
        <v>192</v>
      </c>
      <c r="D4" s="93"/>
      <c r="E4" s="80"/>
      <c r="F4" s="80"/>
      <c r="G4" s="80"/>
      <c r="H4" s="86">
        <f t="shared" si="0"/>
        <v>0</v>
      </c>
      <c r="K4" t="s">
        <v>0</v>
      </c>
      <c r="L4" t="s">
        <v>165</v>
      </c>
      <c r="M4" s="103"/>
      <c r="N4" s="103"/>
    </row>
    <row r="5" spans="1:14" x14ac:dyDescent="0.25">
      <c r="A5" s="18">
        <v>2</v>
      </c>
      <c r="B5" s="21" t="s">
        <v>0</v>
      </c>
      <c r="C5" s="21" t="s">
        <v>165</v>
      </c>
      <c r="D5" s="93"/>
      <c r="E5" s="80"/>
      <c r="F5" s="80"/>
      <c r="G5" s="80"/>
      <c r="H5" s="86">
        <f t="shared" si="0"/>
        <v>0</v>
      </c>
      <c r="K5" t="s">
        <v>0</v>
      </c>
      <c r="L5" t="s">
        <v>192</v>
      </c>
      <c r="M5" s="103"/>
      <c r="N5" s="103"/>
    </row>
    <row r="6" spans="1:14" x14ac:dyDescent="0.25">
      <c r="A6" s="18">
        <v>4</v>
      </c>
      <c r="B6" s="21" t="s">
        <v>2</v>
      </c>
      <c r="C6" s="21" t="s">
        <v>3</v>
      </c>
      <c r="D6" s="92"/>
      <c r="E6" s="80"/>
      <c r="F6" s="80"/>
      <c r="G6" s="80"/>
      <c r="H6" s="86">
        <f t="shared" si="0"/>
        <v>0</v>
      </c>
      <c r="K6" t="s">
        <v>2</v>
      </c>
      <c r="L6" t="s">
        <v>3</v>
      </c>
      <c r="M6" s="103"/>
      <c r="N6" s="103"/>
    </row>
    <row r="7" spans="1:14" x14ac:dyDescent="0.25">
      <c r="A7" s="18">
        <v>5</v>
      </c>
      <c r="B7" s="21" t="s">
        <v>4</v>
      </c>
      <c r="C7" s="21" t="s">
        <v>29</v>
      </c>
      <c r="D7" s="93"/>
      <c r="E7" s="80"/>
      <c r="F7" s="80"/>
      <c r="G7" s="80"/>
      <c r="H7" s="86">
        <f t="shared" si="0"/>
        <v>0</v>
      </c>
      <c r="K7" t="s">
        <v>4</v>
      </c>
      <c r="L7" t="s">
        <v>29</v>
      </c>
      <c r="M7" s="103"/>
      <c r="N7" s="103"/>
    </row>
    <row r="8" spans="1:14" x14ac:dyDescent="0.25">
      <c r="A8" s="18">
        <v>6</v>
      </c>
      <c r="B8" s="21" t="s">
        <v>7</v>
      </c>
      <c r="C8" s="21" t="s">
        <v>31</v>
      </c>
      <c r="D8" s="93"/>
      <c r="E8" s="80"/>
      <c r="F8" s="80"/>
      <c r="G8" s="80"/>
      <c r="H8" s="86">
        <f t="shared" si="0"/>
        <v>0</v>
      </c>
      <c r="K8" t="s">
        <v>7</v>
      </c>
      <c r="L8" t="s">
        <v>31</v>
      </c>
      <c r="M8" s="103"/>
      <c r="N8" s="103"/>
    </row>
    <row r="9" spans="1:14" x14ac:dyDescent="0.25">
      <c r="A9" s="18">
        <v>8</v>
      </c>
      <c r="B9" s="21" t="s">
        <v>204</v>
      </c>
      <c r="C9" s="21" t="s">
        <v>205</v>
      </c>
      <c r="D9" s="93"/>
      <c r="E9" s="80"/>
      <c r="F9" s="80"/>
      <c r="G9" s="80"/>
      <c r="H9" s="86">
        <f t="shared" si="0"/>
        <v>0</v>
      </c>
      <c r="K9" t="s">
        <v>204</v>
      </c>
      <c r="L9" t="s">
        <v>205</v>
      </c>
      <c r="M9" s="103"/>
      <c r="N9" s="103"/>
    </row>
    <row r="10" spans="1:14" x14ac:dyDescent="0.25">
      <c r="A10" s="18">
        <v>7</v>
      </c>
      <c r="B10" s="21" t="s">
        <v>182</v>
      </c>
      <c r="C10" s="21" t="s">
        <v>183</v>
      </c>
      <c r="D10" s="93"/>
      <c r="E10" s="80"/>
      <c r="F10" s="80"/>
      <c r="G10" s="80"/>
      <c r="H10" s="86">
        <f t="shared" si="0"/>
        <v>0</v>
      </c>
      <c r="K10" t="s">
        <v>182</v>
      </c>
      <c r="L10" t="s">
        <v>183</v>
      </c>
      <c r="M10" s="103"/>
      <c r="N10" s="103"/>
    </row>
    <row r="11" spans="1:14" x14ac:dyDescent="0.25">
      <c r="A11" s="18">
        <v>9</v>
      </c>
      <c r="B11" s="21" t="s">
        <v>10</v>
      </c>
      <c r="C11" s="21" t="s">
        <v>237</v>
      </c>
      <c r="D11" s="93">
        <v>44765</v>
      </c>
      <c r="E11" s="80"/>
      <c r="F11" s="38">
        <v>100</v>
      </c>
      <c r="G11" s="80"/>
      <c r="H11" s="86">
        <f t="shared" si="0"/>
        <v>100</v>
      </c>
      <c r="K11" t="s">
        <v>10</v>
      </c>
      <c r="L11" t="s">
        <v>237</v>
      </c>
      <c r="M11" s="103">
        <v>100</v>
      </c>
      <c r="N11" s="103"/>
    </row>
    <row r="12" spans="1:14" x14ac:dyDescent="0.25">
      <c r="A12" s="18">
        <v>9</v>
      </c>
      <c r="B12" s="21" t="s">
        <v>10</v>
      </c>
      <c r="C12" s="21" t="s">
        <v>237</v>
      </c>
      <c r="D12" s="93"/>
      <c r="E12" s="80"/>
      <c r="F12" s="38"/>
      <c r="G12" s="80"/>
      <c r="H12" s="86">
        <f t="shared" si="0"/>
        <v>0</v>
      </c>
      <c r="K12" t="s">
        <v>11</v>
      </c>
      <c r="L12" t="s">
        <v>12</v>
      </c>
      <c r="M12" s="103"/>
      <c r="N12" s="103"/>
    </row>
    <row r="13" spans="1:14" x14ac:dyDescent="0.25">
      <c r="A13" s="18">
        <v>9</v>
      </c>
      <c r="B13" s="21" t="s">
        <v>11</v>
      </c>
      <c r="C13" s="21" t="s">
        <v>12</v>
      </c>
      <c r="D13" s="93"/>
      <c r="E13" s="80"/>
      <c r="F13" s="80"/>
      <c r="G13" s="80"/>
      <c r="H13" s="86">
        <f t="shared" si="0"/>
        <v>0</v>
      </c>
      <c r="K13" t="s">
        <v>119</v>
      </c>
      <c r="L13" t="s">
        <v>120</v>
      </c>
      <c r="M13" s="103"/>
      <c r="N13" s="103"/>
    </row>
    <row r="14" spans="1:14" x14ac:dyDescent="0.25">
      <c r="A14" s="18">
        <v>11</v>
      </c>
      <c r="B14" s="21" t="s">
        <v>119</v>
      </c>
      <c r="C14" s="21" t="s">
        <v>120</v>
      </c>
      <c r="D14" s="93"/>
      <c r="E14" s="80"/>
      <c r="F14" s="80"/>
      <c r="G14" s="80"/>
      <c r="H14" s="86">
        <f t="shared" si="0"/>
        <v>0</v>
      </c>
      <c r="K14" t="s">
        <v>98</v>
      </c>
      <c r="L14" t="s">
        <v>99</v>
      </c>
      <c r="M14" s="103"/>
      <c r="N14" s="103"/>
    </row>
    <row r="15" spans="1:14" x14ac:dyDescent="0.25">
      <c r="A15" s="18">
        <v>12</v>
      </c>
      <c r="B15" s="21" t="s">
        <v>235</v>
      </c>
      <c r="C15" s="21" t="s">
        <v>236</v>
      </c>
      <c r="D15" s="93"/>
      <c r="E15" s="80"/>
      <c r="F15" s="80"/>
      <c r="G15" s="80"/>
      <c r="H15" s="86">
        <f t="shared" si="0"/>
        <v>0</v>
      </c>
      <c r="K15" t="s">
        <v>14</v>
      </c>
      <c r="L15" t="s">
        <v>6</v>
      </c>
      <c r="M15" s="103"/>
      <c r="N15" s="103"/>
    </row>
    <row r="16" spans="1:14" x14ac:dyDescent="0.25">
      <c r="A16" s="18">
        <v>13</v>
      </c>
      <c r="B16" s="21" t="s">
        <v>98</v>
      </c>
      <c r="C16" s="21" t="s">
        <v>99</v>
      </c>
      <c r="D16" s="93"/>
      <c r="E16" s="80"/>
      <c r="F16" s="80"/>
      <c r="G16" s="80"/>
      <c r="H16" s="86">
        <f t="shared" si="0"/>
        <v>0</v>
      </c>
      <c r="K16" t="s">
        <v>221</v>
      </c>
      <c r="L16" t="s">
        <v>192</v>
      </c>
      <c r="M16" s="103"/>
      <c r="N16" s="103"/>
    </row>
    <row r="17" spans="1:14" x14ac:dyDescent="0.25">
      <c r="A17" s="18">
        <v>14</v>
      </c>
      <c r="B17" s="21" t="s">
        <v>98</v>
      </c>
      <c r="C17" s="21" t="s">
        <v>99</v>
      </c>
      <c r="D17" s="93"/>
      <c r="E17" s="80"/>
      <c r="F17" s="80"/>
      <c r="G17" s="80"/>
      <c r="H17" s="86">
        <f t="shared" si="0"/>
        <v>0</v>
      </c>
      <c r="K17" t="s">
        <v>15</v>
      </c>
      <c r="L17" t="s">
        <v>16</v>
      </c>
      <c r="M17" s="103">
        <v>50</v>
      </c>
      <c r="N17" s="103"/>
    </row>
    <row r="18" spans="1:14" x14ac:dyDescent="0.25">
      <c r="A18" s="18">
        <v>15</v>
      </c>
      <c r="B18" s="21" t="s">
        <v>14</v>
      </c>
      <c r="C18" s="21" t="s">
        <v>6</v>
      </c>
      <c r="D18" s="92"/>
      <c r="E18" s="80"/>
      <c r="F18" s="80"/>
      <c r="G18" s="80"/>
      <c r="H18" s="86">
        <f t="shared" si="0"/>
        <v>0</v>
      </c>
      <c r="K18" t="s">
        <v>17</v>
      </c>
      <c r="L18" t="s">
        <v>18</v>
      </c>
      <c r="M18" s="103"/>
      <c r="N18" s="103"/>
    </row>
    <row r="19" spans="1:14" x14ac:dyDescent="0.25">
      <c r="A19" s="18">
        <v>16</v>
      </c>
      <c r="B19" s="21" t="s">
        <v>221</v>
      </c>
      <c r="C19" s="21" t="s">
        <v>192</v>
      </c>
      <c r="D19" s="93"/>
      <c r="E19" s="80"/>
      <c r="F19" s="80"/>
      <c r="G19" s="80"/>
      <c r="H19" s="86">
        <f t="shared" si="0"/>
        <v>0</v>
      </c>
      <c r="K19" t="s">
        <v>160</v>
      </c>
      <c r="L19" t="s">
        <v>161</v>
      </c>
      <c r="M19" s="103"/>
      <c r="N19" s="103"/>
    </row>
    <row r="20" spans="1:14" x14ac:dyDescent="0.25">
      <c r="A20" s="18">
        <v>17</v>
      </c>
      <c r="B20" s="21" t="s">
        <v>15</v>
      </c>
      <c r="C20" s="21" t="s">
        <v>16</v>
      </c>
      <c r="D20" s="93">
        <v>44770</v>
      </c>
      <c r="E20" s="80"/>
      <c r="F20" s="80">
        <v>50</v>
      </c>
      <c r="G20" s="80"/>
      <c r="H20" s="86">
        <f t="shared" si="0"/>
        <v>50</v>
      </c>
      <c r="K20" t="s">
        <v>214</v>
      </c>
      <c r="L20" t="s">
        <v>215</v>
      </c>
      <c r="M20" s="103"/>
      <c r="N20" s="103"/>
    </row>
    <row r="21" spans="1:14" x14ac:dyDescent="0.25">
      <c r="A21" s="18">
        <v>18</v>
      </c>
      <c r="B21" s="21" t="s">
        <v>15</v>
      </c>
      <c r="C21" s="21" t="s">
        <v>16</v>
      </c>
      <c r="D21" s="93"/>
      <c r="E21" s="80"/>
      <c r="F21" s="80"/>
      <c r="G21" s="80"/>
      <c r="H21" s="86">
        <f t="shared" si="0"/>
        <v>0</v>
      </c>
      <c r="K21" t="s">
        <v>19</v>
      </c>
      <c r="L21" t="s">
        <v>20</v>
      </c>
      <c r="M21" s="103"/>
      <c r="N21" s="103"/>
    </row>
    <row r="22" spans="1:14" x14ac:dyDescent="0.25">
      <c r="A22" s="18">
        <v>19</v>
      </c>
      <c r="B22" s="21" t="s">
        <v>17</v>
      </c>
      <c r="C22" s="21" t="s">
        <v>18</v>
      </c>
      <c r="D22" s="93"/>
      <c r="E22" s="80"/>
      <c r="F22" s="80"/>
      <c r="G22" s="80"/>
      <c r="H22" s="86">
        <f t="shared" si="0"/>
        <v>0</v>
      </c>
      <c r="K22" t="s">
        <v>21</v>
      </c>
      <c r="L22" t="s">
        <v>22</v>
      </c>
      <c r="M22" s="103">
        <v>50</v>
      </c>
      <c r="N22" s="103"/>
    </row>
    <row r="23" spans="1:14" x14ac:dyDescent="0.25">
      <c r="A23" s="18">
        <v>19</v>
      </c>
      <c r="B23" s="21" t="s">
        <v>17</v>
      </c>
      <c r="C23" s="21" t="s">
        <v>18</v>
      </c>
      <c r="D23" s="93"/>
      <c r="E23" s="80"/>
      <c r="F23" s="80"/>
      <c r="G23" s="80"/>
      <c r="H23" s="86">
        <f t="shared" si="0"/>
        <v>0</v>
      </c>
      <c r="K23" t="s">
        <v>23</v>
      </c>
      <c r="L23" t="s">
        <v>24</v>
      </c>
      <c r="M23" s="103"/>
      <c r="N23" s="103"/>
    </row>
    <row r="24" spans="1:14" x14ac:dyDescent="0.25">
      <c r="A24" s="18">
        <v>19</v>
      </c>
      <c r="B24" s="21" t="s">
        <v>160</v>
      </c>
      <c r="C24" s="21" t="s">
        <v>161</v>
      </c>
      <c r="D24" s="93"/>
      <c r="E24" s="80"/>
      <c r="F24" s="80"/>
      <c r="G24" s="80"/>
      <c r="H24" s="86">
        <f t="shared" si="0"/>
        <v>0</v>
      </c>
      <c r="K24" t="s">
        <v>25</v>
      </c>
      <c r="L24" t="s">
        <v>26</v>
      </c>
      <c r="M24" s="103">
        <v>50</v>
      </c>
      <c r="N24" s="103">
        <v>200</v>
      </c>
    </row>
    <row r="25" spans="1:14" x14ac:dyDescent="0.25">
      <c r="A25" s="18">
        <f t="shared" ref="A25:A87" si="1">A24+1</f>
        <v>20</v>
      </c>
      <c r="B25" s="21" t="s">
        <v>160</v>
      </c>
      <c r="C25" s="21" t="s">
        <v>161</v>
      </c>
      <c r="D25" s="93"/>
      <c r="E25" s="80"/>
      <c r="F25" s="80"/>
      <c r="G25" s="80"/>
      <c r="H25" s="86">
        <f t="shared" si="0"/>
        <v>0</v>
      </c>
      <c r="K25" t="s">
        <v>25</v>
      </c>
      <c r="L25" t="s">
        <v>30</v>
      </c>
      <c r="M25" s="103"/>
      <c r="N25" s="103"/>
    </row>
    <row r="26" spans="1:14" x14ac:dyDescent="0.25">
      <c r="A26" s="18">
        <f t="shared" si="1"/>
        <v>21</v>
      </c>
      <c r="B26" s="21" t="s">
        <v>214</v>
      </c>
      <c r="C26" s="21" t="s">
        <v>215</v>
      </c>
      <c r="D26" s="93"/>
      <c r="E26" s="80"/>
      <c r="F26" s="80"/>
      <c r="G26" s="80"/>
      <c r="H26" s="86">
        <f t="shared" si="0"/>
        <v>0</v>
      </c>
      <c r="K26" t="s">
        <v>50</v>
      </c>
      <c r="L26" t="s">
        <v>51</v>
      </c>
      <c r="M26" s="103">
        <v>50</v>
      </c>
      <c r="N26" s="103"/>
    </row>
    <row r="27" spans="1:14" x14ac:dyDescent="0.25">
      <c r="A27" s="18">
        <f t="shared" si="1"/>
        <v>22</v>
      </c>
      <c r="B27" s="21" t="s">
        <v>19</v>
      </c>
      <c r="C27" s="21" t="s">
        <v>20</v>
      </c>
      <c r="D27" s="92"/>
      <c r="E27" s="80"/>
      <c r="F27" s="80"/>
      <c r="G27" s="80"/>
      <c r="H27" s="86">
        <f t="shared" si="0"/>
        <v>0</v>
      </c>
      <c r="K27" t="s">
        <v>227</v>
      </c>
      <c r="L27" t="s">
        <v>228</v>
      </c>
      <c r="M27" s="103"/>
      <c r="N27" s="103"/>
    </row>
    <row r="28" spans="1:14" x14ac:dyDescent="0.25">
      <c r="A28" s="18">
        <f t="shared" si="1"/>
        <v>23</v>
      </c>
      <c r="B28" s="21" t="s">
        <v>21</v>
      </c>
      <c r="C28" s="21" t="s">
        <v>22</v>
      </c>
      <c r="D28" s="93">
        <v>44765</v>
      </c>
      <c r="E28" s="80"/>
      <c r="F28" s="80">
        <v>50</v>
      </c>
      <c r="G28" s="80"/>
      <c r="H28" s="86">
        <f t="shared" si="0"/>
        <v>50</v>
      </c>
      <c r="K28" t="s">
        <v>225</v>
      </c>
      <c r="L28" t="s">
        <v>226</v>
      </c>
      <c r="M28" s="103"/>
      <c r="N28" s="103"/>
    </row>
    <row r="29" spans="1:14" x14ac:dyDescent="0.25">
      <c r="A29" s="18">
        <f t="shared" si="1"/>
        <v>24</v>
      </c>
      <c r="B29" s="21" t="s">
        <v>23</v>
      </c>
      <c r="C29" s="21" t="s">
        <v>24</v>
      </c>
      <c r="D29" s="93"/>
      <c r="E29" s="80"/>
      <c r="F29" s="80"/>
      <c r="G29" s="80"/>
      <c r="H29" s="86">
        <f t="shared" si="0"/>
        <v>0</v>
      </c>
      <c r="K29" t="s">
        <v>32</v>
      </c>
      <c r="L29" t="s">
        <v>33</v>
      </c>
      <c r="M29" s="103"/>
      <c r="N29" s="103"/>
    </row>
    <row r="30" spans="1:14" x14ac:dyDescent="0.25">
      <c r="A30" s="18">
        <f t="shared" si="1"/>
        <v>25</v>
      </c>
      <c r="B30" s="21" t="s">
        <v>25</v>
      </c>
      <c r="C30" s="21" t="s">
        <v>26</v>
      </c>
      <c r="D30" s="93">
        <v>44778</v>
      </c>
      <c r="E30" s="80"/>
      <c r="F30" s="80">
        <v>50</v>
      </c>
      <c r="G30" s="80">
        <v>200</v>
      </c>
      <c r="H30" s="86">
        <f t="shared" si="0"/>
        <v>250</v>
      </c>
      <c r="K30" t="s">
        <v>34</v>
      </c>
      <c r="L30" t="s">
        <v>35</v>
      </c>
      <c r="M30" s="103">
        <v>50</v>
      </c>
      <c r="N30" s="103"/>
    </row>
    <row r="31" spans="1:14" x14ac:dyDescent="0.25">
      <c r="A31" s="18">
        <f t="shared" si="1"/>
        <v>26</v>
      </c>
      <c r="B31" s="21" t="s">
        <v>25</v>
      </c>
      <c r="C31" s="21" t="s">
        <v>30</v>
      </c>
      <c r="D31" s="92"/>
      <c r="E31" s="80"/>
      <c r="F31" s="80"/>
      <c r="G31" s="80"/>
      <c r="H31" s="86">
        <f t="shared" si="0"/>
        <v>0</v>
      </c>
      <c r="K31" t="s">
        <v>34</v>
      </c>
      <c r="L31" t="s">
        <v>97</v>
      </c>
      <c r="M31" s="103">
        <v>50</v>
      </c>
      <c r="N31" s="103"/>
    </row>
    <row r="32" spans="1:14" x14ac:dyDescent="0.25">
      <c r="A32" s="18">
        <f t="shared" si="1"/>
        <v>27</v>
      </c>
      <c r="B32" s="21" t="s">
        <v>50</v>
      </c>
      <c r="C32" s="21" t="s">
        <v>51</v>
      </c>
      <c r="D32" s="93">
        <v>44778</v>
      </c>
      <c r="E32" s="80"/>
      <c r="F32" s="80">
        <v>50</v>
      </c>
      <c r="G32" s="80"/>
      <c r="H32" s="86">
        <f t="shared" si="0"/>
        <v>50</v>
      </c>
      <c r="K32" t="s">
        <v>210</v>
      </c>
      <c r="L32" t="s">
        <v>211</v>
      </c>
      <c r="M32" s="103"/>
      <c r="N32" s="103"/>
    </row>
    <row r="33" spans="1:14" x14ac:dyDescent="0.25">
      <c r="A33" s="18">
        <f t="shared" si="1"/>
        <v>28</v>
      </c>
      <c r="B33" s="21" t="s">
        <v>50</v>
      </c>
      <c r="C33" s="21" t="s">
        <v>51</v>
      </c>
      <c r="D33" s="93"/>
      <c r="E33" s="80"/>
      <c r="F33" s="80"/>
      <c r="G33" s="80"/>
      <c r="H33" s="86">
        <f t="shared" si="0"/>
        <v>0</v>
      </c>
      <c r="K33" t="s">
        <v>36</v>
      </c>
      <c r="L33" t="s">
        <v>37</v>
      </c>
      <c r="M33" s="103">
        <v>100</v>
      </c>
      <c r="N33" s="103"/>
    </row>
    <row r="34" spans="1:14" x14ac:dyDescent="0.25">
      <c r="A34" s="18">
        <f t="shared" si="1"/>
        <v>29</v>
      </c>
      <c r="B34" s="21" t="s">
        <v>36</v>
      </c>
      <c r="C34" s="21" t="s">
        <v>37</v>
      </c>
      <c r="D34" s="93"/>
      <c r="E34" s="80"/>
      <c r="F34" s="80"/>
      <c r="G34" s="80"/>
      <c r="H34" s="86">
        <f t="shared" si="0"/>
        <v>0</v>
      </c>
      <c r="K34" t="s">
        <v>163</v>
      </c>
      <c r="L34" t="s">
        <v>164</v>
      </c>
      <c r="M34" s="103">
        <v>50</v>
      </c>
      <c r="N34" s="103"/>
    </row>
    <row r="35" spans="1:14" x14ac:dyDescent="0.25">
      <c r="A35" s="18">
        <f t="shared" si="1"/>
        <v>30</v>
      </c>
      <c r="B35" s="21" t="s">
        <v>227</v>
      </c>
      <c r="C35" s="21" t="s">
        <v>228</v>
      </c>
      <c r="D35" s="93"/>
      <c r="E35" s="80"/>
      <c r="F35" s="80"/>
      <c r="G35" s="80"/>
      <c r="H35" s="86">
        <f t="shared" si="0"/>
        <v>0</v>
      </c>
      <c r="K35" t="s">
        <v>163</v>
      </c>
      <c r="L35" t="s">
        <v>243</v>
      </c>
      <c r="M35" s="103"/>
      <c r="N35" s="103"/>
    </row>
    <row r="36" spans="1:14" x14ac:dyDescent="0.25">
      <c r="A36" s="18">
        <f t="shared" si="1"/>
        <v>31</v>
      </c>
      <c r="B36" s="21" t="s">
        <v>225</v>
      </c>
      <c r="C36" s="21" t="s">
        <v>226</v>
      </c>
      <c r="D36" s="107"/>
      <c r="E36" s="80"/>
      <c r="F36" s="80"/>
      <c r="G36" s="106"/>
      <c r="H36" s="86">
        <f t="shared" si="0"/>
        <v>0</v>
      </c>
      <c r="K36" t="s">
        <v>125</v>
      </c>
      <c r="L36" t="s">
        <v>126</v>
      </c>
      <c r="M36" s="103">
        <v>50</v>
      </c>
      <c r="N36" s="103"/>
    </row>
    <row r="37" spans="1:14" x14ac:dyDescent="0.25">
      <c r="A37" s="18">
        <f t="shared" si="1"/>
        <v>32</v>
      </c>
      <c r="B37" s="21" t="s">
        <v>32</v>
      </c>
      <c r="C37" s="21" t="s">
        <v>33</v>
      </c>
      <c r="D37" s="93"/>
      <c r="E37" s="80"/>
      <c r="F37" s="80"/>
      <c r="G37" s="80"/>
      <c r="H37" s="86">
        <f t="shared" si="0"/>
        <v>0</v>
      </c>
      <c r="K37" t="s">
        <v>206</v>
      </c>
      <c r="L37" t="s">
        <v>207</v>
      </c>
      <c r="M37" s="103"/>
      <c r="N37" s="103"/>
    </row>
    <row r="38" spans="1:14" x14ac:dyDescent="0.25">
      <c r="A38" s="18">
        <f t="shared" si="1"/>
        <v>33</v>
      </c>
      <c r="B38" s="21" t="s">
        <v>34</v>
      </c>
      <c r="C38" s="21" t="s">
        <v>97</v>
      </c>
      <c r="D38" s="93"/>
      <c r="E38" s="80"/>
      <c r="F38" s="80"/>
      <c r="G38" s="80"/>
      <c r="H38" s="86">
        <f t="shared" si="0"/>
        <v>0</v>
      </c>
      <c r="K38" t="s">
        <v>38</v>
      </c>
      <c r="L38" t="s">
        <v>198</v>
      </c>
      <c r="M38" s="103">
        <v>50</v>
      </c>
      <c r="N38" s="103"/>
    </row>
    <row r="39" spans="1:14" x14ac:dyDescent="0.25">
      <c r="A39" s="18">
        <f t="shared" si="1"/>
        <v>34</v>
      </c>
      <c r="B39" s="21" t="s">
        <v>34</v>
      </c>
      <c r="C39" s="21" t="s">
        <v>35</v>
      </c>
      <c r="D39" s="93">
        <v>44778</v>
      </c>
      <c r="E39" s="80"/>
      <c r="F39" s="80">
        <v>50</v>
      </c>
      <c r="G39" s="80"/>
      <c r="H39" s="86">
        <f t="shared" si="0"/>
        <v>50</v>
      </c>
      <c r="K39" t="s">
        <v>121</v>
      </c>
      <c r="L39" t="s">
        <v>122</v>
      </c>
      <c r="M39" s="103"/>
      <c r="N39" s="103"/>
    </row>
    <row r="40" spans="1:14" x14ac:dyDescent="0.25">
      <c r="A40" s="18">
        <f t="shared" si="1"/>
        <v>35</v>
      </c>
      <c r="B40" s="21" t="s">
        <v>34</v>
      </c>
      <c r="C40" s="21" t="s">
        <v>97</v>
      </c>
      <c r="D40" s="93">
        <v>44778</v>
      </c>
      <c r="E40" s="80"/>
      <c r="F40" s="80">
        <v>50</v>
      </c>
      <c r="G40" s="80"/>
      <c r="H40" s="86">
        <f t="shared" si="0"/>
        <v>50</v>
      </c>
      <c r="K40" t="s">
        <v>162</v>
      </c>
      <c r="L40" t="s">
        <v>191</v>
      </c>
      <c r="M40" s="103">
        <v>50</v>
      </c>
      <c r="N40" s="103"/>
    </row>
    <row r="41" spans="1:14" x14ac:dyDescent="0.25">
      <c r="A41" s="18">
        <f t="shared" si="1"/>
        <v>36</v>
      </c>
      <c r="B41" s="21" t="s">
        <v>210</v>
      </c>
      <c r="C41" s="21" t="s">
        <v>211</v>
      </c>
      <c r="D41" s="93"/>
      <c r="E41" s="80"/>
      <c r="F41" s="80"/>
      <c r="G41" s="80"/>
      <c r="H41" s="86">
        <f t="shared" si="0"/>
        <v>0</v>
      </c>
      <c r="K41" t="s">
        <v>40</v>
      </c>
      <c r="L41" t="s">
        <v>275</v>
      </c>
      <c r="M41" s="103">
        <v>50</v>
      </c>
      <c r="N41" s="103"/>
    </row>
    <row r="42" spans="1:14" x14ac:dyDescent="0.25">
      <c r="A42" s="18">
        <f t="shared" si="1"/>
        <v>37</v>
      </c>
      <c r="B42" s="21" t="s">
        <v>36</v>
      </c>
      <c r="C42" s="21" t="s">
        <v>37</v>
      </c>
      <c r="D42" s="93">
        <v>44778</v>
      </c>
      <c r="E42" s="80"/>
      <c r="F42" s="80">
        <v>100</v>
      </c>
      <c r="G42" s="80"/>
      <c r="H42" s="86">
        <f t="shared" si="0"/>
        <v>100</v>
      </c>
      <c r="K42" t="s">
        <v>212</v>
      </c>
      <c r="L42" t="s">
        <v>213</v>
      </c>
      <c r="M42" s="103"/>
      <c r="N42" s="103"/>
    </row>
    <row r="43" spans="1:14" x14ac:dyDescent="0.25">
      <c r="A43" s="18">
        <f t="shared" si="1"/>
        <v>38</v>
      </c>
      <c r="B43" s="21" t="s">
        <v>36</v>
      </c>
      <c r="C43" s="21" t="s">
        <v>37</v>
      </c>
      <c r="D43" s="93"/>
      <c r="E43" s="80"/>
      <c r="F43" s="80"/>
      <c r="G43" s="80"/>
      <c r="H43" s="86">
        <f t="shared" si="0"/>
        <v>0</v>
      </c>
      <c r="K43" t="s">
        <v>41</v>
      </c>
      <c r="L43" t="s">
        <v>42</v>
      </c>
      <c r="M43" s="103"/>
      <c r="N43" s="103"/>
    </row>
    <row r="44" spans="1:14" x14ac:dyDescent="0.25">
      <c r="A44" s="18">
        <f t="shared" si="1"/>
        <v>39</v>
      </c>
      <c r="B44" s="21" t="s">
        <v>38</v>
      </c>
      <c r="C44" s="21" t="s">
        <v>198</v>
      </c>
      <c r="D44" s="93"/>
      <c r="E44" s="80"/>
      <c r="F44" s="80"/>
      <c r="G44" s="80"/>
      <c r="H44" s="86">
        <f t="shared" si="0"/>
        <v>0</v>
      </c>
      <c r="K44" t="s">
        <v>202</v>
      </c>
      <c r="L44" t="s">
        <v>203</v>
      </c>
      <c r="M44" s="103"/>
      <c r="N44" s="103"/>
    </row>
    <row r="45" spans="1:14" x14ac:dyDescent="0.25">
      <c r="A45" s="18">
        <f t="shared" si="1"/>
        <v>40</v>
      </c>
      <c r="B45" s="21" t="s">
        <v>163</v>
      </c>
      <c r="C45" s="21" t="s">
        <v>164</v>
      </c>
      <c r="D45" s="93" t="s">
        <v>276</v>
      </c>
      <c r="E45" s="80"/>
      <c r="F45" s="80">
        <v>50</v>
      </c>
      <c r="G45" s="80"/>
      <c r="H45" s="86">
        <f t="shared" si="0"/>
        <v>50</v>
      </c>
      <c r="K45" t="s">
        <v>43</v>
      </c>
      <c r="M45" s="103">
        <v>50</v>
      </c>
      <c r="N45" s="103"/>
    </row>
    <row r="46" spans="1:14" x14ac:dyDescent="0.25">
      <c r="A46" s="18">
        <f t="shared" si="1"/>
        <v>41</v>
      </c>
      <c r="B46" s="21" t="s">
        <v>70</v>
      </c>
      <c r="C46" s="21" t="s">
        <v>71</v>
      </c>
      <c r="D46" s="93"/>
      <c r="E46" s="80"/>
      <c r="F46" s="80"/>
      <c r="G46" s="80"/>
      <c r="H46" s="86">
        <f t="shared" si="0"/>
        <v>0</v>
      </c>
      <c r="K46" t="s">
        <v>45</v>
      </c>
      <c r="L46" t="s">
        <v>46</v>
      </c>
      <c r="M46" s="103"/>
      <c r="N46" s="103"/>
    </row>
    <row r="47" spans="1:14" x14ac:dyDescent="0.25">
      <c r="A47" s="18">
        <f t="shared" si="1"/>
        <v>42</v>
      </c>
      <c r="B47" s="21" t="s">
        <v>125</v>
      </c>
      <c r="C47" s="21" t="s">
        <v>126</v>
      </c>
      <c r="D47" s="93" t="s">
        <v>276</v>
      </c>
      <c r="E47" s="80"/>
      <c r="F47" s="80">
        <v>50</v>
      </c>
      <c r="G47" s="80"/>
      <c r="H47" s="86">
        <f t="shared" si="0"/>
        <v>50</v>
      </c>
      <c r="K47" t="s">
        <v>47</v>
      </c>
      <c r="L47" t="s">
        <v>48</v>
      </c>
      <c r="M47" s="103"/>
      <c r="N47" s="103"/>
    </row>
    <row r="48" spans="1:14" x14ac:dyDescent="0.25">
      <c r="A48" s="18">
        <f t="shared" si="1"/>
        <v>43</v>
      </c>
      <c r="B48" s="21" t="s">
        <v>206</v>
      </c>
      <c r="C48" s="21" t="s">
        <v>207</v>
      </c>
      <c r="D48" s="93"/>
      <c r="E48" s="80"/>
      <c r="F48" s="80"/>
      <c r="G48" s="80"/>
      <c r="H48" s="86">
        <f t="shared" si="0"/>
        <v>0</v>
      </c>
      <c r="K48" t="s">
        <v>49</v>
      </c>
      <c r="L48" t="s">
        <v>130</v>
      </c>
      <c r="M48" s="103">
        <v>50</v>
      </c>
      <c r="N48" s="103"/>
    </row>
    <row r="49" spans="1:14" x14ac:dyDescent="0.25">
      <c r="A49" s="18">
        <f t="shared" si="1"/>
        <v>44</v>
      </c>
      <c r="B49" s="21" t="s">
        <v>38</v>
      </c>
      <c r="C49" s="21" t="s">
        <v>198</v>
      </c>
      <c r="D49" s="93">
        <v>44770</v>
      </c>
      <c r="E49" s="80"/>
      <c r="F49" s="80">
        <v>50</v>
      </c>
      <c r="G49" s="80"/>
      <c r="H49" s="86">
        <f t="shared" si="0"/>
        <v>50</v>
      </c>
      <c r="K49" t="s">
        <v>52</v>
      </c>
      <c r="L49" t="s">
        <v>53</v>
      </c>
      <c r="M49" s="103"/>
      <c r="N49" s="103"/>
    </row>
    <row r="50" spans="1:14" x14ac:dyDescent="0.25">
      <c r="A50" s="18">
        <f t="shared" si="1"/>
        <v>45</v>
      </c>
      <c r="B50" s="21" t="s">
        <v>38</v>
      </c>
      <c r="C50" s="21" t="s">
        <v>198</v>
      </c>
      <c r="D50" s="93"/>
      <c r="E50" s="80"/>
      <c r="F50" s="80"/>
      <c r="G50" s="80"/>
      <c r="H50" s="86">
        <f t="shared" si="0"/>
        <v>0</v>
      </c>
      <c r="K50" t="s">
        <v>208</v>
      </c>
      <c r="L50" t="s">
        <v>209</v>
      </c>
      <c r="M50" s="103"/>
      <c r="N50" s="103"/>
    </row>
    <row r="51" spans="1:14" x14ac:dyDescent="0.25">
      <c r="A51" s="18">
        <f t="shared" si="1"/>
        <v>46</v>
      </c>
      <c r="B51" s="21" t="s">
        <v>72</v>
      </c>
      <c r="C51" s="21" t="s">
        <v>73</v>
      </c>
      <c r="D51" s="93"/>
      <c r="E51" s="80"/>
      <c r="F51" s="80"/>
      <c r="G51" s="80"/>
      <c r="H51" s="86">
        <f t="shared" si="0"/>
        <v>0</v>
      </c>
      <c r="K51" t="s">
        <v>54</v>
      </c>
      <c r="L51" t="s">
        <v>55</v>
      </c>
      <c r="M51" s="103"/>
      <c r="N51" s="103"/>
    </row>
    <row r="52" spans="1:14" x14ac:dyDescent="0.25">
      <c r="A52" s="18">
        <f t="shared" si="1"/>
        <v>47</v>
      </c>
      <c r="B52" s="21" t="s">
        <v>121</v>
      </c>
      <c r="C52" s="21" t="s">
        <v>122</v>
      </c>
      <c r="D52" s="92"/>
      <c r="E52" s="80"/>
      <c r="F52" s="80"/>
      <c r="G52" s="80"/>
      <c r="H52" s="86">
        <f t="shared" si="0"/>
        <v>0</v>
      </c>
      <c r="K52" t="s">
        <v>56</v>
      </c>
      <c r="L52" t="s">
        <v>57</v>
      </c>
      <c r="M52" s="103"/>
      <c r="N52" s="103"/>
    </row>
    <row r="53" spans="1:14" x14ac:dyDescent="0.25">
      <c r="A53" s="18">
        <f t="shared" si="1"/>
        <v>48</v>
      </c>
      <c r="B53" s="21" t="s">
        <v>162</v>
      </c>
      <c r="C53" s="21" t="s">
        <v>191</v>
      </c>
      <c r="D53" s="93">
        <v>44778</v>
      </c>
      <c r="E53" s="80"/>
      <c r="F53" s="80">
        <v>50</v>
      </c>
      <c r="G53" s="80"/>
      <c r="H53" s="86">
        <f t="shared" si="0"/>
        <v>50</v>
      </c>
      <c r="K53" t="s">
        <v>58</v>
      </c>
      <c r="L53" t="s">
        <v>59</v>
      </c>
      <c r="M53" s="103">
        <v>50</v>
      </c>
      <c r="N53" s="103"/>
    </row>
    <row r="54" spans="1:14" x14ac:dyDescent="0.25">
      <c r="A54" s="18">
        <f t="shared" si="1"/>
        <v>49</v>
      </c>
      <c r="B54" s="21" t="s">
        <v>162</v>
      </c>
      <c r="C54" s="21" t="s">
        <v>191</v>
      </c>
      <c r="D54" s="93"/>
      <c r="E54" s="80"/>
      <c r="F54" s="80"/>
      <c r="G54" s="80"/>
      <c r="H54" s="86">
        <f t="shared" si="0"/>
        <v>0</v>
      </c>
      <c r="K54" t="s">
        <v>100</v>
      </c>
      <c r="L54" t="s">
        <v>101</v>
      </c>
      <c r="M54" s="103"/>
      <c r="N54" s="103"/>
    </row>
    <row r="55" spans="1:14" x14ac:dyDescent="0.25">
      <c r="A55" s="18">
        <f t="shared" si="1"/>
        <v>50</v>
      </c>
      <c r="B55" s="21" t="s">
        <v>40</v>
      </c>
      <c r="C55" s="123" t="s">
        <v>275</v>
      </c>
      <c r="D55" s="93">
        <v>44770</v>
      </c>
      <c r="E55" s="80"/>
      <c r="F55" s="80">
        <v>50</v>
      </c>
      <c r="G55" s="80"/>
      <c r="H55" s="86">
        <f t="shared" si="0"/>
        <v>50</v>
      </c>
      <c r="K55" t="s">
        <v>222</v>
      </c>
      <c r="L55" t="s">
        <v>223</v>
      </c>
      <c r="M55" s="103"/>
      <c r="N55" s="103"/>
    </row>
    <row r="56" spans="1:14" x14ac:dyDescent="0.25">
      <c r="A56" s="18">
        <f t="shared" si="1"/>
        <v>51</v>
      </c>
      <c r="B56" s="21" t="s">
        <v>212</v>
      </c>
      <c r="C56" s="99" t="s">
        <v>213</v>
      </c>
      <c r="D56" s="93"/>
      <c r="E56" s="80"/>
      <c r="F56" s="80"/>
      <c r="G56" s="80"/>
      <c r="H56" s="86">
        <f t="shared" si="0"/>
        <v>0</v>
      </c>
      <c r="K56" t="s">
        <v>60</v>
      </c>
      <c r="L56" t="s">
        <v>61</v>
      </c>
      <c r="M56" s="103"/>
      <c r="N56" s="103"/>
    </row>
    <row r="57" spans="1:14" x14ac:dyDescent="0.25">
      <c r="A57" s="18">
        <f t="shared" si="1"/>
        <v>52</v>
      </c>
      <c r="B57" s="21" t="s">
        <v>41</v>
      </c>
      <c r="C57" s="21" t="s">
        <v>42</v>
      </c>
      <c r="D57" s="93"/>
      <c r="E57" s="80"/>
      <c r="F57" s="80"/>
      <c r="G57" s="80"/>
      <c r="H57" s="86">
        <f t="shared" si="0"/>
        <v>0</v>
      </c>
      <c r="K57" t="s">
        <v>62</v>
      </c>
      <c r="L57" t="s">
        <v>63</v>
      </c>
      <c r="M57" s="103">
        <v>50</v>
      </c>
      <c r="N57" s="103"/>
    </row>
    <row r="58" spans="1:14" x14ac:dyDescent="0.25">
      <c r="A58" s="18">
        <f t="shared" si="1"/>
        <v>53</v>
      </c>
      <c r="B58" s="21" t="s">
        <v>202</v>
      </c>
      <c r="C58" s="21" t="s">
        <v>203</v>
      </c>
      <c r="D58" s="93"/>
      <c r="E58" s="80"/>
      <c r="F58" s="80"/>
      <c r="G58" s="80"/>
      <c r="H58" s="86">
        <f t="shared" si="0"/>
        <v>0</v>
      </c>
      <c r="K58" t="s">
        <v>64</v>
      </c>
      <c r="L58" t="s">
        <v>65</v>
      </c>
      <c r="M58" s="103"/>
      <c r="N58" s="103"/>
    </row>
    <row r="59" spans="1:14" x14ac:dyDescent="0.25">
      <c r="A59" s="18">
        <f t="shared" si="1"/>
        <v>54</v>
      </c>
      <c r="B59" s="21" t="s">
        <v>43</v>
      </c>
      <c r="C59" s="21" t="s">
        <v>44</v>
      </c>
      <c r="D59" s="93">
        <v>44778</v>
      </c>
      <c r="E59" s="80"/>
      <c r="F59" s="80">
        <v>50</v>
      </c>
      <c r="G59" s="80"/>
      <c r="H59" s="86">
        <f t="shared" si="0"/>
        <v>50</v>
      </c>
      <c r="K59" t="s">
        <v>95</v>
      </c>
      <c r="L59" t="s">
        <v>96</v>
      </c>
      <c r="M59" s="103"/>
      <c r="N59" s="103"/>
    </row>
    <row r="60" spans="1:14" x14ac:dyDescent="0.25">
      <c r="A60" s="18">
        <f t="shared" si="1"/>
        <v>55</v>
      </c>
      <c r="B60" s="21" t="s">
        <v>45</v>
      </c>
      <c r="C60" s="21" t="s">
        <v>46</v>
      </c>
      <c r="D60" s="92"/>
      <c r="E60" s="80"/>
      <c r="F60" s="80"/>
      <c r="G60" s="80"/>
      <c r="H60" s="86">
        <f t="shared" si="0"/>
        <v>0</v>
      </c>
      <c r="K60" t="s">
        <v>66</v>
      </c>
      <c r="L60" t="s">
        <v>67</v>
      </c>
      <c r="M60" s="103"/>
      <c r="N60" s="103"/>
    </row>
    <row r="61" spans="1:14" x14ac:dyDescent="0.25">
      <c r="A61" s="18">
        <f t="shared" si="1"/>
        <v>56</v>
      </c>
      <c r="B61" s="21" t="s">
        <v>47</v>
      </c>
      <c r="C61" s="21" t="s">
        <v>48</v>
      </c>
      <c r="D61" s="93"/>
      <c r="E61" s="80"/>
      <c r="F61" s="80"/>
      <c r="G61" s="80"/>
      <c r="H61" s="86">
        <f t="shared" si="0"/>
        <v>0</v>
      </c>
      <c r="K61" t="s">
        <v>68</v>
      </c>
      <c r="L61" t="s">
        <v>69</v>
      </c>
      <c r="M61" s="103">
        <v>50</v>
      </c>
      <c r="N61" s="103"/>
    </row>
    <row r="62" spans="1:14" ht="26.25" x14ac:dyDescent="0.25">
      <c r="A62" s="18">
        <f t="shared" si="1"/>
        <v>57</v>
      </c>
      <c r="B62" s="21" t="s">
        <v>49</v>
      </c>
      <c r="C62" s="27" t="s">
        <v>130</v>
      </c>
      <c r="D62" s="93">
        <v>44778</v>
      </c>
      <c r="E62" s="80"/>
      <c r="F62" s="80">
        <v>50</v>
      </c>
      <c r="G62" s="80"/>
      <c r="H62" s="86">
        <f t="shared" si="0"/>
        <v>50</v>
      </c>
      <c r="K62" t="s">
        <v>70</v>
      </c>
      <c r="L62" t="s">
        <v>71</v>
      </c>
      <c r="M62" s="103"/>
      <c r="N62" s="103"/>
    </row>
    <row r="63" spans="1:14" x14ac:dyDescent="0.25">
      <c r="A63" s="18">
        <f t="shared" si="1"/>
        <v>58</v>
      </c>
      <c r="B63" s="21" t="s">
        <v>52</v>
      </c>
      <c r="C63" s="21" t="s">
        <v>53</v>
      </c>
      <c r="D63" s="93"/>
      <c r="E63" s="80"/>
      <c r="F63" s="80"/>
      <c r="G63" s="80"/>
      <c r="H63" s="86">
        <f t="shared" si="0"/>
        <v>0</v>
      </c>
      <c r="K63" t="s">
        <v>72</v>
      </c>
      <c r="L63" t="s">
        <v>73</v>
      </c>
      <c r="M63" s="103"/>
      <c r="N63" s="103"/>
    </row>
    <row r="64" spans="1:14" x14ac:dyDescent="0.25">
      <c r="A64" s="18">
        <f t="shared" si="1"/>
        <v>59</v>
      </c>
      <c r="B64" s="21" t="s">
        <v>208</v>
      </c>
      <c r="C64" s="21" t="s">
        <v>209</v>
      </c>
      <c r="D64" s="93"/>
      <c r="E64" s="80"/>
      <c r="F64" s="80"/>
      <c r="G64" s="80"/>
      <c r="H64" s="86">
        <f t="shared" si="0"/>
        <v>0</v>
      </c>
      <c r="K64" t="s">
        <v>74</v>
      </c>
      <c r="L64" t="s">
        <v>75</v>
      </c>
      <c r="M64" s="103"/>
      <c r="N64" s="103"/>
    </row>
    <row r="65" spans="1:14" x14ac:dyDescent="0.25">
      <c r="A65" s="18">
        <f t="shared" si="1"/>
        <v>60</v>
      </c>
      <c r="B65" s="21" t="s">
        <v>54</v>
      </c>
      <c r="C65" s="21" t="s">
        <v>55</v>
      </c>
      <c r="D65" s="93"/>
      <c r="E65" s="80"/>
      <c r="F65" s="80"/>
      <c r="G65" s="80"/>
      <c r="H65" s="86">
        <f t="shared" si="0"/>
        <v>0</v>
      </c>
      <c r="K65" t="s">
        <v>76</v>
      </c>
      <c r="L65" t="s">
        <v>77</v>
      </c>
      <c r="M65" s="103">
        <v>50</v>
      </c>
      <c r="N65" s="103"/>
    </row>
    <row r="66" spans="1:14" x14ac:dyDescent="0.25">
      <c r="A66" s="18">
        <f t="shared" si="1"/>
        <v>61</v>
      </c>
      <c r="B66" s="21" t="s">
        <v>54</v>
      </c>
      <c r="C66" s="21" t="s">
        <v>55</v>
      </c>
      <c r="D66" s="93"/>
      <c r="E66" s="80"/>
      <c r="F66" s="80"/>
      <c r="G66" s="80"/>
      <c r="H66" s="86">
        <f t="shared" ref="H66:H95" si="2">SUM(E66:G66)</f>
        <v>0</v>
      </c>
      <c r="K66" t="s">
        <v>78</v>
      </c>
      <c r="L66" t="s">
        <v>79</v>
      </c>
      <c r="M66" s="103"/>
      <c r="N66" s="103"/>
    </row>
    <row r="67" spans="1:14" x14ac:dyDescent="0.25">
      <c r="A67" s="18">
        <f t="shared" si="1"/>
        <v>62</v>
      </c>
      <c r="B67" s="21" t="s">
        <v>56</v>
      </c>
      <c r="C67" s="21" t="s">
        <v>57</v>
      </c>
      <c r="D67" s="92"/>
      <c r="E67" s="80"/>
      <c r="F67" s="80"/>
      <c r="G67" s="80"/>
      <c r="H67" s="86">
        <f t="shared" si="2"/>
        <v>0</v>
      </c>
      <c r="K67" t="s">
        <v>127</v>
      </c>
      <c r="L67" t="s">
        <v>128</v>
      </c>
      <c r="M67" s="103">
        <v>50</v>
      </c>
      <c r="N67" s="103"/>
    </row>
    <row r="68" spans="1:14" x14ac:dyDescent="0.25">
      <c r="A68" s="18">
        <f t="shared" si="1"/>
        <v>63</v>
      </c>
      <c r="B68" s="21" t="s">
        <v>58</v>
      </c>
      <c r="C68" s="21" t="s">
        <v>59</v>
      </c>
      <c r="D68" s="93">
        <v>44770</v>
      </c>
      <c r="E68" s="80"/>
      <c r="F68" s="80">
        <v>50</v>
      </c>
      <c r="G68" s="80"/>
      <c r="H68" s="86">
        <f t="shared" si="2"/>
        <v>50</v>
      </c>
      <c r="K68" t="s">
        <v>80</v>
      </c>
      <c r="L68" t="s">
        <v>81</v>
      </c>
      <c r="M68" s="103"/>
      <c r="N68" s="103"/>
    </row>
    <row r="69" spans="1:14" x14ac:dyDescent="0.25">
      <c r="A69" s="18">
        <f t="shared" si="1"/>
        <v>64</v>
      </c>
      <c r="B69" s="21" t="s">
        <v>100</v>
      </c>
      <c r="C69" s="21" t="s">
        <v>101</v>
      </c>
      <c r="D69" s="92"/>
      <c r="E69" s="80"/>
      <c r="F69" s="80"/>
      <c r="G69" s="80"/>
      <c r="H69" s="86">
        <f t="shared" si="2"/>
        <v>0</v>
      </c>
      <c r="K69" t="s">
        <v>200</v>
      </c>
      <c r="L69" t="s">
        <v>201</v>
      </c>
      <c r="M69" s="103"/>
      <c r="N69" s="103"/>
    </row>
    <row r="70" spans="1:14" x14ac:dyDescent="0.25">
      <c r="A70" s="18">
        <f t="shared" si="1"/>
        <v>65</v>
      </c>
      <c r="B70" s="21" t="s">
        <v>222</v>
      </c>
      <c r="C70" s="21" t="s">
        <v>223</v>
      </c>
      <c r="D70" s="93"/>
      <c r="E70" s="80"/>
      <c r="F70" s="80"/>
      <c r="G70" s="80"/>
      <c r="H70" s="86">
        <f t="shared" si="2"/>
        <v>0</v>
      </c>
      <c r="K70" t="s">
        <v>82</v>
      </c>
      <c r="L70" t="s">
        <v>83</v>
      </c>
      <c r="M70" s="103"/>
      <c r="N70" s="103"/>
    </row>
    <row r="71" spans="1:14" x14ac:dyDescent="0.25">
      <c r="A71" s="18">
        <f t="shared" si="1"/>
        <v>66</v>
      </c>
      <c r="B71" s="21" t="s">
        <v>60</v>
      </c>
      <c r="C71" s="21" t="s">
        <v>61</v>
      </c>
      <c r="D71" s="92"/>
      <c r="E71" s="80"/>
      <c r="F71" s="80"/>
      <c r="G71" s="80"/>
      <c r="H71" s="86">
        <f t="shared" si="2"/>
        <v>0</v>
      </c>
      <c r="K71" t="s">
        <v>84</v>
      </c>
      <c r="L71" t="s">
        <v>85</v>
      </c>
      <c r="M71" s="103">
        <v>50</v>
      </c>
      <c r="N71" s="103"/>
    </row>
    <row r="72" spans="1:14" x14ac:dyDescent="0.25">
      <c r="A72" s="18">
        <f t="shared" si="1"/>
        <v>67</v>
      </c>
      <c r="B72" s="21" t="s">
        <v>62</v>
      </c>
      <c r="C72" s="21" t="s">
        <v>63</v>
      </c>
      <c r="D72" s="93">
        <v>44778</v>
      </c>
      <c r="E72" s="80"/>
      <c r="F72" s="80">
        <v>50</v>
      </c>
      <c r="G72" s="80"/>
      <c r="H72" s="86">
        <f t="shared" si="2"/>
        <v>50</v>
      </c>
      <c r="K72" t="s">
        <v>86</v>
      </c>
      <c r="L72" t="s">
        <v>87</v>
      </c>
      <c r="M72" s="103">
        <v>50</v>
      </c>
      <c r="N72" s="103"/>
    </row>
    <row r="73" spans="1:14" x14ac:dyDescent="0.25">
      <c r="A73" s="18">
        <f t="shared" si="1"/>
        <v>68</v>
      </c>
      <c r="B73" s="21" t="s">
        <v>64</v>
      </c>
      <c r="C73" s="21" t="s">
        <v>65</v>
      </c>
      <c r="D73" s="93"/>
      <c r="E73" s="80"/>
      <c r="F73" s="80"/>
      <c r="G73" s="80"/>
      <c r="H73" s="86">
        <f t="shared" si="2"/>
        <v>0</v>
      </c>
      <c r="K73" t="s">
        <v>88</v>
      </c>
      <c r="L73" t="s">
        <v>89</v>
      </c>
      <c r="M73" s="103">
        <v>50</v>
      </c>
      <c r="N73" s="103">
        <v>50</v>
      </c>
    </row>
    <row r="74" spans="1:14" x14ac:dyDescent="0.25">
      <c r="A74" s="18">
        <f t="shared" si="1"/>
        <v>69</v>
      </c>
      <c r="B74" s="21" t="s">
        <v>95</v>
      </c>
      <c r="C74" s="21" t="s">
        <v>96</v>
      </c>
      <c r="D74" s="92"/>
      <c r="E74" s="80"/>
      <c r="F74" s="80"/>
      <c r="G74" s="80"/>
      <c r="H74" s="86">
        <f t="shared" si="2"/>
        <v>0</v>
      </c>
      <c r="K74" t="s">
        <v>235</v>
      </c>
      <c r="L74" t="s">
        <v>236</v>
      </c>
      <c r="M74" s="103"/>
      <c r="N74" s="103"/>
    </row>
    <row r="75" spans="1:14" x14ac:dyDescent="0.25">
      <c r="A75" s="18">
        <f t="shared" si="1"/>
        <v>70</v>
      </c>
      <c r="B75" s="21" t="s">
        <v>66</v>
      </c>
      <c r="C75" s="21" t="s">
        <v>67</v>
      </c>
      <c r="D75" s="92"/>
      <c r="E75" s="80"/>
      <c r="F75" s="80"/>
      <c r="G75" s="80"/>
      <c r="H75" s="86">
        <f t="shared" si="2"/>
        <v>0</v>
      </c>
      <c r="K75" t="s">
        <v>241</v>
      </c>
      <c r="L75" t="s">
        <v>242</v>
      </c>
      <c r="M75" s="103"/>
      <c r="N75" s="103"/>
    </row>
    <row r="76" spans="1:14" x14ac:dyDescent="0.25">
      <c r="A76" s="18">
        <f t="shared" si="1"/>
        <v>71</v>
      </c>
      <c r="B76" s="21" t="s">
        <v>68</v>
      </c>
      <c r="C76" s="21" t="s">
        <v>69</v>
      </c>
      <c r="D76" s="93"/>
      <c r="E76" s="80"/>
      <c r="F76" s="80"/>
      <c r="G76" s="80"/>
      <c r="H76" s="86">
        <f t="shared" si="2"/>
        <v>0</v>
      </c>
      <c r="K76" t="s">
        <v>261</v>
      </c>
      <c r="L76" t="s">
        <v>229</v>
      </c>
      <c r="M76" s="103"/>
      <c r="N76" s="103">
        <v>1700</v>
      </c>
    </row>
    <row r="77" spans="1:14" x14ac:dyDescent="0.25">
      <c r="A77" s="18">
        <f t="shared" si="1"/>
        <v>72</v>
      </c>
      <c r="B77" s="21" t="s">
        <v>68</v>
      </c>
      <c r="C77" s="21" t="s">
        <v>69</v>
      </c>
      <c r="D77" s="93">
        <v>44770</v>
      </c>
      <c r="E77" s="80"/>
      <c r="F77" s="80">
        <v>50</v>
      </c>
      <c r="G77" s="80"/>
      <c r="H77" s="86">
        <f t="shared" si="2"/>
        <v>50</v>
      </c>
      <c r="K77" t="s">
        <v>218</v>
      </c>
      <c r="M77" s="103">
        <v>1250</v>
      </c>
      <c r="N77" s="103">
        <v>1950</v>
      </c>
    </row>
    <row r="78" spans="1:14" x14ac:dyDescent="0.25">
      <c r="A78" s="18">
        <f t="shared" si="1"/>
        <v>73</v>
      </c>
      <c r="B78" s="21" t="s">
        <v>68</v>
      </c>
      <c r="C78" s="21" t="s">
        <v>69</v>
      </c>
      <c r="D78" s="93"/>
      <c r="E78" s="80"/>
      <c r="F78" s="80"/>
      <c r="G78" s="80"/>
      <c r="H78" s="86">
        <f t="shared" si="2"/>
        <v>0</v>
      </c>
    </row>
    <row r="79" spans="1:14" x14ac:dyDescent="0.25">
      <c r="A79" s="18">
        <f t="shared" si="1"/>
        <v>74</v>
      </c>
      <c r="B79" s="21" t="s">
        <v>241</v>
      </c>
      <c r="C79" s="21" t="s">
        <v>242</v>
      </c>
      <c r="D79" s="93"/>
      <c r="E79" s="80"/>
      <c r="F79" s="80"/>
      <c r="G79" s="80"/>
      <c r="H79" s="86">
        <f t="shared" si="2"/>
        <v>0</v>
      </c>
    </row>
    <row r="80" spans="1:14" x14ac:dyDescent="0.25">
      <c r="A80" s="18">
        <f t="shared" si="1"/>
        <v>75</v>
      </c>
      <c r="B80" s="21" t="s">
        <v>72</v>
      </c>
      <c r="C80" s="21" t="s">
        <v>73</v>
      </c>
      <c r="D80" s="93"/>
      <c r="E80" s="80"/>
      <c r="F80" s="80"/>
      <c r="G80" s="80"/>
      <c r="H80" s="86">
        <f t="shared" si="2"/>
        <v>0</v>
      </c>
    </row>
    <row r="81" spans="1:8" x14ac:dyDescent="0.25">
      <c r="A81" s="18">
        <f t="shared" si="1"/>
        <v>76</v>
      </c>
      <c r="B81" s="21" t="s">
        <v>163</v>
      </c>
      <c r="C81" s="21" t="s">
        <v>243</v>
      </c>
      <c r="D81" s="93"/>
      <c r="E81" s="80"/>
      <c r="F81" s="80"/>
      <c r="G81" s="80"/>
      <c r="H81" s="86">
        <f t="shared" si="2"/>
        <v>0</v>
      </c>
    </row>
    <row r="82" spans="1:8" x14ac:dyDescent="0.25">
      <c r="A82" s="18">
        <f t="shared" si="1"/>
        <v>77</v>
      </c>
      <c r="B82" s="21" t="s">
        <v>74</v>
      </c>
      <c r="C82" s="21" t="s">
        <v>75</v>
      </c>
      <c r="D82" s="92"/>
      <c r="E82" s="80"/>
      <c r="F82" s="80"/>
      <c r="G82" s="80"/>
      <c r="H82" s="86">
        <f t="shared" si="2"/>
        <v>0</v>
      </c>
    </row>
    <row r="83" spans="1:8" x14ac:dyDescent="0.25">
      <c r="A83" s="18">
        <f t="shared" si="1"/>
        <v>78</v>
      </c>
      <c r="B83" s="21" t="s">
        <v>76</v>
      </c>
      <c r="C83" s="21" t="s">
        <v>77</v>
      </c>
      <c r="D83" s="93">
        <v>44765</v>
      </c>
      <c r="E83" s="80"/>
      <c r="F83" s="80">
        <v>50</v>
      </c>
      <c r="G83" s="80"/>
      <c r="H83" s="86">
        <f t="shared" si="2"/>
        <v>50</v>
      </c>
    </row>
    <row r="84" spans="1:8" x14ac:dyDescent="0.25">
      <c r="A84" s="18">
        <f t="shared" si="1"/>
        <v>79</v>
      </c>
      <c r="B84" s="21" t="s">
        <v>76</v>
      </c>
      <c r="C84" s="21" t="s">
        <v>77</v>
      </c>
      <c r="D84" s="93"/>
      <c r="E84" s="80"/>
      <c r="F84" s="80"/>
      <c r="G84" s="80"/>
      <c r="H84" s="86">
        <f t="shared" si="2"/>
        <v>0</v>
      </c>
    </row>
    <row r="85" spans="1:8" x14ac:dyDescent="0.25">
      <c r="A85" s="18">
        <f t="shared" si="1"/>
        <v>80</v>
      </c>
      <c r="B85" s="21" t="s">
        <v>78</v>
      </c>
      <c r="C85" s="21" t="s">
        <v>79</v>
      </c>
      <c r="D85" s="92"/>
      <c r="E85" s="80"/>
      <c r="F85" s="80"/>
      <c r="G85" s="80"/>
      <c r="H85" s="86">
        <f t="shared" si="2"/>
        <v>0</v>
      </c>
    </row>
    <row r="86" spans="1:8" x14ac:dyDescent="0.25">
      <c r="A86" s="18">
        <f t="shared" si="1"/>
        <v>81</v>
      </c>
      <c r="B86" s="21" t="s">
        <v>127</v>
      </c>
      <c r="C86" s="21" t="s">
        <v>128</v>
      </c>
      <c r="D86" s="93">
        <v>44778</v>
      </c>
      <c r="E86" s="80"/>
      <c r="F86" s="80">
        <v>50</v>
      </c>
      <c r="G86" s="80"/>
      <c r="H86" s="86">
        <f t="shared" si="2"/>
        <v>50</v>
      </c>
    </row>
    <row r="87" spans="1:8" x14ac:dyDescent="0.25">
      <c r="A87" s="18">
        <f t="shared" si="1"/>
        <v>82</v>
      </c>
      <c r="B87" s="21" t="s">
        <v>80</v>
      </c>
      <c r="C87" s="21" t="s">
        <v>81</v>
      </c>
      <c r="D87" s="92"/>
      <c r="E87" s="80"/>
      <c r="F87" s="80"/>
      <c r="G87" s="80"/>
      <c r="H87" s="86">
        <f t="shared" si="2"/>
        <v>0</v>
      </c>
    </row>
    <row r="88" spans="1:8" x14ac:dyDescent="0.25">
      <c r="A88" s="18">
        <f t="shared" ref="A88:A95" si="3">A87+1</f>
        <v>83</v>
      </c>
      <c r="B88" s="21" t="s">
        <v>200</v>
      </c>
      <c r="C88" s="21" t="s">
        <v>201</v>
      </c>
      <c r="D88" s="93"/>
      <c r="E88" s="80"/>
      <c r="F88" s="80"/>
      <c r="G88" s="80"/>
      <c r="H88" s="86">
        <f t="shared" si="2"/>
        <v>0</v>
      </c>
    </row>
    <row r="89" spans="1:8" x14ac:dyDescent="0.25">
      <c r="A89" s="18">
        <f t="shared" si="3"/>
        <v>84</v>
      </c>
      <c r="B89" s="21" t="s">
        <v>82</v>
      </c>
      <c r="C89" s="21" t="s">
        <v>83</v>
      </c>
      <c r="D89" s="93"/>
      <c r="E89" s="80"/>
      <c r="F89" s="80"/>
      <c r="G89" s="80"/>
      <c r="H89" s="86">
        <f t="shared" si="2"/>
        <v>0</v>
      </c>
    </row>
    <row r="90" spans="1:8" x14ac:dyDescent="0.25">
      <c r="A90" s="18">
        <f t="shared" si="3"/>
        <v>85</v>
      </c>
      <c r="B90" s="21" t="s">
        <v>261</v>
      </c>
      <c r="C90" s="21"/>
      <c r="D90" s="93">
        <v>44778</v>
      </c>
      <c r="E90" s="80"/>
      <c r="F90" s="80"/>
      <c r="G90" s="80">
        <v>1700</v>
      </c>
      <c r="H90" s="86">
        <f t="shared" si="2"/>
        <v>1700</v>
      </c>
    </row>
    <row r="91" spans="1:8" x14ac:dyDescent="0.25">
      <c r="A91" s="18">
        <f t="shared" si="3"/>
        <v>86</v>
      </c>
      <c r="B91" s="21" t="s">
        <v>84</v>
      </c>
      <c r="C91" s="21" t="s">
        <v>85</v>
      </c>
      <c r="D91" s="93">
        <v>44765</v>
      </c>
      <c r="E91" s="80"/>
      <c r="F91" s="80">
        <v>50</v>
      </c>
      <c r="G91" s="80"/>
      <c r="H91" s="86">
        <f t="shared" si="2"/>
        <v>50</v>
      </c>
    </row>
    <row r="92" spans="1:8" x14ac:dyDescent="0.25">
      <c r="A92" s="18">
        <f t="shared" si="3"/>
        <v>87</v>
      </c>
      <c r="B92" s="21" t="s">
        <v>84</v>
      </c>
      <c r="C92" s="21" t="s">
        <v>85</v>
      </c>
      <c r="D92" s="93"/>
      <c r="E92" s="80"/>
      <c r="F92" s="80"/>
      <c r="G92" s="80"/>
      <c r="H92" s="86">
        <f t="shared" si="2"/>
        <v>0</v>
      </c>
    </row>
    <row r="93" spans="1:8" x14ac:dyDescent="0.25">
      <c r="A93" s="18">
        <f t="shared" si="3"/>
        <v>88</v>
      </c>
      <c r="B93" s="21" t="s">
        <v>86</v>
      </c>
      <c r="C93" s="21" t="s">
        <v>87</v>
      </c>
      <c r="D93" s="93">
        <v>44778</v>
      </c>
      <c r="E93" s="80"/>
      <c r="F93" s="80">
        <v>50</v>
      </c>
      <c r="G93" s="80"/>
      <c r="H93" s="86">
        <f t="shared" si="2"/>
        <v>50</v>
      </c>
    </row>
    <row r="94" spans="1:8" x14ac:dyDescent="0.25">
      <c r="A94" s="18">
        <f t="shared" si="3"/>
        <v>89</v>
      </c>
      <c r="B94" s="21" t="s">
        <v>86</v>
      </c>
      <c r="C94" s="21" t="s">
        <v>87</v>
      </c>
      <c r="D94" s="93"/>
      <c r="E94" s="80"/>
      <c r="F94" s="80"/>
      <c r="G94" s="80"/>
      <c r="H94" s="86">
        <f t="shared" si="2"/>
        <v>0</v>
      </c>
    </row>
    <row r="95" spans="1:8" x14ac:dyDescent="0.25">
      <c r="A95" s="18">
        <f t="shared" si="3"/>
        <v>90</v>
      </c>
      <c r="B95" s="21" t="s">
        <v>88</v>
      </c>
      <c r="C95" s="21" t="s">
        <v>89</v>
      </c>
      <c r="D95" s="93" t="s">
        <v>276</v>
      </c>
      <c r="E95" s="86"/>
      <c r="F95" s="86">
        <v>50</v>
      </c>
      <c r="G95" s="86">
        <v>50</v>
      </c>
      <c r="H95" s="86">
        <f t="shared" si="2"/>
        <v>100</v>
      </c>
    </row>
    <row r="96" spans="1:8" ht="16.5" thickBot="1" x14ac:dyDescent="0.3">
      <c r="A96" s="101"/>
      <c r="B96" s="10"/>
      <c r="C96" s="100"/>
      <c r="D96" s="25" t="s">
        <v>93</v>
      </c>
      <c r="E96" s="88">
        <f>SUM(E3:E95)</f>
        <v>0</v>
      </c>
      <c r="F96" s="88">
        <f>SUM(F3:F95)</f>
        <v>1250</v>
      </c>
      <c r="G96" s="88">
        <f>SUM(G3:G95)</f>
        <v>1950</v>
      </c>
      <c r="H96" s="88">
        <f>SUM(H3:H95)</f>
        <v>3200</v>
      </c>
    </row>
    <row r="97" spans="1:8" ht="16.5" thickTop="1" x14ac:dyDescent="0.25">
      <c r="A97" s="117"/>
      <c r="B97" s="1"/>
      <c r="C97" s="1"/>
      <c r="E97" s="41"/>
      <c r="F97" s="41"/>
      <c r="G97" s="41"/>
      <c r="H97" s="41"/>
    </row>
    <row r="99" spans="1:8" x14ac:dyDescent="0.25">
      <c r="G99"/>
      <c r="H99"/>
    </row>
    <row r="100" spans="1:8" x14ac:dyDescent="0.25">
      <c r="G100"/>
      <c r="H100"/>
    </row>
    <row r="101" spans="1:8" x14ac:dyDescent="0.25">
      <c r="G101"/>
      <c r="H101"/>
    </row>
  </sheetData>
  <autoFilter ref="A2:H96" xr:uid="{6AFD0BCF-A20F-483B-9413-159C67AB802D}">
    <sortState xmlns:xlrd2="http://schemas.microsoft.com/office/spreadsheetml/2017/richdata2" ref="A12:H81">
      <sortCondition ref="D2:D96"/>
    </sortState>
  </autoFilter>
  <pageMargins left="0.7" right="0.7" top="0.75" bottom="0.75" header="0.3" footer="0.3"/>
  <pageSetup orientation="portrait" horizontalDpi="1200" verticalDpi="120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1756-D341-48E3-B397-A48C5EFF95A5}">
  <dimension ref="A1:C31"/>
  <sheetViews>
    <sheetView workbookViewId="0">
      <selection activeCell="B17" sqref="B17"/>
    </sheetView>
  </sheetViews>
  <sheetFormatPr defaultRowHeight="15" x14ac:dyDescent="0.25"/>
  <cols>
    <col min="1" max="1" width="16" style="112" customWidth="1"/>
    <col min="2" max="2" width="38" customWidth="1"/>
    <col min="3" max="3" width="20.7109375" customWidth="1"/>
  </cols>
  <sheetData>
    <row r="1" spans="1:3" s="32" customFormat="1" ht="21" customHeight="1" x14ac:dyDescent="0.25">
      <c r="A1" s="115" t="s">
        <v>248</v>
      </c>
      <c r="B1" s="116">
        <v>44778</v>
      </c>
      <c r="C1" s="111" t="s">
        <v>263</v>
      </c>
    </row>
    <row r="3" spans="1:3" s="39" customFormat="1" x14ac:dyDescent="0.25">
      <c r="A3" s="39" t="s">
        <v>249</v>
      </c>
      <c r="B3" s="39" t="s">
        <v>250</v>
      </c>
      <c r="C3" s="39" t="s">
        <v>111</v>
      </c>
    </row>
    <row r="4" spans="1:3" x14ac:dyDescent="0.25">
      <c r="A4" s="31">
        <v>6798</v>
      </c>
      <c r="B4" t="s">
        <v>251</v>
      </c>
      <c r="C4" s="16">
        <v>50</v>
      </c>
    </row>
    <row r="5" spans="1:3" x14ac:dyDescent="0.25">
      <c r="A5" s="31">
        <v>223</v>
      </c>
      <c r="B5" t="s">
        <v>252</v>
      </c>
      <c r="C5" s="16">
        <v>50</v>
      </c>
    </row>
    <row r="6" spans="1:3" x14ac:dyDescent="0.25">
      <c r="A6" s="31">
        <v>750</v>
      </c>
      <c r="B6" t="s">
        <v>253</v>
      </c>
      <c r="C6" s="16">
        <v>200</v>
      </c>
    </row>
    <row r="7" spans="1:3" x14ac:dyDescent="0.25">
      <c r="A7" s="31">
        <v>751</v>
      </c>
      <c r="B7" t="s">
        <v>253</v>
      </c>
      <c r="C7" s="16">
        <v>50</v>
      </c>
    </row>
    <row r="8" spans="1:3" x14ac:dyDescent="0.25">
      <c r="A8" s="31">
        <v>139</v>
      </c>
      <c r="B8" t="s">
        <v>254</v>
      </c>
      <c r="C8" s="16">
        <v>50</v>
      </c>
    </row>
    <row r="9" spans="1:3" x14ac:dyDescent="0.25">
      <c r="A9" s="31">
        <v>6329</v>
      </c>
      <c r="B9" t="s">
        <v>255</v>
      </c>
      <c r="C9" s="16">
        <v>50</v>
      </c>
    </row>
    <row r="10" spans="1:3" x14ac:dyDescent="0.25">
      <c r="A10" s="31">
        <v>1122</v>
      </c>
      <c r="B10" t="s">
        <v>256</v>
      </c>
      <c r="C10" s="16">
        <v>50</v>
      </c>
    </row>
    <row r="11" spans="1:3" x14ac:dyDescent="0.25">
      <c r="A11" s="113" t="s">
        <v>257</v>
      </c>
      <c r="B11" t="s">
        <v>258</v>
      </c>
      <c r="C11" s="16">
        <v>50</v>
      </c>
    </row>
    <row r="12" spans="1:3" x14ac:dyDescent="0.25">
      <c r="A12" s="31">
        <v>2722</v>
      </c>
      <c r="B12" t="s">
        <v>259</v>
      </c>
      <c r="C12" s="16">
        <v>50</v>
      </c>
    </row>
    <row r="13" spans="1:3" x14ac:dyDescent="0.25">
      <c r="A13" s="31">
        <v>3028</v>
      </c>
      <c r="B13" t="s">
        <v>260</v>
      </c>
      <c r="C13" s="16">
        <v>100</v>
      </c>
    </row>
    <row r="14" spans="1:3" x14ac:dyDescent="0.25">
      <c r="A14" s="31">
        <v>2335</v>
      </c>
      <c r="B14" t="s">
        <v>261</v>
      </c>
      <c r="C14" s="28">
        <v>1700</v>
      </c>
    </row>
    <row r="15" spans="1:3" x14ac:dyDescent="0.25">
      <c r="A15" s="31"/>
      <c r="B15" s="76" t="s">
        <v>262</v>
      </c>
      <c r="C15" s="37">
        <f>SUM(C4:C14)</f>
        <v>2400</v>
      </c>
    </row>
    <row r="16" spans="1:3" x14ac:dyDescent="0.25">
      <c r="A16" s="31" t="s">
        <v>90</v>
      </c>
      <c r="B16" t="s">
        <v>264</v>
      </c>
      <c r="C16" s="28">
        <v>100</v>
      </c>
    </row>
    <row r="17" spans="1:3" ht="15.75" thickBot="1" x14ac:dyDescent="0.3">
      <c r="A17" s="31"/>
      <c r="B17" s="76" t="s">
        <v>94</v>
      </c>
      <c r="C17" s="114">
        <f>SUM(C15:C16)</f>
        <v>2500</v>
      </c>
    </row>
    <row r="18" spans="1:3" ht="15.75" thickTop="1" x14ac:dyDescent="0.25">
      <c r="A18" s="31"/>
    </row>
    <row r="19" spans="1:3" x14ac:dyDescent="0.25">
      <c r="A19" s="31"/>
    </row>
    <row r="20" spans="1:3" x14ac:dyDescent="0.25">
      <c r="A20" s="31"/>
    </row>
    <row r="21" spans="1:3" x14ac:dyDescent="0.25">
      <c r="A21" s="31"/>
    </row>
    <row r="22" spans="1:3" x14ac:dyDescent="0.25">
      <c r="A22" s="31"/>
    </row>
    <row r="23" spans="1:3" x14ac:dyDescent="0.25">
      <c r="A23" s="31"/>
    </row>
    <row r="24" spans="1:3" x14ac:dyDescent="0.25">
      <c r="A24" s="31"/>
    </row>
    <row r="25" spans="1:3" x14ac:dyDescent="0.25">
      <c r="A25" s="31"/>
    </row>
    <row r="26" spans="1:3" x14ac:dyDescent="0.25">
      <c r="A26" s="31"/>
    </row>
    <row r="27" spans="1:3" x14ac:dyDescent="0.25">
      <c r="A27" s="31"/>
    </row>
    <row r="28" spans="1:3" x14ac:dyDescent="0.25">
      <c r="A28" s="31"/>
    </row>
    <row r="29" spans="1:3" x14ac:dyDescent="0.25">
      <c r="A29" s="31"/>
    </row>
    <row r="30" spans="1:3" x14ac:dyDescent="0.25">
      <c r="A30" s="31"/>
    </row>
    <row r="31" spans="1:3" x14ac:dyDescent="0.25">
      <c r="A31" s="31"/>
    </row>
  </sheetData>
  <printOptions horizontalCentered="1" gridLines="1"/>
  <pageMargins left="0.7" right="0.7" top="0.75" bottom="0.75" header="0.3" footer="0.3"/>
  <pageSetup scale="11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1489-047D-4521-A662-E6ABCAA3EB83}">
  <sheetPr>
    <tabColor rgb="FF92D050"/>
  </sheetPr>
  <dimension ref="A1:G38"/>
  <sheetViews>
    <sheetView topLeftCell="A16" zoomScale="112" zoomScaleNormal="112" workbookViewId="0">
      <selection activeCell="D13" sqref="D13"/>
    </sheetView>
  </sheetViews>
  <sheetFormatPr defaultRowHeight="20.100000000000001" customHeight="1" x14ac:dyDescent="0.25"/>
  <cols>
    <col min="1" max="1" width="38.28515625" bestFit="1" customWidth="1"/>
    <col min="2" max="2" width="17.28515625" customWidth="1"/>
    <col min="3" max="3" width="14.42578125" customWidth="1"/>
    <col min="4" max="4" width="15.140625" style="16" customWidth="1"/>
    <col min="5" max="5" width="14" customWidth="1"/>
  </cols>
  <sheetData>
    <row r="1" spans="1:5" ht="20.100000000000001" customHeight="1" x14ac:dyDescent="0.3">
      <c r="A1" s="119" t="s">
        <v>134</v>
      </c>
      <c r="B1" s="119"/>
      <c r="C1" s="119"/>
      <c r="D1" s="119"/>
    </row>
    <row r="2" spans="1:5" ht="20.100000000000001" customHeight="1" x14ac:dyDescent="0.3">
      <c r="A2" s="119" t="s">
        <v>112</v>
      </c>
      <c r="B2" s="119"/>
      <c r="C2" s="119"/>
      <c r="D2" s="119"/>
    </row>
    <row r="3" spans="1:5" ht="20.100000000000001" customHeight="1" x14ac:dyDescent="0.3">
      <c r="A3" s="119" t="s">
        <v>269</v>
      </c>
      <c r="B3" s="119"/>
      <c r="C3" s="119"/>
      <c r="D3" s="119"/>
    </row>
    <row r="4" spans="1:5" ht="30" x14ac:dyDescent="0.25">
      <c r="A4" s="34" t="s">
        <v>157</v>
      </c>
      <c r="B4" s="56" t="s">
        <v>159</v>
      </c>
      <c r="C4" s="57" t="s">
        <v>155</v>
      </c>
      <c r="D4" s="56" t="s">
        <v>270</v>
      </c>
    </row>
    <row r="5" spans="1:5" ht="20.100000000000001" customHeight="1" x14ac:dyDescent="0.25">
      <c r="A5" t="s">
        <v>185</v>
      </c>
      <c r="B5" s="16">
        <v>6694.9299999999994</v>
      </c>
      <c r="C5" s="43">
        <f>Summary!E6-1300</f>
        <v>-1297.31</v>
      </c>
      <c r="D5" s="16">
        <f>B5+C5</f>
        <v>5397.619999999999</v>
      </c>
    </row>
    <row r="6" spans="1:5" ht="20.100000000000001" customHeight="1" x14ac:dyDescent="0.25">
      <c r="A6" t="s">
        <v>136</v>
      </c>
      <c r="B6" s="16">
        <v>1731.7200000000003</v>
      </c>
      <c r="C6" s="43">
        <f>'FirstTransPresent6.15.22'!B64+'FirstTransPresent6.15.22'!C64</f>
        <v>3341.08</v>
      </c>
      <c r="D6" s="16">
        <f>B6+C6</f>
        <v>5072.8</v>
      </c>
    </row>
    <row r="7" spans="1:5" s="32" customFormat="1" ht="20.100000000000001" customHeight="1" thickBot="1" x14ac:dyDescent="0.3">
      <c r="A7" s="32" t="s">
        <v>137</v>
      </c>
      <c r="B7" s="33">
        <f>SUM(B5:B6)</f>
        <v>8426.65</v>
      </c>
      <c r="C7" s="33">
        <f>SUM(C5:C6)</f>
        <v>2043.77</v>
      </c>
      <c r="D7" s="33">
        <f>SUM(D5:D6)</f>
        <v>10470.419999999998</v>
      </c>
    </row>
    <row r="8" spans="1:5" ht="9" customHeight="1" thickTop="1" x14ac:dyDescent="0.25"/>
    <row r="9" spans="1:5" ht="15" customHeight="1" x14ac:dyDescent="0.25">
      <c r="A9" s="34" t="s">
        <v>138</v>
      </c>
      <c r="B9" s="35"/>
      <c r="C9" s="35"/>
    </row>
    <row r="10" spans="1:5" ht="20.100000000000001" customHeight="1" x14ac:dyDescent="0.25">
      <c r="A10" t="s">
        <v>139</v>
      </c>
      <c r="B10" s="16">
        <v>0</v>
      </c>
      <c r="C10" s="16">
        <v>0</v>
      </c>
      <c r="D10" s="16">
        <v>0</v>
      </c>
    </row>
    <row r="11" spans="1:5" ht="20.100000000000001" customHeight="1" x14ac:dyDescent="0.25">
      <c r="A11" s="35" t="s">
        <v>140</v>
      </c>
      <c r="B11" s="36">
        <f>SUM(B10)</f>
        <v>0</v>
      </c>
      <c r="C11" s="36">
        <f>SUM(C10)</f>
        <v>0</v>
      </c>
      <c r="D11" s="36">
        <f>SUM(D10)</f>
        <v>0</v>
      </c>
    </row>
    <row r="13" spans="1:5" ht="20.100000000000001" customHeight="1" x14ac:dyDescent="0.25">
      <c r="A13" t="s">
        <v>141</v>
      </c>
      <c r="B13" s="16">
        <v>8426.65</v>
      </c>
      <c r="C13" s="16">
        <f>'FinancialStmts_6.30.22Final'!B37</f>
        <v>2043.7700000000004</v>
      </c>
      <c r="D13" s="16">
        <f>B13+C13</f>
        <v>10470.42</v>
      </c>
    </row>
    <row r="14" spans="1:5" ht="20.100000000000001" customHeight="1" thickBot="1" x14ac:dyDescent="0.3">
      <c r="A14" s="32" t="s">
        <v>142</v>
      </c>
      <c r="B14" s="33">
        <f>SUM(B13:B13)+B11</f>
        <v>8426.65</v>
      </c>
      <c r="C14" s="33">
        <f>SUM(C13:C13)+C11</f>
        <v>2043.7700000000004</v>
      </c>
      <c r="D14" s="33">
        <f>SUM(D13:D13)+D11</f>
        <v>10470.42</v>
      </c>
      <c r="E14" s="43">
        <f>D7-D14</f>
        <v>0</v>
      </c>
    </row>
    <row r="15" spans="1:5" ht="20.100000000000001" customHeight="1" thickTop="1" x14ac:dyDescent="0.25">
      <c r="A15" s="62"/>
      <c r="B15" s="62"/>
      <c r="C15" s="62"/>
      <c r="D15" s="63"/>
    </row>
    <row r="16" spans="1:5" s="2" customFormat="1" ht="20.100000000000001" customHeight="1" x14ac:dyDescent="0.25">
      <c r="A16" s="120" t="s">
        <v>103</v>
      </c>
      <c r="B16" s="120"/>
      <c r="C16" s="120"/>
      <c r="D16" s="120"/>
    </row>
    <row r="17" spans="1:7" s="2" customFormat="1" ht="20.100000000000001" customHeight="1" x14ac:dyDescent="0.25">
      <c r="A17" s="120" t="s">
        <v>133</v>
      </c>
      <c r="B17" s="120"/>
      <c r="C17" s="120"/>
      <c r="D17" s="120"/>
    </row>
    <row r="18" spans="1:7" s="2" customFormat="1" ht="20.100000000000001" customHeight="1" x14ac:dyDescent="0.25">
      <c r="A18" s="120" t="s">
        <v>271</v>
      </c>
      <c r="B18" s="120"/>
      <c r="C18" s="120"/>
      <c r="D18" s="120"/>
    </row>
    <row r="19" spans="1:7" s="2" customFormat="1" ht="12" customHeight="1" x14ac:dyDescent="0.25">
      <c r="A19" s="11"/>
      <c r="B19" s="11"/>
    </row>
    <row r="20" spans="1:7" s="2" customFormat="1" ht="25.5" customHeight="1" x14ac:dyDescent="0.25">
      <c r="A20" s="11"/>
      <c r="B20" s="39"/>
    </row>
    <row r="21" spans="1:7" s="2" customFormat="1" ht="20.100000000000001" customHeight="1" x14ac:dyDescent="0.25">
      <c r="A21" s="61" t="s">
        <v>104</v>
      </c>
      <c r="B21" s="59" t="s">
        <v>111</v>
      </c>
      <c r="C21" s="60" t="s">
        <v>115</v>
      </c>
    </row>
    <row r="22" spans="1:7" s="2" customFormat="1" ht="20.100000000000001" customHeight="1" x14ac:dyDescent="0.25">
      <c r="A22" s="7" t="s">
        <v>118</v>
      </c>
      <c r="B22" s="3">
        <f>0.29+0.28+0.28+0.28+0.28+0.28+0.28+0.26+0.24+0.22</f>
        <v>2.6900000000000008</v>
      </c>
      <c r="E22"/>
      <c r="F22"/>
      <c r="G22"/>
    </row>
    <row r="23" spans="1:7" s="2" customFormat="1" ht="20.100000000000001" customHeight="1" x14ac:dyDescent="0.25">
      <c r="A23" s="7" t="s">
        <v>146</v>
      </c>
      <c r="B23" s="3">
        <v>1900</v>
      </c>
      <c r="C23" s="53"/>
      <c r="E23"/>
      <c r="F23"/>
      <c r="G23"/>
    </row>
    <row r="24" spans="1:7" s="2" customFormat="1" ht="20.100000000000001" customHeight="1" x14ac:dyDescent="0.25">
      <c r="A24" s="7" t="s">
        <v>106</v>
      </c>
      <c r="B24" s="3">
        <v>602</v>
      </c>
      <c r="E24"/>
      <c r="F24"/>
      <c r="G24"/>
    </row>
    <row r="25" spans="1:7" s="2" customFormat="1" ht="20.100000000000001" customHeight="1" x14ac:dyDescent="0.25">
      <c r="A25" s="7" t="s">
        <v>179</v>
      </c>
      <c r="B25" s="3">
        <v>13753</v>
      </c>
      <c r="C25" s="74"/>
      <c r="D25" s="3"/>
      <c r="E25"/>
      <c r="F25"/>
      <c r="G25"/>
    </row>
    <row r="26" spans="1:7" s="2" customFormat="1" ht="20.100000000000001" customHeight="1" x14ac:dyDescent="0.25">
      <c r="A26" s="7" t="s">
        <v>132</v>
      </c>
      <c r="B26" s="3">
        <f>SUMIF('FirstTransPresent6.15.22'!$D$6:$D$36,$A26,'FirstTransPresent6.15.22'!C9:C66)</f>
        <v>0</v>
      </c>
      <c r="E26"/>
      <c r="F26"/>
      <c r="G26"/>
    </row>
    <row r="27" spans="1:7" s="2" customFormat="1" ht="20.100000000000001" customHeight="1" x14ac:dyDescent="0.25">
      <c r="A27" s="7" t="s">
        <v>151</v>
      </c>
      <c r="B27" s="3">
        <f>SUMIF('FirstTransPresent6.15.22'!$D$6:$D$36,$A27,'FirstTransPresent6.15.22'!C10:C67)</f>
        <v>0</v>
      </c>
      <c r="C27" s="54"/>
      <c r="E27"/>
      <c r="F27"/>
      <c r="G27"/>
    </row>
    <row r="28" spans="1:7" s="2" customFormat="1" ht="20.100000000000001" customHeight="1" thickBot="1" x14ac:dyDescent="0.3">
      <c r="A28" s="10" t="s">
        <v>109</v>
      </c>
      <c r="B28" s="6">
        <f>SUM(B22:B27)</f>
        <v>16257.69</v>
      </c>
      <c r="E28"/>
      <c r="F28"/>
      <c r="G28"/>
    </row>
    <row r="29" spans="1:7" s="2" customFormat="1" ht="19.5" customHeight="1" x14ac:dyDescent="0.25">
      <c r="B29" s="3"/>
      <c r="E29"/>
      <c r="F29"/>
      <c r="G29"/>
    </row>
    <row r="30" spans="1:7" s="2" customFormat="1" ht="20.100000000000001" customHeight="1" x14ac:dyDescent="0.25">
      <c r="A30" s="61" t="s">
        <v>107</v>
      </c>
      <c r="B30" s="3"/>
    </row>
    <row r="31" spans="1:7" s="2" customFormat="1" ht="20.100000000000001" customHeight="1" x14ac:dyDescent="0.25">
      <c r="A31" s="7" t="s">
        <v>149</v>
      </c>
      <c r="B31" s="3">
        <f>-'FirstTransPresent6.15.22'!B31</f>
        <v>1616</v>
      </c>
      <c r="C31" s="17" t="s">
        <v>113</v>
      </c>
    </row>
    <row r="32" spans="1:7" s="2" customFormat="1" ht="20.100000000000001" customHeight="1" x14ac:dyDescent="0.25">
      <c r="A32" s="7" t="s">
        <v>116</v>
      </c>
      <c r="B32" s="3"/>
      <c r="C32" s="17"/>
    </row>
    <row r="33" spans="1:6" s="2" customFormat="1" ht="20.100000000000001" customHeight="1" x14ac:dyDescent="0.25">
      <c r="A33" s="7" t="s">
        <v>123</v>
      </c>
      <c r="B33" s="3">
        <f>-SUMIF('FirstTransPresent6.15.22'!$E$6:$E$69,$A33,'FirstTransPresent6.15.22'!$B$6:$B$69)</f>
        <v>284.05000000000007</v>
      </c>
      <c r="C33" s="12"/>
      <c r="F33" s="3"/>
    </row>
    <row r="34" spans="1:6" s="2" customFormat="1" ht="20.100000000000001" customHeight="1" x14ac:dyDescent="0.25">
      <c r="A34" s="7" t="s">
        <v>247</v>
      </c>
      <c r="B34" s="3">
        <f>5780+6370</f>
        <v>12150</v>
      </c>
      <c r="C34" s="54"/>
      <c r="F34" s="3"/>
    </row>
    <row r="35" spans="1:6" s="2" customFormat="1" ht="20.100000000000001" customHeight="1" x14ac:dyDescent="0.25">
      <c r="A35" s="7" t="s">
        <v>117</v>
      </c>
      <c r="B35" s="3">
        <f>-SUMIF('FirstTransPresent6.15.22'!$D:$D,'FinancialStmts_6.30.22Final'!$A35,'FirstTransPresent6.15.22'!$B:$B)</f>
        <v>163.87</v>
      </c>
      <c r="C35" s="53"/>
      <c r="F35" s="3"/>
    </row>
    <row r="36" spans="1:6" s="2" customFormat="1" ht="20.100000000000001" customHeight="1" x14ac:dyDescent="0.25">
      <c r="A36" s="10" t="s">
        <v>110</v>
      </c>
      <c r="B36" s="8">
        <f>SUM(B31:B35)</f>
        <v>14213.92</v>
      </c>
      <c r="F36" s="12"/>
    </row>
    <row r="37" spans="1:6" s="2" customFormat="1" ht="20.100000000000001" customHeight="1" thickBot="1" x14ac:dyDescent="0.3">
      <c r="A37" s="1" t="s">
        <v>166</v>
      </c>
      <c r="B37" s="9">
        <f>B28-B36</f>
        <v>2043.7700000000004</v>
      </c>
    </row>
    <row r="38" spans="1:6" ht="20.100000000000001" customHeight="1" thickTop="1" x14ac:dyDescent="0.25"/>
  </sheetData>
  <mergeCells count="6">
    <mergeCell ref="A18:D18"/>
    <mergeCell ref="A1:D1"/>
    <mergeCell ref="A2:D2"/>
    <mergeCell ref="A3:D3"/>
    <mergeCell ref="A16:D16"/>
    <mergeCell ref="A17:D17"/>
  </mergeCells>
  <pageMargins left="0.51" right="0.25" top="0.36" bottom="0.55000000000000004" header="0.17" footer="0.17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0BCF-A20F-483B-9413-159C67AB802D}">
  <sheetPr>
    <tabColor rgb="FFFFC000"/>
  </sheetPr>
  <dimension ref="A2:N103"/>
  <sheetViews>
    <sheetView zoomScaleNormal="100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D82" sqref="D82"/>
    </sheetView>
  </sheetViews>
  <sheetFormatPr defaultRowHeight="15.75" x14ac:dyDescent="0.25"/>
  <cols>
    <col min="1" max="1" width="9.140625" style="95"/>
    <col min="2" max="2" width="12.85546875" style="2" bestFit="1" customWidth="1"/>
    <col min="3" max="3" width="34.42578125" style="2" customWidth="1"/>
    <col min="4" max="4" width="14.85546875" bestFit="1" customWidth="1"/>
    <col min="5" max="5" width="14.85546875" style="16" customWidth="1"/>
    <col min="6" max="6" width="14.7109375" style="16" customWidth="1"/>
    <col min="7" max="7" width="14.5703125" style="16" customWidth="1"/>
    <col min="8" max="8" width="17.7109375" style="16" customWidth="1"/>
    <col min="11" max="11" width="14.42578125" bestFit="1" customWidth="1"/>
    <col min="12" max="12" width="41.85546875" bestFit="1" customWidth="1"/>
    <col min="13" max="13" width="19.28515625" bestFit="1" customWidth="1"/>
    <col min="14" max="14" width="15.85546875" bestFit="1" customWidth="1"/>
    <col min="15" max="15" width="3.140625" bestFit="1" customWidth="1"/>
    <col min="16" max="17" width="4.140625" bestFit="1" customWidth="1"/>
    <col min="18" max="18" width="7.28515625" bestFit="1" customWidth="1"/>
    <col min="19" max="19" width="11.5703125" bestFit="1" customWidth="1"/>
  </cols>
  <sheetData>
    <row r="2" spans="1:14" x14ac:dyDescent="0.25">
      <c r="A2" s="18" t="s">
        <v>92</v>
      </c>
      <c r="B2" s="19" t="s">
        <v>27</v>
      </c>
      <c r="C2" s="19" t="s">
        <v>28</v>
      </c>
      <c r="D2" s="90" t="s">
        <v>197</v>
      </c>
      <c r="E2" s="38" t="s">
        <v>106</v>
      </c>
      <c r="F2" s="38" t="s">
        <v>146</v>
      </c>
      <c r="G2" s="38" t="s">
        <v>196</v>
      </c>
      <c r="H2" s="91" t="s">
        <v>94</v>
      </c>
    </row>
    <row r="3" spans="1:14" x14ac:dyDescent="0.25">
      <c r="A3" s="18">
        <v>1</v>
      </c>
      <c r="B3" s="21" t="s">
        <v>0</v>
      </c>
      <c r="C3" s="21" t="s">
        <v>165</v>
      </c>
      <c r="D3" s="93">
        <v>44425</v>
      </c>
      <c r="E3" s="80"/>
      <c r="F3" s="38">
        <v>50</v>
      </c>
      <c r="G3" s="80"/>
      <c r="H3" s="86">
        <f t="shared" ref="H3:H34" si="0">SUM(E3:G3)</f>
        <v>50</v>
      </c>
      <c r="K3" s="96" t="s">
        <v>217</v>
      </c>
      <c r="L3" s="96" t="s">
        <v>28</v>
      </c>
      <c r="M3" t="s">
        <v>230</v>
      </c>
      <c r="N3" t="s">
        <v>278</v>
      </c>
    </row>
    <row r="4" spans="1:14" x14ac:dyDescent="0.25">
      <c r="A4" s="18">
        <v>3</v>
      </c>
      <c r="B4" s="21" t="s">
        <v>0</v>
      </c>
      <c r="C4" s="21" t="s">
        <v>192</v>
      </c>
      <c r="D4" s="93">
        <v>44452</v>
      </c>
      <c r="E4" s="80"/>
      <c r="F4" s="80">
        <v>50</v>
      </c>
      <c r="G4" s="80"/>
      <c r="H4" s="86">
        <f t="shared" si="0"/>
        <v>50</v>
      </c>
      <c r="K4" t="s">
        <v>0</v>
      </c>
      <c r="L4" t="s">
        <v>165</v>
      </c>
      <c r="M4" s="103">
        <v>50</v>
      </c>
      <c r="N4" s="103">
        <v>300</v>
      </c>
    </row>
    <row r="5" spans="1:14" x14ac:dyDescent="0.25">
      <c r="A5" s="18">
        <v>2</v>
      </c>
      <c r="B5" s="21" t="s">
        <v>0</v>
      </c>
      <c r="C5" s="21" t="s">
        <v>165</v>
      </c>
      <c r="D5" s="93">
        <v>44526</v>
      </c>
      <c r="E5" s="80"/>
      <c r="F5" s="80"/>
      <c r="G5" s="80">
        <v>300</v>
      </c>
      <c r="H5" s="86">
        <f t="shared" si="0"/>
        <v>300</v>
      </c>
      <c r="K5" t="s">
        <v>0</v>
      </c>
      <c r="L5" t="s">
        <v>192</v>
      </c>
      <c r="M5" s="103">
        <v>50</v>
      </c>
      <c r="N5" s="103"/>
    </row>
    <row r="6" spans="1:14" x14ac:dyDescent="0.25">
      <c r="A6" s="18">
        <v>4</v>
      </c>
      <c r="B6" s="21" t="s">
        <v>2</v>
      </c>
      <c r="C6" s="21" t="s">
        <v>3</v>
      </c>
      <c r="D6" s="92"/>
      <c r="E6" s="80"/>
      <c r="F6" s="80"/>
      <c r="G6" s="80"/>
      <c r="H6" s="86">
        <f t="shared" si="0"/>
        <v>0</v>
      </c>
      <c r="K6" t="s">
        <v>2</v>
      </c>
      <c r="L6" t="s">
        <v>3</v>
      </c>
      <c r="M6" s="103"/>
      <c r="N6" s="103"/>
    </row>
    <row r="7" spans="1:14" x14ac:dyDescent="0.25">
      <c r="A7" s="18">
        <v>5</v>
      </c>
      <c r="B7" s="21" t="s">
        <v>4</v>
      </c>
      <c r="C7" s="21" t="s">
        <v>29</v>
      </c>
      <c r="D7" s="93">
        <v>44425</v>
      </c>
      <c r="E7" s="80">
        <v>72</v>
      </c>
      <c r="F7" s="80">
        <v>50</v>
      </c>
      <c r="G7" s="80"/>
      <c r="H7" s="86">
        <f t="shared" si="0"/>
        <v>122</v>
      </c>
      <c r="K7" t="s">
        <v>4</v>
      </c>
      <c r="L7" t="s">
        <v>29</v>
      </c>
      <c r="M7" s="103">
        <v>50</v>
      </c>
      <c r="N7" s="103"/>
    </row>
    <row r="8" spans="1:14" x14ac:dyDescent="0.25">
      <c r="A8" s="18">
        <v>6</v>
      </c>
      <c r="B8" s="21" t="s">
        <v>7</v>
      </c>
      <c r="C8" s="21" t="s">
        <v>31</v>
      </c>
      <c r="D8" s="93">
        <v>44512</v>
      </c>
      <c r="E8" s="80"/>
      <c r="F8" s="80"/>
      <c r="G8" s="80">
        <v>50</v>
      </c>
      <c r="H8" s="86">
        <f t="shared" si="0"/>
        <v>50</v>
      </c>
      <c r="K8" t="s">
        <v>7</v>
      </c>
      <c r="L8" t="s">
        <v>31</v>
      </c>
      <c r="M8" s="103"/>
      <c r="N8" s="103">
        <v>50</v>
      </c>
    </row>
    <row r="9" spans="1:14" x14ac:dyDescent="0.25">
      <c r="A9" s="18">
        <v>8</v>
      </c>
      <c r="B9" s="21" t="s">
        <v>204</v>
      </c>
      <c r="C9" s="21" t="s">
        <v>205</v>
      </c>
      <c r="D9" s="93">
        <v>44494</v>
      </c>
      <c r="E9" s="80"/>
      <c r="F9" s="80"/>
      <c r="G9" s="80">
        <v>500</v>
      </c>
      <c r="H9" s="86">
        <f t="shared" si="0"/>
        <v>500</v>
      </c>
      <c r="K9" t="s">
        <v>204</v>
      </c>
      <c r="L9" t="s">
        <v>205</v>
      </c>
      <c r="M9" s="103"/>
      <c r="N9" s="103">
        <v>500</v>
      </c>
    </row>
    <row r="10" spans="1:14" x14ac:dyDescent="0.25">
      <c r="A10" s="18">
        <v>7</v>
      </c>
      <c r="B10" s="21" t="s">
        <v>182</v>
      </c>
      <c r="C10" s="21" t="s">
        <v>183</v>
      </c>
      <c r="D10" s="93">
        <v>44447</v>
      </c>
      <c r="E10" s="80"/>
      <c r="F10" s="80">
        <v>50</v>
      </c>
      <c r="G10" s="80">
        <v>100</v>
      </c>
      <c r="H10" s="86">
        <f t="shared" si="0"/>
        <v>150</v>
      </c>
      <c r="K10" t="s">
        <v>182</v>
      </c>
      <c r="L10" t="s">
        <v>183</v>
      </c>
      <c r="M10" s="103">
        <v>50</v>
      </c>
      <c r="N10" s="103">
        <v>100</v>
      </c>
    </row>
    <row r="11" spans="1:14" x14ac:dyDescent="0.25">
      <c r="A11" s="18">
        <v>9</v>
      </c>
      <c r="B11" s="21" t="s">
        <v>10</v>
      </c>
      <c r="C11" s="21" t="s">
        <v>237</v>
      </c>
      <c r="D11" s="93">
        <v>44425</v>
      </c>
      <c r="E11" s="80"/>
      <c r="F11" s="38">
        <v>100</v>
      </c>
      <c r="G11" s="80"/>
      <c r="H11" s="86">
        <f t="shared" si="0"/>
        <v>100</v>
      </c>
      <c r="K11" t="s">
        <v>10</v>
      </c>
      <c r="L11" t="s">
        <v>237</v>
      </c>
      <c r="M11" s="103">
        <v>100</v>
      </c>
      <c r="N11" s="103">
        <v>250</v>
      </c>
    </row>
    <row r="12" spans="1:14" x14ac:dyDescent="0.25">
      <c r="A12" s="18">
        <v>9</v>
      </c>
      <c r="B12" s="21" t="s">
        <v>10</v>
      </c>
      <c r="C12" s="21" t="s">
        <v>237</v>
      </c>
      <c r="D12" s="93">
        <v>44657</v>
      </c>
      <c r="E12" s="80"/>
      <c r="F12" s="38"/>
      <c r="G12" s="80">
        <v>250</v>
      </c>
      <c r="H12" s="86">
        <f t="shared" si="0"/>
        <v>250</v>
      </c>
      <c r="K12" t="s">
        <v>11</v>
      </c>
      <c r="L12" t="s">
        <v>12</v>
      </c>
      <c r="M12" s="103"/>
      <c r="N12" s="103">
        <v>100</v>
      </c>
    </row>
    <row r="13" spans="1:14" x14ac:dyDescent="0.25">
      <c r="A13" s="18">
        <v>9</v>
      </c>
      <c r="B13" s="21" t="s">
        <v>11</v>
      </c>
      <c r="C13" s="21" t="s">
        <v>12</v>
      </c>
      <c r="D13" s="93">
        <v>44553</v>
      </c>
      <c r="E13" s="80"/>
      <c r="F13" s="80"/>
      <c r="G13" s="80">
        <v>100</v>
      </c>
      <c r="H13" s="86">
        <f t="shared" si="0"/>
        <v>100</v>
      </c>
      <c r="K13" t="s">
        <v>119</v>
      </c>
      <c r="L13" t="s">
        <v>120</v>
      </c>
      <c r="M13" s="103">
        <v>50</v>
      </c>
      <c r="N13" s="103"/>
    </row>
    <row r="14" spans="1:14" x14ac:dyDescent="0.25">
      <c r="A14" s="18">
        <v>11</v>
      </c>
      <c r="B14" s="21" t="s">
        <v>119</v>
      </c>
      <c r="C14" s="21" t="s">
        <v>120</v>
      </c>
      <c r="D14" s="93">
        <v>44425</v>
      </c>
      <c r="E14" s="80"/>
      <c r="F14" s="80">
        <v>50</v>
      </c>
      <c r="G14" s="80"/>
      <c r="H14" s="86">
        <f t="shared" si="0"/>
        <v>50</v>
      </c>
      <c r="K14" t="s">
        <v>98</v>
      </c>
      <c r="L14" t="s">
        <v>99</v>
      </c>
      <c r="M14" s="103">
        <v>50</v>
      </c>
      <c r="N14" s="103">
        <v>50</v>
      </c>
    </row>
    <row r="15" spans="1:14" x14ac:dyDescent="0.25">
      <c r="A15" s="18">
        <v>12</v>
      </c>
      <c r="B15" s="21" t="s">
        <v>235</v>
      </c>
      <c r="C15" s="21" t="s">
        <v>236</v>
      </c>
      <c r="D15" s="93">
        <v>44657</v>
      </c>
      <c r="E15" s="80"/>
      <c r="F15" s="80">
        <v>50</v>
      </c>
      <c r="G15" s="80"/>
      <c r="H15" s="86">
        <f t="shared" si="0"/>
        <v>50</v>
      </c>
      <c r="K15" t="s">
        <v>14</v>
      </c>
      <c r="L15" t="s">
        <v>6</v>
      </c>
      <c r="M15" s="103"/>
      <c r="N15" s="103"/>
    </row>
    <row r="16" spans="1:14" x14ac:dyDescent="0.25">
      <c r="A16" s="18">
        <v>13</v>
      </c>
      <c r="B16" s="21" t="s">
        <v>98</v>
      </c>
      <c r="C16" s="21" t="s">
        <v>99</v>
      </c>
      <c r="D16" s="93">
        <v>44456</v>
      </c>
      <c r="E16" s="80"/>
      <c r="F16" s="80">
        <v>50</v>
      </c>
      <c r="G16" s="80"/>
      <c r="H16" s="86">
        <f t="shared" si="0"/>
        <v>50</v>
      </c>
      <c r="K16" t="s">
        <v>221</v>
      </c>
      <c r="L16" t="s">
        <v>192</v>
      </c>
      <c r="M16" s="103">
        <v>50</v>
      </c>
      <c r="N16" s="103"/>
    </row>
    <row r="17" spans="1:14" x14ac:dyDescent="0.25">
      <c r="A17" s="18">
        <v>14</v>
      </c>
      <c r="B17" s="21" t="s">
        <v>98</v>
      </c>
      <c r="C17" s="21" t="s">
        <v>99</v>
      </c>
      <c r="D17" s="93">
        <v>44512</v>
      </c>
      <c r="E17" s="80"/>
      <c r="F17" s="80"/>
      <c r="G17" s="80">
        <v>50</v>
      </c>
      <c r="H17" s="86">
        <f t="shared" si="0"/>
        <v>50</v>
      </c>
      <c r="K17" t="s">
        <v>15</v>
      </c>
      <c r="L17" t="s">
        <v>16</v>
      </c>
      <c r="M17" s="103">
        <v>50</v>
      </c>
      <c r="N17" s="103">
        <v>250</v>
      </c>
    </row>
    <row r="18" spans="1:14" x14ac:dyDescent="0.25">
      <c r="A18" s="18">
        <v>15</v>
      </c>
      <c r="B18" s="21" t="s">
        <v>14</v>
      </c>
      <c r="C18" s="21" t="s">
        <v>6</v>
      </c>
      <c r="D18" s="92"/>
      <c r="E18" s="80"/>
      <c r="F18" s="80"/>
      <c r="G18" s="80"/>
      <c r="H18" s="86">
        <f t="shared" si="0"/>
        <v>0</v>
      </c>
      <c r="K18" t="s">
        <v>17</v>
      </c>
      <c r="L18" t="s">
        <v>18</v>
      </c>
      <c r="M18" s="103">
        <v>50</v>
      </c>
      <c r="N18" s="103">
        <v>200</v>
      </c>
    </row>
    <row r="19" spans="1:14" x14ac:dyDescent="0.25">
      <c r="A19" s="18">
        <v>16</v>
      </c>
      <c r="B19" s="21" t="s">
        <v>221</v>
      </c>
      <c r="C19" s="21" t="s">
        <v>192</v>
      </c>
      <c r="D19" s="93">
        <v>44553</v>
      </c>
      <c r="E19" s="80"/>
      <c r="F19" s="80">
        <v>50</v>
      </c>
      <c r="G19" s="80"/>
      <c r="H19" s="86">
        <f t="shared" si="0"/>
        <v>50</v>
      </c>
      <c r="K19" t="s">
        <v>160</v>
      </c>
      <c r="L19" t="s">
        <v>161</v>
      </c>
      <c r="M19" s="103">
        <v>50</v>
      </c>
      <c r="N19" s="103">
        <v>350</v>
      </c>
    </row>
    <row r="20" spans="1:14" x14ac:dyDescent="0.25">
      <c r="A20" s="18">
        <v>17</v>
      </c>
      <c r="B20" s="21" t="s">
        <v>15</v>
      </c>
      <c r="C20" s="21" t="s">
        <v>16</v>
      </c>
      <c r="D20" s="93">
        <v>44428</v>
      </c>
      <c r="E20" s="80"/>
      <c r="F20" s="80">
        <v>50</v>
      </c>
      <c r="G20" s="80"/>
      <c r="H20" s="86">
        <f t="shared" si="0"/>
        <v>50</v>
      </c>
      <c r="K20" t="s">
        <v>214</v>
      </c>
      <c r="L20" t="s">
        <v>215</v>
      </c>
      <c r="M20" s="103"/>
      <c r="N20" s="103">
        <v>100</v>
      </c>
    </row>
    <row r="21" spans="1:14" x14ac:dyDescent="0.25">
      <c r="A21" s="18">
        <v>18</v>
      </c>
      <c r="B21" s="21" t="s">
        <v>15</v>
      </c>
      <c r="C21" s="21" t="s">
        <v>16</v>
      </c>
      <c r="D21" s="93">
        <v>44571</v>
      </c>
      <c r="E21" s="80"/>
      <c r="F21" s="80"/>
      <c r="G21" s="80">
        <v>250</v>
      </c>
      <c r="H21" s="86">
        <f t="shared" si="0"/>
        <v>250</v>
      </c>
      <c r="K21" t="s">
        <v>19</v>
      </c>
      <c r="L21" t="s">
        <v>20</v>
      </c>
      <c r="M21" s="103"/>
      <c r="N21" s="103"/>
    </row>
    <row r="22" spans="1:14" x14ac:dyDescent="0.25">
      <c r="A22" s="18">
        <v>19</v>
      </c>
      <c r="B22" s="21" t="s">
        <v>17</v>
      </c>
      <c r="C22" s="21" t="s">
        <v>18</v>
      </c>
      <c r="D22" s="93">
        <v>44464</v>
      </c>
      <c r="E22" s="80"/>
      <c r="F22" s="80">
        <v>50</v>
      </c>
      <c r="G22" s="80"/>
      <c r="H22" s="86">
        <f t="shared" si="0"/>
        <v>50</v>
      </c>
      <c r="K22" t="s">
        <v>21</v>
      </c>
      <c r="L22" t="s">
        <v>22</v>
      </c>
      <c r="M22" s="103">
        <v>50</v>
      </c>
      <c r="N22" s="103">
        <v>250</v>
      </c>
    </row>
    <row r="23" spans="1:14" x14ac:dyDescent="0.25">
      <c r="A23" s="18">
        <v>19</v>
      </c>
      <c r="B23" s="21" t="s">
        <v>17</v>
      </c>
      <c r="C23" s="21" t="s">
        <v>18</v>
      </c>
      <c r="D23" s="93">
        <v>44657</v>
      </c>
      <c r="E23" s="80"/>
      <c r="F23" s="80"/>
      <c r="G23" s="80">
        <v>200</v>
      </c>
      <c r="H23" s="86">
        <f t="shared" si="0"/>
        <v>200</v>
      </c>
      <c r="K23" t="s">
        <v>23</v>
      </c>
      <c r="L23" t="s">
        <v>24</v>
      </c>
      <c r="M23" s="103"/>
      <c r="N23" s="103">
        <v>50</v>
      </c>
    </row>
    <row r="24" spans="1:14" x14ac:dyDescent="0.25">
      <c r="A24" s="18">
        <v>19</v>
      </c>
      <c r="B24" s="21" t="s">
        <v>160</v>
      </c>
      <c r="C24" s="21" t="s">
        <v>161</v>
      </c>
      <c r="D24" s="93">
        <v>44425</v>
      </c>
      <c r="E24" s="80"/>
      <c r="F24" s="80">
        <v>50</v>
      </c>
      <c r="G24" s="80"/>
      <c r="H24" s="86">
        <f t="shared" si="0"/>
        <v>50</v>
      </c>
      <c r="K24" t="s">
        <v>25</v>
      </c>
      <c r="L24" t="s">
        <v>26</v>
      </c>
      <c r="M24" s="103">
        <v>100</v>
      </c>
      <c r="N24" s="103"/>
    </row>
    <row r="25" spans="1:14" x14ac:dyDescent="0.25">
      <c r="A25" s="18">
        <f t="shared" ref="A25:A56" si="1">A24+1</f>
        <v>20</v>
      </c>
      <c r="B25" s="21" t="s">
        <v>160</v>
      </c>
      <c r="C25" s="21" t="s">
        <v>161</v>
      </c>
      <c r="D25" s="93">
        <v>44502</v>
      </c>
      <c r="E25" s="80"/>
      <c r="F25" s="80"/>
      <c r="G25" s="80">
        <v>350</v>
      </c>
      <c r="H25" s="86">
        <f t="shared" si="0"/>
        <v>350</v>
      </c>
      <c r="K25" t="s">
        <v>25</v>
      </c>
      <c r="L25" t="s">
        <v>30</v>
      </c>
      <c r="M25" s="103"/>
      <c r="N25" s="103"/>
    </row>
    <row r="26" spans="1:14" x14ac:dyDescent="0.25">
      <c r="A26" s="18">
        <f t="shared" si="1"/>
        <v>21</v>
      </c>
      <c r="B26" s="21" t="s">
        <v>214</v>
      </c>
      <c r="C26" s="21" t="s">
        <v>215</v>
      </c>
      <c r="D26" s="93">
        <v>44512</v>
      </c>
      <c r="E26" s="80"/>
      <c r="F26" s="80"/>
      <c r="G26" s="80">
        <v>100</v>
      </c>
      <c r="H26" s="86">
        <f t="shared" si="0"/>
        <v>100</v>
      </c>
      <c r="K26" t="s">
        <v>50</v>
      </c>
      <c r="L26" t="s">
        <v>51</v>
      </c>
      <c r="M26" s="103">
        <v>50</v>
      </c>
      <c r="N26" s="103">
        <v>50</v>
      </c>
    </row>
    <row r="27" spans="1:14" x14ac:dyDescent="0.25">
      <c r="A27" s="18">
        <f t="shared" si="1"/>
        <v>22</v>
      </c>
      <c r="B27" s="21" t="s">
        <v>19</v>
      </c>
      <c r="C27" s="21" t="s">
        <v>20</v>
      </c>
      <c r="D27" s="92"/>
      <c r="E27" s="80"/>
      <c r="F27" s="80"/>
      <c r="G27" s="80"/>
      <c r="H27" s="86">
        <f t="shared" si="0"/>
        <v>0</v>
      </c>
      <c r="K27" t="s">
        <v>227</v>
      </c>
      <c r="L27" t="s">
        <v>228</v>
      </c>
      <c r="M27" s="103"/>
      <c r="N27" s="103">
        <v>200</v>
      </c>
    </row>
    <row r="28" spans="1:14" x14ac:dyDescent="0.25">
      <c r="A28" s="18">
        <f t="shared" si="1"/>
        <v>23</v>
      </c>
      <c r="B28" s="21" t="s">
        <v>21</v>
      </c>
      <c r="C28" s="21" t="s">
        <v>22</v>
      </c>
      <c r="D28" s="93">
        <v>44396</v>
      </c>
      <c r="E28" s="80"/>
      <c r="F28" s="80">
        <v>50</v>
      </c>
      <c r="G28" s="80">
        <v>250</v>
      </c>
      <c r="H28" s="86">
        <f t="shared" si="0"/>
        <v>300</v>
      </c>
      <c r="K28" t="s">
        <v>225</v>
      </c>
      <c r="L28" t="s">
        <v>226</v>
      </c>
      <c r="M28" s="103"/>
      <c r="N28" s="103">
        <v>100</v>
      </c>
    </row>
    <row r="29" spans="1:14" x14ac:dyDescent="0.25">
      <c r="A29" s="18">
        <f t="shared" si="1"/>
        <v>24</v>
      </c>
      <c r="B29" s="21" t="s">
        <v>23</v>
      </c>
      <c r="C29" s="21" t="s">
        <v>24</v>
      </c>
      <c r="D29" s="93">
        <v>44512</v>
      </c>
      <c r="E29" s="80"/>
      <c r="F29" s="80"/>
      <c r="G29" s="80">
        <v>50</v>
      </c>
      <c r="H29" s="86">
        <f t="shared" si="0"/>
        <v>50</v>
      </c>
      <c r="K29" t="s">
        <v>32</v>
      </c>
      <c r="L29" t="s">
        <v>33</v>
      </c>
      <c r="M29" s="103"/>
      <c r="N29" s="103">
        <v>50</v>
      </c>
    </row>
    <row r="30" spans="1:14" x14ac:dyDescent="0.25">
      <c r="A30" s="18">
        <f t="shared" si="1"/>
        <v>25</v>
      </c>
      <c r="B30" s="21" t="s">
        <v>25</v>
      </c>
      <c r="C30" s="21" t="s">
        <v>26</v>
      </c>
      <c r="D30" s="93">
        <v>44396</v>
      </c>
      <c r="E30" s="80"/>
      <c r="F30" s="80">
        <v>100</v>
      </c>
      <c r="G30" s="80"/>
      <c r="H30" s="86">
        <f t="shared" si="0"/>
        <v>100</v>
      </c>
      <c r="K30" t="s">
        <v>34</v>
      </c>
      <c r="L30" t="s">
        <v>35</v>
      </c>
      <c r="M30" s="103">
        <v>50</v>
      </c>
      <c r="N30" s="103">
        <v>300</v>
      </c>
    </row>
    <row r="31" spans="1:14" x14ac:dyDescent="0.25">
      <c r="A31" s="18">
        <f t="shared" si="1"/>
        <v>26</v>
      </c>
      <c r="B31" s="21" t="s">
        <v>25</v>
      </c>
      <c r="C31" s="21" t="s">
        <v>30</v>
      </c>
      <c r="D31" s="92"/>
      <c r="E31" s="80"/>
      <c r="F31" s="80"/>
      <c r="G31" s="80"/>
      <c r="H31" s="86">
        <f t="shared" si="0"/>
        <v>0</v>
      </c>
      <c r="K31" t="s">
        <v>34</v>
      </c>
      <c r="L31" t="s">
        <v>97</v>
      </c>
      <c r="M31" s="103">
        <v>50</v>
      </c>
      <c r="N31" s="103">
        <v>300</v>
      </c>
    </row>
    <row r="32" spans="1:14" x14ac:dyDescent="0.25">
      <c r="A32" s="18">
        <f t="shared" si="1"/>
        <v>27</v>
      </c>
      <c r="B32" s="21" t="s">
        <v>50</v>
      </c>
      <c r="C32" s="21" t="s">
        <v>51</v>
      </c>
      <c r="D32" s="93">
        <v>44447</v>
      </c>
      <c r="E32" s="80"/>
      <c r="F32" s="80">
        <v>50</v>
      </c>
      <c r="G32" s="80"/>
      <c r="H32" s="86">
        <f t="shared" si="0"/>
        <v>50</v>
      </c>
      <c r="K32" t="s">
        <v>210</v>
      </c>
      <c r="L32" t="s">
        <v>211</v>
      </c>
      <c r="M32" s="103"/>
      <c r="N32" s="103">
        <v>100</v>
      </c>
    </row>
    <row r="33" spans="1:14" x14ac:dyDescent="0.25">
      <c r="A33" s="18">
        <f t="shared" si="1"/>
        <v>28</v>
      </c>
      <c r="B33" s="21" t="s">
        <v>50</v>
      </c>
      <c r="C33" s="21" t="s">
        <v>51</v>
      </c>
      <c r="D33" s="93">
        <v>44529</v>
      </c>
      <c r="E33" s="80"/>
      <c r="F33" s="80"/>
      <c r="G33" s="80">
        <v>50</v>
      </c>
      <c r="H33" s="86">
        <f t="shared" si="0"/>
        <v>50</v>
      </c>
      <c r="K33" t="s">
        <v>36</v>
      </c>
      <c r="L33" t="s">
        <v>37</v>
      </c>
      <c r="M33" s="103">
        <v>50</v>
      </c>
      <c r="N33" s="103">
        <v>1250</v>
      </c>
    </row>
    <row r="34" spans="1:14" x14ac:dyDescent="0.25">
      <c r="A34" s="18">
        <f t="shared" si="1"/>
        <v>29</v>
      </c>
      <c r="B34" s="21" t="s">
        <v>36</v>
      </c>
      <c r="C34" s="21" t="s">
        <v>37</v>
      </c>
      <c r="D34" s="93">
        <v>44657</v>
      </c>
      <c r="E34" s="80"/>
      <c r="F34" s="80"/>
      <c r="G34" s="80">
        <v>250</v>
      </c>
      <c r="H34" s="86">
        <f t="shared" si="0"/>
        <v>250</v>
      </c>
      <c r="K34" t="s">
        <v>163</v>
      </c>
      <c r="L34" t="s">
        <v>164</v>
      </c>
      <c r="M34" s="103">
        <v>50</v>
      </c>
      <c r="N34" s="103"/>
    </row>
    <row r="35" spans="1:14" x14ac:dyDescent="0.25">
      <c r="A35" s="18">
        <f t="shared" si="1"/>
        <v>30</v>
      </c>
      <c r="B35" s="21" t="s">
        <v>227</v>
      </c>
      <c r="C35" s="21" t="s">
        <v>228</v>
      </c>
      <c r="D35" s="93">
        <v>44502</v>
      </c>
      <c r="E35" s="80"/>
      <c r="F35" s="80"/>
      <c r="G35" s="80">
        <v>200</v>
      </c>
      <c r="H35" s="86">
        <f t="shared" ref="H35:H66" si="2">SUM(E35:G35)</f>
        <v>200</v>
      </c>
      <c r="K35" t="s">
        <v>163</v>
      </c>
      <c r="L35" t="s">
        <v>243</v>
      </c>
      <c r="M35" s="103"/>
      <c r="N35" s="103">
        <v>100</v>
      </c>
    </row>
    <row r="36" spans="1:14" x14ac:dyDescent="0.25">
      <c r="A36" s="18">
        <f t="shared" si="1"/>
        <v>31</v>
      </c>
      <c r="B36" s="21" t="s">
        <v>225</v>
      </c>
      <c r="C36" s="21" t="s">
        <v>226</v>
      </c>
      <c r="D36" s="107">
        <v>44596</v>
      </c>
      <c r="E36" s="80"/>
      <c r="F36" s="80"/>
      <c r="G36" s="106">
        <v>100</v>
      </c>
      <c r="H36" s="86">
        <f t="shared" si="2"/>
        <v>100</v>
      </c>
      <c r="K36" t="s">
        <v>125</v>
      </c>
      <c r="L36" t="s">
        <v>126</v>
      </c>
      <c r="M36" s="103">
        <v>50</v>
      </c>
      <c r="N36" s="103">
        <v>500</v>
      </c>
    </row>
    <row r="37" spans="1:14" x14ac:dyDescent="0.25">
      <c r="A37" s="18">
        <f t="shared" si="1"/>
        <v>32</v>
      </c>
      <c r="B37" s="21" t="s">
        <v>32</v>
      </c>
      <c r="C37" s="21" t="s">
        <v>33</v>
      </c>
      <c r="D37" s="93">
        <v>44553</v>
      </c>
      <c r="E37" s="80"/>
      <c r="F37" s="80"/>
      <c r="G37" s="80">
        <v>50</v>
      </c>
      <c r="H37" s="86">
        <f t="shared" si="2"/>
        <v>50</v>
      </c>
      <c r="K37" t="s">
        <v>206</v>
      </c>
      <c r="L37" t="s">
        <v>207</v>
      </c>
      <c r="M37" s="103"/>
      <c r="N37" s="103">
        <v>100</v>
      </c>
    </row>
    <row r="38" spans="1:14" x14ac:dyDescent="0.25">
      <c r="A38" s="18">
        <f t="shared" si="1"/>
        <v>33</v>
      </c>
      <c r="B38" s="21" t="s">
        <v>34</v>
      </c>
      <c r="C38" s="21" t="s">
        <v>97</v>
      </c>
      <c r="D38" s="93">
        <v>44425</v>
      </c>
      <c r="E38" s="80"/>
      <c r="F38" s="80"/>
      <c r="G38" s="80">
        <v>300</v>
      </c>
      <c r="H38" s="86">
        <f t="shared" si="2"/>
        <v>300</v>
      </c>
      <c r="K38" t="s">
        <v>38</v>
      </c>
      <c r="L38" t="s">
        <v>198</v>
      </c>
      <c r="M38" s="103">
        <v>50</v>
      </c>
      <c r="N38" s="103">
        <v>1000</v>
      </c>
    </row>
    <row r="39" spans="1:14" x14ac:dyDescent="0.25">
      <c r="A39" s="18">
        <f t="shared" si="1"/>
        <v>34</v>
      </c>
      <c r="B39" s="21" t="s">
        <v>34</v>
      </c>
      <c r="C39" s="21" t="s">
        <v>35</v>
      </c>
      <c r="D39" s="93">
        <v>44428</v>
      </c>
      <c r="E39" s="80">
        <v>50</v>
      </c>
      <c r="F39" s="80">
        <v>50</v>
      </c>
      <c r="G39" s="80">
        <v>300</v>
      </c>
      <c r="H39" s="86">
        <f t="shared" si="2"/>
        <v>400</v>
      </c>
      <c r="K39" t="s">
        <v>121</v>
      </c>
      <c r="L39" t="s">
        <v>122</v>
      </c>
      <c r="M39" s="103"/>
      <c r="N39" s="103"/>
    </row>
    <row r="40" spans="1:14" x14ac:dyDescent="0.25">
      <c r="A40" s="18">
        <f t="shared" si="1"/>
        <v>35</v>
      </c>
      <c r="B40" s="21" t="s">
        <v>34</v>
      </c>
      <c r="C40" s="21" t="s">
        <v>97</v>
      </c>
      <c r="D40" s="93">
        <v>44478</v>
      </c>
      <c r="E40" s="80"/>
      <c r="F40" s="80">
        <v>50</v>
      </c>
      <c r="G40" s="80"/>
      <c r="H40" s="86">
        <f t="shared" si="2"/>
        <v>50</v>
      </c>
      <c r="K40" t="s">
        <v>162</v>
      </c>
      <c r="L40" t="s">
        <v>191</v>
      </c>
      <c r="M40" s="103">
        <v>50</v>
      </c>
      <c r="N40" s="103">
        <v>100</v>
      </c>
    </row>
    <row r="41" spans="1:14" x14ac:dyDescent="0.25">
      <c r="A41" s="18">
        <f t="shared" si="1"/>
        <v>36</v>
      </c>
      <c r="B41" s="21" t="s">
        <v>210</v>
      </c>
      <c r="C41" s="21" t="s">
        <v>211</v>
      </c>
      <c r="D41" s="93">
        <v>44512</v>
      </c>
      <c r="E41" s="80"/>
      <c r="F41" s="80"/>
      <c r="G41" s="80">
        <v>100</v>
      </c>
      <c r="H41" s="86">
        <f t="shared" si="2"/>
        <v>100</v>
      </c>
      <c r="K41" t="s">
        <v>40</v>
      </c>
      <c r="L41" t="s">
        <v>129</v>
      </c>
      <c r="M41" s="103"/>
      <c r="N41" s="103"/>
    </row>
    <row r="42" spans="1:14" x14ac:dyDescent="0.25">
      <c r="A42" s="18">
        <f t="shared" si="1"/>
        <v>37</v>
      </c>
      <c r="B42" s="21" t="s">
        <v>36</v>
      </c>
      <c r="C42" s="21" t="s">
        <v>37</v>
      </c>
      <c r="D42" s="93">
        <v>44425</v>
      </c>
      <c r="E42" s="80">
        <v>107</v>
      </c>
      <c r="F42" s="80">
        <v>50</v>
      </c>
      <c r="G42" s="80"/>
      <c r="H42" s="86">
        <f t="shared" si="2"/>
        <v>157</v>
      </c>
      <c r="K42" t="s">
        <v>212</v>
      </c>
      <c r="L42" t="s">
        <v>213</v>
      </c>
      <c r="M42" s="103"/>
      <c r="N42" s="103">
        <v>500</v>
      </c>
    </row>
    <row r="43" spans="1:14" x14ac:dyDescent="0.25">
      <c r="A43" s="18">
        <f t="shared" si="1"/>
        <v>38</v>
      </c>
      <c r="B43" s="21" t="s">
        <v>36</v>
      </c>
      <c r="C43" s="21" t="s">
        <v>37</v>
      </c>
      <c r="D43" s="93">
        <v>44478</v>
      </c>
      <c r="E43" s="80"/>
      <c r="F43" s="80"/>
      <c r="G43" s="80">
        <v>1000</v>
      </c>
      <c r="H43" s="86">
        <f t="shared" si="2"/>
        <v>1000</v>
      </c>
      <c r="K43" t="s">
        <v>41</v>
      </c>
      <c r="L43" t="s">
        <v>42</v>
      </c>
      <c r="M43" s="103">
        <v>50</v>
      </c>
      <c r="N43" s="103"/>
    </row>
    <row r="44" spans="1:14" x14ac:dyDescent="0.25">
      <c r="A44" s="18">
        <f t="shared" si="1"/>
        <v>39</v>
      </c>
      <c r="B44" s="21" t="s">
        <v>38</v>
      </c>
      <c r="C44" s="21" t="s">
        <v>198</v>
      </c>
      <c r="D44" s="93">
        <v>44660</v>
      </c>
      <c r="E44" s="80"/>
      <c r="F44" s="80"/>
      <c r="G44" s="80">
        <v>500</v>
      </c>
      <c r="H44" s="86">
        <f t="shared" si="2"/>
        <v>500</v>
      </c>
      <c r="K44" t="s">
        <v>202</v>
      </c>
      <c r="L44" t="s">
        <v>203</v>
      </c>
      <c r="M44" s="103"/>
      <c r="N44" s="103">
        <v>50</v>
      </c>
    </row>
    <row r="45" spans="1:14" x14ac:dyDescent="0.25">
      <c r="A45" s="18">
        <f t="shared" si="1"/>
        <v>40</v>
      </c>
      <c r="B45" s="21" t="s">
        <v>163</v>
      </c>
      <c r="C45" s="21" t="s">
        <v>164</v>
      </c>
      <c r="D45" s="93">
        <v>44425</v>
      </c>
      <c r="E45" s="80"/>
      <c r="F45" s="80">
        <v>50</v>
      </c>
      <c r="G45" s="80"/>
      <c r="H45" s="86">
        <f t="shared" si="2"/>
        <v>50</v>
      </c>
      <c r="K45" t="s">
        <v>43</v>
      </c>
      <c r="L45" t="s">
        <v>44</v>
      </c>
      <c r="M45" s="103"/>
      <c r="N45" s="103"/>
    </row>
    <row r="46" spans="1:14" x14ac:dyDescent="0.25">
      <c r="A46" s="18">
        <f t="shared" si="1"/>
        <v>41</v>
      </c>
      <c r="B46" s="21" t="s">
        <v>70</v>
      </c>
      <c r="C46" s="21" t="s">
        <v>71</v>
      </c>
      <c r="D46" s="93">
        <v>44667</v>
      </c>
      <c r="E46" s="80"/>
      <c r="F46" s="80"/>
      <c r="G46" s="80">
        <v>1000</v>
      </c>
      <c r="H46" s="86">
        <f t="shared" si="2"/>
        <v>1000</v>
      </c>
      <c r="K46" t="s">
        <v>45</v>
      </c>
      <c r="L46" t="s">
        <v>46</v>
      </c>
      <c r="M46" s="103"/>
      <c r="N46" s="103"/>
    </row>
    <row r="47" spans="1:14" x14ac:dyDescent="0.25">
      <c r="A47" s="18">
        <f t="shared" si="1"/>
        <v>42</v>
      </c>
      <c r="B47" s="21" t="s">
        <v>125</v>
      </c>
      <c r="C47" s="21" t="s">
        <v>126</v>
      </c>
      <c r="D47" s="93">
        <v>44425</v>
      </c>
      <c r="E47" s="80">
        <v>41</v>
      </c>
      <c r="F47" s="80">
        <v>50</v>
      </c>
      <c r="G47" s="80"/>
      <c r="H47" s="86">
        <f t="shared" si="2"/>
        <v>91</v>
      </c>
      <c r="K47" t="s">
        <v>47</v>
      </c>
      <c r="L47" t="s">
        <v>48</v>
      </c>
      <c r="M47" s="103">
        <v>50</v>
      </c>
      <c r="N47" s="103"/>
    </row>
    <row r="48" spans="1:14" x14ac:dyDescent="0.25">
      <c r="A48" s="18">
        <f t="shared" si="1"/>
        <v>43</v>
      </c>
      <c r="B48" s="21" t="s">
        <v>125</v>
      </c>
      <c r="C48" s="21" t="s">
        <v>126</v>
      </c>
      <c r="D48" s="93">
        <v>44553</v>
      </c>
      <c r="E48" s="80"/>
      <c r="F48" s="80"/>
      <c r="G48" s="80">
        <v>500</v>
      </c>
      <c r="H48" s="86">
        <f t="shared" si="2"/>
        <v>500</v>
      </c>
      <c r="K48" t="s">
        <v>49</v>
      </c>
      <c r="L48" t="s">
        <v>130</v>
      </c>
      <c r="M48" s="103">
        <v>50</v>
      </c>
      <c r="N48" s="103"/>
    </row>
    <row r="49" spans="1:14" x14ac:dyDescent="0.25">
      <c r="A49" s="18">
        <f t="shared" si="1"/>
        <v>44</v>
      </c>
      <c r="B49" s="21" t="s">
        <v>206</v>
      </c>
      <c r="C49" s="21" t="s">
        <v>207</v>
      </c>
      <c r="D49" s="93">
        <v>44502</v>
      </c>
      <c r="E49" s="80"/>
      <c r="F49" s="80"/>
      <c r="G49" s="80">
        <v>100</v>
      </c>
      <c r="H49" s="86">
        <f t="shared" si="2"/>
        <v>100</v>
      </c>
      <c r="K49" t="s">
        <v>52</v>
      </c>
      <c r="L49" t="s">
        <v>53</v>
      </c>
      <c r="M49" s="103"/>
      <c r="N49" s="103">
        <v>250</v>
      </c>
    </row>
    <row r="50" spans="1:14" x14ac:dyDescent="0.25">
      <c r="A50" s="18">
        <f t="shared" si="1"/>
        <v>45</v>
      </c>
      <c r="B50" s="21" t="s">
        <v>38</v>
      </c>
      <c r="C50" s="21" t="s">
        <v>198</v>
      </c>
      <c r="D50" s="93">
        <v>44425</v>
      </c>
      <c r="E50" s="80"/>
      <c r="F50" s="80">
        <v>50</v>
      </c>
      <c r="G50" s="80"/>
      <c r="H50" s="86">
        <f t="shared" si="2"/>
        <v>50</v>
      </c>
      <c r="K50" t="s">
        <v>208</v>
      </c>
      <c r="L50" t="s">
        <v>209</v>
      </c>
      <c r="M50" s="103"/>
      <c r="N50" s="103">
        <v>50</v>
      </c>
    </row>
    <row r="51" spans="1:14" x14ac:dyDescent="0.25">
      <c r="A51" s="18">
        <f t="shared" si="1"/>
        <v>46</v>
      </c>
      <c r="B51" s="21" t="s">
        <v>38</v>
      </c>
      <c r="C51" s="21" t="s">
        <v>198</v>
      </c>
      <c r="D51" s="93">
        <v>44494</v>
      </c>
      <c r="E51" s="80"/>
      <c r="F51" s="80"/>
      <c r="G51" s="80">
        <v>500</v>
      </c>
      <c r="H51" s="86">
        <f t="shared" si="2"/>
        <v>500</v>
      </c>
      <c r="K51" t="s">
        <v>54</v>
      </c>
      <c r="L51" t="s">
        <v>55</v>
      </c>
      <c r="M51" s="103">
        <v>50</v>
      </c>
      <c r="N51" s="103">
        <v>300</v>
      </c>
    </row>
    <row r="52" spans="1:14" x14ac:dyDescent="0.25">
      <c r="A52" s="18">
        <f t="shared" si="1"/>
        <v>47</v>
      </c>
      <c r="B52" s="21" t="s">
        <v>72</v>
      </c>
      <c r="C52" s="21" t="s">
        <v>73</v>
      </c>
      <c r="D52" s="93">
        <v>44667</v>
      </c>
      <c r="E52" s="80"/>
      <c r="F52" s="80"/>
      <c r="G52" s="80">
        <v>500</v>
      </c>
      <c r="H52" s="86">
        <f t="shared" si="2"/>
        <v>500</v>
      </c>
      <c r="K52" t="s">
        <v>56</v>
      </c>
      <c r="L52" t="s">
        <v>57</v>
      </c>
      <c r="M52" s="103"/>
      <c r="N52" s="103"/>
    </row>
    <row r="53" spans="1:14" x14ac:dyDescent="0.25">
      <c r="A53" s="18">
        <f t="shared" si="1"/>
        <v>48</v>
      </c>
      <c r="B53" s="21" t="s">
        <v>121</v>
      </c>
      <c r="C53" s="21" t="s">
        <v>122</v>
      </c>
      <c r="D53" s="92"/>
      <c r="E53" s="80"/>
      <c r="F53" s="80"/>
      <c r="G53" s="80"/>
      <c r="H53" s="86">
        <f t="shared" si="2"/>
        <v>0</v>
      </c>
      <c r="K53" t="s">
        <v>58</v>
      </c>
      <c r="L53" t="s">
        <v>59</v>
      </c>
      <c r="M53" s="103">
        <v>50</v>
      </c>
      <c r="N53" s="103">
        <v>350</v>
      </c>
    </row>
    <row r="54" spans="1:14" x14ac:dyDescent="0.25">
      <c r="A54" s="18">
        <f t="shared" si="1"/>
        <v>49</v>
      </c>
      <c r="B54" s="21" t="s">
        <v>162</v>
      </c>
      <c r="C54" s="21" t="s">
        <v>191</v>
      </c>
      <c r="D54" s="93">
        <v>44425</v>
      </c>
      <c r="E54" s="80"/>
      <c r="F54" s="80">
        <v>50</v>
      </c>
      <c r="G54" s="80"/>
      <c r="H54" s="86">
        <f t="shared" si="2"/>
        <v>50</v>
      </c>
      <c r="K54" t="s">
        <v>100</v>
      </c>
      <c r="L54" t="s">
        <v>101</v>
      </c>
      <c r="M54" s="103"/>
      <c r="N54" s="103"/>
    </row>
    <row r="55" spans="1:14" x14ac:dyDescent="0.25">
      <c r="A55" s="18">
        <f t="shared" si="1"/>
        <v>50</v>
      </c>
      <c r="B55" s="21" t="s">
        <v>162</v>
      </c>
      <c r="C55" s="21" t="s">
        <v>191</v>
      </c>
      <c r="D55" s="93">
        <v>44447</v>
      </c>
      <c r="E55" s="80"/>
      <c r="F55" s="80"/>
      <c r="G55" s="80">
        <v>100</v>
      </c>
      <c r="H55" s="86">
        <f t="shared" si="2"/>
        <v>100</v>
      </c>
      <c r="K55" t="s">
        <v>222</v>
      </c>
      <c r="L55" t="s">
        <v>223</v>
      </c>
      <c r="M55" s="103"/>
      <c r="N55" s="103">
        <v>200</v>
      </c>
    </row>
    <row r="56" spans="1:14" ht="26.25" x14ac:dyDescent="0.25">
      <c r="A56" s="18">
        <f t="shared" si="1"/>
        <v>51</v>
      </c>
      <c r="B56" s="21" t="s">
        <v>40</v>
      </c>
      <c r="C56" s="27" t="s">
        <v>129</v>
      </c>
      <c r="D56" s="92"/>
      <c r="E56" s="80"/>
      <c r="F56" s="80"/>
      <c r="G56" s="80"/>
      <c r="H56" s="86">
        <f t="shared" si="2"/>
        <v>0</v>
      </c>
      <c r="K56" t="s">
        <v>60</v>
      </c>
      <c r="L56" t="s">
        <v>61</v>
      </c>
      <c r="M56" s="103"/>
      <c r="N56" s="103"/>
    </row>
    <row r="57" spans="1:14" x14ac:dyDescent="0.25">
      <c r="A57" s="18">
        <f t="shared" ref="A57:A88" si="3">A56+1</f>
        <v>52</v>
      </c>
      <c r="B57" s="21" t="s">
        <v>212</v>
      </c>
      <c r="C57" s="99" t="s">
        <v>213</v>
      </c>
      <c r="D57" s="93">
        <v>44529</v>
      </c>
      <c r="E57" s="80"/>
      <c r="F57" s="80"/>
      <c r="G57" s="80">
        <v>500</v>
      </c>
      <c r="H57" s="86">
        <f t="shared" si="2"/>
        <v>500</v>
      </c>
      <c r="K57" t="s">
        <v>62</v>
      </c>
      <c r="L57" t="s">
        <v>63</v>
      </c>
      <c r="M57" s="103">
        <v>50</v>
      </c>
      <c r="N57" s="103">
        <v>203</v>
      </c>
    </row>
    <row r="58" spans="1:14" x14ac:dyDescent="0.25">
      <c r="A58" s="18">
        <f t="shared" si="3"/>
        <v>53</v>
      </c>
      <c r="B58" s="21" t="s">
        <v>41</v>
      </c>
      <c r="C58" s="21" t="s">
        <v>42</v>
      </c>
      <c r="D58" s="93">
        <v>44464</v>
      </c>
      <c r="E58" s="80"/>
      <c r="F58" s="80">
        <v>50</v>
      </c>
      <c r="G58" s="80"/>
      <c r="H58" s="86">
        <f t="shared" si="2"/>
        <v>50</v>
      </c>
      <c r="K58" t="s">
        <v>64</v>
      </c>
      <c r="L58" t="s">
        <v>65</v>
      </c>
      <c r="M58" s="103">
        <v>50</v>
      </c>
      <c r="N58" s="103"/>
    </row>
    <row r="59" spans="1:14" x14ac:dyDescent="0.25">
      <c r="A59" s="18">
        <f t="shared" si="3"/>
        <v>54</v>
      </c>
      <c r="B59" s="21" t="s">
        <v>202</v>
      </c>
      <c r="C59" s="21" t="s">
        <v>203</v>
      </c>
      <c r="D59" s="93">
        <v>44494</v>
      </c>
      <c r="E59" s="80"/>
      <c r="F59" s="80"/>
      <c r="G59" s="80">
        <v>50</v>
      </c>
      <c r="H59" s="86">
        <f t="shared" si="2"/>
        <v>50</v>
      </c>
      <c r="K59" t="s">
        <v>95</v>
      </c>
      <c r="L59" t="s">
        <v>96</v>
      </c>
      <c r="M59" s="103"/>
      <c r="N59" s="103"/>
    </row>
    <row r="60" spans="1:14" x14ac:dyDescent="0.25">
      <c r="A60" s="18">
        <f t="shared" si="3"/>
        <v>55</v>
      </c>
      <c r="B60" s="21" t="s">
        <v>43</v>
      </c>
      <c r="C60" s="21" t="s">
        <v>44</v>
      </c>
      <c r="D60" s="92"/>
      <c r="E60" s="80"/>
      <c r="F60" s="80"/>
      <c r="G60" s="80"/>
      <c r="H60" s="86">
        <f t="shared" si="2"/>
        <v>0</v>
      </c>
      <c r="K60" t="s">
        <v>66</v>
      </c>
      <c r="L60" t="s">
        <v>67</v>
      </c>
      <c r="M60" s="103"/>
      <c r="N60" s="103"/>
    </row>
    <row r="61" spans="1:14" x14ac:dyDescent="0.25">
      <c r="A61" s="18">
        <f t="shared" si="3"/>
        <v>56</v>
      </c>
      <c r="B61" s="21" t="s">
        <v>45</v>
      </c>
      <c r="C61" s="21" t="s">
        <v>46</v>
      </c>
      <c r="D61" s="92"/>
      <c r="E61" s="80"/>
      <c r="F61" s="80"/>
      <c r="G61" s="80"/>
      <c r="H61" s="86">
        <f t="shared" si="2"/>
        <v>0</v>
      </c>
      <c r="K61" t="s">
        <v>68</v>
      </c>
      <c r="L61" t="s">
        <v>69</v>
      </c>
      <c r="M61" s="103">
        <v>50</v>
      </c>
      <c r="N61" s="103">
        <v>300</v>
      </c>
    </row>
    <row r="62" spans="1:14" x14ac:dyDescent="0.25">
      <c r="A62" s="18">
        <f t="shared" si="3"/>
        <v>57</v>
      </c>
      <c r="B62" s="21" t="s">
        <v>47</v>
      </c>
      <c r="C62" s="21" t="s">
        <v>48</v>
      </c>
      <c r="D62" s="93">
        <v>44447</v>
      </c>
      <c r="E62" s="80"/>
      <c r="F62" s="80">
        <v>50</v>
      </c>
      <c r="G62" s="80"/>
      <c r="H62" s="86">
        <f t="shared" si="2"/>
        <v>50</v>
      </c>
      <c r="K62" t="s">
        <v>70</v>
      </c>
      <c r="L62" t="s">
        <v>71</v>
      </c>
      <c r="M62" s="103"/>
      <c r="N62" s="103">
        <v>1000</v>
      </c>
    </row>
    <row r="63" spans="1:14" ht="26.25" x14ac:dyDescent="0.25">
      <c r="A63" s="18">
        <f t="shared" si="3"/>
        <v>58</v>
      </c>
      <c r="B63" s="21" t="s">
        <v>49</v>
      </c>
      <c r="C63" s="27" t="s">
        <v>130</v>
      </c>
      <c r="D63" s="93">
        <v>44425</v>
      </c>
      <c r="E63" s="80"/>
      <c r="F63" s="80">
        <v>50</v>
      </c>
      <c r="G63" s="80"/>
      <c r="H63" s="86">
        <f t="shared" si="2"/>
        <v>50</v>
      </c>
      <c r="K63" t="s">
        <v>72</v>
      </c>
      <c r="L63" t="s">
        <v>73</v>
      </c>
      <c r="M63" s="103"/>
      <c r="N63" s="103">
        <v>700</v>
      </c>
    </row>
    <row r="64" spans="1:14" x14ac:dyDescent="0.25">
      <c r="A64" s="18">
        <f t="shared" si="3"/>
        <v>59</v>
      </c>
      <c r="B64" s="21" t="s">
        <v>52</v>
      </c>
      <c r="C64" s="21" t="s">
        <v>53</v>
      </c>
      <c r="D64" s="93">
        <v>44502</v>
      </c>
      <c r="E64" s="80"/>
      <c r="F64" s="80"/>
      <c r="G64" s="80">
        <v>250</v>
      </c>
      <c r="H64" s="86">
        <f t="shared" si="2"/>
        <v>250</v>
      </c>
      <c r="K64" t="s">
        <v>74</v>
      </c>
      <c r="L64" t="s">
        <v>75</v>
      </c>
      <c r="M64" s="103"/>
      <c r="N64" s="103"/>
    </row>
    <row r="65" spans="1:14" x14ac:dyDescent="0.25">
      <c r="A65" s="18">
        <f t="shared" si="3"/>
        <v>60</v>
      </c>
      <c r="B65" s="21" t="s">
        <v>208</v>
      </c>
      <c r="C65" s="21" t="s">
        <v>209</v>
      </c>
      <c r="D65" s="93">
        <v>44502</v>
      </c>
      <c r="E65" s="80"/>
      <c r="F65" s="80"/>
      <c r="G65" s="80">
        <v>50</v>
      </c>
      <c r="H65" s="86">
        <f t="shared" si="2"/>
        <v>50</v>
      </c>
      <c r="K65" t="s">
        <v>76</v>
      </c>
      <c r="L65" t="s">
        <v>77</v>
      </c>
      <c r="M65" s="103">
        <v>50</v>
      </c>
      <c r="N65" s="103">
        <v>500</v>
      </c>
    </row>
    <row r="66" spans="1:14" x14ac:dyDescent="0.25">
      <c r="A66" s="18">
        <f t="shared" si="3"/>
        <v>61</v>
      </c>
      <c r="B66" s="21" t="s">
        <v>54</v>
      </c>
      <c r="C66" s="21" t="s">
        <v>55</v>
      </c>
      <c r="D66" s="93">
        <v>44447</v>
      </c>
      <c r="E66" s="80"/>
      <c r="F66" s="80">
        <v>50</v>
      </c>
      <c r="G66" s="80"/>
      <c r="H66" s="86">
        <f t="shared" si="2"/>
        <v>50</v>
      </c>
      <c r="K66" t="s">
        <v>78</v>
      </c>
      <c r="L66" t="s">
        <v>79</v>
      </c>
      <c r="M66" s="103"/>
      <c r="N66" s="103"/>
    </row>
    <row r="67" spans="1:14" x14ac:dyDescent="0.25">
      <c r="A67" s="18">
        <f t="shared" si="3"/>
        <v>62</v>
      </c>
      <c r="B67" s="21" t="s">
        <v>54</v>
      </c>
      <c r="C67" s="21" t="s">
        <v>55</v>
      </c>
      <c r="D67" s="93">
        <v>44526</v>
      </c>
      <c r="E67" s="80"/>
      <c r="F67" s="80"/>
      <c r="G67" s="80">
        <v>300</v>
      </c>
      <c r="H67" s="86">
        <f t="shared" ref="H67:H97" si="4">SUM(E67:G67)</f>
        <v>300</v>
      </c>
      <c r="K67" t="s">
        <v>127</v>
      </c>
      <c r="L67" t="s">
        <v>128</v>
      </c>
      <c r="M67" s="103"/>
      <c r="N67" s="103">
        <v>500</v>
      </c>
    </row>
    <row r="68" spans="1:14" x14ac:dyDescent="0.25">
      <c r="A68" s="18">
        <f t="shared" si="3"/>
        <v>63</v>
      </c>
      <c r="B68" s="21" t="s">
        <v>56</v>
      </c>
      <c r="C68" s="21" t="s">
        <v>57</v>
      </c>
      <c r="D68" s="92"/>
      <c r="E68" s="80"/>
      <c r="F68" s="80"/>
      <c r="G68" s="80"/>
      <c r="H68" s="86">
        <f t="shared" si="4"/>
        <v>0</v>
      </c>
      <c r="K68" t="s">
        <v>80</v>
      </c>
      <c r="L68" t="s">
        <v>81</v>
      </c>
      <c r="M68" s="103"/>
      <c r="N68" s="103"/>
    </row>
    <row r="69" spans="1:14" x14ac:dyDescent="0.25">
      <c r="A69" s="18">
        <f t="shared" si="3"/>
        <v>64</v>
      </c>
      <c r="B69" s="21" t="s">
        <v>58</v>
      </c>
      <c r="C69" s="21" t="s">
        <v>59</v>
      </c>
      <c r="D69" s="93">
        <v>44401</v>
      </c>
      <c r="E69" s="80"/>
      <c r="F69" s="80">
        <v>50</v>
      </c>
      <c r="G69" s="80">
        <v>350</v>
      </c>
      <c r="H69" s="86">
        <f t="shared" si="4"/>
        <v>400</v>
      </c>
      <c r="K69" t="s">
        <v>200</v>
      </c>
      <c r="L69" t="s">
        <v>201</v>
      </c>
      <c r="M69" s="103"/>
      <c r="N69" s="103">
        <v>50</v>
      </c>
    </row>
    <row r="70" spans="1:14" x14ac:dyDescent="0.25">
      <c r="A70" s="18">
        <f t="shared" si="3"/>
        <v>65</v>
      </c>
      <c r="B70" s="21" t="s">
        <v>100</v>
      </c>
      <c r="C70" s="21" t="s">
        <v>101</v>
      </c>
      <c r="D70" s="92"/>
      <c r="E70" s="80"/>
      <c r="F70" s="80"/>
      <c r="G70" s="80"/>
      <c r="H70" s="86">
        <f t="shared" si="4"/>
        <v>0</v>
      </c>
      <c r="K70" t="s">
        <v>82</v>
      </c>
      <c r="L70" t="s">
        <v>83</v>
      </c>
      <c r="M70" s="103">
        <v>50</v>
      </c>
      <c r="N70" s="103">
        <v>300</v>
      </c>
    </row>
    <row r="71" spans="1:14" x14ac:dyDescent="0.25">
      <c r="A71" s="18">
        <f t="shared" si="3"/>
        <v>66</v>
      </c>
      <c r="B71" s="21" t="s">
        <v>222</v>
      </c>
      <c r="C71" s="21" t="s">
        <v>223</v>
      </c>
      <c r="D71" s="93">
        <v>44571</v>
      </c>
      <c r="E71" s="80"/>
      <c r="F71" s="80"/>
      <c r="G71" s="80">
        <v>200</v>
      </c>
      <c r="H71" s="86">
        <f t="shared" si="4"/>
        <v>200</v>
      </c>
      <c r="K71" t="s">
        <v>84</v>
      </c>
      <c r="L71" t="s">
        <v>85</v>
      </c>
      <c r="M71" s="103">
        <v>50</v>
      </c>
      <c r="N71" s="103">
        <v>500</v>
      </c>
    </row>
    <row r="72" spans="1:14" x14ac:dyDescent="0.25">
      <c r="A72" s="18">
        <f t="shared" si="3"/>
        <v>67</v>
      </c>
      <c r="B72" s="21" t="s">
        <v>60</v>
      </c>
      <c r="C72" s="21" t="s">
        <v>61</v>
      </c>
      <c r="D72" s="92"/>
      <c r="E72" s="80"/>
      <c r="F72" s="80"/>
      <c r="G72" s="80"/>
      <c r="H72" s="86">
        <f t="shared" si="4"/>
        <v>0</v>
      </c>
      <c r="K72" t="s">
        <v>86</v>
      </c>
      <c r="L72" t="s">
        <v>87</v>
      </c>
      <c r="M72" s="103">
        <v>50</v>
      </c>
      <c r="N72" s="103">
        <v>600</v>
      </c>
    </row>
    <row r="73" spans="1:14" x14ac:dyDescent="0.25">
      <c r="A73" s="18">
        <f t="shared" si="3"/>
        <v>68</v>
      </c>
      <c r="B73" s="21" t="s">
        <v>62</v>
      </c>
      <c r="C73" s="21" t="s">
        <v>63</v>
      </c>
      <c r="D73" s="93">
        <v>44634</v>
      </c>
      <c r="E73" s="80">
        <v>87</v>
      </c>
      <c r="F73" s="80">
        <v>50</v>
      </c>
      <c r="G73" s="80">
        <v>203</v>
      </c>
      <c r="H73" s="86">
        <f t="shared" si="4"/>
        <v>340</v>
      </c>
      <c r="K73" t="s">
        <v>88</v>
      </c>
      <c r="L73" t="s">
        <v>89</v>
      </c>
      <c r="M73" s="103">
        <v>50</v>
      </c>
      <c r="N73" s="103">
        <v>200</v>
      </c>
    </row>
    <row r="74" spans="1:14" x14ac:dyDescent="0.25">
      <c r="A74" s="18">
        <f t="shared" si="3"/>
        <v>69</v>
      </c>
      <c r="B74" s="21" t="s">
        <v>64</v>
      </c>
      <c r="C74" s="21" t="s">
        <v>65</v>
      </c>
      <c r="D74" s="93">
        <v>44425</v>
      </c>
      <c r="E74" s="80"/>
      <c r="F74" s="80">
        <v>50</v>
      </c>
      <c r="G74" s="80"/>
      <c r="H74" s="86">
        <f t="shared" si="4"/>
        <v>50</v>
      </c>
      <c r="K74" t="s">
        <v>229</v>
      </c>
      <c r="L74" t="s">
        <v>90</v>
      </c>
      <c r="M74" s="103"/>
      <c r="N74" s="103"/>
    </row>
    <row r="75" spans="1:14" x14ac:dyDescent="0.25">
      <c r="A75" s="18">
        <f t="shared" si="3"/>
        <v>70</v>
      </c>
      <c r="B75" s="21" t="s">
        <v>95</v>
      </c>
      <c r="C75" s="21" t="s">
        <v>96</v>
      </c>
      <c r="D75" s="92"/>
      <c r="E75" s="80"/>
      <c r="F75" s="80"/>
      <c r="G75" s="80"/>
      <c r="H75" s="86">
        <f t="shared" si="4"/>
        <v>0</v>
      </c>
      <c r="K75" t="s">
        <v>235</v>
      </c>
      <c r="L75" t="s">
        <v>236</v>
      </c>
      <c r="M75" s="103">
        <v>50</v>
      </c>
      <c r="N75" s="103"/>
    </row>
    <row r="76" spans="1:14" x14ac:dyDescent="0.25">
      <c r="A76" s="18">
        <f t="shared" si="3"/>
        <v>71</v>
      </c>
      <c r="B76" s="21" t="s">
        <v>66</v>
      </c>
      <c r="C76" s="21" t="s">
        <v>67</v>
      </c>
      <c r="D76" s="92"/>
      <c r="E76" s="80"/>
      <c r="F76" s="80"/>
      <c r="G76" s="80"/>
      <c r="H76" s="86">
        <f t="shared" si="4"/>
        <v>0</v>
      </c>
      <c r="K76" t="s">
        <v>241</v>
      </c>
      <c r="L76" t="s">
        <v>242</v>
      </c>
      <c r="M76" s="103">
        <v>50</v>
      </c>
      <c r="N76" s="103">
        <v>500</v>
      </c>
    </row>
    <row r="77" spans="1:14" x14ac:dyDescent="0.25">
      <c r="A77" s="18">
        <f t="shared" si="3"/>
        <v>72</v>
      </c>
      <c r="B77" s="21" t="s">
        <v>68</v>
      </c>
      <c r="C77" s="21" t="s">
        <v>69</v>
      </c>
      <c r="D77" s="93">
        <v>44396</v>
      </c>
      <c r="E77" s="80"/>
      <c r="F77" s="80">
        <v>50</v>
      </c>
      <c r="G77" s="80"/>
      <c r="H77" s="86">
        <f t="shared" si="4"/>
        <v>50</v>
      </c>
      <c r="K77" t="s">
        <v>218</v>
      </c>
      <c r="M77" s="103">
        <v>1900</v>
      </c>
      <c r="N77" s="103">
        <v>13753</v>
      </c>
    </row>
    <row r="78" spans="1:14" x14ac:dyDescent="0.25">
      <c r="A78" s="18">
        <f t="shared" si="3"/>
        <v>73</v>
      </c>
      <c r="B78" s="21" t="s">
        <v>68</v>
      </c>
      <c r="C78" s="21" t="s">
        <v>69</v>
      </c>
      <c r="D78" s="93">
        <v>44425</v>
      </c>
      <c r="E78" s="80">
        <v>30</v>
      </c>
      <c r="F78" s="80"/>
      <c r="G78" s="80"/>
      <c r="H78" s="86">
        <f t="shared" si="4"/>
        <v>30</v>
      </c>
    </row>
    <row r="79" spans="1:14" x14ac:dyDescent="0.25">
      <c r="A79" s="18">
        <f t="shared" si="3"/>
        <v>74</v>
      </c>
      <c r="B79" s="21" t="s">
        <v>68</v>
      </c>
      <c r="C79" s="21" t="s">
        <v>69</v>
      </c>
      <c r="D79" s="93">
        <v>44447</v>
      </c>
      <c r="E79" s="80"/>
      <c r="F79" s="80"/>
      <c r="G79" s="80">
        <v>300</v>
      </c>
      <c r="H79" s="86">
        <f t="shared" si="4"/>
        <v>300</v>
      </c>
    </row>
    <row r="80" spans="1:14" x14ac:dyDescent="0.25">
      <c r="A80" s="18">
        <f t="shared" si="3"/>
        <v>75</v>
      </c>
      <c r="B80" s="21" t="s">
        <v>241</v>
      </c>
      <c r="C80" s="21" t="s">
        <v>242</v>
      </c>
      <c r="D80" s="93">
        <v>44680</v>
      </c>
      <c r="E80" s="80"/>
      <c r="F80" s="80">
        <v>50</v>
      </c>
      <c r="G80" s="80">
        <v>500</v>
      </c>
      <c r="H80" s="86">
        <f t="shared" si="4"/>
        <v>550</v>
      </c>
    </row>
    <row r="81" spans="1:8" x14ac:dyDescent="0.25">
      <c r="A81" s="18">
        <f t="shared" si="3"/>
        <v>76</v>
      </c>
      <c r="B81" s="21" t="s">
        <v>72</v>
      </c>
      <c r="C81" s="21" t="s">
        <v>73</v>
      </c>
      <c r="D81" s="93">
        <v>44512</v>
      </c>
      <c r="E81" s="80"/>
      <c r="F81" s="80"/>
      <c r="G81" s="80">
        <v>200</v>
      </c>
      <c r="H81" s="86">
        <f t="shared" si="4"/>
        <v>200</v>
      </c>
    </row>
    <row r="82" spans="1:8" x14ac:dyDescent="0.25">
      <c r="A82" s="18">
        <f t="shared" si="3"/>
        <v>77</v>
      </c>
      <c r="B82" s="21" t="s">
        <v>163</v>
      </c>
      <c r="C82" s="21" t="s">
        <v>243</v>
      </c>
      <c r="D82" s="93">
        <v>44680</v>
      </c>
      <c r="E82" s="80"/>
      <c r="F82" s="80"/>
      <c r="G82" s="80">
        <v>100</v>
      </c>
      <c r="H82" s="86">
        <f t="shared" si="4"/>
        <v>100</v>
      </c>
    </row>
    <row r="83" spans="1:8" x14ac:dyDescent="0.25">
      <c r="A83" s="18">
        <f t="shared" si="3"/>
        <v>78</v>
      </c>
      <c r="B83" s="21" t="s">
        <v>74</v>
      </c>
      <c r="C83" s="21" t="s">
        <v>75</v>
      </c>
      <c r="D83" s="92"/>
      <c r="E83" s="80"/>
      <c r="F83" s="80"/>
      <c r="G83" s="80"/>
      <c r="H83" s="86">
        <f t="shared" si="4"/>
        <v>0</v>
      </c>
    </row>
    <row r="84" spans="1:8" x14ac:dyDescent="0.25">
      <c r="A84" s="18">
        <f t="shared" si="3"/>
        <v>79</v>
      </c>
      <c r="B84" s="21" t="s">
        <v>76</v>
      </c>
      <c r="C84" s="21" t="s">
        <v>77</v>
      </c>
      <c r="D84" s="93">
        <v>44401</v>
      </c>
      <c r="E84" s="80"/>
      <c r="F84" s="80">
        <v>50</v>
      </c>
      <c r="G84" s="80"/>
      <c r="H84" s="86">
        <f t="shared" si="4"/>
        <v>50</v>
      </c>
    </row>
    <row r="85" spans="1:8" x14ac:dyDescent="0.25">
      <c r="A85" s="18">
        <f t="shared" si="3"/>
        <v>80</v>
      </c>
      <c r="B85" s="21" t="s">
        <v>76</v>
      </c>
      <c r="C85" s="21" t="s">
        <v>77</v>
      </c>
      <c r="D85" s="93">
        <v>44452</v>
      </c>
      <c r="E85" s="80"/>
      <c r="F85" s="80"/>
      <c r="G85" s="80">
        <v>500</v>
      </c>
      <c r="H85" s="86">
        <f t="shared" si="4"/>
        <v>500</v>
      </c>
    </row>
    <row r="86" spans="1:8" x14ac:dyDescent="0.25">
      <c r="A86" s="18">
        <f t="shared" si="3"/>
        <v>81</v>
      </c>
      <c r="B86" s="21" t="s">
        <v>78</v>
      </c>
      <c r="C86" s="21" t="s">
        <v>79</v>
      </c>
      <c r="D86" s="92"/>
      <c r="E86" s="80"/>
      <c r="F86" s="80"/>
      <c r="G86" s="80"/>
      <c r="H86" s="86">
        <f t="shared" si="4"/>
        <v>0</v>
      </c>
    </row>
    <row r="87" spans="1:8" x14ac:dyDescent="0.25">
      <c r="A87" s="18">
        <f t="shared" si="3"/>
        <v>82</v>
      </c>
      <c r="B87" s="21" t="s">
        <v>127</v>
      </c>
      <c r="C87" s="21" t="s">
        <v>128</v>
      </c>
      <c r="D87" s="93">
        <v>44447</v>
      </c>
      <c r="E87" s="80"/>
      <c r="F87" s="80"/>
      <c r="G87" s="80">
        <v>500</v>
      </c>
      <c r="H87" s="86">
        <f t="shared" si="4"/>
        <v>500</v>
      </c>
    </row>
    <row r="88" spans="1:8" x14ac:dyDescent="0.25">
      <c r="A88" s="18">
        <f t="shared" si="3"/>
        <v>83</v>
      </c>
      <c r="B88" s="21" t="s">
        <v>80</v>
      </c>
      <c r="C88" s="21" t="s">
        <v>81</v>
      </c>
      <c r="D88" s="92"/>
      <c r="E88" s="80"/>
      <c r="F88" s="80"/>
      <c r="G88" s="80"/>
      <c r="H88" s="86">
        <f t="shared" si="4"/>
        <v>0</v>
      </c>
    </row>
    <row r="89" spans="1:8" x14ac:dyDescent="0.25">
      <c r="A89" s="18">
        <f t="shared" ref="A89:A97" si="5">A88+1</f>
        <v>84</v>
      </c>
      <c r="B89" s="21" t="s">
        <v>200</v>
      </c>
      <c r="C89" s="21" t="s">
        <v>201</v>
      </c>
      <c r="D89" s="93">
        <v>44494</v>
      </c>
      <c r="E89" s="80"/>
      <c r="F89" s="80"/>
      <c r="G89" s="80">
        <v>50</v>
      </c>
      <c r="H89" s="86">
        <f t="shared" si="4"/>
        <v>50</v>
      </c>
    </row>
    <row r="90" spans="1:8" x14ac:dyDescent="0.25">
      <c r="A90" s="18">
        <f t="shared" si="5"/>
        <v>85</v>
      </c>
      <c r="B90" s="21" t="s">
        <v>82</v>
      </c>
      <c r="C90" s="21" t="s">
        <v>83</v>
      </c>
      <c r="D90" s="93">
        <v>44447</v>
      </c>
      <c r="E90" s="80"/>
      <c r="F90" s="80">
        <v>50</v>
      </c>
      <c r="G90" s="80">
        <v>300</v>
      </c>
      <c r="H90" s="86">
        <f t="shared" si="4"/>
        <v>350</v>
      </c>
    </row>
    <row r="91" spans="1:8" x14ac:dyDescent="0.25">
      <c r="A91" s="18">
        <f t="shared" si="5"/>
        <v>86</v>
      </c>
      <c r="B91" s="21" t="s">
        <v>84</v>
      </c>
      <c r="C91" s="21" t="s">
        <v>85</v>
      </c>
      <c r="D91" s="93">
        <v>44425</v>
      </c>
      <c r="E91" s="80"/>
      <c r="F91" s="80">
        <v>50</v>
      </c>
      <c r="G91" s="80"/>
      <c r="H91" s="86">
        <f t="shared" si="4"/>
        <v>50</v>
      </c>
    </row>
    <row r="92" spans="1:8" x14ac:dyDescent="0.25">
      <c r="A92" s="18">
        <f t="shared" si="5"/>
        <v>87</v>
      </c>
      <c r="B92" s="21" t="s">
        <v>84</v>
      </c>
      <c r="C92" s="21" t="s">
        <v>85</v>
      </c>
      <c r="D92" s="93">
        <v>44494</v>
      </c>
      <c r="E92" s="80"/>
      <c r="F92" s="80"/>
      <c r="G92" s="80">
        <v>500</v>
      </c>
      <c r="H92" s="86">
        <f t="shared" si="4"/>
        <v>500</v>
      </c>
    </row>
    <row r="93" spans="1:8" x14ac:dyDescent="0.25">
      <c r="A93" s="18">
        <f t="shared" si="5"/>
        <v>88</v>
      </c>
      <c r="B93" s="21" t="s">
        <v>86</v>
      </c>
      <c r="C93" s="21" t="s">
        <v>87</v>
      </c>
      <c r="D93" s="93">
        <v>44396</v>
      </c>
      <c r="E93" s="80"/>
      <c r="F93" s="80">
        <v>50</v>
      </c>
      <c r="G93" s="80">
        <v>300</v>
      </c>
      <c r="H93" s="86">
        <f t="shared" si="4"/>
        <v>350</v>
      </c>
    </row>
    <row r="94" spans="1:8" x14ac:dyDescent="0.25">
      <c r="A94" s="18">
        <f t="shared" si="5"/>
        <v>89</v>
      </c>
      <c r="B94" s="21" t="s">
        <v>86</v>
      </c>
      <c r="C94" s="21" t="s">
        <v>87</v>
      </c>
      <c r="D94" s="93">
        <v>44425</v>
      </c>
      <c r="E94" s="80">
        <v>50</v>
      </c>
      <c r="F94" s="80"/>
      <c r="G94" s="80"/>
      <c r="H94" s="86">
        <f t="shared" si="4"/>
        <v>50</v>
      </c>
    </row>
    <row r="95" spans="1:8" x14ac:dyDescent="0.25">
      <c r="A95" s="18">
        <f t="shared" si="5"/>
        <v>90</v>
      </c>
      <c r="B95" s="21" t="s">
        <v>86</v>
      </c>
      <c r="C95" s="21" t="s">
        <v>87</v>
      </c>
      <c r="D95" s="93">
        <v>44634</v>
      </c>
      <c r="E95" s="80"/>
      <c r="F95" s="80"/>
      <c r="G95" s="80">
        <v>300</v>
      </c>
      <c r="H95" s="86">
        <f t="shared" si="4"/>
        <v>300</v>
      </c>
    </row>
    <row r="96" spans="1:8" x14ac:dyDescent="0.25">
      <c r="A96" s="18">
        <f t="shared" si="5"/>
        <v>91</v>
      </c>
      <c r="B96" s="21" t="s">
        <v>88</v>
      </c>
      <c r="C96" s="21" t="s">
        <v>89</v>
      </c>
      <c r="D96" s="93">
        <v>44494</v>
      </c>
      <c r="E96" s="86"/>
      <c r="F96" s="86">
        <v>50</v>
      </c>
      <c r="G96" s="86">
        <v>200</v>
      </c>
      <c r="H96" s="86">
        <f t="shared" si="4"/>
        <v>250</v>
      </c>
    </row>
    <row r="97" spans="1:8" x14ac:dyDescent="0.25">
      <c r="A97" s="18">
        <f t="shared" si="5"/>
        <v>92</v>
      </c>
      <c r="B97" s="21"/>
      <c r="C97" s="21" t="s">
        <v>90</v>
      </c>
      <c r="D97" s="93">
        <v>44425</v>
      </c>
      <c r="E97" s="86">
        <v>165</v>
      </c>
      <c r="F97" s="86"/>
      <c r="G97" s="86"/>
      <c r="H97" s="86">
        <f t="shared" si="4"/>
        <v>165</v>
      </c>
    </row>
    <row r="98" spans="1:8" ht="16.5" thickBot="1" x14ac:dyDescent="0.3">
      <c r="A98" s="101"/>
      <c r="B98" s="10"/>
      <c r="C98" s="100"/>
      <c r="D98" s="25" t="s">
        <v>93</v>
      </c>
      <c r="E98" s="88">
        <f>SUM(E3:E97)</f>
        <v>602</v>
      </c>
      <c r="F98" s="88">
        <f>SUM(F3:F97)</f>
        <v>1900</v>
      </c>
      <c r="G98" s="88">
        <f>SUM(G3:G97)</f>
        <v>13753</v>
      </c>
      <c r="H98" s="88">
        <f>SUM(H3:H97)</f>
        <v>16255</v>
      </c>
    </row>
    <row r="99" spans="1:8" ht="16.5" thickTop="1" x14ac:dyDescent="0.25">
      <c r="A99" s="94"/>
      <c r="B99" s="1"/>
      <c r="C99" s="1"/>
      <c r="E99" s="41"/>
      <c r="F99" s="41"/>
      <c r="G99" s="41"/>
      <c r="H99" s="41"/>
    </row>
    <row r="101" spans="1:8" x14ac:dyDescent="0.25">
      <c r="G101"/>
      <c r="H101"/>
    </row>
    <row r="102" spans="1:8" x14ac:dyDescent="0.25">
      <c r="G102"/>
      <c r="H102"/>
    </row>
    <row r="103" spans="1:8" x14ac:dyDescent="0.25">
      <c r="G103"/>
      <c r="H103"/>
    </row>
  </sheetData>
  <autoFilter ref="A2:H98" xr:uid="{6AFD0BCF-A20F-483B-9413-159C67AB802D}">
    <sortState xmlns:xlrd2="http://schemas.microsoft.com/office/spreadsheetml/2017/richdata2" ref="A12:H82">
      <sortCondition ref="D2:D98"/>
    </sortState>
  </autoFilter>
  <pageMargins left="0.7" right="0.7" top="0.75" bottom="0.75" header="0.3" footer="0.3"/>
  <pageSetup orientation="portrait" horizontalDpi="1200" verticalDpi="120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870E-0C07-4344-B9C2-065EF591C5ED}">
  <sheetPr>
    <tabColor theme="0"/>
  </sheetPr>
  <dimension ref="A1:L72"/>
  <sheetViews>
    <sheetView zoomScale="115" zoomScaleNormal="115" workbookViewId="0">
      <pane ySplit="4" topLeftCell="A5" activePane="bottomLeft" state="frozen"/>
      <selection activeCell="B18" sqref="B18"/>
      <selection pane="bottomLeft" activeCell="C8" sqref="C8"/>
    </sheetView>
  </sheetViews>
  <sheetFormatPr defaultRowHeight="15" x14ac:dyDescent="0.25"/>
  <cols>
    <col min="1" max="1" width="17.42578125" bestFit="1" customWidth="1"/>
    <col min="2" max="2" width="14.5703125" style="16" customWidth="1"/>
    <col min="3" max="3" width="11.28515625" style="16" customWidth="1"/>
    <col min="4" max="4" width="18.5703125" style="31" customWidth="1"/>
    <col min="5" max="5" width="41.28515625" bestFit="1" customWidth="1"/>
    <col min="6" max="6" width="11.85546875" bestFit="1" customWidth="1"/>
    <col min="7" max="7" width="11.140625" bestFit="1" customWidth="1"/>
    <col min="8" max="8" width="12" customWidth="1"/>
    <col min="10" max="10" width="16.28515625" bestFit="1" customWidth="1"/>
    <col min="11" max="11" width="17.5703125" bestFit="1" customWidth="1"/>
    <col min="12" max="12" width="20.85546875" bestFit="1" customWidth="1"/>
  </cols>
  <sheetData>
    <row r="1" spans="1:12" x14ac:dyDescent="0.25">
      <c r="A1" s="40" t="s">
        <v>154</v>
      </c>
    </row>
    <row r="2" spans="1:12" x14ac:dyDescent="0.25">
      <c r="A2" s="40" t="s">
        <v>224</v>
      </c>
    </row>
    <row r="3" spans="1:12" s="32" customFormat="1" x14ac:dyDescent="0.25">
      <c r="B3" s="37" t="s">
        <v>143</v>
      </c>
      <c r="C3" s="41" t="s">
        <v>144</v>
      </c>
      <c r="D3" s="39" t="s">
        <v>145</v>
      </c>
      <c r="E3" s="40" t="s">
        <v>115</v>
      </c>
    </row>
    <row r="4" spans="1:12" s="32" customFormat="1" x14ac:dyDescent="0.25">
      <c r="A4" s="58" t="s">
        <v>177</v>
      </c>
      <c r="B4" s="37"/>
      <c r="C4" s="38">
        <v>1731.7200000000003</v>
      </c>
      <c r="F4" s="121" t="s">
        <v>156</v>
      </c>
      <c r="G4" s="121"/>
      <c r="H4" s="121"/>
    </row>
    <row r="5" spans="1:12" s="32" customFormat="1" ht="14.45" customHeight="1" x14ac:dyDescent="0.25">
      <c r="A5" s="32" t="s">
        <v>91</v>
      </c>
      <c r="B5" s="37" t="s">
        <v>143</v>
      </c>
      <c r="C5" s="41" t="s">
        <v>144</v>
      </c>
      <c r="D5" s="39" t="s">
        <v>145</v>
      </c>
      <c r="E5" s="40" t="s">
        <v>115</v>
      </c>
      <c r="F5" s="32" t="s">
        <v>158</v>
      </c>
      <c r="G5" s="32" t="s">
        <v>147</v>
      </c>
      <c r="H5" s="32" t="s">
        <v>148</v>
      </c>
      <c r="J5" s="96" t="s">
        <v>217</v>
      </c>
      <c r="K5" t="s">
        <v>219</v>
      </c>
      <c r="L5" t="s">
        <v>220</v>
      </c>
    </row>
    <row r="6" spans="1:12" x14ac:dyDescent="0.25">
      <c r="A6" s="15">
        <v>44385</v>
      </c>
      <c r="B6" s="49">
        <v>-14.28</v>
      </c>
      <c r="C6" s="49"/>
      <c r="D6" s="52" t="s">
        <v>123</v>
      </c>
      <c r="E6" t="s">
        <v>123</v>
      </c>
      <c r="F6" s="15">
        <v>44392</v>
      </c>
      <c r="G6" t="s">
        <v>147</v>
      </c>
      <c r="H6" t="s">
        <v>148</v>
      </c>
      <c r="J6" t="s">
        <v>123</v>
      </c>
      <c r="K6" s="97"/>
      <c r="L6" s="98">
        <v>-284.05</v>
      </c>
    </row>
    <row r="7" spans="1:12" ht="15.75" x14ac:dyDescent="0.25">
      <c r="A7" s="46"/>
      <c r="B7" s="50"/>
      <c r="C7" s="50"/>
      <c r="D7" s="72" t="s">
        <v>146</v>
      </c>
      <c r="E7" s="45" t="s">
        <v>124</v>
      </c>
      <c r="F7" s="44">
        <f>SUM(B6:B7)+SUM(C6:C7)+C4</f>
        <v>1717.4400000000003</v>
      </c>
      <c r="G7" s="28">
        <v>1717.44</v>
      </c>
      <c r="H7" s="28">
        <f>F7-G7</f>
        <v>0</v>
      </c>
      <c r="J7" t="s">
        <v>179</v>
      </c>
      <c r="K7" s="97">
        <v>13653</v>
      </c>
      <c r="L7" s="98"/>
    </row>
    <row r="8" spans="1:12" ht="15.75" x14ac:dyDescent="0.25">
      <c r="A8" s="15">
        <v>44396</v>
      </c>
      <c r="B8" s="49"/>
      <c r="C8" s="85">
        <v>250</v>
      </c>
      <c r="D8" s="73" t="s">
        <v>146</v>
      </c>
      <c r="E8" s="67" t="s">
        <v>124</v>
      </c>
      <c r="F8" s="15"/>
      <c r="J8" t="s">
        <v>149</v>
      </c>
      <c r="K8" s="97"/>
      <c r="L8" s="98">
        <v>-1616</v>
      </c>
    </row>
    <row r="9" spans="1:12" ht="15.75" x14ac:dyDescent="0.25">
      <c r="A9" s="15">
        <v>44396</v>
      </c>
      <c r="B9" s="49"/>
      <c r="C9" s="85">
        <v>550</v>
      </c>
      <c r="D9" s="73" t="s">
        <v>179</v>
      </c>
      <c r="E9" s="48" t="s">
        <v>181</v>
      </c>
      <c r="F9" s="15"/>
      <c r="J9" t="s">
        <v>146</v>
      </c>
      <c r="K9" s="97">
        <v>2000</v>
      </c>
      <c r="L9" s="98"/>
    </row>
    <row r="10" spans="1:12" ht="15.75" x14ac:dyDescent="0.25">
      <c r="A10" s="15">
        <v>44401</v>
      </c>
      <c r="B10" s="49"/>
      <c r="C10" s="85">
        <v>100</v>
      </c>
      <c r="D10" s="73" t="s">
        <v>146</v>
      </c>
      <c r="E10" s="67" t="s">
        <v>124</v>
      </c>
      <c r="F10" s="15"/>
      <c r="J10" t="s">
        <v>117</v>
      </c>
      <c r="K10" s="97"/>
      <c r="L10" s="98">
        <v>-163.87</v>
      </c>
    </row>
    <row r="11" spans="1:12" ht="15.75" x14ac:dyDescent="0.25">
      <c r="A11" s="15">
        <v>44401</v>
      </c>
      <c r="B11" s="49"/>
      <c r="C11" s="85">
        <v>350</v>
      </c>
      <c r="D11" s="73" t="s">
        <v>179</v>
      </c>
      <c r="E11" s="48" t="s">
        <v>181</v>
      </c>
      <c r="F11" s="15"/>
      <c r="J11" t="s">
        <v>106</v>
      </c>
      <c r="K11" s="97">
        <v>602</v>
      </c>
      <c r="L11" s="98"/>
    </row>
    <row r="12" spans="1:12" x14ac:dyDescent="0.25">
      <c r="A12" s="15">
        <v>44403</v>
      </c>
      <c r="B12" s="49">
        <v>-47.87</v>
      </c>
      <c r="C12" s="49"/>
      <c r="D12" s="31" t="s">
        <v>117</v>
      </c>
      <c r="E12" t="s">
        <v>150</v>
      </c>
      <c r="F12" s="15">
        <v>44423</v>
      </c>
      <c r="G12" t="s">
        <v>147</v>
      </c>
      <c r="H12" t="s">
        <v>148</v>
      </c>
      <c r="J12" t="s">
        <v>218</v>
      </c>
      <c r="K12" s="97">
        <v>16255</v>
      </c>
      <c r="L12" s="98">
        <v>-2063.92</v>
      </c>
    </row>
    <row r="13" spans="1:12" x14ac:dyDescent="0.25">
      <c r="A13" s="46">
        <v>44053</v>
      </c>
      <c r="B13" s="50">
        <v>-28.16</v>
      </c>
      <c r="C13" s="50"/>
      <c r="D13" s="47" t="s">
        <v>123</v>
      </c>
      <c r="E13" s="45" t="s">
        <v>123</v>
      </c>
      <c r="F13" s="28">
        <f>F7+SUM(B8:B13)+SUM(C8:C13)</f>
        <v>2891.4100000000003</v>
      </c>
      <c r="G13" s="28">
        <v>2891.41</v>
      </c>
      <c r="H13" s="28">
        <f>F13-G13</f>
        <v>0</v>
      </c>
    </row>
    <row r="14" spans="1:12" ht="15.75" x14ac:dyDescent="0.25">
      <c r="A14" s="15">
        <v>44425</v>
      </c>
      <c r="B14" s="49"/>
      <c r="C14" s="49">
        <v>700</v>
      </c>
      <c r="D14" s="7" t="s">
        <v>146</v>
      </c>
      <c r="E14" t="s">
        <v>124</v>
      </c>
      <c r="F14" s="15"/>
      <c r="K14" s="97"/>
    </row>
    <row r="15" spans="1:12" ht="15.75" x14ac:dyDescent="0.25">
      <c r="A15" s="15">
        <v>44425</v>
      </c>
      <c r="B15" s="49"/>
      <c r="C15" s="49">
        <v>465</v>
      </c>
      <c r="D15" s="7" t="s">
        <v>106</v>
      </c>
      <c r="E15" t="s">
        <v>199</v>
      </c>
      <c r="F15" s="15"/>
      <c r="K15" s="97"/>
    </row>
    <row r="16" spans="1:12" ht="15.75" x14ac:dyDescent="0.25">
      <c r="A16" s="15">
        <v>44425</v>
      </c>
      <c r="B16" s="49"/>
      <c r="C16" s="49">
        <v>300</v>
      </c>
      <c r="D16" s="73" t="s">
        <v>179</v>
      </c>
      <c r="E16" s="48" t="s">
        <v>181</v>
      </c>
      <c r="F16" s="15"/>
    </row>
    <row r="17" spans="1:8" ht="15.75" x14ac:dyDescent="0.25">
      <c r="A17" s="15">
        <v>44428</v>
      </c>
      <c r="B17" s="49"/>
      <c r="C17" s="49">
        <v>100</v>
      </c>
      <c r="D17" s="7" t="s">
        <v>146</v>
      </c>
      <c r="E17" t="s">
        <v>124</v>
      </c>
      <c r="F17" s="15"/>
    </row>
    <row r="18" spans="1:8" ht="15.75" x14ac:dyDescent="0.25">
      <c r="A18" s="15">
        <v>44428</v>
      </c>
      <c r="B18" s="49"/>
      <c r="C18" s="49">
        <v>50</v>
      </c>
      <c r="D18" s="7" t="s">
        <v>106</v>
      </c>
      <c r="E18" t="s">
        <v>199</v>
      </c>
      <c r="F18" s="15"/>
    </row>
    <row r="19" spans="1:8" ht="15.75" x14ac:dyDescent="0.25">
      <c r="A19" s="15">
        <v>44428</v>
      </c>
      <c r="B19" s="49"/>
      <c r="C19" s="49">
        <v>300</v>
      </c>
      <c r="D19" s="73" t="s">
        <v>179</v>
      </c>
      <c r="E19" s="48" t="s">
        <v>181</v>
      </c>
      <c r="F19" s="15"/>
    </row>
    <row r="20" spans="1:8" ht="15.75" x14ac:dyDescent="0.25">
      <c r="A20" s="15">
        <v>44447</v>
      </c>
      <c r="B20" s="49"/>
      <c r="C20" s="49">
        <v>250</v>
      </c>
      <c r="D20" s="7" t="s">
        <v>146</v>
      </c>
      <c r="E20" t="s">
        <v>124</v>
      </c>
      <c r="F20" s="15"/>
    </row>
    <row r="21" spans="1:8" ht="15.75" x14ac:dyDescent="0.25">
      <c r="A21" s="15">
        <v>44447</v>
      </c>
      <c r="B21" s="49"/>
      <c r="C21" s="49">
        <v>1300</v>
      </c>
      <c r="D21" s="73" t="s">
        <v>179</v>
      </c>
      <c r="E21" s="48" t="s">
        <v>181</v>
      </c>
      <c r="F21" s="15"/>
    </row>
    <row r="22" spans="1:8" ht="15.75" x14ac:dyDescent="0.25">
      <c r="A22" s="15">
        <v>44452</v>
      </c>
      <c r="B22" s="49"/>
      <c r="C22" s="49">
        <v>500</v>
      </c>
      <c r="D22" s="73" t="s">
        <v>179</v>
      </c>
      <c r="E22" s="48" t="s">
        <v>181</v>
      </c>
      <c r="F22" s="15"/>
    </row>
    <row r="23" spans="1:8" ht="15.75" x14ac:dyDescent="0.25">
      <c r="A23" s="15">
        <v>44452</v>
      </c>
      <c r="B23" s="49"/>
      <c r="C23" s="49">
        <v>50</v>
      </c>
      <c r="D23" s="7" t="s">
        <v>146</v>
      </c>
      <c r="E23" t="s">
        <v>124</v>
      </c>
      <c r="F23" s="15">
        <v>44454</v>
      </c>
      <c r="G23" t="s">
        <v>147</v>
      </c>
      <c r="H23" t="s">
        <v>148</v>
      </c>
    </row>
    <row r="24" spans="1:8" x14ac:dyDescent="0.25">
      <c r="A24" s="46">
        <v>44448</v>
      </c>
      <c r="B24" s="50">
        <v>-32.590000000000003</v>
      </c>
      <c r="C24" s="50"/>
      <c r="D24" s="47" t="s">
        <v>123</v>
      </c>
      <c r="E24" s="45" t="s">
        <v>123</v>
      </c>
      <c r="F24" s="28">
        <f>F13+SUM(B14:B24)+SUM(C14:C24)</f>
        <v>6873.82</v>
      </c>
      <c r="G24" s="28">
        <v>6873.82</v>
      </c>
      <c r="H24" s="28">
        <f>F24-G24</f>
        <v>0</v>
      </c>
    </row>
    <row r="25" spans="1:8" ht="15.75" x14ac:dyDescent="0.25">
      <c r="A25" s="66">
        <v>44456</v>
      </c>
      <c r="B25" s="51"/>
      <c r="C25" s="51">
        <v>50</v>
      </c>
      <c r="D25" s="7" t="s">
        <v>146</v>
      </c>
      <c r="E25" t="s">
        <v>124</v>
      </c>
      <c r="F25" s="42"/>
      <c r="G25" s="42"/>
      <c r="H25" s="42"/>
    </row>
    <row r="26" spans="1:8" ht="15.75" x14ac:dyDescent="0.25">
      <c r="A26" s="66">
        <v>44464</v>
      </c>
      <c r="B26" s="51"/>
      <c r="C26" s="51">
        <v>100</v>
      </c>
      <c r="D26" s="7" t="s">
        <v>146</v>
      </c>
      <c r="E26" t="s">
        <v>124</v>
      </c>
      <c r="F26" s="42"/>
      <c r="G26" s="42"/>
      <c r="H26" s="42"/>
    </row>
    <row r="27" spans="1:8" ht="15.75" x14ac:dyDescent="0.25">
      <c r="A27" s="66">
        <v>44478</v>
      </c>
      <c r="B27" s="51"/>
      <c r="C27" s="51">
        <v>50</v>
      </c>
      <c r="D27" s="7" t="s">
        <v>146</v>
      </c>
      <c r="E27" t="s">
        <v>124</v>
      </c>
      <c r="F27" s="42"/>
      <c r="G27" s="42"/>
      <c r="H27" s="42"/>
    </row>
    <row r="28" spans="1:8" ht="15.75" x14ac:dyDescent="0.25">
      <c r="A28" s="66">
        <v>44478</v>
      </c>
      <c r="B28" s="51"/>
      <c r="C28" s="51">
        <v>1000</v>
      </c>
      <c r="D28" s="73" t="s">
        <v>179</v>
      </c>
      <c r="E28" s="48" t="s">
        <v>181</v>
      </c>
      <c r="F28" s="42"/>
      <c r="G28" s="42"/>
      <c r="H28" s="42"/>
    </row>
    <row r="29" spans="1:8" x14ac:dyDescent="0.25">
      <c r="A29" s="66">
        <v>44481</v>
      </c>
      <c r="B29" s="51">
        <v>-33.08</v>
      </c>
      <c r="C29" s="51"/>
      <c r="D29" s="52" t="s">
        <v>123</v>
      </c>
      <c r="E29" s="67" t="s">
        <v>123</v>
      </c>
      <c r="F29" s="15">
        <v>44484</v>
      </c>
      <c r="G29" t="s">
        <v>147</v>
      </c>
      <c r="H29" t="s">
        <v>148</v>
      </c>
    </row>
    <row r="30" spans="1:8" x14ac:dyDescent="0.25">
      <c r="A30" s="46">
        <v>44483</v>
      </c>
      <c r="B30" s="50">
        <v>-116</v>
      </c>
      <c r="C30" s="50"/>
      <c r="D30" s="47" t="s">
        <v>117</v>
      </c>
      <c r="E30" s="89" t="s">
        <v>195</v>
      </c>
      <c r="F30" s="28">
        <f>F24+SUM(B25:B30)+SUM(C25:C30)</f>
        <v>7924.74</v>
      </c>
      <c r="G30" s="28">
        <v>7924.74</v>
      </c>
      <c r="H30" s="28">
        <f>F30-G30</f>
        <v>0</v>
      </c>
    </row>
    <row r="31" spans="1:8" ht="15.75" x14ac:dyDescent="0.25">
      <c r="A31" s="66">
        <v>44488</v>
      </c>
      <c r="B31" s="51">
        <v>-1616</v>
      </c>
      <c r="C31" s="51"/>
      <c r="D31" s="7" t="s">
        <v>149</v>
      </c>
      <c r="E31" t="s">
        <v>216</v>
      </c>
      <c r="F31" s="42"/>
      <c r="G31" s="42"/>
      <c r="H31" s="42"/>
    </row>
    <row r="32" spans="1:8" ht="15.75" x14ac:dyDescent="0.25">
      <c r="A32" s="66">
        <v>44494</v>
      </c>
      <c r="B32" s="51"/>
      <c r="C32" s="51">
        <f>500+1300</f>
        <v>1800</v>
      </c>
      <c r="D32" s="73" t="s">
        <v>179</v>
      </c>
      <c r="E32" s="48" t="s">
        <v>181</v>
      </c>
      <c r="F32" s="42"/>
      <c r="G32" s="42"/>
      <c r="H32" s="42"/>
    </row>
    <row r="33" spans="1:8" ht="15.75" x14ac:dyDescent="0.25">
      <c r="A33" s="66">
        <v>44494</v>
      </c>
      <c r="B33" s="51"/>
      <c r="C33" s="51">
        <v>50</v>
      </c>
      <c r="D33" s="7" t="s">
        <v>146</v>
      </c>
      <c r="E33" t="s">
        <v>124</v>
      </c>
      <c r="F33" s="42"/>
      <c r="G33" s="42"/>
      <c r="H33" s="42"/>
    </row>
    <row r="34" spans="1:8" ht="15.75" x14ac:dyDescent="0.25">
      <c r="A34" s="66">
        <v>44502</v>
      </c>
      <c r="B34" s="51"/>
      <c r="C34" s="51">
        <v>950</v>
      </c>
      <c r="D34" s="73" t="s">
        <v>179</v>
      </c>
      <c r="E34" s="48" t="s">
        <v>181</v>
      </c>
      <c r="F34" s="42"/>
      <c r="G34" s="42"/>
      <c r="H34" s="42"/>
    </row>
    <row r="35" spans="1:8" x14ac:dyDescent="0.25">
      <c r="A35" s="66">
        <v>44512</v>
      </c>
      <c r="B35" s="51">
        <v>-26.44</v>
      </c>
      <c r="C35" s="51"/>
      <c r="D35" s="52" t="s">
        <v>123</v>
      </c>
      <c r="E35" s="67" t="s">
        <v>123</v>
      </c>
      <c r="F35" s="42"/>
      <c r="G35" s="42"/>
      <c r="H35" s="42"/>
    </row>
    <row r="36" spans="1:8" ht="15.75" x14ac:dyDescent="0.25">
      <c r="A36" s="66">
        <v>44512</v>
      </c>
      <c r="B36" s="51"/>
      <c r="C36" s="51">
        <v>550</v>
      </c>
      <c r="D36" s="73" t="s">
        <v>179</v>
      </c>
      <c r="E36" s="48" t="s">
        <v>181</v>
      </c>
      <c r="F36" s="15">
        <v>44515</v>
      </c>
      <c r="G36" t="s">
        <v>147</v>
      </c>
      <c r="H36" t="s">
        <v>148</v>
      </c>
    </row>
    <row r="37" spans="1:8" x14ac:dyDescent="0.25">
      <c r="A37" s="46"/>
      <c r="B37" s="50"/>
      <c r="C37" s="50"/>
      <c r="D37" s="47"/>
      <c r="E37" s="89"/>
      <c r="F37" s="28">
        <f>F30+SUM(B31:B37)+SUM(C31:C37)</f>
        <v>9632.2999999999993</v>
      </c>
      <c r="G37" s="28">
        <v>9632.2999999999993</v>
      </c>
      <c r="H37" s="28">
        <f>F37-G37</f>
        <v>0</v>
      </c>
    </row>
    <row r="38" spans="1:8" ht="15.75" x14ac:dyDescent="0.25">
      <c r="A38" s="66">
        <v>44526</v>
      </c>
      <c r="B38" s="51"/>
      <c r="C38" s="51">
        <v>600</v>
      </c>
      <c r="D38" s="73" t="s">
        <v>179</v>
      </c>
      <c r="E38" s="48" t="s">
        <v>181</v>
      </c>
      <c r="F38" s="42"/>
      <c r="G38" s="42"/>
      <c r="H38" s="42"/>
    </row>
    <row r="39" spans="1:8" ht="15.75" x14ac:dyDescent="0.25">
      <c r="A39" s="66">
        <v>44529</v>
      </c>
      <c r="B39" s="51"/>
      <c r="C39" s="51">
        <v>550</v>
      </c>
      <c r="D39" s="73" t="s">
        <v>179</v>
      </c>
      <c r="E39" s="48" t="s">
        <v>181</v>
      </c>
      <c r="F39" s="15">
        <v>44545</v>
      </c>
      <c r="G39" t="s">
        <v>147</v>
      </c>
      <c r="H39" t="s">
        <v>148</v>
      </c>
    </row>
    <row r="40" spans="1:8" x14ac:dyDescent="0.25">
      <c r="A40" s="46">
        <v>44539</v>
      </c>
      <c r="B40" s="50">
        <v>-18.54</v>
      </c>
      <c r="C40" s="50"/>
      <c r="D40" s="47" t="s">
        <v>123</v>
      </c>
      <c r="E40" s="45" t="s">
        <v>123</v>
      </c>
      <c r="F40" s="28">
        <f>F37+SUM(B38:B40)+SUM(C38:C40)</f>
        <v>10763.759999999998</v>
      </c>
      <c r="G40" s="28">
        <v>10763.76</v>
      </c>
      <c r="H40" s="28">
        <f>F40-G40</f>
        <v>0</v>
      </c>
    </row>
    <row r="41" spans="1:8" ht="15.75" x14ac:dyDescent="0.25">
      <c r="A41" s="66">
        <v>44553</v>
      </c>
      <c r="B41" s="51"/>
      <c r="C41" s="51">
        <v>50</v>
      </c>
      <c r="D41" s="7" t="s">
        <v>146</v>
      </c>
      <c r="E41" t="s">
        <v>124</v>
      </c>
      <c r="F41" s="42"/>
      <c r="G41" s="42"/>
      <c r="H41" s="42"/>
    </row>
    <row r="42" spans="1:8" ht="15.75" x14ac:dyDescent="0.25">
      <c r="A42" s="66">
        <v>44553</v>
      </c>
      <c r="B42" s="51"/>
      <c r="C42" s="51">
        <v>650</v>
      </c>
      <c r="D42" s="73" t="s">
        <v>179</v>
      </c>
      <c r="E42" s="48" t="s">
        <v>181</v>
      </c>
    </row>
    <row r="43" spans="1:8" x14ac:dyDescent="0.25">
      <c r="A43" s="66">
        <v>44571</v>
      </c>
      <c r="B43" s="51">
        <v>-15.94</v>
      </c>
      <c r="C43" s="51"/>
      <c r="D43" s="52" t="s">
        <v>123</v>
      </c>
      <c r="E43" s="67" t="s">
        <v>123</v>
      </c>
      <c r="F43" s="15">
        <v>44576</v>
      </c>
      <c r="G43" t="s">
        <v>147</v>
      </c>
      <c r="H43" t="s">
        <v>148</v>
      </c>
    </row>
    <row r="44" spans="1:8" ht="15.75" x14ac:dyDescent="0.25">
      <c r="A44" s="46">
        <v>44571</v>
      </c>
      <c r="B44" s="50"/>
      <c r="C44" s="50">
        <v>450</v>
      </c>
      <c r="D44" s="72" t="s">
        <v>179</v>
      </c>
      <c r="E44" s="89" t="s">
        <v>181</v>
      </c>
      <c r="F44" s="28">
        <f>F40+SUM(B41:B44)+SUM(C41:C44)</f>
        <v>11897.819999999998</v>
      </c>
      <c r="G44" s="28">
        <v>11897.82</v>
      </c>
      <c r="H44" s="28">
        <f>F44-G44</f>
        <v>0</v>
      </c>
    </row>
    <row r="45" spans="1:8" x14ac:dyDescent="0.25">
      <c r="A45" s="66">
        <v>44600</v>
      </c>
      <c r="B45" s="42"/>
      <c r="C45" s="42">
        <v>100</v>
      </c>
      <c r="D45" s="52" t="s">
        <v>146</v>
      </c>
      <c r="E45" s="48" t="s">
        <v>124</v>
      </c>
      <c r="F45" s="15">
        <v>44607</v>
      </c>
      <c r="G45" t="s">
        <v>147</v>
      </c>
      <c r="H45" t="s">
        <v>148</v>
      </c>
    </row>
    <row r="46" spans="1:8" x14ac:dyDescent="0.25">
      <c r="A46" s="46">
        <v>44602</v>
      </c>
      <c r="B46" s="28">
        <v>-16.579999999999998</v>
      </c>
      <c r="C46" s="28"/>
      <c r="D46" s="47" t="s">
        <v>123</v>
      </c>
      <c r="E46" s="45" t="s">
        <v>123</v>
      </c>
      <c r="F46" s="28">
        <f>F44+SUM(B45:B46)+SUM(C45:C46)</f>
        <v>11981.239999999998</v>
      </c>
      <c r="G46" s="28">
        <v>11981.24</v>
      </c>
      <c r="H46" s="28">
        <f>F46-G46</f>
        <v>0</v>
      </c>
    </row>
    <row r="47" spans="1:8" ht="15.75" x14ac:dyDescent="0.25">
      <c r="A47" s="66">
        <v>44634</v>
      </c>
      <c r="B47" s="42"/>
      <c r="C47" s="42">
        <v>503</v>
      </c>
      <c r="D47" s="73" t="s">
        <v>179</v>
      </c>
      <c r="E47" s="48" t="s">
        <v>181</v>
      </c>
    </row>
    <row r="48" spans="1:8" ht="15.75" x14ac:dyDescent="0.25">
      <c r="A48" s="66">
        <v>44634</v>
      </c>
      <c r="B48" s="42"/>
      <c r="C48" s="42">
        <v>87</v>
      </c>
      <c r="D48" s="7" t="s">
        <v>106</v>
      </c>
      <c r="E48" t="s">
        <v>199</v>
      </c>
      <c r="F48" s="42"/>
      <c r="G48" s="42"/>
      <c r="H48" s="42"/>
    </row>
    <row r="49" spans="1:8" x14ac:dyDescent="0.25">
      <c r="A49" s="66">
        <v>44634</v>
      </c>
      <c r="B49" s="42"/>
      <c r="C49" s="42">
        <v>50</v>
      </c>
      <c r="D49" s="52" t="s">
        <v>146</v>
      </c>
      <c r="E49" s="48" t="s">
        <v>124</v>
      </c>
      <c r="F49" s="15">
        <v>44635</v>
      </c>
      <c r="G49" t="s">
        <v>147</v>
      </c>
      <c r="H49" t="s">
        <v>148</v>
      </c>
    </row>
    <row r="50" spans="1:8" x14ac:dyDescent="0.25">
      <c r="A50" s="46">
        <v>44634</v>
      </c>
      <c r="B50" s="28">
        <v>-42.98</v>
      </c>
      <c r="C50" s="28"/>
      <c r="D50" s="47" t="s">
        <v>123</v>
      </c>
      <c r="E50" s="45" t="s">
        <v>123</v>
      </c>
      <c r="F50" s="28">
        <f>F46+SUM(B47:B50)+SUM(C47:C50)</f>
        <v>12578.259999999998</v>
      </c>
      <c r="G50" s="28">
        <v>12578.26</v>
      </c>
      <c r="H50" s="28">
        <f>F50-G50</f>
        <v>0</v>
      </c>
    </row>
    <row r="51" spans="1:8" ht="15.75" x14ac:dyDescent="0.25">
      <c r="A51" s="66">
        <v>44657</v>
      </c>
      <c r="B51" s="42"/>
      <c r="C51" s="42">
        <v>700</v>
      </c>
      <c r="D51" s="73" t="s">
        <v>179</v>
      </c>
      <c r="E51" s="48" t="s">
        <v>181</v>
      </c>
      <c r="F51" s="42"/>
      <c r="G51" s="42"/>
      <c r="H51" s="42"/>
    </row>
    <row r="52" spans="1:8" x14ac:dyDescent="0.25">
      <c r="A52" s="66">
        <v>44657</v>
      </c>
      <c r="B52" s="42"/>
      <c r="C52" s="42">
        <v>50</v>
      </c>
      <c r="D52" s="52" t="s">
        <v>146</v>
      </c>
      <c r="E52" s="48" t="s">
        <v>124</v>
      </c>
      <c r="F52" s="42"/>
      <c r="G52" s="42"/>
      <c r="H52" s="42"/>
    </row>
    <row r="53" spans="1:8" x14ac:dyDescent="0.25">
      <c r="A53" s="66">
        <v>44657</v>
      </c>
      <c r="B53" s="42">
        <v>-5780</v>
      </c>
      <c r="C53" s="42"/>
      <c r="D53" s="52" t="s">
        <v>233</v>
      </c>
      <c r="E53" s="48" t="s">
        <v>234</v>
      </c>
      <c r="F53" s="42"/>
      <c r="G53" s="42"/>
      <c r="H53" s="42"/>
    </row>
    <row r="54" spans="1:8" x14ac:dyDescent="0.25">
      <c r="A54" s="66">
        <v>44659</v>
      </c>
      <c r="B54" s="42">
        <v>-16.8</v>
      </c>
      <c r="C54" s="42"/>
      <c r="D54" s="52" t="s">
        <v>123</v>
      </c>
      <c r="E54" s="67" t="s">
        <v>123</v>
      </c>
      <c r="F54" s="42"/>
      <c r="G54" s="42"/>
      <c r="H54" s="42"/>
    </row>
    <row r="55" spans="1:8" ht="15.75" x14ac:dyDescent="0.25">
      <c r="A55" s="66">
        <v>44660</v>
      </c>
      <c r="B55" s="42"/>
      <c r="C55" s="42">
        <v>500</v>
      </c>
      <c r="D55" s="73" t="s">
        <v>179</v>
      </c>
      <c r="E55" s="48" t="s">
        <v>181</v>
      </c>
      <c r="F55" s="15">
        <v>44666</v>
      </c>
      <c r="G55" t="s">
        <v>147</v>
      </c>
      <c r="H55" t="s">
        <v>148</v>
      </c>
    </row>
    <row r="56" spans="1:8" x14ac:dyDescent="0.25">
      <c r="A56" s="46">
        <v>44660</v>
      </c>
      <c r="B56" s="28"/>
      <c r="C56" s="28">
        <v>1300</v>
      </c>
      <c r="D56" s="47" t="s">
        <v>239</v>
      </c>
      <c r="E56" s="89" t="s">
        <v>240</v>
      </c>
      <c r="F56" s="28">
        <f>F50+SUM(B51:B56)+SUM(C51:C56)</f>
        <v>9331.4599999999991</v>
      </c>
      <c r="G56" s="28">
        <v>9331.4599999999991</v>
      </c>
      <c r="H56" s="28">
        <f>F56-G56</f>
        <v>0</v>
      </c>
    </row>
    <row r="57" spans="1:8" ht="15.75" x14ac:dyDescent="0.25">
      <c r="A57" s="66">
        <v>44667</v>
      </c>
      <c r="B57" s="42"/>
      <c r="C57" s="42">
        <v>1500</v>
      </c>
      <c r="D57" s="73" t="s">
        <v>179</v>
      </c>
      <c r="E57" s="48" t="s">
        <v>181</v>
      </c>
      <c r="F57" s="42"/>
      <c r="G57" s="42"/>
      <c r="H57" s="42"/>
    </row>
    <row r="58" spans="1:8" ht="15.75" x14ac:dyDescent="0.25">
      <c r="A58" s="66">
        <v>44680</v>
      </c>
      <c r="B58" s="42"/>
      <c r="C58" s="42">
        <v>600</v>
      </c>
      <c r="D58" s="73" t="s">
        <v>179</v>
      </c>
      <c r="E58" s="48" t="s">
        <v>181</v>
      </c>
      <c r="F58" s="42"/>
      <c r="G58" s="42"/>
      <c r="H58" s="42"/>
    </row>
    <row r="59" spans="1:8" x14ac:dyDescent="0.25">
      <c r="A59" s="66">
        <v>44680</v>
      </c>
      <c r="B59" s="42"/>
      <c r="C59" s="42">
        <v>50</v>
      </c>
      <c r="D59" s="52" t="s">
        <v>146</v>
      </c>
      <c r="E59" s="48" t="s">
        <v>124</v>
      </c>
      <c r="F59" s="15">
        <v>44696</v>
      </c>
      <c r="G59" t="s">
        <v>147</v>
      </c>
      <c r="H59" t="s">
        <v>148</v>
      </c>
    </row>
    <row r="60" spans="1:8" x14ac:dyDescent="0.25">
      <c r="A60" s="46">
        <v>44691</v>
      </c>
      <c r="B60" s="28">
        <v>-15.38</v>
      </c>
      <c r="C60" s="28"/>
      <c r="D60" s="47" t="s">
        <v>123</v>
      </c>
      <c r="E60" s="45" t="s">
        <v>123</v>
      </c>
      <c r="F60" s="28">
        <f>F56+SUM(B57:B60)+SUM(C57:C60)</f>
        <v>11466.08</v>
      </c>
      <c r="G60" s="28">
        <v>11466.08</v>
      </c>
      <c r="H60" s="28">
        <f>F60-G60</f>
        <v>0</v>
      </c>
    </row>
    <row r="61" spans="1:8" x14ac:dyDescent="0.25">
      <c r="A61" s="66">
        <v>44696</v>
      </c>
      <c r="B61" s="42">
        <v>-6370</v>
      </c>
      <c r="C61" s="42"/>
      <c r="D61" s="52" t="s">
        <v>233</v>
      </c>
      <c r="E61" s="48" t="s">
        <v>238</v>
      </c>
      <c r="F61" s="118">
        <v>44727</v>
      </c>
      <c r="G61" t="s">
        <v>147</v>
      </c>
      <c r="H61" t="s">
        <v>148</v>
      </c>
    </row>
    <row r="62" spans="1:8" x14ac:dyDescent="0.25">
      <c r="A62" s="46">
        <v>44721</v>
      </c>
      <c r="B62" s="28">
        <v>-23.28</v>
      </c>
      <c r="C62" s="28"/>
      <c r="D62" s="47" t="s">
        <v>123</v>
      </c>
      <c r="E62" s="45" t="s">
        <v>123</v>
      </c>
      <c r="F62" s="28">
        <f>F60+SUM(B61:B62)+SUM(C61:C62)</f>
        <v>5072.8</v>
      </c>
      <c r="G62" s="28">
        <v>5072.8</v>
      </c>
      <c r="H62" s="28">
        <f>F62-G62</f>
        <v>0</v>
      </c>
    </row>
    <row r="63" spans="1:8" x14ac:dyDescent="0.25">
      <c r="A63" s="66"/>
      <c r="B63" s="42"/>
      <c r="C63" s="42"/>
      <c r="D63" s="52"/>
      <c r="E63" s="48"/>
      <c r="F63" s="42"/>
      <c r="G63" s="42"/>
      <c r="H63" s="42"/>
    </row>
    <row r="64" spans="1:8" x14ac:dyDescent="0.25">
      <c r="A64" s="108" t="s">
        <v>94</v>
      </c>
      <c r="B64" s="41">
        <f>SUM(B6:B63)</f>
        <v>-14213.92</v>
      </c>
      <c r="C64" s="41">
        <f>SUM(C6:C63)</f>
        <v>17555</v>
      </c>
      <c r="D64" s="52"/>
      <c r="E64" s="48"/>
      <c r="F64" s="42"/>
      <c r="G64" s="42"/>
      <c r="H64" s="42"/>
    </row>
    <row r="65" spans="1:8" x14ac:dyDescent="0.25">
      <c r="A65" s="108"/>
      <c r="B65" s="41"/>
      <c r="C65" s="41"/>
      <c r="D65" s="52"/>
      <c r="E65" s="48"/>
      <c r="F65" s="42"/>
      <c r="G65" s="42"/>
      <c r="H65" s="42"/>
    </row>
    <row r="66" spans="1:8" ht="15.75" thickBot="1" x14ac:dyDescent="0.3">
      <c r="A66" s="15" t="s">
        <v>268</v>
      </c>
      <c r="B66" s="42"/>
      <c r="C66" s="88">
        <f>C4+B64+C64</f>
        <v>5072.7999999999993</v>
      </c>
    </row>
    <row r="67" spans="1:8" s="16" customFormat="1" ht="16.5" thickTop="1" x14ac:dyDescent="0.25">
      <c r="A67" s="15"/>
      <c r="B67" s="42"/>
      <c r="C67" s="42"/>
      <c r="D67" s="7"/>
      <c r="E67"/>
      <c r="F67"/>
      <c r="G67"/>
      <c r="H67"/>
    </row>
    <row r="68" spans="1:8" s="67" customFormat="1" x14ac:dyDescent="0.25">
      <c r="A68" s="110" t="s">
        <v>245</v>
      </c>
      <c r="B68" s="42"/>
      <c r="C68" s="42"/>
      <c r="D68" s="52"/>
      <c r="E68" s="48"/>
    </row>
    <row r="69" spans="1:8" x14ac:dyDescent="0.25">
      <c r="A69" s="66"/>
      <c r="B69" s="42"/>
      <c r="C69" s="42">
        <v>0</v>
      </c>
      <c r="D69" s="52"/>
      <c r="E69" s="48"/>
      <c r="F69" s="42"/>
      <c r="G69" s="42"/>
      <c r="H69" s="42"/>
    </row>
    <row r="70" spans="1:8" s="16" customFormat="1" ht="15.75" thickBot="1" x14ac:dyDescent="0.3">
      <c r="A70" s="15"/>
      <c r="B70" s="16" t="s">
        <v>244</v>
      </c>
      <c r="C70" s="109">
        <f>C66+B69</f>
        <v>5072.7999999999993</v>
      </c>
      <c r="D70" s="31"/>
      <c r="E70"/>
      <c r="F70"/>
      <c r="G70"/>
      <c r="H70"/>
    </row>
    <row r="71" spans="1:8" s="16" customFormat="1" x14ac:dyDescent="0.25">
      <c r="A71" s="15"/>
      <c r="D71" s="31"/>
      <c r="E71"/>
      <c r="F71"/>
      <c r="G71"/>
      <c r="H71"/>
    </row>
    <row r="72" spans="1:8" x14ac:dyDescent="0.25">
      <c r="A72" s="15"/>
    </row>
  </sheetData>
  <autoFilter ref="A5:E64" xr:uid="{CB96870E-0C07-4344-B9C2-065EF591C5ED}"/>
  <mergeCells count="1">
    <mergeCell ref="F4:H4"/>
  </mergeCells>
  <pageMargins left="0.7" right="0.7" top="0.75" bottom="0.75" header="0.3" footer="0.3"/>
  <pageSetup orientation="portrait" r:id="rId2"/>
  <headerFoot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8DE3-8218-4E14-B8D1-5AB2855189C2}">
  <sheetPr>
    <tabColor rgb="FFFFFF00"/>
  </sheetPr>
  <dimension ref="A1:M122"/>
  <sheetViews>
    <sheetView zoomScaleNormal="100" workbookViewId="0">
      <selection activeCell="H4" sqref="H4"/>
    </sheetView>
  </sheetViews>
  <sheetFormatPr defaultColWidth="9.140625" defaultRowHeight="15.75" x14ac:dyDescent="0.25"/>
  <cols>
    <col min="1" max="1" width="9.140625" style="65"/>
    <col min="2" max="2" width="12.85546875" style="2" bestFit="1" customWidth="1"/>
    <col min="3" max="3" width="34.42578125" style="2" customWidth="1"/>
    <col min="4" max="4" width="17" style="5" customWidth="1"/>
    <col min="5" max="5" width="15.7109375" style="5" customWidth="1"/>
    <col min="6" max="6" width="18.5703125" style="3" customWidth="1"/>
    <col min="7" max="7" width="18.7109375" style="13" customWidth="1"/>
    <col min="8" max="8" width="10.7109375" style="2" bestFit="1" customWidth="1"/>
    <col min="9" max="10" width="9.140625" style="2"/>
    <col min="11" max="11" width="14.42578125" style="2" bestFit="1" customWidth="1"/>
    <col min="12" max="12" width="41.85546875" style="2" bestFit="1" customWidth="1"/>
    <col min="13" max="13" width="19.28515625" style="2" bestFit="1" customWidth="1"/>
    <col min="14" max="16384" width="9.140625" style="2"/>
  </cols>
  <sheetData>
    <row r="1" spans="1:13" ht="21" x14ac:dyDescent="0.35">
      <c r="A1" s="78"/>
      <c r="D1" s="122" t="s">
        <v>180</v>
      </c>
      <c r="E1" s="122"/>
      <c r="F1" s="122"/>
      <c r="G1" s="122"/>
    </row>
    <row r="2" spans="1:13" ht="21.75" customHeight="1" x14ac:dyDescent="0.25">
      <c r="A2" s="18" t="s">
        <v>92</v>
      </c>
      <c r="B2" s="19" t="s">
        <v>27</v>
      </c>
      <c r="C2" s="19" t="s">
        <v>28</v>
      </c>
      <c r="D2" s="29" t="s">
        <v>174</v>
      </c>
      <c r="E2" s="20" t="s">
        <v>175</v>
      </c>
      <c r="F2" s="69" t="s">
        <v>176</v>
      </c>
      <c r="G2" s="69" t="s">
        <v>178</v>
      </c>
      <c r="K2" s="96" t="s">
        <v>217</v>
      </c>
      <c r="L2" s="96" t="s">
        <v>28</v>
      </c>
      <c r="M2" t="s">
        <v>230</v>
      </c>
    </row>
    <row r="3" spans="1:13" x14ac:dyDescent="0.25">
      <c r="A3" s="18">
        <v>1</v>
      </c>
      <c r="B3" s="21" t="s">
        <v>0</v>
      </c>
      <c r="C3" s="21" t="s">
        <v>1</v>
      </c>
      <c r="D3" s="22">
        <v>50</v>
      </c>
      <c r="E3" s="81"/>
      <c r="F3" s="82"/>
      <c r="G3" s="83" t="s">
        <v>246</v>
      </c>
      <c r="H3" s="4">
        <v>44703</v>
      </c>
      <c r="K3" s="102" t="s">
        <v>0</v>
      </c>
      <c r="L3" s="102" t="s">
        <v>165</v>
      </c>
      <c r="M3" s="103">
        <v>50</v>
      </c>
    </row>
    <row r="4" spans="1:13" x14ac:dyDescent="0.25">
      <c r="A4" s="18">
        <f>A3+1</f>
        <v>2</v>
      </c>
      <c r="B4" s="21" t="s">
        <v>0</v>
      </c>
      <c r="C4" s="21" t="s">
        <v>165</v>
      </c>
      <c r="D4" s="22"/>
      <c r="E4" s="22"/>
      <c r="F4" s="71">
        <v>50</v>
      </c>
      <c r="G4" s="70">
        <v>50</v>
      </c>
      <c r="K4" s="102" t="s">
        <v>0</v>
      </c>
      <c r="L4" s="102" t="s">
        <v>192</v>
      </c>
      <c r="M4" s="103">
        <v>50</v>
      </c>
    </row>
    <row r="5" spans="1:13" x14ac:dyDescent="0.25">
      <c r="A5" s="18">
        <f>A4+1</f>
        <v>3</v>
      </c>
      <c r="B5" s="21" t="s">
        <v>0</v>
      </c>
      <c r="C5" s="21" t="s">
        <v>192</v>
      </c>
      <c r="D5" s="22"/>
      <c r="E5" s="22"/>
      <c r="F5" s="71"/>
      <c r="G5" s="70">
        <v>50</v>
      </c>
      <c r="H5" s="2" t="s">
        <v>193</v>
      </c>
      <c r="K5" s="102" t="s">
        <v>2</v>
      </c>
      <c r="L5" s="102" t="s">
        <v>3</v>
      </c>
      <c r="M5" s="103"/>
    </row>
    <row r="6" spans="1:13" x14ac:dyDescent="0.25">
      <c r="A6" s="18">
        <f>A5+1</f>
        <v>4</v>
      </c>
      <c r="B6" s="21" t="s">
        <v>2</v>
      </c>
      <c r="C6" s="21" t="s">
        <v>3</v>
      </c>
      <c r="D6" s="22"/>
      <c r="E6" s="22"/>
      <c r="F6" s="70"/>
      <c r="G6" s="70"/>
      <c r="K6" s="102" t="s">
        <v>4</v>
      </c>
      <c r="L6" s="102" t="s">
        <v>29</v>
      </c>
      <c r="M6" s="103">
        <v>50</v>
      </c>
    </row>
    <row r="7" spans="1:13" x14ac:dyDescent="0.25">
      <c r="A7" s="18">
        <f>A6+1</f>
        <v>5</v>
      </c>
      <c r="B7" s="21" t="s">
        <v>4</v>
      </c>
      <c r="C7" s="21" t="s">
        <v>29</v>
      </c>
      <c r="D7" s="22">
        <v>50</v>
      </c>
      <c r="E7" s="22">
        <v>50</v>
      </c>
      <c r="F7" s="70"/>
      <c r="G7" s="70">
        <v>50</v>
      </c>
      <c r="K7" s="102" t="s">
        <v>7</v>
      </c>
      <c r="L7" s="102" t="s">
        <v>31</v>
      </c>
      <c r="M7" s="103"/>
    </row>
    <row r="8" spans="1:13" x14ac:dyDescent="0.25">
      <c r="A8" s="18">
        <f t="shared" ref="A8:A67" si="0">A7+1</f>
        <v>6</v>
      </c>
      <c r="B8" s="21" t="s">
        <v>7</v>
      </c>
      <c r="C8" s="21" t="s">
        <v>31</v>
      </c>
      <c r="D8" s="22">
        <v>50</v>
      </c>
      <c r="E8" s="22">
        <v>50</v>
      </c>
      <c r="F8" s="70">
        <v>50</v>
      </c>
      <c r="G8" s="70"/>
      <c r="K8" s="102" t="s">
        <v>204</v>
      </c>
      <c r="L8" s="102" t="s">
        <v>205</v>
      </c>
      <c r="M8" s="103"/>
    </row>
    <row r="9" spans="1:13" x14ac:dyDescent="0.25">
      <c r="A9" s="18">
        <f t="shared" si="0"/>
        <v>7</v>
      </c>
      <c r="B9" s="21" t="s">
        <v>8</v>
      </c>
      <c r="C9" s="21" t="s">
        <v>9</v>
      </c>
      <c r="D9" s="22"/>
      <c r="E9" s="22"/>
      <c r="F9" s="70">
        <v>50</v>
      </c>
      <c r="G9" s="70"/>
      <c r="K9" s="102" t="s">
        <v>182</v>
      </c>
      <c r="L9" s="102" t="s">
        <v>183</v>
      </c>
      <c r="M9" s="103">
        <v>50</v>
      </c>
    </row>
    <row r="10" spans="1:13" x14ac:dyDescent="0.25">
      <c r="A10" s="18">
        <f t="shared" si="0"/>
        <v>8</v>
      </c>
      <c r="B10" s="21" t="s">
        <v>182</v>
      </c>
      <c r="C10" s="21" t="s">
        <v>183</v>
      </c>
      <c r="D10" s="81"/>
      <c r="E10" s="81"/>
      <c r="F10" s="82"/>
      <c r="G10" s="70">
        <v>50</v>
      </c>
      <c r="H10" s="2" t="s">
        <v>184</v>
      </c>
      <c r="K10" s="102" t="s">
        <v>10</v>
      </c>
      <c r="L10" s="102" t="s">
        <v>237</v>
      </c>
      <c r="M10" s="103">
        <v>100</v>
      </c>
    </row>
    <row r="11" spans="1:13" x14ac:dyDescent="0.25">
      <c r="A11" s="18">
        <f t="shared" si="0"/>
        <v>9</v>
      </c>
      <c r="B11" s="21" t="s">
        <v>10</v>
      </c>
      <c r="C11" s="21" t="s">
        <v>131</v>
      </c>
      <c r="D11" s="22"/>
      <c r="E11" s="22">
        <v>100</v>
      </c>
      <c r="F11" s="70">
        <v>100</v>
      </c>
      <c r="G11" s="70">
        <v>100</v>
      </c>
      <c r="K11" s="102" t="s">
        <v>11</v>
      </c>
      <c r="L11" s="102" t="s">
        <v>12</v>
      </c>
      <c r="M11" s="103"/>
    </row>
    <row r="12" spans="1:13" x14ac:dyDescent="0.25">
      <c r="A12" s="18">
        <f t="shared" si="0"/>
        <v>10</v>
      </c>
      <c r="B12" s="21" t="s">
        <v>11</v>
      </c>
      <c r="C12" s="21" t="s">
        <v>12</v>
      </c>
      <c r="D12" s="22">
        <v>50</v>
      </c>
      <c r="E12" s="22">
        <v>50</v>
      </c>
      <c r="F12" s="70">
        <v>50</v>
      </c>
      <c r="G12" s="70"/>
      <c r="K12" s="102" t="s">
        <v>119</v>
      </c>
      <c r="L12" s="102" t="s">
        <v>120</v>
      </c>
      <c r="M12" s="103">
        <v>50</v>
      </c>
    </row>
    <row r="13" spans="1:13" x14ac:dyDescent="0.25">
      <c r="A13" s="18">
        <f t="shared" si="0"/>
        <v>11</v>
      </c>
      <c r="B13" s="21" t="s">
        <v>119</v>
      </c>
      <c r="C13" s="21" t="s">
        <v>120</v>
      </c>
      <c r="D13" s="22"/>
      <c r="E13" s="22">
        <v>50</v>
      </c>
      <c r="F13" s="70"/>
      <c r="G13" s="70">
        <v>50</v>
      </c>
      <c r="K13" s="102" t="s">
        <v>98</v>
      </c>
      <c r="L13" s="102" t="s">
        <v>99</v>
      </c>
      <c r="M13" s="103">
        <v>50</v>
      </c>
    </row>
    <row r="14" spans="1:13" x14ac:dyDescent="0.25">
      <c r="A14" s="18">
        <f t="shared" si="0"/>
        <v>12</v>
      </c>
      <c r="B14" s="21" t="s">
        <v>13</v>
      </c>
      <c r="C14" s="21" t="s">
        <v>5</v>
      </c>
      <c r="D14" s="22"/>
      <c r="E14" s="22"/>
      <c r="F14" s="70"/>
      <c r="G14" s="70"/>
      <c r="K14" s="102" t="s">
        <v>14</v>
      </c>
      <c r="L14" s="102" t="s">
        <v>6</v>
      </c>
      <c r="M14" s="103"/>
    </row>
    <row r="15" spans="1:13" x14ac:dyDescent="0.25">
      <c r="A15" s="18">
        <f t="shared" si="0"/>
        <v>13</v>
      </c>
      <c r="B15" s="21" t="s">
        <v>98</v>
      </c>
      <c r="C15" s="21" t="s">
        <v>99</v>
      </c>
      <c r="D15" s="22">
        <v>50</v>
      </c>
      <c r="E15" s="22">
        <v>50</v>
      </c>
      <c r="F15" s="70">
        <v>50</v>
      </c>
      <c r="G15" s="70">
        <v>50</v>
      </c>
      <c r="K15" s="102" t="s">
        <v>221</v>
      </c>
      <c r="L15" s="102" t="s">
        <v>192</v>
      </c>
      <c r="M15" s="103">
        <v>50</v>
      </c>
    </row>
    <row r="16" spans="1:13" x14ac:dyDescent="0.25">
      <c r="A16" s="18">
        <f t="shared" si="0"/>
        <v>14</v>
      </c>
      <c r="B16" s="21" t="s">
        <v>14</v>
      </c>
      <c r="C16" s="21" t="s">
        <v>6</v>
      </c>
      <c r="D16" s="22"/>
      <c r="E16" s="22"/>
      <c r="F16" s="70"/>
      <c r="G16" s="70"/>
      <c r="K16" s="102" t="s">
        <v>15</v>
      </c>
      <c r="L16" s="102" t="s">
        <v>16</v>
      </c>
      <c r="M16" s="103">
        <v>50</v>
      </c>
    </row>
    <row r="17" spans="1:13" x14ac:dyDescent="0.25">
      <c r="A17" s="18">
        <f t="shared" si="0"/>
        <v>15</v>
      </c>
      <c r="B17" s="21" t="s">
        <v>221</v>
      </c>
      <c r="C17" s="21" t="s">
        <v>192</v>
      </c>
      <c r="D17" s="22"/>
      <c r="E17" s="22"/>
      <c r="F17" s="70"/>
      <c r="G17" s="70">
        <v>50</v>
      </c>
      <c r="K17" s="102" t="s">
        <v>17</v>
      </c>
      <c r="L17" s="102" t="s">
        <v>18</v>
      </c>
      <c r="M17" s="103">
        <v>50</v>
      </c>
    </row>
    <row r="18" spans="1:13" x14ac:dyDescent="0.25">
      <c r="A18" s="18">
        <f t="shared" si="0"/>
        <v>16</v>
      </c>
      <c r="B18" s="21" t="s">
        <v>15</v>
      </c>
      <c r="C18" s="21" t="s">
        <v>16</v>
      </c>
      <c r="D18" s="22">
        <v>50</v>
      </c>
      <c r="E18" s="22">
        <v>50</v>
      </c>
      <c r="F18" s="70">
        <v>100</v>
      </c>
      <c r="G18" s="70">
        <v>50</v>
      </c>
      <c r="H18" s="2" t="s">
        <v>194</v>
      </c>
      <c r="K18" s="102" t="s">
        <v>160</v>
      </c>
      <c r="L18" s="102" t="s">
        <v>161</v>
      </c>
      <c r="M18" s="103">
        <v>50</v>
      </c>
    </row>
    <row r="19" spans="1:13" x14ac:dyDescent="0.25">
      <c r="A19" s="18">
        <f t="shared" si="0"/>
        <v>17</v>
      </c>
      <c r="B19" s="21" t="s">
        <v>17</v>
      </c>
      <c r="C19" s="21" t="s">
        <v>18</v>
      </c>
      <c r="D19" s="22"/>
      <c r="E19" s="22"/>
      <c r="F19" s="70">
        <v>50</v>
      </c>
      <c r="G19" s="70">
        <v>50</v>
      </c>
      <c r="K19" s="102" t="s">
        <v>214</v>
      </c>
      <c r="L19" s="102" t="s">
        <v>215</v>
      </c>
      <c r="M19" s="103"/>
    </row>
    <row r="20" spans="1:13" x14ac:dyDescent="0.25">
      <c r="A20" s="18">
        <f t="shared" si="0"/>
        <v>18</v>
      </c>
      <c r="B20" s="21" t="s">
        <v>160</v>
      </c>
      <c r="C20" s="21" t="s">
        <v>161</v>
      </c>
      <c r="D20" s="22"/>
      <c r="E20" s="22"/>
      <c r="F20" s="70"/>
      <c r="G20" s="70">
        <v>50</v>
      </c>
      <c r="K20" s="102" t="s">
        <v>19</v>
      </c>
      <c r="L20" s="102" t="s">
        <v>20</v>
      </c>
      <c r="M20" s="103"/>
    </row>
    <row r="21" spans="1:13" x14ac:dyDescent="0.25">
      <c r="A21" s="18">
        <f t="shared" si="0"/>
        <v>19</v>
      </c>
      <c r="B21" s="21" t="s">
        <v>19</v>
      </c>
      <c r="C21" s="21" t="s">
        <v>20</v>
      </c>
      <c r="D21" s="22"/>
      <c r="E21" s="22"/>
      <c r="F21" s="70"/>
      <c r="G21" s="70"/>
      <c r="K21" s="102" t="s">
        <v>21</v>
      </c>
      <c r="L21" s="102" t="s">
        <v>22</v>
      </c>
      <c r="M21" s="103">
        <v>50</v>
      </c>
    </row>
    <row r="22" spans="1:13" x14ac:dyDescent="0.25">
      <c r="A22" s="18">
        <f t="shared" si="0"/>
        <v>20</v>
      </c>
      <c r="B22" s="21" t="s">
        <v>21</v>
      </c>
      <c r="C22" s="21" t="s">
        <v>22</v>
      </c>
      <c r="D22" s="22">
        <v>50</v>
      </c>
      <c r="E22" s="22">
        <v>50</v>
      </c>
      <c r="F22" s="70">
        <v>50</v>
      </c>
      <c r="G22" s="70">
        <v>50</v>
      </c>
      <c r="K22" s="102" t="s">
        <v>23</v>
      </c>
      <c r="L22" s="102" t="s">
        <v>24</v>
      </c>
      <c r="M22" s="103"/>
    </row>
    <row r="23" spans="1:13" x14ac:dyDescent="0.25">
      <c r="A23" s="18">
        <f t="shared" si="0"/>
        <v>21</v>
      </c>
      <c r="B23" s="21" t="s">
        <v>23</v>
      </c>
      <c r="C23" s="21" t="s">
        <v>24</v>
      </c>
      <c r="D23" s="22"/>
      <c r="E23" s="22"/>
      <c r="F23" s="70"/>
      <c r="G23" s="70"/>
      <c r="K23" s="102" t="s">
        <v>25</v>
      </c>
      <c r="L23" s="102" t="s">
        <v>26</v>
      </c>
      <c r="M23" s="103">
        <v>100</v>
      </c>
    </row>
    <row r="24" spans="1:13" x14ac:dyDescent="0.25">
      <c r="A24" s="18">
        <f t="shared" si="0"/>
        <v>22</v>
      </c>
      <c r="B24" s="21" t="s">
        <v>25</v>
      </c>
      <c r="C24" s="21" t="s">
        <v>26</v>
      </c>
      <c r="D24" s="22">
        <v>50</v>
      </c>
      <c r="E24" s="22">
        <v>50</v>
      </c>
      <c r="F24" s="70"/>
      <c r="G24" s="70">
        <v>100</v>
      </c>
      <c r="K24" s="102" t="s">
        <v>25</v>
      </c>
      <c r="L24" s="102" t="s">
        <v>30</v>
      </c>
      <c r="M24" s="103"/>
    </row>
    <row r="25" spans="1:13" x14ac:dyDescent="0.25">
      <c r="A25" s="18">
        <f t="shared" si="0"/>
        <v>23</v>
      </c>
      <c r="B25" s="21" t="s">
        <v>25</v>
      </c>
      <c r="C25" s="21" t="s">
        <v>30</v>
      </c>
      <c r="D25" s="22"/>
      <c r="E25" s="22"/>
      <c r="F25" s="70"/>
      <c r="G25" s="70"/>
      <c r="K25" s="102" t="s">
        <v>50</v>
      </c>
      <c r="L25" s="102" t="s">
        <v>51</v>
      </c>
      <c r="M25" s="103">
        <v>50</v>
      </c>
    </row>
    <row r="26" spans="1:13" s="11" customFormat="1" x14ac:dyDescent="0.25">
      <c r="A26" s="18">
        <f t="shared" si="0"/>
        <v>24</v>
      </c>
      <c r="B26" s="21" t="s">
        <v>50</v>
      </c>
      <c r="C26" s="21" t="s">
        <v>51</v>
      </c>
      <c r="D26" s="22">
        <v>50</v>
      </c>
      <c r="E26" s="22">
        <v>50</v>
      </c>
      <c r="F26" s="70">
        <v>50</v>
      </c>
      <c r="G26" s="70">
        <v>50</v>
      </c>
      <c r="K26" s="102" t="s">
        <v>227</v>
      </c>
      <c r="L26" s="102" t="s">
        <v>228</v>
      </c>
      <c r="M26" s="103"/>
    </row>
    <row r="27" spans="1:13" x14ac:dyDescent="0.25">
      <c r="A27" s="18">
        <f t="shared" si="0"/>
        <v>25</v>
      </c>
      <c r="B27" s="23" t="s">
        <v>32</v>
      </c>
      <c r="C27" s="23" t="s">
        <v>33</v>
      </c>
      <c r="D27" s="24"/>
      <c r="E27" s="24"/>
      <c r="F27" s="71"/>
      <c r="G27" s="70"/>
      <c r="K27" s="102" t="s">
        <v>225</v>
      </c>
      <c r="L27" s="102" t="s">
        <v>226</v>
      </c>
      <c r="M27" s="103"/>
    </row>
    <row r="28" spans="1:13" x14ac:dyDescent="0.25">
      <c r="A28" s="18">
        <f t="shared" si="0"/>
        <v>26</v>
      </c>
      <c r="B28" s="21" t="s">
        <v>34</v>
      </c>
      <c r="C28" s="21" t="s">
        <v>97</v>
      </c>
      <c r="D28" s="22">
        <v>50</v>
      </c>
      <c r="E28" s="22">
        <v>50</v>
      </c>
      <c r="F28" s="70">
        <v>50</v>
      </c>
      <c r="G28" s="70">
        <v>50</v>
      </c>
      <c r="K28" s="102" t="s">
        <v>32</v>
      </c>
      <c r="L28" s="102" t="s">
        <v>33</v>
      </c>
      <c r="M28" s="103"/>
    </row>
    <row r="29" spans="1:13" x14ac:dyDescent="0.25">
      <c r="A29" s="18">
        <f t="shared" si="0"/>
        <v>27</v>
      </c>
      <c r="B29" s="21" t="s">
        <v>34</v>
      </c>
      <c r="C29" s="21" t="s">
        <v>35</v>
      </c>
      <c r="D29" s="22">
        <v>50</v>
      </c>
      <c r="E29" s="22">
        <v>50</v>
      </c>
      <c r="F29" s="70">
        <v>50</v>
      </c>
      <c r="G29" s="70">
        <v>50</v>
      </c>
      <c r="K29" s="102" t="s">
        <v>34</v>
      </c>
      <c r="L29" s="102" t="s">
        <v>35</v>
      </c>
      <c r="M29" s="103">
        <v>50</v>
      </c>
    </row>
    <row r="30" spans="1:13" x14ac:dyDescent="0.25">
      <c r="A30" s="18">
        <f t="shared" si="0"/>
        <v>28</v>
      </c>
      <c r="B30" s="21" t="s">
        <v>36</v>
      </c>
      <c r="C30" s="21" t="s">
        <v>37</v>
      </c>
      <c r="D30" s="22">
        <v>50</v>
      </c>
      <c r="E30" s="22">
        <v>50</v>
      </c>
      <c r="F30" s="70">
        <v>50</v>
      </c>
      <c r="G30" s="70">
        <v>50</v>
      </c>
      <c r="K30" s="102" t="s">
        <v>34</v>
      </c>
      <c r="L30" s="102" t="s">
        <v>97</v>
      </c>
      <c r="M30" s="103">
        <v>50</v>
      </c>
    </row>
    <row r="31" spans="1:13" x14ac:dyDescent="0.25">
      <c r="A31" s="18">
        <f t="shared" si="0"/>
        <v>29</v>
      </c>
      <c r="B31" s="21" t="s">
        <v>163</v>
      </c>
      <c r="C31" s="21" t="s">
        <v>164</v>
      </c>
      <c r="D31" s="81"/>
      <c r="E31" s="81"/>
      <c r="F31" s="82"/>
      <c r="G31" s="70">
        <v>50</v>
      </c>
      <c r="K31" s="102" t="s">
        <v>210</v>
      </c>
      <c r="L31" s="102" t="s">
        <v>211</v>
      </c>
      <c r="M31" s="103"/>
    </row>
    <row r="32" spans="1:13" x14ac:dyDescent="0.25">
      <c r="A32" s="18">
        <f t="shared" si="0"/>
        <v>30</v>
      </c>
      <c r="B32" s="21" t="s">
        <v>125</v>
      </c>
      <c r="C32" s="21" t="s">
        <v>126</v>
      </c>
      <c r="D32" s="22"/>
      <c r="E32" s="22">
        <v>50</v>
      </c>
      <c r="F32" s="70">
        <v>50</v>
      </c>
      <c r="G32" s="70">
        <v>50</v>
      </c>
      <c r="K32" s="102" t="s">
        <v>36</v>
      </c>
      <c r="L32" s="102" t="s">
        <v>37</v>
      </c>
      <c r="M32" s="103">
        <v>50</v>
      </c>
    </row>
    <row r="33" spans="1:13" x14ac:dyDescent="0.25">
      <c r="A33" s="18">
        <f t="shared" si="0"/>
        <v>31</v>
      </c>
      <c r="B33" s="21" t="s">
        <v>206</v>
      </c>
      <c r="C33" s="21" t="s">
        <v>207</v>
      </c>
      <c r="D33" s="105"/>
      <c r="E33" s="105"/>
      <c r="F33" s="87"/>
      <c r="G33" s="70">
        <v>50</v>
      </c>
      <c r="H33" s="2" t="s">
        <v>231</v>
      </c>
      <c r="K33" s="102" t="s">
        <v>163</v>
      </c>
      <c r="L33" s="102" t="s">
        <v>164</v>
      </c>
      <c r="M33" s="103">
        <v>50</v>
      </c>
    </row>
    <row r="34" spans="1:13" ht="24.75" customHeight="1" x14ac:dyDescent="0.25">
      <c r="A34" s="18">
        <f t="shared" si="0"/>
        <v>32</v>
      </c>
      <c r="B34" s="21" t="s">
        <v>38</v>
      </c>
      <c r="C34" s="21" t="s">
        <v>39</v>
      </c>
      <c r="D34" s="22">
        <v>50</v>
      </c>
      <c r="E34" s="22">
        <v>50</v>
      </c>
      <c r="F34" s="70">
        <f>50+70</f>
        <v>120</v>
      </c>
      <c r="G34" s="70">
        <v>50</v>
      </c>
      <c r="K34" s="102" t="s">
        <v>163</v>
      </c>
      <c r="L34" s="102" t="s">
        <v>243</v>
      </c>
      <c r="M34" s="103"/>
    </row>
    <row r="35" spans="1:13" ht="45" customHeight="1" x14ac:dyDescent="0.25">
      <c r="A35" s="18">
        <f t="shared" si="0"/>
        <v>33</v>
      </c>
      <c r="B35" s="21" t="s">
        <v>121</v>
      </c>
      <c r="C35" s="21" t="s">
        <v>122</v>
      </c>
      <c r="D35" s="22"/>
      <c r="E35" s="22">
        <v>50</v>
      </c>
      <c r="F35" s="70">
        <v>50</v>
      </c>
      <c r="G35" s="70"/>
      <c r="K35" s="102" t="s">
        <v>125</v>
      </c>
      <c r="L35" s="102" t="s">
        <v>126</v>
      </c>
      <c r="M35" s="103">
        <v>50</v>
      </c>
    </row>
    <row r="36" spans="1:13" x14ac:dyDescent="0.25">
      <c r="A36" s="18">
        <f t="shared" si="0"/>
        <v>34</v>
      </c>
      <c r="B36" s="21" t="s">
        <v>162</v>
      </c>
      <c r="C36" s="21" t="s">
        <v>232</v>
      </c>
      <c r="D36" s="105"/>
      <c r="E36" s="105"/>
      <c r="F36" s="87"/>
      <c r="G36" s="70">
        <v>50</v>
      </c>
      <c r="H36" s="2" t="s">
        <v>231</v>
      </c>
      <c r="K36" s="102" t="s">
        <v>206</v>
      </c>
      <c r="L36" s="102" t="s">
        <v>207</v>
      </c>
      <c r="M36" s="103"/>
    </row>
    <row r="37" spans="1:13" ht="26.25" x14ac:dyDescent="0.25">
      <c r="A37" s="18">
        <f t="shared" si="0"/>
        <v>35</v>
      </c>
      <c r="B37" s="21" t="s">
        <v>40</v>
      </c>
      <c r="C37" s="27" t="s">
        <v>129</v>
      </c>
      <c r="D37" s="30">
        <v>50</v>
      </c>
      <c r="E37" s="22">
        <v>50</v>
      </c>
      <c r="F37" s="80">
        <v>50</v>
      </c>
      <c r="G37" s="70"/>
      <c r="K37" s="102" t="s">
        <v>38</v>
      </c>
      <c r="L37" s="102" t="s">
        <v>198</v>
      </c>
      <c r="M37" s="103">
        <v>50</v>
      </c>
    </row>
    <row r="38" spans="1:13" x14ac:dyDescent="0.25">
      <c r="A38" s="18">
        <f t="shared" si="0"/>
        <v>36</v>
      </c>
      <c r="B38" s="21" t="s">
        <v>41</v>
      </c>
      <c r="C38" s="21" t="s">
        <v>42</v>
      </c>
      <c r="D38" s="22">
        <v>60</v>
      </c>
      <c r="E38" s="22">
        <v>50</v>
      </c>
      <c r="F38" s="70">
        <v>50</v>
      </c>
      <c r="G38" s="70">
        <v>50</v>
      </c>
      <c r="K38" s="102" t="s">
        <v>121</v>
      </c>
      <c r="L38" s="102" t="s">
        <v>122</v>
      </c>
      <c r="M38" s="103"/>
    </row>
    <row r="39" spans="1:13" x14ac:dyDescent="0.25">
      <c r="A39" s="18">
        <f t="shared" si="0"/>
        <v>37</v>
      </c>
      <c r="B39" s="21" t="s">
        <v>43</v>
      </c>
      <c r="C39" s="21" t="s">
        <v>44</v>
      </c>
      <c r="D39" s="22">
        <v>50</v>
      </c>
      <c r="E39" s="22">
        <v>50</v>
      </c>
      <c r="F39" s="70">
        <v>50</v>
      </c>
      <c r="G39" s="70"/>
      <c r="K39" s="102" t="s">
        <v>162</v>
      </c>
      <c r="L39" s="102" t="s">
        <v>191</v>
      </c>
      <c r="M39" s="103">
        <v>50</v>
      </c>
    </row>
    <row r="40" spans="1:13" x14ac:dyDescent="0.25">
      <c r="A40" s="18">
        <f t="shared" si="0"/>
        <v>38</v>
      </c>
      <c r="B40" s="21" t="s">
        <v>45</v>
      </c>
      <c r="C40" s="21" t="s">
        <v>46</v>
      </c>
      <c r="D40" s="22">
        <v>50</v>
      </c>
      <c r="E40" s="22">
        <v>50</v>
      </c>
      <c r="F40" s="70">
        <v>50</v>
      </c>
      <c r="G40" s="70"/>
      <c r="K40" s="102" t="s">
        <v>40</v>
      </c>
      <c r="L40" s="102" t="s">
        <v>129</v>
      </c>
      <c r="M40" s="103"/>
    </row>
    <row r="41" spans="1:13" x14ac:dyDescent="0.25">
      <c r="A41" s="18">
        <f t="shared" si="0"/>
        <v>39</v>
      </c>
      <c r="B41" s="21" t="s">
        <v>47</v>
      </c>
      <c r="C41" s="21" t="s">
        <v>48</v>
      </c>
      <c r="D41" s="22">
        <v>50</v>
      </c>
      <c r="E41" s="22">
        <v>50</v>
      </c>
      <c r="F41" s="70">
        <v>50</v>
      </c>
      <c r="G41" s="70">
        <v>50</v>
      </c>
      <c r="K41" s="102" t="s">
        <v>212</v>
      </c>
      <c r="L41" s="102" t="s">
        <v>213</v>
      </c>
      <c r="M41" s="103"/>
    </row>
    <row r="42" spans="1:13" ht="26.25" x14ac:dyDescent="0.25">
      <c r="A42" s="18">
        <f t="shared" si="0"/>
        <v>40</v>
      </c>
      <c r="B42" s="21" t="s">
        <v>49</v>
      </c>
      <c r="C42" s="27" t="s">
        <v>130</v>
      </c>
      <c r="D42" s="30"/>
      <c r="E42" s="22"/>
      <c r="F42" s="70"/>
      <c r="G42" s="70">
        <v>50</v>
      </c>
      <c r="K42" s="102" t="s">
        <v>41</v>
      </c>
      <c r="L42" s="102" t="s">
        <v>42</v>
      </c>
      <c r="M42" s="103">
        <v>50</v>
      </c>
    </row>
    <row r="43" spans="1:13" x14ac:dyDescent="0.25">
      <c r="A43" s="18">
        <f t="shared" si="0"/>
        <v>41</v>
      </c>
      <c r="B43" s="21" t="s">
        <v>52</v>
      </c>
      <c r="C43" s="21" t="s">
        <v>53</v>
      </c>
      <c r="D43" s="22">
        <v>50</v>
      </c>
      <c r="E43" s="22">
        <v>50</v>
      </c>
      <c r="F43" s="82"/>
      <c r="G43" s="84"/>
      <c r="K43" s="102" t="s">
        <v>202</v>
      </c>
      <c r="L43" s="102" t="s">
        <v>203</v>
      </c>
      <c r="M43" s="103"/>
    </row>
    <row r="44" spans="1:13" x14ac:dyDescent="0.25">
      <c r="A44" s="18">
        <f t="shared" si="0"/>
        <v>42</v>
      </c>
      <c r="B44" s="21" t="s">
        <v>54</v>
      </c>
      <c r="C44" s="21" t="s">
        <v>55</v>
      </c>
      <c r="D44" s="22">
        <v>50</v>
      </c>
      <c r="E44" s="22">
        <v>50</v>
      </c>
      <c r="F44" s="70">
        <v>50</v>
      </c>
      <c r="G44" s="70">
        <v>50</v>
      </c>
      <c r="K44" s="102" t="s">
        <v>43</v>
      </c>
      <c r="L44" s="102" t="s">
        <v>44</v>
      </c>
      <c r="M44" s="103"/>
    </row>
    <row r="45" spans="1:13" s="11" customFormat="1" x14ac:dyDescent="0.25">
      <c r="A45" s="18">
        <f t="shared" si="0"/>
        <v>43</v>
      </c>
      <c r="B45" s="21" t="s">
        <v>56</v>
      </c>
      <c r="C45" s="21" t="s">
        <v>57</v>
      </c>
      <c r="D45" s="22"/>
      <c r="E45" s="22"/>
      <c r="F45" s="70"/>
      <c r="G45" s="70"/>
      <c r="K45" s="102" t="s">
        <v>45</v>
      </c>
      <c r="L45" s="102" t="s">
        <v>46</v>
      </c>
      <c r="M45" s="103"/>
    </row>
    <row r="46" spans="1:13" x14ac:dyDescent="0.25">
      <c r="A46" s="18">
        <f t="shared" si="0"/>
        <v>44</v>
      </c>
      <c r="B46" s="21" t="s">
        <v>58</v>
      </c>
      <c r="C46" s="21" t="s">
        <v>59</v>
      </c>
      <c r="D46" s="22">
        <v>50</v>
      </c>
      <c r="E46" s="22">
        <v>50</v>
      </c>
      <c r="F46" s="70">
        <v>50</v>
      </c>
      <c r="G46" s="70">
        <v>50</v>
      </c>
      <c r="K46" s="102" t="s">
        <v>47</v>
      </c>
      <c r="L46" s="102" t="s">
        <v>48</v>
      </c>
      <c r="M46" s="103">
        <v>50</v>
      </c>
    </row>
    <row r="47" spans="1:13" x14ac:dyDescent="0.25">
      <c r="A47" s="18">
        <f t="shared" si="0"/>
        <v>45</v>
      </c>
      <c r="B47" s="21" t="s">
        <v>100</v>
      </c>
      <c r="C47" s="21" t="s">
        <v>101</v>
      </c>
      <c r="D47" s="22"/>
      <c r="E47" s="22"/>
      <c r="F47" s="70"/>
      <c r="G47" s="70"/>
      <c r="K47" s="102" t="s">
        <v>49</v>
      </c>
      <c r="L47" s="102" t="s">
        <v>130</v>
      </c>
      <c r="M47" s="103">
        <v>50</v>
      </c>
    </row>
    <row r="48" spans="1:13" x14ac:dyDescent="0.25">
      <c r="A48" s="18">
        <f t="shared" si="0"/>
        <v>46</v>
      </c>
      <c r="B48" s="23" t="s">
        <v>60</v>
      </c>
      <c r="C48" s="23" t="s">
        <v>61</v>
      </c>
      <c r="D48" s="24"/>
      <c r="E48" s="24"/>
      <c r="F48" s="71"/>
      <c r="G48" s="70"/>
      <c r="K48" s="102" t="s">
        <v>52</v>
      </c>
      <c r="L48" s="102" t="s">
        <v>53</v>
      </c>
      <c r="M48" s="103"/>
    </row>
    <row r="49" spans="1:13" x14ac:dyDescent="0.25">
      <c r="A49" s="18">
        <f t="shared" si="0"/>
        <v>47</v>
      </c>
      <c r="B49" s="21" t="s">
        <v>62</v>
      </c>
      <c r="C49" s="21" t="s">
        <v>63</v>
      </c>
      <c r="D49" s="22">
        <v>50</v>
      </c>
      <c r="E49" s="22">
        <v>50</v>
      </c>
      <c r="F49" s="70">
        <v>50</v>
      </c>
      <c r="G49" s="70"/>
      <c r="K49" s="102" t="s">
        <v>208</v>
      </c>
      <c r="L49" s="102" t="s">
        <v>209</v>
      </c>
      <c r="M49" s="103"/>
    </row>
    <row r="50" spans="1:13" x14ac:dyDescent="0.25">
      <c r="A50" s="18">
        <f t="shared" si="0"/>
        <v>48</v>
      </c>
      <c r="B50" s="21" t="s">
        <v>64</v>
      </c>
      <c r="C50" s="21" t="s">
        <v>65</v>
      </c>
      <c r="D50" s="22">
        <v>50</v>
      </c>
      <c r="E50" s="22">
        <v>50</v>
      </c>
      <c r="F50" s="70">
        <v>50</v>
      </c>
      <c r="G50" s="70">
        <v>50</v>
      </c>
      <c r="K50" s="102" t="s">
        <v>54</v>
      </c>
      <c r="L50" s="102" t="s">
        <v>55</v>
      </c>
      <c r="M50" s="103">
        <v>50</v>
      </c>
    </row>
    <row r="51" spans="1:13" x14ac:dyDescent="0.25">
      <c r="A51" s="18">
        <f t="shared" si="0"/>
        <v>49</v>
      </c>
      <c r="B51" s="21" t="s">
        <v>95</v>
      </c>
      <c r="C51" s="21" t="s">
        <v>96</v>
      </c>
      <c r="D51" s="22">
        <v>50</v>
      </c>
      <c r="E51" s="22">
        <v>50</v>
      </c>
      <c r="F51" s="70">
        <v>50</v>
      </c>
      <c r="G51" s="70"/>
      <c r="K51" s="102" t="s">
        <v>56</v>
      </c>
      <c r="L51" s="102" t="s">
        <v>57</v>
      </c>
      <c r="M51" s="103"/>
    </row>
    <row r="52" spans="1:13" x14ac:dyDescent="0.25">
      <c r="A52" s="18">
        <f t="shared" si="0"/>
        <v>50</v>
      </c>
      <c r="B52" s="21" t="s">
        <v>66</v>
      </c>
      <c r="C52" s="21" t="s">
        <v>67</v>
      </c>
      <c r="D52" s="22">
        <v>50</v>
      </c>
      <c r="E52" s="22">
        <v>50</v>
      </c>
      <c r="F52" s="70"/>
      <c r="G52" s="70"/>
      <c r="K52" s="102" t="s">
        <v>58</v>
      </c>
      <c r="L52" s="102" t="s">
        <v>59</v>
      </c>
      <c r="M52" s="103">
        <v>50</v>
      </c>
    </row>
    <row r="53" spans="1:13" x14ac:dyDescent="0.25">
      <c r="A53" s="18">
        <f t="shared" si="0"/>
        <v>51</v>
      </c>
      <c r="B53" s="21" t="s">
        <v>68</v>
      </c>
      <c r="C53" s="21" t="s">
        <v>69</v>
      </c>
      <c r="D53" s="22">
        <v>50</v>
      </c>
      <c r="E53" s="22">
        <v>50</v>
      </c>
      <c r="F53" s="70">
        <v>200</v>
      </c>
      <c r="G53" s="70">
        <v>50</v>
      </c>
      <c r="K53" s="102" t="s">
        <v>100</v>
      </c>
      <c r="L53" s="102" t="s">
        <v>101</v>
      </c>
      <c r="M53" s="103"/>
    </row>
    <row r="54" spans="1:13" x14ac:dyDescent="0.25">
      <c r="A54" s="18">
        <f t="shared" si="0"/>
        <v>52</v>
      </c>
      <c r="B54" s="21" t="s">
        <v>70</v>
      </c>
      <c r="C54" s="21" t="s">
        <v>71</v>
      </c>
      <c r="D54" s="22">
        <v>50</v>
      </c>
      <c r="E54" s="22">
        <v>50</v>
      </c>
      <c r="F54" s="70">
        <v>50</v>
      </c>
      <c r="G54" s="70"/>
      <c r="K54" s="102" t="s">
        <v>222</v>
      </c>
      <c r="L54" s="102" t="s">
        <v>223</v>
      </c>
      <c r="M54" s="103"/>
    </row>
    <row r="55" spans="1:13" s="11" customFormat="1" x14ac:dyDescent="0.25">
      <c r="A55" s="18">
        <f t="shared" si="0"/>
        <v>53</v>
      </c>
      <c r="B55" s="21" t="s">
        <v>72</v>
      </c>
      <c r="C55" s="21" t="s">
        <v>73</v>
      </c>
      <c r="D55" s="22"/>
      <c r="E55" s="22"/>
      <c r="F55" s="70"/>
      <c r="G55" s="70"/>
      <c r="K55" s="102" t="s">
        <v>60</v>
      </c>
      <c r="L55" s="102" t="s">
        <v>61</v>
      </c>
      <c r="M55" s="103"/>
    </row>
    <row r="56" spans="1:13" s="11" customFormat="1" x14ac:dyDescent="0.25">
      <c r="A56" s="18">
        <f t="shared" si="0"/>
        <v>54</v>
      </c>
      <c r="B56" s="21" t="s">
        <v>74</v>
      </c>
      <c r="C56" s="21" t="s">
        <v>75</v>
      </c>
      <c r="D56" s="22"/>
      <c r="E56" s="22"/>
      <c r="F56" s="70"/>
      <c r="G56" s="70"/>
      <c r="K56" s="102" t="s">
        <v>62</v>
      </c>
      <c r="L56" s="102" t="s">
        <v>63</v>
      </c>
      <c r="M56" s="103">
        <v>50</v>
      </c>
    </row>
    <row r="57" spans="1:13" x14ac:dyDescent="0.25">
      <c r="A57" s="18">
        <f t="shared" si="0"/>
        <v>55</v>
      </c>
      <c r="B57" s="21" t="s">
        <v>76</v>
      </c>
      <c r="C57" s="21" t="s">
        <v>77</v>
      </c>
      <c r="D57" s="22">
        <v>50</v>
      </c>
      <c r="E57" s="22">
        <v>50</v>
      </c>
      <c r="F57" s="70">
        <v>50</v>
      </c>
      <c r="G57" s="70">
        <v>50</v>
      </c>
      <c r="K57" s="102" t="s">
        <v>64</v>
      </c>
      <c r="L57" s="102" t="s">
        <v>65</v>
      </c>
      <c r="M57" s="103">
        <v>50</v>
      </c>
    </row>
    <row r="58" spans="1:13" x14ac:dyDescent="0.25">
      <c r="A58" s="18">
        <f t="shared" si="0"/>
        <v>56</v>
      </c>
      <c r="B58" s="23" t="s">
        <v>78</v>
      </c>
      <c r="C58" s="23" t="s">
        <v>79</v>
      </c>
      <c r="D58" s="24"/>
      <c r="E58" s="24">
        <v>50</v>
      </c>
      <c r="F58" s="71">
        <v>100</v>
      </c>
      <c r="G58" s="87"/>
      <c r="K58" s="102" t="s">
        <v>95</v>
      </c>
      <c r="L58" s="102" t="s">
        <v>96</v>
      </c>
      <c r="M58" s="103"/>
    </row>
    <row r="59" spans="1:13" x14ac:dyDescent="0.25">
      <c r="A59" s="18">
        <f t="shared" si="0"/>
        <v>57</v>
      </c>
      <c r="B59" s="23" t="s">
        <v>127</v>
      </c>
      <c r="C59" s="23" t="s">
        <v>128</v>
      </c>
      <c r="D59" s="24"/>
      <c r="E59" s="24">
        <v>50</v>
      </c>
      <c r="F59" s="71">
        <v>100</v>
      </c>
      <c r="G59" s="70"/>
      <c r="K59" s="102" t="s">
        <v>66</v>
      </c>
      <c r="L59" s="102" t="s">
        <v>67</v>
      </c>
      <c r="M59" s="103"/>
    </row>
    <row r="60" spans="1:13" x14ac:dyDescent="0.25">
      <c r="A60" s="18">
        <f t="shared" si="0"/>
        <v>58</v>
      </c>
      <c r="B60" s="21" t="s">
        <v>80</v>
      </c>
      <c r="C60" s="21" t="s">
        <v>81</v>
      </c>
      <c r="D60" s="22">
        <v>50</v>
      </c>
      <c r="E60" s="22"/>
      <c r="F60" s="70"/>
      <c r="G60" s="70"/>
      <c r="K60" s="102" t="s">
        <v>68</v>
      </c>
      <c r="L60" s="102" t="s">
        <v>69</v>
      </c>
      <c r="M60" s="103">
        <v>50</v>
      </c>
    </row>
    <row r="61" spans="1:13" x14ac:dyDescent="0.25">
      <c r="A61" s="18">
        <f t="shared" si="0"/>
        <v>59</v>
      </c>
      <c r="B61" s="21" t="s">
        <v>82</v>
      </c>
      <c r="C61" s="21" t="s">
        <v>83</v>
      </c>
      <c r="D61" s="22">
        <v>50</v>
      </c>
      <c r="E61" s="22">
        <v>50</v>
      </c>
      <c r="F61" s="70">
        <v>50</v>
      </c>
      <c r="G61" s="70">
        <v>50</v>
      </c>
      <c r="K61" s="102" t="s">
        <v>70</v>
      </c>
      <c r="L61" s="102" t="s">
        <v>71</v>
      </c>
      <c r="M61" s="103"/>
    </row>
    <row r="62" spans="1:13" hidden="1" x14ac:dyDescent="0.25">
      <c r="A62" s="18">
        <f t="shared" si="0"/>
        <v>60</v>
      </c>
      <c r="B62" s="21" t="s">
        <v>84</v>
      </c>
      <c r="C62" s="21" t="s">
        <v>85</v>
      </c>
      <c r="D62" s="22">
        <v>50</v>
      </c>
      <c r="E62" s="22">
        <v>50</v>
      </c>
      <c r="F62" s="70">
        <v>50</v>
      </c>
      <c r="G62" s="70">
        <v>50</v>
      </c>
      <c r="K62" s="102" t="s">
        <v>72</v>
      </c>
      <c r="L62" s="102" t="s">
        <v>73</v>
      </c>
      <c r="M62" s="103"/>
    </row>
    <row r="63" spans="1:13" hidden="1" x14ac:dyDescent="0.25">
      <c r="A63" s="18">
        <f t="shared" si="0"/>
        <v>61</v>
      </c>
      <c r="B63" s="21" t="s">
        <v>86</v>
      </c>
      <c r="C63" s="21" t="s">
        <v>87</v>
      </c>
      <c r="D63" s="22">
        <v>50</v>
      </c>
      <c r="E63" s="22">
        <v>50</v>
      </c>
      <c r="F63" s="70">
        <v>50</v>
      </c>
      <c r="G63" s="70">
        <v>50</v>
      </c>
      <c r="K63" s="102" t="s">
        <v>74</v>
      </c>
      <c r="L63" s="102" t="s">
        <v>75</v>
      </c>
      <c r="M63" s="103"/>
    </row>
    <row r="64" spans="1:13" hidden="1" x14ac:dyDescent="0.25">
      <c r="A64" s="18">
        <f t="shared" si="0"/>
        <v>62</v>
      </c>
      <c r="B64" s="21" t="s">
        <v>88</v>
      </c>
      <c r="C64" s="21" t="s">
        <v>89</v>
      </c>
      <c r="D64" s="22">
        <v>50</v>
      </c>
      <c r="E64" s="22"/>
      <c r="F64" s="70">
        <v>50</v>
      </c>
      <c r="G64" s="70"/>
      <c r="K64" s="102" t="s">
        <v>76</v>
      </c>
      <c r="L64" s="102" t="s">
        <v>77</v>
      </c>
      <c r="M64" s="103">
        <v>50</v>
      </c>
    </row>
    <row r="65" spans="1:13" x14ac:dyDescent="0.25">
      <c r="A65" s="18">
        <f t="shared" si="0"/>
        <v>63</v>
      </c>
      <c r="B65" s="21"/>
      <c r="C65" s="21"/>
      <c r="D65" s="22"/>
      <c r="E65" s="22"/>
      <c r="F65" s="70"/>
      <c r="G65" s="70"/>
      <c r="K65" s="102" t="s">
        <v>78</v>
      </c>
      <c r="L65" s="102" t="s">
        <v>79</v>
      </c>
      <c r="M65" s="103"/>
    </row>
    <row r="66" spans="1:13" s="1" customFormat="1" x14ac:dyDescent="0.25">
      <c r="A66" s="18">
        <f t="shared" si="0"/>
        <v>64</v>
      </c>
      <c r="B66" s="21"/>
      <c r="C66" s="21"/>
      <c r="D66" s="22"/>
      <c r="E66" s="22"/>
      <c r="F66" s="70"/>
      <c r="G66" s="70"/>
      <c r="K66" s="102" t="s">
        <v>127</v>
      </c>
      <c r="L66" s="102" t="s">
        <v>128</v>
      </c>
      <c r="M66" s="103"/>
    </row>
    <row r="67" spans="1:13" x14ac:dyDescent="0.25">
      <c r="A67" s="18">
        <f t="shared" si="0"/>
        <v>65</v>
      </c>
      <c r="B67" s="21"/>
      <c r="C67" s="21"/>
      <c r="D67" s="22"/>
      <c r="E67" s="22"/>
      <c r="F67" s="70"/>
      <c r="G67" s="70"/>
      <c r="H67" s="12"/>
      <c r="K67" s="102" t="s">
        <v>80</v>
      </c>
      <c r="L67" s="102" t="s">
        <v>81</v>
      </c>
      <c r="M67" s="103"/>
    </row>
    <row r="68" spans="1:13" x14ac:dyDescent="0.25">
      <c r="A68" s="18"/>
      <c r="B68" s="21"/>
      <c r="C68" s="21"/>
      <c r="D68" s="22"/>
      <c r="E68" s="22"/>
      <c r="F68" s="70"/>
      <c r="G68" s="70"/>
      <c r="K68" s="102" t="s">
        <v>200</v>
      </c>
      <c r="L68" s="102" t="s">
        <v>201</v>
      </c>
      <c r="M68" s="103"/>
    </row>
    <row r="69" spans="1:13" ht="16.5" thickBot="1" x14ac:dyDescent="0.3">
      <c r="A69" s="64"/>
      <c r="B69" s="1"/>
      <c r="C69" s="25" t="s">
        <v>93</v>
      </c>
      <c r="D69" s="26">
        <f>SUM(D3:D64)</f>
        <v>1660</v>
      </c>
      <c r="E69" s="26">
        <f>SUM(E3:E64)</f>
        <v>1850</v>
      </c>
      <c r="F69" s="26">
        <f>SUM(F3:F64)</f>
        <v>2170</v>
      </c>
      <c r="G69" s="26">
        <f>SUM(G3:G64)</f>
        <v>1750</v>
      </c>
      <c r="K69" s="102" t="s">
        <v>82</v>
      </c>
      <c r="L69" s="102" t="s">
        <v>83</v>
      </c>
      <c r="M69" s="103">
        <v>50</v>
      </c>
    </row>
    <row r="70" spans="1:13" ht="16.5" thickTop="1" x14ac:dyDescent="0.25">
      <c r="G70" s="14"/>
      <c r="K70" s="102" t="s">
        <v>84</v>
      </c>
      <c r="L70" s="102" t="s">
        <v>85</v>
      </c>
      <c r="M70" s="103">
        <v>50</v>
      </c>
    </row>
    <row r="71" spans="1:13" x14ac:dyDescent="0.25">
      <c r="C71" s="2" t="s">
        <v>102</v>
      </c>
      <c r="D71" s="3">
        <f>COUNT(D3:D64)</f>
        <v>33</v>
      </c>
      <c r="E71" s="3">
        <f>COUNT(E3:E64)+1</f>
        <v>37</v>
      </c>
      <c r="F71" s="3">
        <f>COUNT(F3:F64)+1</f>
        <v>36</v>
      </c>
      <c r="G71" s="3">
        <f>COUNT(G3:G64)+1</f>
        <v>34</v>
      </c>
      <c r="K71" s="102" t="s">
        <v>86</v>
      </c>
      <c r="L71" s="102" t="s">
        <v>87</v>
      </c>
      <c r="M71" s="103">
        <v>50</v>
      </c>
    </row>
    <row r="72" spans="1:13" x14ac:dyDescent="0.25">
      <c r="G72" s="14"/>
      <c r="K72" s="102" t="s">
        <v>88</v>
      </c>
      <c r="L72" s="102" t="s">
        <v>89</v>
      </c>
      <c r="M72" s="103">
        <v>50</v>
      </c>
    </row>
    <row r="73" spans="1:13" x14ac:dyDescent="0.25">
      <c r="F73" s="3">
        <v>2170</v>
      </c>
      <c r="G73" s="14"/>
      <c r="K73" s="102" t="s">
        <v>229</v>
      </c>
      <c r="L73" s="102" t="s">
        <v>90</v>
      </c>
      <c r="M73" s="103"/>
    </row>
    <row r="74" spans="1:13" x14ac:dyDescent="0.25">
      <c r="F74" s="3">
        <f>F69-F73</f>
        <v>0</v>
      </c>
      <c r="G74" s="14"/>
      <c r="K74" s="102" t="s">
        <v>235</v>
      </c>
      <c r="L74" s="102" t="s">
        <v>236</v>
      </c>
      <c r="M74" s="103">
        <v>50</v>
      </c>
    </row>
    <row r="75" spans="1:13" x14ac:dyDescent="0.25">
      <c r="G75" s="14"/>
      <c r="K75" s="102" t="s">
        <v>241</v>
      </c>
      <c r="L75" s="102" t="s">
        <v>242</v>
      </c>
      <c r="M75" s="103">
        <v>50</v>
      </c>
    </row>
    <row r="76" spans="1:13" x14ac:dyDescent="0.25">
      <c r="G76" s="14"/>
      <c r="K76" s="102" t="s">
        <v>218</v>
      </c>
      <c r="L76"/>
      <c r="M76" s="103">
        <v>1900</v>
      </c>
    </row>
    <row r="77" spans="1:13" x14ac:dyDescent="0.25">
      <c r="G77" s="14"/>
    </row>
    <row r="78" spans="1:13" x14ac:dyDescent="0.25">
      <c r="G78" s="14"/>
    </row>
    <row r="79" spans="1:13" x14ac:dyDescent="0.25">
      <c r="G79" s="14"/>
    </row>
    <row r="80" spans="1:13" x14ac:dyDescent="0.25">
      <c r="G80" s="14"/>
    </row>
    <row r="81" spans="7:7" x14ac:dyDescent="0.25">
      <c r="G81" s="14"/>
    </row>
    <row r="82" spans="7:7" x14ac:dyDescent="0.25">
      <c r="G82" s="14"/>
    </row>
    <row r="83" spans="7:7" x14ac:dyDescent="0.25">
      <c r="G83" s="14"/>
    </row>
    <row r="84" spans="7:7" x14ac:dyDescent="0.25">
      <c r="G84" s="14"/>
    </row>
    <row r="85" spans="7:7" x14ac:dyDescent="0.25">
      <c r="G85" s="14"/>
    </row>
    <row r="86" spans="7:7" x14ac:dyDescent="0.25">
      <c r="G86" s="14"/>
    </row>
    <row r="87" spans="7:7" x14ac:dyDescent="0.25">
      <c r="G87" s="14"/>
    </row>
    <row r="88" spans="7:7" x14ac:dyDescent="0.25">
      <c r="G88" s="14"/>
    </row>
    <row r="89" spans="7:7" x14ac:dyDescent="0.25">
      <c r="G89" s="14"/>
    </row>
    <row r="90" spans="7:7" x14ac:dyDescent="0.25">
      <c r="G90" s="14"/>
    </row>
    <row r="91" spans="7:7" x14ac:dyDescent="0.25">
      <c r="G91" s="14"/>
    </row>
    <row r="92" spans="7:7" x14ac:dyDescent="0.25">
      <c r="G92" s="14"/>
    </row>
    <row r="93" spans="7:7" x14ac:dyDescent="0.25">
      <c r="G93" s="14"/>
    </row>
    <row r="94" spans="7:7" x14ac:dyDescent="0.25">
      <c r="G94" s="14"/>
    </row>
    <row r="95" spans="7:7" x14ac:dyDescent="0.25">
      <c r="G95" s="14"/>
    </row>
    <row r="96" spans="7:7" x14ac:dyDescent="0.25">
      <c r="G96" s="14"/>
    </row>
    <row r="97" spans="7:7" x14ac:dyDescent="0.25">
      <c r="G97" s="14"/>
    </row>
    <row r="98" spans="7:7" x14ac:dyDescent="0.25">
      <c r="G98" s="14"/>
    </row>
    <row r="99" spans="7:7" x14ac:dyDescent="0.25">
      <c r="G99" s="14"/>
    </row>
    <row r="100" spans="7:7" x14ac:dyDescent="0.25">
      <c r="G100" s="14"/>
    </row>
    <row r="101" spans="7:7" x14ac:dyDescent="0.25">
      <c r="G101" s="14"/>
    </row>
    <row r="102" spans="7:7" x14ac:dyDescent="0.25">
      <c r="G102" s="14"/>
    </row>
    <row r="103" spans="7:7" x14ac:dyDescent="0.25">
      <c r="G103" s="14"/>
    </row>
    <row r="104" spans="7:7" x14ac:dyDescent="0.25">
      <c r="G104" s="14"/>
    </row>
    <row r="105" spans="7:7" x14ac:dyDescent="0.25">
      <c r="G105" s="14"/>
    </row>
    <row r="106" spans="7:7" x14ac:dyDescent="0.25">
      <c r="G106" s="14"/>
    </row>
    <row r="107" spans="7:7" x14ac:dyDescent="0.25">
      <c r="G107" s="14"/>
    </row>
    <row r="108" spans="7:7" x14ac:dyDescent="0.25">
      <c r="G108" s="14"/>
    </row>
    <row r="109" spans="7:7" x14ac:dyDescent="0.25">
      <c r="G109" s="14"/>
    </row>
    <row r="110" spans="7:7" x14ac:dyDescent="0.25">
      <c r="G110" s="14"/>
    </row>
    <row r="111" spans="7:7" x14ac:dyDescent="0.25">
      <c r="G111" s="14"/>
    </row>
    <row r="112" spans="7:7" x14ac:dyDescent="0.25">
      <c r="G112" s="14"/>
    </row>
    <row r="113" spans="7:7" x14ac:dyDescent="0.25">
      <c r="G113" s="14"/>
    </row>
    <row r="114" spans="7:7" x14ac:dyDescent="0.25">
      <c r="G114" s="14"/>
    </row>
    <row r="115" spans="7:7" x14ac:dyDescent="0.25">
      <c r="G115" s="14"/>
    </row>
    <row r="116" spans="7:7" x14ac:dyDescent="0.25">
      <c r="G116" s="14"/>
    </row>
    <row r="117" spans="7:7" x14ac:dyDescent="0.25">
      <c r="G117" s="14"/>
    </row>
    <row r="118" spans="7:7" x14ac:dyDescent="0.25">
      <c r="G118" s="14"/>
    </row>
    <row r="119" spans="7:7" x14ac:dyDescent="0.25">
      <c r="G119" s="14"/>
    </row>
    <row r="120" spans="7:7" x14ac:dyDescent="0.25">
      <c r="G120" s="14"/>
    </row>
    <row r="121" spans="7:7" x14ac:dyDescent="0.25">
      <c r="G121" s="14"/>
    </row>
    <row r="122" spans="7:7" x14ac:dyDescent="0.25">
      <c r="G122" s="14"/>
    </row>
  </sheetData>
  <mergeCells count="1">
    <mergeCell ref="D1:G1"/>
  </mergeCells>
  <phoneticPr fontId="17" type="noConversion"/>
  <pageMargins left="0.22" right="0.23" top="0.31" bottom="0.37" header="0.17" footer="0.17"/>
  <pageSetup scale="8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</vt:lpstr>
      <vt:lpstr>FinancialStmts_7.31.22current</vt:lpstr>
      <vt:lpstr>FirstTransPresent7.15.22</vt:lpstr>
      <vt:lpstr>FY23CategoryDeposit</vt:lpstr>
      <vt:lpstr>Deposit 8.5.22</vt:lpstr>
      <vt:lpstr>FinancialStmts_6.30.22Final</vt:lpstr>
      <vt:lpstr>FY22CategoryDeposit</vt:lpstr>
      <vt:lpstr>FirstTransPresent6.15.22</vt:lpstr>
      <vt:lpstr>Membership (old)</vt:lpstr>
      <vt:lpstr>'Membership (old)'!Print_Area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Werner</dc:creator>
  <cp:lastModifiedBy>Izabela Werner</cp:lastModifiedBy>
  <cp:lastPrinted>2022-08-23T14:50:44Z</cp:lastPrinted>
  <dcterms:created xsi:type="dcterms:W3CDTF">2018-07-25T00:20:07Z</dcterms:created>
  <dcterms:modified xsi:type="dcterms:W3CDTF">2022-08-23T14:52:25Z</dcterms:modified>
</cp:coreProperties>
</file>